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BBA0CC5D-B309-4C6E-BE35-B6B599019DE6}" xr6:coauthVersionLast="47" xr6:coauthVersionMax="47" xr10:uidLastSave="{00000000-0000-0000-0000-000000000000}"/>
  <bookViews>
    <workbookView xWindow="-120" yWindow="-120" windowWidth="29040" windowHeight="15720" tabRatio="812" firstSheet="10" activeTab="18" xr2:uid="{00000000-000D-0000-FFFF-FFFF00000000}"/>
  </bookViews>
  <sheets>
    <sheet name="Intrucciones" sheetId="24" r:id="rId1"/>
    <sheet name="Aspectos Generales" sheetId="1" r:id="rId2"/>
    <sheet name="Área de Estudio e Influencia" sheetId="2" r:id="rId3"/>
    <sheet name="UP Agua Potable" sheetId="3" r:id="rId4"/>
    <sheet name="UP Alcantarillado - Tratamiento" sheetId="4" r:id="rId5"/>
    <sheet name="Exp UP a peligros" sheetId="5" r:id="rId6"/>
    <sheet name="Diagnóstico de Gestión Operativ" sheetId="6" r:id="rId7"/>
    <sheet name="Diagnóstico de la Población" sheetId="7" r:id="rId8"/>
    <sheet name="Estimación de la Demanda" sheetId="8" r:id="rId9"/>
    <sheet name="Estimación de la Oferta" sheetId="9" r:id="rId10"/>
    <sheet name="Alternativa Técnica" sheetId="10" r:id="rId11"/>
    <sheet name="Costos de inversión" sheetId="11" r:id="rId12"/>
    <sheet name="Costos de O&amp;M" sheetId="12" r:id="rId13"/>
    <sheet name="Flujo de Costos a Precio de Mer" sheetId="13" r:id="rId14"/>
    <sheet name="Beneficio social" sheetId="14" r:id="rId15"/>
    <sheet name="Costos a precios sociales" sheetId="15" r:id="rId16"/>
    <sheet name="Evaluación social" sheetId="17" r:id="rId17"/>
    <sheet name="Sostenibilidad" sheetId="16" r:id="rId18"/>
    <sheet name="Matriz ML" sheetId="18" r:id="rId19"/>
    <sheet name="Datos 1" sheetId="20" state="hidden" r:id="rId20"/>
    <sheet name="Hoja1" sheetId="25" state="hidden" r:id="rId21"/>
    <sheet name="Datos 2" sheetId="21" state="hidden" r:id="rId22"/>
    <sheet name="DatosPercapita" sheetId="19" state="hidden" r:id="rId23"/>
  </sheets>
  <externalReferences>
    <externalReference r:id="rId24"/>
  </externalReferences>
  <definedNames>
    <definedName name="_xlnm.Print_Area" localSheetId="10">'Alternativa Técnica'!$A$1:$T$106</definedName>
    <definedName name="_xlnm.Print_Area" localSheetId="11">'Costos de inversión'!$A$1:$S$225</definedName>
    <definedName name="_xlnm.Print_Area" localSheetId="12">'Costos de O&amp;M'!$A$1:$Q$196</definedName>
    <definedName name="_xlnm.Print_Area" localSheetId="6">'Diagnóstico de Gestión Operativ'!$A$1:$S$90</definedName>
    <definedName name="_xlnm.Print_Area" localSheetId="7">'Diagnóstico de la Población'!$A$1:$Z$163</definedName>
    <definedName name="_xlnm.Print_Area" localSheetId="8">'Estimación de la Demanda'!$A$1:$AV$122</definedName>
    <definedName name="_xlnm.Print_Area" localSheetId="9">'Estimación de la Oferta'!$A$1:$AJ$152</definedName>
    <definedName name="_xlnm.Print_Area" localSheetId="18">'Matriz ML'!$A$1:$Y$80</definedName>
    <definedName name="_xlnm.Print_Area" localSheetId="17">Sostenibilidad!$A$1:$R$76</definedName>
    <definedName name="_xlnm.Print_Area" localSheetId="4">'UP Alcantarillado - Tratamiento'!$A$1:$X$96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6ulRzNS8ULHHAouL2cq9rxCd6jA=="/>
    </ext>
  </extLst>
</workbook>
</file>

<file path=xl/calcChain.xml><?xml version="1.0" encoding="utf-8"?>
<calcChain xmlns="http://schemas.openxmlformats.org/spreadsheetml/2006/main">
  <c r="D99" i="8" l="1"/>
  <c r="K22" i="2" l="1"/>
  <c r="S46" i="9" l="1"/>
  <c r="C23" i="6"/>
  <c r="C24" i="6"/>
  <c r="C25" i="6"/>
  <c r="C26" i="6"/>
  <c r="C27" i="6"/>
  <c r="C24" i="5"/>
  <c r="C25" i="5"/>
  <c r="C26" i="5"/>
  <c r="C27" i="5"/>
  <c r="C28" i="5"/>
  <c r="C29" i="5"/>
  <c r="C30" i="5"/>
  <c r="C31" i="5"/>
  <c r="C23" i="5"/>
  <c r="C15" i="5"/>
  <c r="C11" i="5"/>
  <c r="C12" i="5"/>
  <c r="C13" i="5"/>
  <c r="C14" i="5"/>
  <c r="C10" i="5"/>
  <c r="E23" i="2"/>
  <c r="E24" i="2"/>
  <c r="E25" i="2"/>
  <c r="E22" i="2"/>
  <c r="F49" i="17" l="1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48" i="17"/>
  <c r="C43" i="8" l="1"/>
  <c r="C71" i="8" l="1"/>
  <c r="I18" i="14"/>
  <c r="I17" i="14"/>
  <c r="G35" i="15" l="1"/>
  <c r="G43" i="15"/>
  <c r="G27" i="15"/>
  <c r="G19" i="15"/>
  <c r="G11" i="15"/>
  <c r="H14" i="15" l="1"/>
  <c r="H15" i="15"/>
  <c r="H17" i="15"/>
  <c r="H12" i="15"/>
  <c r="H13" i="15"/>
  <c r="H16" i="15"/>
  <c r="M20" i="15"/>
  <c r="M21" i="15"/>
  <c r="M22" i="15"/>
  <c r="M23" i="15"/>
  <c r="M24" i="15"/>
  <c r="M25" i="15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Q102" i="11" l="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96" i="11"/>
  <c r="Q97" i="11"/>
  <c r="Q98" i="11"/>
  <c r="Q99" i="11"/>
  <c r="Q100" i="11"/>
  <c r="Q101" i="11"/>
  <c r="F136" i="11"/>
  <c r="F137" i="11"/>
  <c r="F138" i="11"/>
  <c r="F139" i="11"/>
  <c r="F140" i="11"/>
  <c r="F141" i="11"/>
  <c r="F142" i="11"/>
  <c r="F143" i="11"/>
  <c r="F126" i="11"/>
  <c r="F127" i="11"/>
  <c r="F128" i="11"/>
  <c r="F129" i="11"/>
  <c r="F130" i="11"/>
  <c r="F131" i="11"/>
  <c r="F132" i="11"/>
  <c r="F133" i="11"/>
  <c r="F134" i="11"/>
  <c r="F116" i="11"/>
  <c r="F117" i="11"/>
  <c r="F118" i="11"/>
  <c r="F119" i="11"/>
  <c r="F120" i="11"/>
  <c r="F121" i="11"/>
  <c r="F122" i="11"/>
  <c r="F123" i="11"/>
  <c r="F124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96" i="11"/>
  <c r="F97" i="11"/>
  <c r="F98" i="11"/>
  <c r="F99" i="11"/>
  <c r="F100" i="11"/>
  <c r="F101" i="11"/>
  <c r="M47" i="9" l="1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L153" i="7"/>
  <c r="C14" i="3"/>
  <c r="C15" i="3"/>
  <c r="C16" i="3"/>
  <c r="C17" i="3"/>
  <c r="C18" i="3"/>
  <c r="C19" i="3"/>
  <c r="C20" i="3"/>
  <c r="C21" i="3"/>
  <c r="C22" i="3"/>
  <c r="E182" i="11" l="1"/>
  <c r="E183" i="11"/>
  <c r="E184" i="11"/>
  <c r="E185" i="11"/>
  <c r="E186" i="11"/>
  <c r="E187" i="11"/>
  <c r="E188" i="11"/>
  <c r="E189" i="11"/>
  <c r="E190" i="11"/>
  <c r="D182" i="11"/>
  <c r="D183" i="11"/>
  <c r="D184" i="11"/>
  <c r="D185" i="11"/>
  <c r="D186" i="11"/>
  <c r="D187" i="11"/>
  <c r="D188" i="11"/>
  <c r="D189" i="11"/>
  <c r="D19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E116" i="11"/>
  <c r="E117" i="11"/>
  <c r="E118" i="11"/>
  <c r="E119" i="11"/>
  <c r="E120" i="11"/>
  <c r="E121" i="11"/>
  <c r="E122" i="11"/>
  <c r="E123" i="11"/>
  <c r="E124" i="11"/>
  <c r="D116" i="11"/>
  <c r="D117" i="11"/>
  <c r="D118" i="11"/>
  <c r="D119" i="11"/>
  <c r="D120" i="11"/>
  <c r="D121" i="11"/>
  <c r="D122" i="11"/>
  <c r="D123" i="11"/>
  <c r="D124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95" i="11"/>
  <c r="AE102" i="9"/>
  <c r="AE103" i="9"/>
  <c r="AE104" i="9"/>
  <c r="AE105" i="9"/>
  <c r="AE106" i="9"/>
  <c r="AE107" i="9"/>
  <c r="AE108" i="9"/>
  <c r="AE109" i="9"/>
  <c r="AE110" i="9"/>
  <c r="AE111" i="9"/>
  <c r="AE112" i="9"/>
  <c r="AE113" i="9"/>
  <c r="AE114" i="9"/>
  <c r="AE115" i="9"/>
  <c r="AE116" i="9"/>
  <c r="AE117" i="9"/>
  <c r="AE118" i="9"/>
  <c r="AE119" i="9"/>
  <c r="AE120" i="9"/>
  <c r="AE121" i="9"/>
  <c r="AE101" i="9"/>
  <c r="W71" i="8" l="1"/>
  <c r="W72" i="8" s="1"/>
  <c r="W73" i="8" s="1"/>
  <c r="W74" i="8" s="1"/>
  <c r="W75" i="8" s="1"/>
  <c r="W76" i="8" s="1"/>
  <c r="W77" i="8" s="1"/>
  <c r="W78" i="8" s="1"/>
  <c r="W79" i="8" s="1"/>
  <c r="W80" i="8" s="1"/>
  <c r="W81" i="8" s="1"/>
  <c r="W82" i="8" s="1"/>
  <c r="W83" i="8" s="1"/>
  <c r="W84" i="8" s="1"/>
  <c r="W85" i="8" s="1"/>
  <c r="W86" i="8" s="1"/>
  <c r="W87" i="8" s="1"/>
  <c r="W88" i="8" s="1"/>
  <c r="W89" i="8" s="1"/>
  <c r="W90" i="8" s="1"/>
  <c r="W91" i="8" s="1"/>
  <c r="W92" i="8" s="1"/>
  <c r="J37" i="19" l="1"/>
  <c r="K37" i="19"/>
  <c r="L37" i="19"/>
  <c r="J38" i="19"/>
  <c r="K38" i="19"/>
  <c r="L38" i="19"/>
  <c r="J39" i="19"/>
  <c r="K39" i="19"/>
  <c r="L39" i="19"/>
  <c r="J36" i="19"/>
  <c r="K36" i="19"/>
  <c r="M36" i="19" s="1"/>
  <c r="L36" i="19"/>
  <c r="M38" i="19" l="1"/>
  <c r="M39" i="19"/>
  <c r="M37" i="19"/>
  <c r="I58" i="11" l="1"/>
  <c r="I59" i="11"/>
  <c r="Q135" i="11"/>
  <c r="Q143" i="11"/>
  <c r="E192" i="11"/>
  <c r="D192" i="11"/>
  <c r="H11" i="11"/>
  <c r="J31" i="11" s="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E95" i="11"/>
  <c r="F95" i="11"/>
  <c r="K20" i="11" l="1"/>
  <c r="J20" i="11"/>
  <c r="K25" i="11"/>
  <c r="J25" i="11"/>
  <c r="K13" i="11"/>
  <c r="J13" i="11"/>
  <c r="J12" i="11"/>
  <c r="J24" i="11"/>
  <c r="J18" i="11"/>
  <c r="K23" i="11"/>
  <c r="J17" i="11"/>
  <c r="K22" i="11"/>
  <c r="K15" i="11"/>
  <c r="K28" i="11"/>
  <c r="J15" i="11"/>
  <c r="K33" i="11"/>
  <c r="J28" i="11"/>
  <c r="K21" i="11"/>
  <c r="J33" i="11"/>
  <c r="J21" i="11"/>
  <c r="K27" i="11"/>
  <c r="K14" i="11"/>
  <c r="J27" i="11"/>
  <c r="J14" i="11"/>
  <c r="K30" i="11"/>
  <c r="J30" i="11"/>
  <c r="K24" i="11"/>
  <c r="K18" i="11"/>
  <c r="J23" i="11"/>
  <c r="K17" i="11"/>
  <c r="K12" i="11"/>
  <c r="I11" i="11"/>
  <c r="J22" i="11"/>
  <c r="K32" i="11"/>
  <c r="K19" i="11"/>
  <c r="K29" i="11"/>
  <c r="J19" i="11"/>
  <c r="K16" i="11"/>
  <c r="K26" i="11"/>
  <c r="J16" i="11"/>
  <c r="J32" i="11"/>
  <c r="J29" i="11"/>
  <c r="K31" i="11"/>
  <c r="L31" i="11" s="1"/>
  <c r="M31" i="11" s="1"/>
  <c r="J26" i="11"/>
  <c r="L30" i="11" l="1"/>
  <c r="L15" i="11"/>
  <c r="M15" i="11" s="1"/>
  <c r="L12" i="11"/>
  <c r="N12" i="11" s="1"/>
  <c r="L28" i="11"/>
  <c r="N28" i="11" s="1"/>
  <c r="L20" i="11"/>
  <c r="M20" i="11" s="1"/>
  <c r="L22" i="11"/>
  <c r="N22" i="11" s="1"/>
  <c r="L13" i="11"/>
  <c r="M13" i="11" s="1"/>
  <c r="L26" i="11"/>
  <c r="M26" i="11" s="1"/>
  <c r="L21" i="11"/>
  <c r="M21" i="11" s="1"/>
  <c r="L17" i="11"/>
  <c r="N17" i="11" s="1"/>
  <c r="N15" i="11"/>
  <c r="L23" i="11"/>
  <c r="M23" i="11" s="1"/>
  <c r="L18" i="11"/>
  <c r="M18" i="11" s="1"/>
  <c r="L27" i="11"/>
  <c r="N27" i="11" s="1"/>
  <c r="L24" i="11"/>
  <c r="M24" i="11" s="1"/>
  <c r="L25" i="11"/>
  <c r="L33" i="11"/>
  <c r="M33" i="11" s="1"/>
  <c r="L32" i="11"/>
  <c r="M32" i="11" s="1"/>
  <c r="M30" i="11"/>
  <c r="N30" i="11"/>
  <c r="L19" i="11"/>
  <c r="N19" i="11" s="1"/>
  <c r="L14" i="11"/>
  <c r="L29" i="11"/>
  <c r="N31" i="11"/>
  <c r="O31" i="11" s="1"/>
  <c r="L16" i="11"/>
  <c r="M12" i="11" l="1"/>
  <c r="M28" i="11"/>
  <c r="N13" i="11"/>
  <c r="N26" i="11"/>
  <c r="O26" i="11" s="1"/>
  <c r="P26" i="11" s="1"/>
  <c r="N20" i="11"/>
  <c r="O20" i="11" s="1"/>
  <c r="P20" i="11" s="1"/>
  <c r="Q20" i="11" s="1"/>
  <c r="O15" i="11"/>
  <c r="P15" i="11" s="1"/>
  <c r="Q15" i="11" s="1"/>
  <c r="M27" i="11"/>
  <c r="O27" i="11" s="1"/>
  <c r="P27" i="11" s="1"/>
  <c r="Q27" i="11" s="1"/>
  <c r="M17" i="11"/>
  <c r="O17" i="11" s="1"/>
  <c r="P17" i="11" s="1"/>
  <c r="Q17" i="11" s="1"/>
  <c r="N18" i="11"/>
  <c r="O18" i="11" s="1"/>
  <c r="P18" i="11" s="1"/>
  <c r="Q18" i="11" s="1"/>
  <c r="M22" i="11"/>
  <c r="O22" i="11" s="1"/>
  <c r="P22" i="11" s="1"/>
  <c r="Q22" i="11" s="1"/>
  <c r="N23" i="11"/>
  <c r="O23" i="11" s="1"/>
  <c r="N21" i="11"/>
  <c r="O21" i="11" s="1"/>
  <c r="P21" i="11" s="1"/>
  <c r="N24" i="11"/>
  <c r="O24" i="11" s="1"/>
  <c r="P24" i="11" s="1"/>
  <c r="O28" i="11"/>
  <c r="P28" i="11" s="1"/>
  <c r="Q28" i="11" s="1"/>
  <c r="O30" i="11"/>
  <c r="P30" i="11" s="1"/>
  <c r="Q30" i="11" s="1"/>
  <c r="O13" i="11"/>
  <c r="P13" i="11" s="1"/>
  <c r="Q13" i="11" s="1"/>
  <c r="N33" i="11"/>
  <c r="O33" i="11" s="1"/>
  <c r="P33" i="11" s="1"/>
  <c r="Q33" i="11" s="1"/>
  <c r="N25" i="11"/>
  <c r="M25" i="11"/>
  <c r="M14" i="11"/>
  <c r="N14" i="11"/>
  <c r="L11" i="11"/>
  <c r="M19" i="11"/>
  <c r="O19" i="11" s="1"/>
  <c r="N32" i="11"/>
  <c r="O32" i="11" s="1"/>
  <c r="P31" i="11"/>
  <c r="Q31" i="11" s="1"/>
  <c r="M16" i="11"/>
  <c r="N16" i="11"/>
  <c r="M29" i="11"/>
  <c r="N29" i="11"/>
  <c r="O12" i="11"/>
  <c r="K178" i="11" l="1"/>
  <c r="O178" i="11"/>
  <c r="M178" i="11"/>
  <c r="L178" i="11"/>
  <c r="N178" i="11"/>
  <c r="P178" i="11"/>
  <c r="L170" i="11"/>
  <c r="K170" i="11"/>
  <c r="M170" i="11"/>
  <c r="O170" i="11"/>
  <c r="N170" i="11"/>
  <c r="P170" i="11"/>
  <c r="N165" i="11"/>
  <c r="O165" i="11"/>
  <c r="L165" i="11"/>
  <c r="M165" i="11"/>
  <c r="P165" i="11"/>
  <c r="K165" i="11"/>
  <c r="M168" i="11"/>
  <c r="N168" i="11"/>
  <c r="L168" i="11"/>
  <c r="K168" i="11"/>
  <c r="O168" i="11"/>
  <c r="P168" i="11"/>
  <c r="P161" i="11"/>
  <c r="K161" i="11"/>
  <c r="L161" i="11"/>
  <c r="M161" i="11"/>
  <c r="N161" i="11"/>
  <c r="O161" i="11"/>
  <c r="N179" i="11"/>
  <c r="P179" i="11"/>
  <c r="K179" i="11"/>
  <c r="M179" i="11"/>
  <c r="O179" i="11"/>
  <c r="L179" i="11"/>
  <c r="O176" i="11"/>
  <c r="L176" i="11"/>
  <c r="M176" i="11"/>
  <c r="P176" i="11"/>
  <c r="N176" i="11"/>
  <c r="K176" i="11"/>
  <c r="K175" i="11"/>
  <c r="N175" i="11"/>
  <c r="P175" i="11"/>
  <c r="M175" i="11"/>
  <c r="L175" i="11"/>
  <c r="O175" i="11"/>
  <c r="L163" i="11"/>
  <c r="O163" i="11"/>
  <c r="N163" i="11"/>
  <c r="P163" i="11"/>
  <c r="M163" i="11"/>
  <c r="K163" i="11"/>
  <c r="L166" i="11"/>
  <c r="M166" i="11"/>
  <c r="N166" i="11"/>
  <c r="P166" i="11"/>
  <c r="O166" i="11"/>
  <c r="K166" i="11"/>
  <c r="O14" i="11"/>
  <c r="P14" i="11" s="1"/>
  <c r="Q14" i="11" s="1"/>
  <c r="Q21" i="11"/>
  <c r="P23" i="11"/>
  <c r="Q23" i="11"/>
  <c r="O25" i="11"/>
  <c r="P25" i="11" s="1"/>
  <c r="Q25" i="11" s="1"/>
  <c r="Q24" i="11"/>
  <c r="Q26" i="11"/>
  <c r="P32" i="11"/>
  <c r="Q32" i="11" s="1"/>
  <c r="P19" i="11"/>
  <c r="Q19" i="11" s="1"/>
  <c r="O29" i="11"/>
  <c r="P29" i="11" s="1"/>
  <c r="Q29" i="11" s="1"/>
  <c r="N11" i="11"/>
  <c r="M11" i="11"/>
  <c r="O16" i="11"/>
  <c r="P16" i="11" s="1"/>
  <c r="Q16" i="11" s="1"/>
  <c r="P12" i="11"/>
  <c r="K174" i="11" l="1"/>
  <c r="O174" i="11"/>
  <c r="L174" i="11"/>
  <c r="N174" i="11"/>
  <c r="P174" i="11"/>
  <c r="M174" i="11"/>
  <c r="L173" i="11"/>
  <c r="O173" i="11"/>
  <c r="P173" i="11"/>
  <c r="N173" i="11"/>
  <c r="K173" i="11"/>
  <c r="M173" i="11"/>
  <c r="L172" i="11"/>
  <c r="O172" i="11"/>
  <c r="M172" i="11"/>
  <c r="N172" i="11"/>
  <c r="P172" i="11"/>
  <c r="K172" i="11"/>
  <c r="L171" i="11"/>
  <c r="K171" i="11"/>
  <c r="M171" i="11"/>
  <c r="N171" i="11"/>
  <c r="O171" i="11"/>
  <c r="P171" i="11"/>
  <c r="N164" i="11"/>
  <c r="O164" i="11"/>
  <c r="P164" i="11"/>
  <c r="M164" i="11"/>
  <c r="L164" i="11"/>
  <c r="K164" i="11"/>
  <c r="K177" i="11"/>
  <c r="O177" i="11"/>
  <c r="P177" i="11"/>
  <c r="M177" i="11"/>
  <c r="N177" i="11"/>
  <c r="L177" i="11"/>
  <c r="M167" i="11"/>
  <c r="N167" i="11"/>
  <c r="O167" i="11"/>
  <c r="K167" i="11"/>
  <c r="L167" i="11"/>
  <c r="P167" i="11"/>
  <c r="L169" i="11"/>
  <c r="K169" i="11"/>
  <c r="M169" i="11"/>
  <c r="N169" i="11"/>
  <c r="P169" i="11"/>
  <c r="O169" i="11"/>
  <c r="O162" i="11"/>
  <c r="P162" i="11"/>
  <c r="K162" i="11"/>
  <c r="L162" i="11"/>
  <c r="M162" i="11"/>
  <c r="N162" i="11"/>
  <c r="O11" i="11"/>
  <c r="P11" i="11"/>
  <c r="Q12" i="11"/>
  <c r="Q11" i="11" s="1"/>
  <c r="J58" i="7" l="1"/>
  <c r="Q13" i="6"/>
  <c r="Q14" i="6"/>
  <c r="Q15" i="6"/>
  <c r="Q16" i="6"/>
  <c r="Q17" i="6"/>
  <c r="L43" i="8" l="1"/>
  <c r="J117" i="12" l="1"/>
  <c r="J118" i="12"/>
  <c r="J119" i="12"/>
  <c r="J120" i="12"/>
  <c r="J121" i="12"/>
  <c r="J116" i="12"/>
  <c r="J110" i="12"/>
  <c r="J111" i="12"/>
  <c r="J112" i="12"/>
  <c r="J113" i="12"/>
  <c r="J114" i="12"/>
  <c r="H72" i="8" l="1"/>
  <c r="H71" i="8"/>
  <c r="AJ44" i="8"/>
  <c r="AJ43" i="8"/>
  <c r="M71" i="8"/>
  <c r="L71" i="8"/>
  <c r="K71" i="8"/>
  <c r="J71" i="8"/>
  <c r="I71" i="8"/>
  <c r="X43" i="8"/>
  <c r="U43" i="8"/>
  <c r="R43" i="8"/>
  <c r="O43" i="8"/>
  <c r="I70" i="11" l="1"/>
  <c r="D196" i="11"/>
  <c r="D197" i="11"/>
  <c r="D198" i="11"/>
  <c r="D199" i="11"/>
  <c r="D200" i="11"/>
  <c r="D201" i="11"/>
  <c r="D204" i="11"/>
  <c r="D208" i="11"/>
  <c r="D209" i="11"/>
  <c r="D210" i="11"/>
  <c r="D211" i="11"/>
  <c r="D207" i="11"/>
  <c r="D205" i="11"/>
  <c r="D203" i="11"/>
  <c r="D193" i="11"/>
  <c r="D194" i="11"/>
  <c r="D195" i="11"/>
  <c r="D181" i="11"/>
  <c r="D160" i="11"/>
  <c r="D159" i="11"/>
  <c r="D191" i="11"/>
  <c r="D143" i="11"/>
  <c r="D142" i="11"/>
  <c r="D141" i="11"/>
  <c r="D140" i="11"/>
  <c r="D139" i="11"/>
  <c r="D137" i="11"/>
  <c r="D136" i="11"/>
  <c r="D135" i="11"/>
  <c r="D134" i="11"/>
  <c r="D133" i="11"/>
  <c r="D132" i="11"/>
  <c r="D131" i="11"/>
  <c r="D130" i="11"/>
  <c r="D129" i="11"/>
  <c r="D128" i="11"/>
  <c r="D127" i="11"/>
  <c r="D126" i="11"/>
  <c r="D125" i="11"/>
  <c r="D115" i="11"/>
  <c r="E160" i="11" l="1"/>
  <c r="I14" i="16" l="1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K47" i="17"/>
  <c r="K48" i="17" s="1"/>
  <c r="K49" i="17" s="1"/>
  <c r="K50" i="17" s="1"/>
  <c r="K51" i="17" s="1"/>
  <c r="K52" i="17" s="1"/>
  <c r="K53" i="17" s="1"/>
  <c r="K54" i="17" s="1"/>
  <c r="K55" i="17" s="1"/>
  <c r="K56" i="17" s="1"/>
  <c r="K57" i="17" s="1"/>
  <c r="K58" i="17" s="1"/>
  <c r="K59" i="17" s="1"/>
  <c r="K60" i="17" s="1"/>
  <c r="K61" i="17" s="1"/>
  <c r="K62" i="17" s="1"/>
  <c r="K63" i="17" s="1"/>
  <c r="K64" i="17" s="1"/>
  <c r="K65" i="17" s="1"/>
  <c r="K66" i="17" s="1"/>
  <c r="K67" i="17" s="1"/>
  <c r="Q14" i="17"/>
  <c r="Q15" i="17" s="1"/>
  <c r="Q16" i="17" l="1"/>
  <c r="Q17" i="17" s="1"/>
  <c r="Q18" i="17" s="1"/>
  <c r="Q19" i="17" s="1"/>
  <c r="Q20" i="17" s="1"/>
  <c r="Q21" i="17" s="1"/>
  <c r="Q22" i="17" s="1"/>
  <c r="Q23" i="17" s="1"/>
  <c r="Q24" i="17" s="1"/>
  <c r="Q25" i="17" s="1"/>
  <c r="Q26" i="17" s="1"/>
  <c r="Q27" i="17" s="1"/>
  <c r="Q28" i="17" s="1"/>
  <c r="Q29" i="17" s="1"/>
  <c r="Q30" i="17" s="1"/>
  <c r="Q31" i="17" s="1"/>
  <c r="Q32" i="17" s="1"/>
  <c r="Q33" i="17" s="1"/>
  <c r="Q34" i="17" s="1"/>
  <c r="Q12" i="6"/>
  <c r="R56" i="1" l="1" a="1"/>
  <c r="R56" i="1" s="1"/>
  <c r="D14" i="18"/>
  <c r="G28" i="6" l="1"/>
  <c r="E28" i="6" l="1"/>
  <c r="L155" i="7" s="1"/>
  <c r="C22" i="6"/>
  <c r="K31" i="7" l="1"/>
  <c r="K17" i="7" s="1"/>
  <c r="S26" i="15" l="1"/>
  <c r="S48" i="9"/>
  <c r="S47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M46" i="9"/>
  <c r="G46" i="9"/>
  <c r="N8" i="8" l="1"/>
  <c r="S20" i="8"/>
  <c r="T26" i="8"/>
  <c r="S24" i="8"/>
  <c r="S22" i="8"/>
  <c r="S18" i="8"/>
  <c r="S16" i="8"/>
  <c r="P69" i="7"/>
  <c r="P70" i="7"/>
  <c r="P71" i="7"/>
  <c r="P68" i="7"/>
  <c r="P59" i="7"/>
  <c r="P60" i="7"/>
  <c r="P61" i="7"/>
  <c r="P58" i="7"/>
  <c r="S26" i="8" l="1"/>
  <c r="E137" i="11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15" i="17"/>
  <c r="Q136" i="11" l="1"/>
  <c r="Q137" i="11"/>
  <c r="Q138" i="11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15" i="17"/>
  <c r="O203" i="15"/>
  <c r="H203" i="15"/>
  <c r="O201" i="15"/>
  <c r="O196" i="15"/>
  <c r="H201" i="15"/>
  <c r="H196" i="15"/>
  <c r="O194" i="15"/>
  <c r="O189" i="15"/>
  <c r="H194" i="15"/>
  <c r="H189" i="15"/>
  <c r="O182" i="15"/>
  <c r="H182" i="15"/>
  <c r="O175" i="15"/>
  <c r="H175" i="15"/>
  <c r="H167" i="15"/>
  <c r="H96" i="15"/>
  <c r="O96" i="15"/>
  <c r="O89" i="15"/>
  <c r="H89" i="15"/>
  <c r="H80" i="15"/>
  <c r="O80" i="15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89" i="14"/>
  <c r="F70" i="14"/>
  <c r="G67" i="14"/>
  <c r="I44" i="14"/>
  <c r="S32" i="14"/>
  <c r="S31" i="14"/>
  <c r="K29" i="14" s="1"/>
  <c r="H32" i="14"/>
  <c r="H29" i="14"/>
  <c r="H30" i="14"/>
  <c r="H31" i="14"/>
  <c r="G30" i="14"/>
  <c r="G31" i="14"/>
  <c r="G32" i="14"/>
  <c r="G29" i="14"/>
  <c r="F30" i="14"/>
  <c r="F31" i="14"/>
  <c r="F32" i="14"/>
  <c r="F29" i="14"/>
  <c r="E30" i="14"/>
  <c r="E31" i="14"/>
  <c r="E32" i="14"/>
  <c r="E29" i="14"/>
  <c r="I16" i="14"/>
  <c r="O137" i="12"/>
  <c r="O138" i="12"/>
  <c r="O139" i="12"/>
  <c r="O140" i="12"/>
  <c r="O141" i="12"/>
  <c r="O136" i="12"/>
  <c r="J137" i="12"/>
  <c r="J138" i="12"/>
  <c r="J139" i="12"/>
  <c r="J140" i="12"/>
  <c r="J141" i="12"/>
  <c r="J136" i="12"/>
  <c r="O129" i="12"/>
  <c r="O130" i="12"/>
  <c r="O131" i="12"/>
  <c r="O132" i="12"/>
  <c r="O133" i="12"/>
  <c r="O134" i="12"/>
  <c r="O128" i="12"/>
  <c r="J129" i="12"/>
  <c r="J130" i="12"/>
  <c r="J131" i="12"/>
  <c r="J132" i="12"/>
  <c r="J133" i="12"/>
  <c r="J134" i="12"/>
  <c r="J128" i="12"/>
  <c r="E191" i="15" s="1"/>
  <c r="O117" i="12"/>
  <c r="O118" i="12"/>
  <c r="O119" i="12"/>
  <c r="O120" i="12"/>
  <c r="O121" i="12"/>
  <c r="O116" i="12"/>
  <c r="O110" i="12"/>
  <c r="O111" i="12"/>
  <c r="O112" i="12"/>
  <c r="O113" i="12"/>
  <c r="O114" i="12"/>
  <c r="O109" i="12"/>
  <c r="J109" i="12"/>
  <c r="O101" i="12"/>
  <c r="O102" i="12"/>
  <c r="O103" i="12"/>
  <c r="O104" i="12"/>
  <c r="O105" i="12"/>
  <c r="O106" i="12"/>
  <c r="O100" i="12"/>
  <c r="J101" i="12"/>
  <c r="J102" i="12"/>
  <c r="J103" i="12"/>
  <c r="J104" i="12"/>
  <c r="J105" i="12"/>
  <c r="J106" i="12"/>
  <c r="J100" i="12"/>
  <c r="O31" i="12"/>
  <c r="O32" i="12"/>
  <c r="O33" i="12"/>
  <c r="O34" i="12"/>
  <c r="O35" i="12"/>
  <c r="O30" i="12"/>
  <c r="J31" i="12"/>
  <c r="E94" i="15" s="1"/>
  <c r="H94" i="15" s="1"/>
  <c r="J32" i="12"/>
  <c r="E95" i="15" s="1"/>
  <c r="H95" i="15" s="1"/>
  <c r="J33" i="12"/>
  <c r="J34" i="12"/>
  <c r="J35" i="12"/>
  <c r="J30" i="12"/>
  <c r="E93" i="15" s="1"/>
  <c r="H93" i="15" s="1"/>
  <c r="O24" i="12"/>
  <c r="M87" i="15" s="1"/>
  <c r="O25" i="12"/>
  <c r="O26" i="12"/>
  <c r="O27" i="12"/>
  <c r="O28" i="12"/>
  <c r="O23" i="12"/>
  <c r="M86" i="15" s="1"/>
  <c r="J24" i="12"/>
  <c r="E87" i="15" s="1"/>
  <c r="H87" i="15" s="1"/>
  <c r="J25" i="12"/>
  <c r="E88" i="15" s="1"/>
  <c r="H88" i="15" s="1"/>
  <c r="J26" i="12"/>
  <c r="J27" i="12"/>
  <c r="J28" i="12"/>
  <c r="J23" i="12"/>
  <c r="E86" i="15" s="1"/>
  <c r="H86" i="15" s="1"/>
  <c r="O14" i="12"/>
  <c r="O15" i="12"/>
  <c r="O16" i="12"/>
  <c r="O17" i="12"/>
  <c r="O18" i="12"/>
  <c r="O19" i="12"/>
  <c r="O13" i="12"/>
  <c r="J14" i="12"/>
  <c r="J15" i="12"/>
  <c r="E79" i="15" s="1"/>
  <c r="H79" i="15" s="1"/>
  <c r="J16" i="12"/>
  <c r="J17" i="12"/>
  <c r="J18" i="12"/>
  <c r="J19" i="12"/>
  <c r="J13" i="12"/>
  <c r="E77" i="15" s="1"/>
  <c r="H77" i="15" s="1"/>
  <c r="I77" i="11"/>
  <c r="I73" i="11"/>
  <c r="L73" i="11" s="1"/>
  <c r="O73" i="11" s="1"/>
  <c r="Q73" i="11" s="1"/>
  <c r="I72" i="11"/>
  <c r="L70" i="11"/>
  <c r="O70" i="11" s="1"/>
  <c r="Q70" i="11" s="1"/>
  <c r="I69" i="11"/>
  <c r="L69" i="11" s="1"/>
  <c r="O69" i="11" s="1"/>
  <c r="Q69" i="11" s="1"/>
  <c r="I62" i="11"/>
  <c r="L62" i="11" s="1"/>
  <c r="I63" i="11"/>
  <c r="L63" i="11" s="1"/>
  <c r="I64" i="11"/>
  <c r="L64" i="11" s="1"/>
  <c r="I65" i="11"/>
  <c r="L65" i="11" s="1"/>
  <c r="I61" i="11"/>
  <c r="L61" i="11" s="1"/>
  <c r="I57" i="11"/>
  <c r="I47" i="11"/>
  <c r="I48" i="11"/>
  <c r="I49" i="11"/>
  <c r="I50" i="11"/>
  <c r="I51" i="11"/>
  <c r="I52" i="11"/>
  <c r="I53" i="11"/>
  <c r="I54" i="11"/>
  <c r="I55" i="11"/>
  <c r="I46" i="11"/>
  <c r="I36" i="11"/>
  <c r="I37" i="11"/>
  <c r="I38" i="11"/>
  <c r="I39" i="11"/>
  <c r="I40" i="11"/>
  <c r="I41" i="11"/>
  <c r="I42" i="11"/>
  <c r="I43" i="11"/>
  <c r="I44" i="11"/>
  <c r="I35" i="11"/>
  <c r="M163" i="15" l="1"/>
  <c r="L77" i="11"/>
  <c r="O77" i="11" s="1"/>
  <c r="Q77" i="11" s="1"/>
  <c r="M222" i="11" s="1"/>
  <c r="I76" i="11"/>
  <c r="L72" i="11"/>
  <c r="O72" i="11" s="1"/>
  <c r="Q72" i="11" s="1"/>
  <c r="Q71" i="11" s="1"/>
  <c r="I71" i="11"/>
  <c r="L60" i="11"/>
  <c r="E92" i="15"/>
  <c r="H92" i="15" s="1"/>
  <c r="M65" i="11"/>
  <c r="N65" i="11"/>
  <c r="M64" i="11"/>
  <c r="N64" i="11"/>
  <c r="O29" i="12"/>
  <c r="E76" i="15"/>
  <c r="H76" i="15" s="1"/>
  <c r="O115" i="12"/>
  <c r="O108" i="12"/>
  <c r="J108" i="12"/>
  <c r="O99" i="12"/>
  <c r="I152" i="12" s="1"/>
  <c r="J99" i="12"/>
  <c r="D152" i="12" s="1"/>
  <c r="E85" i="15"/>
  <c r="H85" i="15" s="1"/>
  <c r="J115" i="12"/>
  <c r="O12" i="12"/>
  <c r="I218" i="11"/>
  <c r="K218" i="11"/>
  <c r="O218" i="11"/>
  <c r="J218" i="11"/>
  <c r="P218" i="11"/>
  <c r="L218" i="11"/>
  <c r="M218" i="11"/>
  <c r="N218" i="11"/>
  <c r="N215" i="11"/>
  <c r="L215" i="11"/>
  <c r="M215" i="11"/>
  <c r="O215" i="11"/>
  <c r="P215" i="11"/>
  <c r="I215" i="11"/>
  <c r="J215" i="11"/>
  <c r="K215" i="11"/>
  <c r="N214" i="11"/>
  <c r="O214" i="11"/>
  <c r="L214" i="11"/>
  <c r="P214" i="11"/>
  <c r="I214" i="11"/>
  <c r="J214" i="11"/>
  <c r="K214" i="11"/>
  <c r="M214" i="11"/>
  <c r="N61" i="11"/>
  <c r="M61" i="11"/>
  <c r="M63" i="11"/>
  <c r="N63" i="11"/>
  <c r="N62" i="11"/>
  <c r="M62" i="11"/>
  <c r="O135" i="12"/>
  <c r="O145" i="12" s="1"/>
  <c r="O127" i="12"/>
  <c r="O144" i="12" s="1"/>
  <c r="J135" i="12"/>
  <c r="J145" i="12" s="1"/>
  <c r="J127" i="12"/>
  <c r="J144" i="12" s="1"/>
  <c r="J12" i="12"/>
  <c r="E78" i="15"/>
  <c r="H78" i="15" s="1"/>
  <c r="J29" i="12"/>
  <c r="J22" i="12"/>
  <c r="O22" i="12"/>
  <c r="O65" i="11" l="1"/>
  <c r="P65" i="11" s="1"/>
  <c r="Q65" i="11" s="1"/>
  <c r="P217" i="11"/>
  <c r="K217" i="11"/>
  <c r="M217" i="11"/>
  <c r="O21" i="12"/>
  <c r="J73" i="12"/>
  <c r="N217" i="11"/>
  <c r="L217" i="11"/>
  <c r="J217" i="11"/>
  <c r="O217" i="11"/>
  <c r="I217" i="11"/>
  <c r="L222" i="11"/>
  <c r="O222" i="11"/>
  <c r="N222" i="11"/>
  <c r="K222" i="11"/>
  <c r="J222" i="11"/>
  <c r="I222" i="11"/>
  <c r="O64" i="11"/>
  <c r="P64" i="11" s="1"/>
  <c r="Q64" i="11" s="1"/>
  <c r="J107" i="12"/>
  <c r="O107" i="12"/>
  <c r="Q214" i="11"/>
  <c r="O61" i="11"/>
  <c r="P61" i="11" s="1"/>
  <c r="Q61" i="11" s="1"/>
  <c r="O62" i="11"/>
  <c r="P62" i="11" s="1"/>
  <c r="Q62" i="11" s="1"/>
  <c r="O63" i="11"/>
  <c r="P63" i="11" s="1"/>
  <c r="O146" i="12"/>
  <c r="J146" i="12"/>
  <c r="J21" i="12"/>
  <c r="Q215" i="11"/>
  <c r="M162" i="12" l="1"/>
  <c r="M163" i="12"/>
  <c r="M164" i="12"/>
  <c r="M165" i="12"/>
  <c r="M166" i="12"/>
  <c r="M167" i="12"/>
  <c r="M168" i="12"/>
  <c r="M169" i="12"/>
  <c r="M170" i="12"/>
  <c r="M171" i="12"/>
  <c r="M152" i="12"/>
  <c r="M154" i="12"/>
  <c r="M155" i="12"/>
  <c r="M156" i="12"/>
  <c r="M157" i="12"/>
  <c r="M158" i="12"/>
  <c r="M159" i="12"/>
  <c r="M160" i="12"/>
  <c r="M161" i="12"/>
  <c r="G163" i="12"/>
  <c r="G164" i="12"/>
  <c r="G165" i="12"/>
  <c r="G166" i="12"/>
  <c r="G167" i="12"/>
  <c r="G168" i="12"/>
  <c r="G169" i="12"/>
  <c r="G170" i="12"/>
  <c r="G171" i="12"/>
  <c r="G153" i="12"/>
  <c r="G154" i="12"/>
  <c r="G155" i="12"/>
  <c r="G156" i="12"/>
  <c r="G157" i="12"/>
  <c r="G158" i="12"/>
  <c r="G159" i="12"/>
  <c r="G160" i="12"/>
  <c r="G161" i="12"/>
  <c r="G162" i="12"/>
  <c r="J156" i="12"/>
  <c r="J166" i="12"/>
  <c r="J157" i="12"/>
  <c r="J167" i="12"/>
  <c r="J158" i="12"/>
  <c r="J168" i="12"/>
  <c r="J159" i="12"/>
  <c r="J169" i="12"/>
  <c r="J160" i="12"/>
  <c r="J170" i="12"/>
  <c r="J161" i="12"/>
  <c r="J171" i="12"/>
  <c r="J162" i="12"/>
  <c r="J152" i="12"/>
  <c r="L152" i="12" s="1"/>
  <c r="J163" i="12"/>
  <c r="J154" i="12"/>
  <c r="J164" i="12"/>
  <c r="J155" i="12"/>
  <c r="J165" i="12"/>
  <c r="E163" i="12"/>
  <c r="E164" i="12"/>
  <c r="E165" i="12"/>
  <c r="E166" i="12"/>
  <c r="E167" i="12"/>
  <c r="E168" i="12"/>
  <c r="E169" i="12"/>
  <c r="E170" i="12"/>
  <c r="E171" i="12"/>
  <c r="E154" i="12"/>
  <c r="E155" i="12"/>
  <c r="E156" i="12"/>
  <c r="E157" i="12"/>
  <c r="E158" i="12"/>
  <c r="E159" i="12"/>
  <c r="E160" i="12"/>
  <c r="E161" i="12"/>
  <c r="E162" i="12"/>
  <c r="N73" i="12"/>
  <c r="N89" i="12"/>
  <c r="N90" i="12"/>
  <c r="N91" i="12"/>
  <c r="N92" i="12"/>
  <c r="N74" i="12"/>
  <c r="N75" i="12"/>
  <c r="N76" i="12"/>
  <c r="N77" i="12"/>
  <c r="N78" i="12"/>
  <c r="N80" i="12"/>
  <c r="N81" i="12"/>
  <c r="N82" i="12"/>
  <c r="N83" i="12"/>
  <c r="N84" i="12"/>
  <c r="N85" i="12"/>
  <c r="N86" i="12"/>
  <c r="N87" i="12"/>
  <c r="N88" i="12"/>
  <c r="N79" i="12"/>
  <c r="H91" i="12"/>
  <c r="F194" i="12" s="1"/>
  <c r="H92" i="12"/>
  <c r="H74" i="12"/>
  <c r="H76" i="12"/>
  <c r="H78" i="12"/>
  <c r="H80" i="12"/>
  <c r="H81" i="12"/>
  <c r="H83" i="12"/>
  <c r="H86" i="12"/>
  <c r="F189" i="12" s="1"/>
  <c r="H89" i="12"/>
  <c r="H75" i="12"/>
  <c r="H77" i="12"/>
  <c r="H79" i="12"/>
  <c r="H82" i="12"/>
  <c r="H84" i="12"/>
  <c r="H85" i="12"/>
  <c r="F188" i="12" s="1"/>
  <c r="H87" i="12"/>
  <c r="F190" i="12" s="1"/>
  <c r="H88" i="12"/>
  <c r="H90" i="12"/>
  <c r="N208" i="11"/>
  <c r="J208" i="11"/>
  <c r="K208" i="11"/>
  <c r="L208" i="11"/>
  <c r="I208" i="11"/>
  <c r="M208" i="11"/>
  <c r="O208" i="11"/>
  <c r="P208" i="11"/>
  <c r="I210" i="11"/>
  <c r="L210" i="11"/>
  <c r="P210" i="11"/>
  <c r="J210" i="11"/>
  <c r="K210" i="11"/>
  <c r="M210" i="11"/>
  <c r="N210" i="11"/>
  <c r="O210" i="11"/>
  <c r="K211" i="11"/>
  <c r="M211" i="11"/>
  <c r="I211" i="11"/>
  <c r="J211" i="11"/>
  <c r="L211" i="11"/>
  <c r="N211" i="11"/>
  <c r="P211" i="11"/>
  <c r="O211" i="11"/>
  <c r="O37" i="12"/>
  <c r="E152" i="12"/>
  <c r="F152" i="12" s="1"/>
  <c r="H73" i="12"/>
  <c r="J122" i="12"/>
  <c r="J207" i="11"/>
  <c r="O122" i="12"/>
  <c r="Q63" i="11"/>
  <c r="M207" i="11"/>
  <c r="K207" i="11"/>
  <c r="I207" i="11"/>
  <c r="G152" i="12"/>
  <c r="J153" i="12"/>
  <c r="E153" i="12"/>
  <c r="P207" i="11"/>
  <c r="L207" i="11"/>
  <c r="O207" i="11"/>
  <c r="N207" i="11"/>
  <c r="J37" i="12"/>
  <c r="V30" i="13"/>
  <c r="M153" i="12"/>
  <c r="M45" i="15"/>
  <c r="M46" i="15"/>
  <c r="M47" i="15"/>
  <c r="M48" i="15"/>
  <c r="M49" i="15"/>
  <c r="M44" i="15"/>
  <c r="M37" i="15"/>
  <c r="M38" i="15"/>
  <c r="M39" i="15"/>
  <c r="M40" i="15"/>
  <c r="M41" i="15"/>
  <c r="M36" i="15"/>
  <c r="M29" i="15"/>
  <c r="M30" i="15"/>
  <c r="M31" i="15"/>
  <c r="M32" i="15"/>
  <c r="M33" i="15"/>
  <c r="M28" i="15"/>
  <c r="M13" i="15"/>
  <c r="M14" i="15"/>
  <c r="M15" i="15"/>
  <c r="M16" i="15"/>
  <c r="M17" i="15"/>
  <c r="I193" i="12" l="1"/>
  <c r="F191" i="12"/>
  <c r="F195" i="12"/>
  <c r="I192" i="12"/>
  <c r="I191" i="12"/>
  <c r="I190" i="12"/>
  <c r="F193" i="12"/>
  <c r="F192" i="12"/>
  <c r="F187" i="12"/>
  <c r="I181" i="12"/>
  <c r="I182" i="12"/>
  <c r="I184" i="12"/>
  <c r="I183" i="12"/>
  <c r="I180" i="12"/>
  <c r="I189" i="12"/>
  <c r="I188" i="12"/>
  <c r="I187" i="12"/>
  <c r="I186" i="12"/>
  <c r="I185" i="12"/>
  <c r="I179" i="12"/>
  <c r="I178" i="12"/>
  <c r="I177" i="12"/>
  <c r="I195" i="12"/>
  <c r="I176" i="12"/>
  <c r="I194" i="12"/>
  <c r="F185" i="12"/>
  <c r="F182" i="12"/>
  <c r="F180" i="12"/>
  <c r="F178" i="12"/>
  <c r="F186" i="12"/>
  <c r="F184" i="12"/>
  <c r="F183" i="12"/>
  <c r="F181" i="12"/>
  <c r="F179" i="12"/>
  <c r="F177" i="12"/>
  <c r="Q211" i="11"/>
  <c r="Q60" i="11"/>
  <c r="I209" i="11"/>
  <c r="K209" i="11"/>
  <c r="J209" i="11"/>
  <c r="P209" i="11"/>
  <c r="M209" i="11"/>
  <c r="N209" i="11"/>
  <c r="L209" i="11"/>
  <c r="O209" i="11"/>
  <c r="Q208" i="11"/>
  <c r="Q210" i="11"/>
  <c r="Q207" i="11"/>
  <c r="T69" i="7"/>
  <c r="T70" i="7"/>
  <c r="T71" i="7"/>
  <c r="T68" i="7"/>
  <c r="L67" i="7"/>
  <c r="L147" i="7" s="1"/>
  <c r="P67" i="7"/>
  <c r="R67" i="7"/>
  <c r="J69" i="7"/>
  <c r="N69" i="7" s="1"/>
  <c r="J70" i="7"/>
  <c r="N70" i="7" s="1"/>
  <c r="J71" i="7"/>
  <c r="N71" i="7" s="1"/>
  <c r="J68" i="7"/>
  <c r="T59" i="7"/>
  <c r="T60" i="7"/>
  <c r="T61" i="7"/>
  <c r="T58" i="7"/>
  <c r="R57" i="7"/>
  <c r="N58" i="7"/>
  <c r="J61" i="7"/>
  <c r="N61" i="7" s="1"/>
  <c r="J59" i="7"/>
  <c r="N59" i="7" s="1"/>
  <c r="J60" i="7"/>
  <c r="N60" i="7" s="1"/>
  <c r="P57" i="7"/>
  <c r="L57" i="7"/>
  <c r="L146" i="7" s="1"/>
  <c r="I31" i="7"/>
  <c r="K15" i="7" s="1"/>
  <c r="G31" i="7"/>
  <c r="J155" i="7" s="1"/>
  <c r="M178" i="15"/>
  <c r="E178" i="15"/>
  <c r="H178" i="15" s="1"/>
  <c r="M171" i="15"/>
  <c r="E171" i="15"/>
  <c r="G73" i="14"/>
  <c r="G130" i="9"/>
  <c r="G131" i="9"/>
  <c r="G132" i="9"/>
  <c r="G133" i="9"/>
  <c r="G134" i="9"/>
  <c r="G135" i="9"/>
  <c r="G136" i="9"/>
  <c r="G137" i="9"/>
  <c r="G138" i="9"/>
  <c r="G139" i="9"/>
  <c r="G140" i="9"/>
  <c r="G141" i="9"/>
  <c r="G142" i="9"/>
  <c r="G143" i="9"/>
  <c r="G144" i="9"/>
  <c r="G145" i="9"/>
  <c r="G146" i="9"/>
  <c r="G147" i="9"/>
  <c r="G148" i="9"/>
  <c r="G149" i="9"/>
  <c r="G129" i="9"/>
  <c r="Y102" i="9"/>
  <c r="Y103" i="9"/>
  <c r="Y104" i="9"/>
  <c r="Y105" i="9"/>
  <c r="Y106" i="9"/>
  <c r="Y107" i="9"/>
  <c r="Y108" i="9"/>
  <c r="Y109" i="9"/>
  <c r="Y110" i="9"/>
  <c r="Y111" i="9"/>
  <c r="Y112" i="9"/>
  <c r="Y113" i="9"/>
  <c r="Y114" i="9"/>
  <c r="Y115" i="9"/>
  <c r="Y116" i="9"/>
  <c r="Y117" i="9"/>
  <c r="Y118" i="9"/>
  <c r="Y119" i="9"/>
  <c r="Y120" i="9"/>
  <c r="Y121" i="9"/>
  <c r="Y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01" i="9"/>
  <c r="G102" i="9"/>
  <c r="G103" i="9"/>
  <c r="G104" i="9"/>
  <c r="G105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01" i="9"/>
  <c r="AE74" i="9"/>
  <c r="AE75" i="9"/>
  <c r="AE76" i="9"/>
  <c r="AE77" i="9"/>
  <c r="AE78" i="9"/>
  <c r="AE79" i="9"/>
  <c r="AE80" i="9"/>
  <c r="AE81" i="9"/>
  <c r="AE82" i="9"/>
  <c r="AE83" i="9"/>
  <c r="AE84" i="9"/>
  <c r="AE85" i="9"/>
  <c r="AE86" i="9"/>
  <c r="AE87" i="9"/>
  <c r="AE88" i="9"/>
  <c r="AE89" i="9"/>
  <c r="AE90" i="9"/>
  <c r="AE91" i="9"/>
  <c r="AE92" i="9"/>
  <c r="AE93" i="9"/>
  <c r="AE73" i="9"/>
  <c r="Y74" i="9"/>
  <c r="Y75" i="9"/>
  <c r="Y76" i="9"/>
  <c r="Y77" i="9"/>
  <c r="Y78" i="9"/>
  <c r="Y79" i="9"/>
  <c r="Y80" i="9"/>
  <c r="Y81" i="9"/>
  <c r="Y82" i="9"/>
  <c r="Y83" i="9"/>
  <c r="Y84" i="9"/>
  <c r="Y85" i="9"/>
  <c r="Y86" i="9"/>
  <c r="Y87" i="9"/>
  <c r="Y88" i="9"/>
  <c r="Y89" i="9"/>
  <c r="Y90" i="9"/>
  <c r="Y91" i="9"/>
  <c r="Y92" i="9"/>
  <c r="Y93" i="9"/>
  <c r="Y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73" i="9"/>
  <c r="G74" i="9"/>
  <c r="G75" i="9"/>
  <c r="G76" i="9"/>
  <c r="G77" i="9"/>
  <c r="G78" i="9"/>
  <c r="G79" i="9"/>
  <c r="G80" i="9"/>
  <c r="G81" i="9"/>
  <c r="G82" i="9"/>
  <c r="G83" i="9"/>
  <c r="G84" i="9"/>
  <c r="G85" i="9"/>
  <c r="G86" i="9"/>
  <c r="G87" i="9"/>
  <c r="G88" i="9"/>
  <c r="G89" i="9"/>
  <c r="G90" i="9"/>
  <c r="G91" i="9"/>
  <c r="G92" i="9"/>
  <c r="G93" i="9"/>
  <c r="G73" i="9"/>
  <c r="AE47" i="9"/>
  <c r="AE48" i="9"/>
  <c r="AE49" i="9"/>
  <c r="AE50" i="9"/>
  <c r="AE51" i="9"/>
  <c r="AE52" i="9"/>
  <c r="AE53" i="9"/>
  <c r="AE54" i="9"/>
  <c r="AE55" i="9"/>
  <c r="AE56" i="9"/>
  <c r="AE57" i="9"/>
  <c r="AE58" i="9"/>
  <c r="AE59" i="9"/>
  <c r="AE60" i="9"/>
  <c r="AE61" i="9"/>
  <c r="AE62" i="9"/>
  <c r="AE63" i="9"/>
  <c r="AE64" i="9"/>
  <c r="AE65" i="9"/>
  <c r="AE66" i="9"/>
  <c r="AE46" i="9"/>
  <c r="F102" i="8"/>
  <c r="F103" i="8"/>
  <c r="F104" i="8"/>
  <c r="F105" i="8"/>
  <c r="F106" i="8"/>
  <c r="F107" i="8"/>
  <c r="F108" i="8"/>
  <c r="F109" i="8"/>
  <c r="F110" i="8"/>
  <c r="F111" i="8"/>
  <c r="F112" i="8"/>
  <c r="F113" i="8"/>
  <c r="F114" i="8"/>
  <c r="F115" i="8"/>
  <c r="F116" i="8"/>
  <c r="F117" i="8"/>
  <c r="F118" i="8"/>
  <c r="F119" i="8"/>
  <c r="F120" i="8"/>
  <c r="F101" i="8"/>
  <c r="Y43" i="8"/>
  <c r="V43" i="8"/>
  <c r="V44" i="8" s="1"/>
  <c r="S43" i="8"/>
  <c r="S44" i="8" s="1"/>
  <c r="P43" i="8"/>
  <c r="M43" i="8"/>
  <c r="AD43" i="8" s="1"/>
  <c r="Q209" i="11" l="1"/>
  <c r="K14" i="7"/>
  <c r="K16" i="7" s="1"/>
  <c r="T57" i="7"/>
  <c r="O178" i="15"/>
  <c r="O171" i="15"/>
  <c r="H171" i="15"/>
  <c r="J67" i="7"/>
  <c r="N57" i="7"/>
  <c r="N68" i="7"/>
  <c r="N67" i="7" s="1"/>
  <c r="T67" i="7"/>
  <c r="J57" i="7"/>
  <c r="K19" i="7" s="1"/>
  <c r="D73" i="9"/>
  <c r="D101" i="9" s="1"/>
  <c r="D129" i="9" s="1"/>
  <c r="D47" i="9"/>
  <c r="D48" i="9" s="1"/>
  <c r="P53" i="1"/>
  <c r="P54" i="1"/>
  <c r="P55" i="1"/>
  <c r="P56" i="1"/>
  <c r="P52" i="1"/>
  <c r="I44" i="8"/>
  <c r="J93" i="17"/>
  <c r="M93" i="17" s="1"/>
  <c r="D15" i="18"/>
  <c r="D13" i="18"/>
  <c r="D12" i="18"/>
  <c r="D11" i="18"/>
  <c r="D10" i="18"/>
  <c r="E136" i="11"/>
  <c r="D74" i="9" l="1"/>
  <c r="D102" i="9" s="1"/>
  <c r="D130" i="9" s="1"/>
  <c r="D49" i="9"/>
  <c r="D75" i="9"/>
  <c r="D103" i="9" s="1"/>
  <c r="D131" i="9" s="1"/>
  <c r="Q150" i="11"/>
  <c r="Q149" i="11"/>
  <c r="Q147" i="11"/>
  <c r="Q146" i="11"/>
  <c r="D88" i="14"/>
  <c r="I32" i="14"/>
  <c r="M31" i="14"/>
  <c r="N31" i="14" s="1"/>
  <c r="M32" i="14"/>
  <c r="N32" i="14" s="1"/>
  <c r="I31" i="14"/>
  <c r="I20" i="14"/>
  <c r="S71" i="8"/>
  <c r="R71" i="8"/>
  <c r="Q71" i="8"/>
  <c r="P71" i="8"/>
  <c r="AS44" i="8"/>
  <c r="AS43" i="8"/>
  <c r="F84" i="8"/>
  <c r="F85" i="8"/>
  <c r="F86" i="8"/>
  <c r="F87" i="8"/>
  <c r="F88" i="8"/>
  <c r="F89" i="8"/>
  <c r="F90" i="8"/>
  <c r="F91" i="8"/>
  <c r="F92" i="8"/>
  <c r="F74" i="8"/>
  <c r="F75" i="8"/>
  <c r="F76" i="8"/>
  <c r="F77" i="8"/>
  <c r="F78" i="8"/>
  <c r="F79" i="8"/>
  <c r="F80" i="8"/>
  <c r="F81" i="8"/>
  <c r="F82" i="8"/>
  <c r="F83" i="8"/>
  <c r="F73" i="8"/>
  <c r="AS46" i="8"/>
  <c r="AS47" i="8"/>
  <c r="AS48" i="8"/>
  <c r="AS49" i="8"/>
  <c r="AS50" i="8"/>
  <c r="AS51" i="8"/>
  <c r="AS52" i="8"/>
  <c r="AS53" i="8"/>
  <c r="AS54" i="8"/>
  <c r="AS55" i="8"/>
  <c r="AS56" i="8"/>
  <c r="AS57" i="8"/>
  <c r="AS58" i="8"/>
  <c r="AS59" i="8"/>
  <c r="AS60" i="8"/>
  <c r="AS61" i="8"/>
  <c r="AS62" i="8"/>
  <c r="AS63" i="8"/>
  <c r="AS64" i="8"/>
  <c r="AS45" i="8"/>
  <c r="AJ46" i="8"/>
  <c r="AJ47" i="8"/>
  <c r="AJ48" i="8"/>
  <c r="AJ49" i="8"/>
  <c r="AJ50" i="8"/>
  <c r="AJ51" i="8"/>
  <c r="AJ52" i="8"/>
  <c r="AJ53" i="8"/>
  <c r="AJ54" i="8"/>
  <c r="AJ55" i="8"/>
  <c r="AJ56" i="8"/>
  <c r="AJ57" i="8"/>
  <c r="AJ58" i="8"/>
  <c r="AJ59" i="8"/>
  <c r="AJ60" i="8"/>
  <c r="AJ61" i="8"/>
  <c r="AJ62" i="8"/>
  <c r="AJ63" i="8"/>
  <c r="AJ64" i="8"/>
  <c r="AJ45" i="8"/>
  <c r="D50" i="9" l="1"/>
  <c r="D76" i="9"/>
  <c r="D104" i="9" s="1"/>
  <c r="D132" i="9" s="1"/>
  <c r="I30" i="14"/>
  <c r="M30" i="14"/>
  <c r="N30" i="14" s="1"/>
  <c r="M29" i="14"/>
  <c r="I29" i="14"/>
  <c r="I19" i="14"/>
  <c r="I21" i="14" s="1"/>
  <c r="T43" i="8"/>
  <c r="AA43" i="8"/>
  <c r="Q43" i="8"/>
  <c r="N43" i="8"/>
  <c r="AG43" i="8"/>
  <c r="AB43" i="8"/>
  <c r="W43" i="8"/>
  <c r="Z43" i="8"/>
  <c r="AF43" i="8"/>
  <c r="AH43" i="8"/>
  <c r="AE43" i="8"/>
  <c r="K43" i="8" l="1"/>
  <c r="K44" i="8" s="1"/>
  <c r="D51" i="9"/>
  <c r="D77" i="9"/>
  <c r="D105" i="9" s="1"/>
  <c r="D133" i="9" s="1"/>
  <c r="M33" i="14"/>
  <c r="N29" i="14"/>
  <c r="N33" i="14" s="1"/>
  <c r="AC43" i="8"/>
  <c r="AI43" i="8"/>
  <c r="AK43" i="8" l="1"/>
  <c r="D52" i="9"/>
  <c r="D78" i="9"/>
  <c r="D106" i="9" s="1"/>
  <c r="D134" i="9" s="1"/>
  <c r="AM43" i="8" l="1"/>
  <c r="AR43" i="8" s="1"/>
  <c r="AL43" i="8"/>
  <c r="D53" i="9"/>
  <c r="D79" i="9"/>
  <c r="D107" i="9" s="1"/>
  <c r="D135" i="9" s="1"/>
  <c r="AO43" i="8" l="1"/>
  <c r="AN43" i="8"/>
  <c r="AP43" i="8" s="1"/>
  <c r="AQ43" i="8"/>
  <c r="AT43" i="8" s="1"/>
  <c r="D54" i="9"/>
  <c r="D80" i="9"/>
  <c r="D108" i="9" s="1"/>
  <c r="D136" i="9" s="1"/>
  <c r="D55" i="9" l="1"/>
  <c r="D81" i="9"/>
  <c r="D109" i="9" s="1"/>
  <c r="D137" i="9" s="1"/>
  <c r="F46" i="8"/>
  <c r="F47" i="8"/>
  <c r="F48" i="8"/>
  <c r="F49" i="8"/>
  <c r="F50" i="8"/>
  <c r="F51" i="8"/>
  <c r="F52" i="8"/>
  <c r="F53" i="8"/>
  <c r="F54" i="8"/>
  <c r="F55" i="8"/>
  <c r="F56" i="8"/>
  <c r="F57" i="8"/>
  <c r="F58" i="8"/>
  <c r="F59" i="8"/>
  <c r="F60" i="8"/>
  <c r="F61" i="8"/>
  <c r="F62" i="8"/>
  <c r="F63" i="8"/>
  <c r="F64" i="8"/>
  <c r="F45" i="8"/>
  <c r="C44" i="8"/>
  <c r="C45" i="8" s="1"/>
  <c r="C46" i="8" s="1"/>
  <c r="C47" i="8" s="1"/>
  <c r="C48" i="8" s="1"/>
  <c r="C49" i="8" s="1"/>
  <c r="C50" i="8" s="1"/>
  <c r="C51" i="8" s="1"/>
  <c r="C52" i="8" s="1"/>
  <c r="C53" i="8" s="1"/>
  <c r="C54" i="8" s="1"/>
  <c r="C55" i="8" s="1"/>
  <c r="C56" i="8" s="1"/>
  <c r="C57" i="8" s="1"/>
  <c r="C58" i="8" s="1"/>
  <c r="C59" i="8" s="1"/>
  <c r="C60" i="8" s="1"/>
  <c r="C61" i="8" s="1"/>
  <c r="C62" i="8" s="1"/>
  <c r="C63" i="8" s="1"/>
  <c r="C64" i="8" s="1"/>
  <c r="D56" i="9" l="1"/>
  <c r="D82" i="9"/>
  <c r="D110" i="9" s="1"/>
  <c r="D138" i="9" s="1"/>
  <c r="H18" i="8"/>
  <c r="F222" i="11"/>
  <c r="F220" i="11"/>
  <c r="F218" i="11"/>
  <c r="F217" i="11"/>
  <c r="F215" i="11"/>
  <c r="F214" i="11"/>
  <c r="E208" i="11"/>
  <c r="E209" i="11"/>
  <c r="E210" i="11"/>
  <c r="E211" i="11"/>
  <c r="E207" i="11"/>
  <c r="F154" i="11"/>
  <c r="F152" i="11"/>
  <c r="F150" i="11"/>
  <c r="F149" i="11"/>
  <c r="F147" i="11"/>
  <c r="F146" i="11"/>
  <c r="E140" i="11"/>
  <c r="E141" i="11"/>
  <c r="E142" i="11"/>
  <c r="E143" i="11"/>
  <c r="E139" i="11"/>
  <c r="F125" i="11"/>
  <c r="C30" i="7"/>
  <c r="C61" i="7" s="1"/>
  <c r="C29" i="7"/>
  <c r="C28" i="7"/>
  <c r="C27" i="7"/>
  <c r="V23" i="2"/>
  <c r="V24" i="2"/>
  <c r="V25" i="2"/>
  <c r="D57" i="9" l="1"/>
  <c r="D83" i="9"/>
  <c r="D111" i="9" s="1"/>
  <c r="D139" i="9" s="1"/>
  <c r="F135" i="11"/>
  <c r="F115" i="11"/>
  <c r="C71" i="7"/>
  <c r="D58" i="9" l="1"/>
  <c r="D84" i="9"/>
  <c r="D112" i="9" s="1"/>
  <c r="D140" i="9" s="1"/>
  <c r="C86" i="3"/>
  <c r="C63" i="3"/>
  <c r="C40" i="3"/>
  <c r="R54" i="1" a="1"/>
  <c r="R54" i="1" s="1"/>
  <c r="R53" i="1" a="1"/>
  <c r="R53" i="1" s="1"/>
  <c r="L32" i="19"/>
  <c r="L31" i="19"/>
  <c r="L29" i="19"/>
  <c r="L28" i="19"/>
  <c r="L27" i="19"/>
  <c r="L26" i="19"/>
  <c r="L25" i="19"/>
  <c r="L24" i="19"/>
  <c r="L23" i="19"/>
  <c r="L22" i="19"/>
  <c r="L21" i="19"/>
  <c r="L19" i="19"/>
  <c r="L18" i="19"/>
  <c r="L17" i="19"/>
  <c r="L16" i="19"/>
  <c r="L15" i="19"/>
  <c r="L14" i="19"/>
  <c r="L13" i="19"/>
  <c r="L12" i="19"/>
  <c r="L11" i="19"/>
  <c r="J94" i="17"/>
  <c r="M94" i="17" s="1"/>
  <c r="C47" i="17"/>
  <c r="O177" i="15"/>
  <c r="H177" i="15"/>
  <c r="O170" i="15"/>
  <c r="H170" i="15"/>
  <c r="O167" i="15"/>
  <c r="O162" i="15"/>
  <c r="H162" i="15"/>
  <c r="G104" i="15"/>
  <c r="G103" i="15"/>
  <c r="J103" i="15" s="1"/>
  <c r="O91" i="15"/>
  <c r="H91" i="15"/>
  <c r="H90" i="15" s="1"/>
  <c r="O84" i="15"/>
  <c r="H84" i="15"/>
  <c r="H83" i="15" s="1"/>
  <c r="O75" i="15"/>
  <c r="H75" i="15"/>
  <c r="H74" i="15" s="1"/>
  <c r="C55" i="15"/>
  <c r="C54" i="15"/>
  <c r="C53" i="15"/>
  <c r="C52" i="15"/>
  <c r="M43" i="15"/>
  <c r="C43" i="15"/>
  <c r="M35" i="15"/>
  <c r="E64" i="15" s="1"/>
  <c r="C35" i="15"/>
  <c r="C27" i="15"/>
  <c r="M19" i="15"/>
  <c r="E62" i="15" s="1"/>
  <c r="C19" i="15"/>
  <c r="C11" i="15"/>
  <c r="K32" i="14"/>
  <c r="L32" i="14" s="1"/>
  <c r="L29" i="14"/>
  <c r="K31" i="14"/>
  <c r="L31" i="14" s="1"/>
  <c r="K30" i="14"/>
  <c r="L30" i="14" s="1"/>
  <c r="C11" i="13"/>
  <c r="C12" i="13" s="1"/>
  <c r="C13" i="13" s="1"/>
  <c r="C14" i="13" s="1"/>
  <c r="C15" i="13" s="1"/>
  <c r="C16" i="13" s="1"/>
  <c r="C17" i="13" s="1"/>
  <c r="C18" i="13" s="1"/>
  <c r="C19" i="13" s="1"/>
  <c r="C20" i="13" s="1"/>
  <c r="C21" i="13" s="1"/>
  <c r="C22" i="13" s="1"/>
  <c r="C23" i="13" s="1"/>
  <c r="C24" i="13" s="1"/>
  <c r="C25" i="13" s="1"/>
  <c r="C26" i="13" s="1"/>
  <c r="C27" i="13" s="1"/>
  <c r="C28" i="13" s="1"/>
  <c r="C29" i="13" s="1"/>
  <c r="C30" i="13" s="1"/>
  <c r="M200" i="15"/>
  <c r="O200" i="15" s="1"/>
  <c r="E200" i="15"/>
  <c r="H200" i="15" s="1"/>
  <c r="M199" i="15"/>
  <c r="O199" i="15" s="1"/>
  <c r="E199" i="15"/>
  <c r="H199" i="15" s="1"/>
  <c r="M198" i="15"/>
  <c r="O198" i="15" s="1"/>
  <c r="E198" i="15"/>
  <c r="H198" i="15" s="1"/>
  <c r="M193" i="15"/>
  <c r="O193" i="15" s="1"/>
  <c r="E193" i="15"/>
  <c r="H193" i="15" s="1"/>
  <c r="M192" i="15"/>
  <c r="O192" i="15" s="1"/>
  <c r="E192" i="15"/>
  <c r="H192" i="15" s="1"/>
  <c r="M191" i="15"/>
  <c r="O191" i="15" s="1"/>
  <c r="H191" i="15"/>
  <c r="E181" i="15"/>
  <c r="H181" i="15" s="1"/>
  <c r="M180" i="15"/>
  <c r="O180" i="15" s="1"/>
  <c r="E180" i="15"/>
  <c r="H180" i="15" s="1"/>
  <c r="M174" i="15"/>
  <c r="O174" i="15" s="1"/>
  <c r="E174" i="15"/>
  <c r="H174" i="15" s="1"/>
  <c r="M173" i="15"/>
  <c r="O173" i="15" s="1"/>
  <c r="E173" i="15"/>
  <c r="H173" i="15" s="1"/>
  <c r="M166" i="15"/>
  <c r="O166" i="15" s="1"/>
  <c r="E166" i="15"/>
  <c r="H166" i="15" s="1"/>
  <c r="M165" i="15"/>
  <c r="O165" i="15" s="1"/>
  <c r="E165" i="15"/>
  <c r="H165" i="15" s="1"/>
  <c r="F44" i="12"/>
  <c r="M95" i="15"/>
  <c r="O95" i="15" s="1"/>
  <c r="M94" i="15"/>
  <c r="O94" i="15" s="1"/>
  <c r="O87" i="15"/>
  <c r="M79" i="15"/>
  <c r="O79" i="15" s="1"/>
  <c r="M78" i="15"/>
  <c r="O78" i="15" s="1"/>
  <c r="C223" i="11"/>
  <c r="O221" i="11"/>
  <c r="N221" i="11"/>
  <c r="M221" i="11"/>
  <c r="L221" i="11"/>
  <c r="K221" i="11"/>
  <c r="J221" i="11"/>
  <c r="I221" i="11"/>
  <c r="C222" i="11"/>
  <c r="C221" i="11"/>
  <c r="C220" i="11"/>
  <c r="C219" i="11"/>
  <c r="C218" i="11"/>
  <c r="C217" i="11"/>
  <c r="C216" i="11"/>
  <c r="C215" i="11"/>
  <c r="C214" i="11"/>
  <c r="C213" i="11"/>
  <c r="C212" i="11"/>
  <c r="D206" i="11"/>
  <c r="C206" i="11"/>
  <c r="D202" i="11"/>
  <c r="C202" i="11"/>
  <c r="C191" i="11"/>
  <c r="D180" i="11"/>
  <c r="C180" i="11"/>
  <c r="C159" i="11"/>
  <c r="I157" i="11"/>
  <c r="Q154" i="11"/>
  <c r="C154" i="11"/>
  <c r="C153" i="11"/>
  <c r="Q152" i="11"/>
  <c r="C152" i="11"/>
  <c r="C151" i="11"/>
  <c r="C150" i="11"/>
  <c r="C149" i="11"/>
  <c r="C148" i="11"/>
  <c r="C147" i="11"/>
  <c r="C146" i="11"/>
  <c r="C145" i="11"/>
  <c r="Q142" i="11"/>
  <c r="Q141" i="11"/>
  <c r="Q140" i="11"/>
  <c r="Q139" i="11"/>
  <c r="C139" i="11"/>
  <c r="C135" i="11"/>
  <c r="Q134" i="11"/>
  <c r="Q133" i="11"/>
  <c r="Q132" i="11"/>
  <c r="Q131" i="11"/>
  <c r="E131" i="11"/>
  <c r="Q130" i="11"/>
  <c r="Q129" i="11"/>
  <c r="Q128" i="11"/>
  <c r="Q127" i="11"/>
  <c r="Q126" i="11"/>
  <c r="Q125" i="11"/>
  <c r="C125" i="11"/>
  <c r="Q124" i="11"/>
  <c r="Q123" i="11"/>
  <c r="Q122" i="11"/>
  <c r="Q121" i="11"/>
  <c r="Q120" i="11"/>
  <c r="Q119" i="11"/>
  <c r="Q118" i="11"/>
  <c r="Q117" i="11"/>
  <c r="Q116" i="11"/>
  <c r="Q115" i="11"/>
  <c r="C115" i="11"/>
  <c r="C95" i="11"/>
  <c r="I75" i="11"/>
  <c r="H74" i="11"/>
  <c r="H71" i="11"/>
  <c r="H68" i="11"/>
  <c r="K66" i="11"/>
  <c r="K79" i="11" s="1"/>
  <c r="J66" i="11"/>
  <c r="N68" i="16" s="1"/>
  <c r="H60" i="11"/>
  <c r="E204" i="11"/>
  <c r="E135" i="11"/>
  <c r="H56" i="11"/>
  <c r="E201" i="11"/>
  <c r="E133" i="11"/>
  <c r="E199" i="11"/>
  <c r="E198" i="11"/>
  <c r="E130" i="11"/>
  <c r="E129" i="11"/>
  <c r="E195" i="11"/>
  <c r="E194" i="11"/>
  <c r="E193" i="11"/>
  <c r="E125" i="11"/>
  <c r="H45" i="11"/>
  <c r="E181" i="11"/>
  <c r="H34" i="11"/>
  <c r="D71" i="8"/>
  <c r="W70" i="8"/>
  <c r="V70" i="8"/>
  <c r="U70" i="8"/>
  <c r="X44" i="8"/>
  <c r="P44" i="8"/>
  <c r="O44" i="8"/>
  <c r="J18" i="8"/>
  <c r="N155" i="7"/>
  <c r="R155" i="7" s="1"/>
  <c r="J147" i="7"/>
  <c r="C59" i="7"/>
  <c r="C13" i="3"/>
  <c r="C12" i="3"/>
  <c r="C11" i="3"/>
  <c r="C34" i="2"/>
  <c r="AD25" i="2"/>
  <c r="P25" i="2"/>
  <c r="AD24" i="2"/>
  <c r="P24" i="2"/>
  <c r="AD23" i="2"/>
  <c r="P23" i="2"/>
  <c r="C23" i="2"/>
  <c r="C24" i="2" s="1"/>
  <c r="C25" i="2" s="1"/>
  <c r="AD22" i="2"/>
  <c r="V22" i="2"/>
  <c r="P22" i="2"/>
  <c r="AD16" i="2"/>
  <c r="V16" i="2"/>
  <c r="E37" i="2" s="1"/>
  <c r="P16" i="2"/>
  <c r="AD15" i="2"/>
  <c r="V15" i="2"/>
  <c r="E36" i="2" s="1"/>
  <c r="P15" i="2"/>
  <c r="AD14" i="2"/>
  <c r="V14" i="2"/>
  <c r="E35" i="2" s="1"/>
  <c r="P14" i="2"/>
  <c r="C14" i="2"/>
  <c r="C35" i="2" s="1"/>
  <c r="AD13" i="2"/>
  <c r="V13" i="2"/>
  <c r="E34" i="2" s="1"/>
  <c r="P13" i="2"/>
  <c r="K13" i="2"/>
  <c r="E13" i="2"/>
  <c r="K14" i="2"/>
  <c r="J58" i="11" l="1"/>
  <c r="K58" i="11"/>
  <c r="J59" i="11"/>
  <c r="K59" i="11"/>
  <c r="L75" i="11"/>
  <c r="O75" i="11" s="1"/>
  <c r="Q75" i="11" s="1"/>
  <c r="Q74" i="11" s="1"/>
  <c r="I74" i="11"/>
  <c r="J153" i="7"/>
  <c r="H15" i="8"/>
  <c r="D59" i="9"/>
  <c r="D85" i="9"/>
  <c r="D113" i="9" s="1"/>
  <c r="D141" i="9" s="1"/>
  <c r="N147" i="7"/>
  <c r="L33" i="14"/>
  <c r="J57" i="11"/>
  <c r="K57" i="11"/>
  <c r="H45" i="15"/>
  <c r="H46" i="15"/>
  <c r="H47" i="15"/>
  <c r="H48" i="15"/>
  <c r="H49" i="15"/>
  <c r="H44" i="15"/>
  <c r="K53" i="11"/>
  <c r="J51" i="11"/>
  <c r="K48" i="11"/>
  <c r="K46" i="11"/>
  <c r="J54" i="11"/>
  <c r="J52" i="11"/>
  <c r="J53" i="11"/>
  <c r="K49" i="11"/>
  <c r="J47" i="11"/>
  <c r="J55" i="11"/>
  <c r="K55" i="11"/>
  <c r="K50" i="11"/>
  <c r="J48" i="11"/>
  <c r="J46" i="11"/>
  <c r="K54" i="11"/>
  <c r="K51" i="11"/>
  <c r="J49" i="11"/>
  <c r="K47" i="11"/>
  <c r="K52" i="11"/>
  <c r="J50" i="11"/>
  <c r="K41" i="11"/>
  <c r="J39" i="11"/>
  <c r="K42" i="11"/>
  <c r="J40" i="11"/>
  <c r="K36" i="11"/>
  <c r="K44" i="11"/>
  <c r="K35" i="11"/>
  <c r="K40" i="11"/>
  <c r="K43" i="11"/>
  <c r="J41" i="11"/>
  <c r="J42" i="11"/>
  <c r="K37" i="11"/>
  <c r="J43" i="11"/>
  <c r="K38" i="11"/>
  <c r="J36" i="11"/>
  <c r="J44" i="11"/>
  <c r="K39" i="11"/>
  <c r="J37" i="11"/>
  <c r="J35" i="11"/>
  <c r="J38" i="11"/>
  <c r="K24" i="2"/>
  <c r="N213" i="11"/>
  <c r="J213" i="11"/>
  <c r="O86" i="15"/>
  <c r="M85" i="15"/>
  <c r="O85" i="15" s="1"/>
  <c r="E172" i="15"/>
  <c r="E179" i="15"/>
  <c r="H179" i="15" s="1"/>
  <c r="M190" i="15"/>
  <c r="M179" i="15"/>
  <c r="M197" i="15"/>
  <c r="M172" i="15"/>
  <c r="M92" i="15"/>
  <c r="O92" i="15" s="1"/>
  <c r="E197" i="15"/>
  <c r="M76" i="15"/>
  <c r="O76" i="15" s="1"/>
  <c r="E164" i="15"/>
  <c r="H164" i="15" s="1"/>
  <c r="E163" i="15"/>
  <c r="E190" i="15"/>
  <c r="P213" i="11"/>
  <c r="AE44" i="8"/>
  <c r="Q44" i="8"/>
  <c r="I216" i="11"/>
  <c r="K213" i="11"/>
  <c r="Y44" i="8"/>
  <c r="Z44" i="8" s="1"/>
  <c r="R44" i="8"/>
  <c r="U44" i="8"/>
  <c r="P216" i="11"/>
  <c r="I68" i="11"/>
  <c r="O213" i="11"/>
  <c r="L74" i="11"/>
  <c r="E115" i="11"/>
  <c r="I206" i="11"/>
  <c r="K206" i="11"/>
  <c r="M27" i="15"/>
  <c r="E63" i="15" s="1"/>
  <c r="L71" i="11"/>
  <c r="L206" i="11"/>
  <c r="O71" i="11"/>
  <c r="E203" i="11"/>
  <c r="M206" i="11"/>
  <c r="M213" i="11"/>
  <c r="E128" i="11"/>
  <c r="N206" i="11"/>
  <c r="E196" i="11"/>
  <c r="F99" i="8"/>
  <c r="F100" i="8" s="1"/>
  <c r="K20" i="7"/>
  <c r="H21" i="8"/>
  <c r="C15" i="2"/>
  <c r="C16" i="2" s="1"/>
  <c r="O11" i="19"/>
  <c r="H20" i="8"/>
  <c r="C58" i="7"/>
  <c r="C69" i="7"/>
  <c r="H19" i="8"/>
  <c r="C99" i="8"/>
  <c r="E14" i="2"/>
  <c r="C60" i="7"/>
  <c r="C68" i="7"/>
  <c r="C70" i="7"/>
  <c r="K23" i="2"/>
  <c r="J95" i="17"/>
  <c r="M95" i="17" s="1"/>
  <c r="I45" i="11"/>
  <c r="Q95" i="11"/>
  <c r="I34" i="11"/>
  <c r="I60" i="11"/>
  <c r="I56" i="11"/>
  <c r="M77" i="15"/>
  <c r="O77" i="15" s="1"/>
  <c r="E200" i="11"/>
  <c r="L213" i="11"/>
  <c r="M88" i="15"/>
  <c r="O88" i="15" s="1"/>
  <c r="M181" i="15"/>
  <c r="O181" i="15" s="1"/>
  <c r="P206" i="11"/>
  <c r="E205" i="11"/>
  <c r="E126" i="11"/>
  <c r="E134" i="11"/>
  <c r="J79" i="11"/>
  <c r="E197" i="11"/>
  <c r="M93" i="15"/>
  <c r="O93" i="15" s="1"/>
  <c r="E132" i="11"/>
  <c r="E127" i="11"/>
  <c r="M164" i="15"/>
  <c r="O164" i="15" s="1"/>
  <c r="G105" i="15"/>
  <c r="J104" i="15"/>
  <c r="J105" i="15" s="1"/>
  <c r="F71" i="8" l="1"/>
  <c r="F72" i="8" s="1"/>
  <c r="N220" i="11"/>
  <c r="N219" i="11" s="1"/>
  <c r="L59" i="11"/>
  <c r="L58" i="11"/>
  <c r="R147" i="7"/>
  <c r="M220" i="11"/>
  <c r="M219" i="11" s="1"/>
  <c r="L220" i="11"/>
  <c r="L219" i="11" s="1"/>
  <c r="L35" i="11"/>
  <c r="N35" i="11" s="1"/>
  <c r="N153" i="7"/>
  <c r="R153" i="7" s="1"/>
  <c r="J220" i="11"/>
  <c r="J219" i="11" s="1"/>
  <c r="I220" i="11"/>
  <c r="I219" i="11" s="1"/>
  <c r="P220" i="11"/>
  <c r="P219" i="11" s="1"/>
  <c r="O220" i="11"/>
  <c r="O219" i="11" s="1"/>
  <c r="K220" i="11"/>
  <c r="K219" i="11" s="1"/>
  <c r="L49" i="11"/>
  <c r="M49" i="11" s="1"/>
  <c r="O74" i="15"/>
  <c r="L50" i="11"/>
  <c r="M50" i="11" s="1"/>
  <c r="L53" i="11"/>
  <c r="M53" i="11" s="1"/>
  <c r="L44" i="11"/>
  <c r="M44" i="11" s="1"/>
  <c r="L36" i="11"/>
  <c r="M36" i="11" s="1"/>
  <c r="O90" i="15"/>
  <c r="O83" i="15"/>
  <c r="L48" i="11"/>
  <c r="N48" i="11" s="1"/>
  <c r="L52" i="11"/>
  <c r="M52" i="11" s="1"/>
  <c r="L42" i="11"/>
  <c r="N42" i="11" s="1"/>
  <c r="D60" i="9"/>
  <c r="D86" i="9"/>
  <c r="D114" i="9" s="1"/>
  <c r="D142" i="9" s="1"/>
  <c r="O179" i="15"/>
  <c r="O176" i="15" s="1"/>
  <c r="M176" i="15"/>
  <c r="H176" i="15"/>
  <c r="E176" i="15"/>
  <c r="O172" i="15"/>
  <c r="O169" i="15" s="1"/>
  <c r="M169" i="15"/>
  <c r="H172" i="15"/>
  <c r="H169" i="15" s="1"/>
  <c r="E169" i="15"/>
  <c r="O163" i="15"/>
  <c r="O161" i="15" s="1"/>
  <c r="M161" i="15"/>
  <c r="H163" i="15"/>
  <c r="H161" i="15" s="1"/>
  <c r="E212" i="15" s="1"/>
  <c r="E161" i="15"/>
  <c r="L46" i="11"/>
  <c r="N46" i="11" s="1"/>
  <c r="L41" i="11"/>
  <c r="N41" i="11" s="1"/>
  <c r="L43" i="11"/>
  <c r="N43" i="11" s="1"/>
  <c r="L38" i="11"/>
  <c r="M38" i="11" s="1"/>
  <c r="L57" i="11"/>
  <c r="M57" i="11" s="1"/>
  <c r="M195" i="15"/>
  <c r="O197" i="15"/>
  <c r="O195" i="15" s="1"/>
  <c r="O190" i="15"/>
  <c r="O188" i="15" s="1"/>
  <c r="M188" i="15"/>
  <c r="H197" i="15"/>
  <c r="H195" i="15" s="1"/>
  <c r="E195" i="15"/>
  <c r="E188" i="15"/>
  <c r="H190" i="15"/>
  <c r="H188" i="15" s="1"/>
  <c r="M90" i="15"/>
  <c r="E90" i="15"/>
  <c r="M83" i="15"/>
  <c r="E83" i="15"/>
  <c r="M74" i="15"/>
  <c r="L54" i="11"/>
  <c r="N54" i="11" s="1"/>
  <c r="L55" i="11"/>
  <c r="L51" i="11"/>
  <c r="L47" i="11"/>
  <c r="L40" i="11"/>
  <c r="L37" i="11"/>
  <c r="L39" i="11"/>
  <c r="E74" i="15"/>
  <c r="K15" i="2"/>
  <c r="E15" i="2"/>
  <c r="O74" i="11"/>
  <c r="Q218" i="11"/>
  <c r="AH44" i="8"/>
  <c r="T44" i="8"/>
  <c r="AF44" i="8"/>
  <c r="AG44" i="8"/>
  <c r="W44" i="8"/>
  <c r="M60" i="11"/>
  <c r="Z46" i="8"/>
  <c r="X46" i="8" s="1"/>
  <c r="Z54" i="8"/>
  <c r="X54" i="8" s="1"/>
  <c r="Z62" i="8"/>
  <c r="Z47" i="8"/>
  <c r="Z55" i="8"/>
  <c r="X55" i="8" s="1"/>
  <c r="Z63" i="8"/>
  <c r="Z48" i="8"/>
  <c r="X48" i="8" s="1"/>
  <c r="Z56" i="8"/>
  <c r="X56" i="8" s="1"/>
  <c r="Z64" i="8"/>
  <c r="Z49" i="8"/>
  <c r="Z57" i="8"/>
  <c r="Z45" i="8"/>
  <c r="X45" i="8" s="1"/>
  <c r="Z61" i="8"/>
  <c r="X61" i="8" s="1"/>
  <c r="Z50" i="8"/>
  <c r="Z58" i="8"/>
  <c r="Z51" i="8"/>
  <c r="X51" i="8" s="1"/>
  <c r="Z59" i="8"/>
  <c r="X59" i="8" s="1"/>
  <c r="Z52" i="8"/>
  <c r="X52" i="8" s="1"/>
  <c r="Z60" i="8"/>
  <c r="X60" i="8" s="1"/>
  <c r="Z53" i="8"/>
  <c r="Q51" i="8"/>
  <c r="Q59" i="8"/>
  <c r="Q52" i="8"/>
  <c r="O52" i="8" s="1"/>
  <c r="Q60" i="8"/>
  <c r="Q53" i="8"/>
  <c r="O53" i="8" s="1"/>
  <c r="Q61" i="8"/>
  <c r="O61" i="8" s="1"/>
  <c r="Q46" i="8"/>
  <c r="O46" i="8" s="1"/>
  <c r="Q54" i="8"/>
  <c r="O54" i="8" s="1"/>
  <c r="Q62" i="8"/>
  <c r="O62" i="8" s="1"/>
  <c r="Q50" i="8"/>
  <c r="O50" i="8" s="1"/>
  <c r="Q47" i="8"/>
  <c r="Q55" i="8"/>
  <c r="Q63" i="8"/>
  <c r="Q48" i="8"/>
  <c r="Q56" i="8"/>
  <c r="Q64" i="8"/>
  <c r="Q58" i="8"/>
  <c r="O58" i="8" s="1"/>
  <c r="Q49" i="8"/>
  <c r="Q57" i="8"/>
  <c r="Q45" i="8"/>
  <c r="W48" i="8"/>
  <c r="U48" i="8" s="1"/>
  <c r="W56" i="8"/>
  <c r="W64" i="8"/>
  <c r="W49" i="8"/>
  <c r="W57" i="8"/>
  <c r="W45" i="8"/>
  <c r="U45" i="8" s="1"/>
  <c r="W50" i="8"/>
  <c r="U50" i="8" s="1"/>
  <c r="W58" i="8"/>
  <c r="U58" i="8" s="1"/>
  <c r="W51" i="8"/>
  <c r="U51" i="8" s="1"/>
  <c r="W59" i="8"/>
  <c r="U59" i="8" s="1"/>
  <c r="W55" i="8"/>
  <c r="U55" i="8" s="1"/>
  <c r="W52" i="8"/>
  <c r="W60" i="8"/>
  <c r="W53" i="8"/>
  <c r="W61" i="8"/>
  <c r="U61" i="8" s="1"/>
  <c r="W47" i="8"/>
  <c r="U47" i="8" s="1"/>
  <c r="W46" i="8"/>
  <c r="U46" i="8" s="1"/>
  <c r="W54" i="8"/>
  <c r="U54" i="8" s="1"/>
  <c r="W62" i="8"/>
  <c r="W63" i="8"/>
  <c r="T47" i="8"/>
  <c r="R47" i="8" s="1"/>
  <c r="T55" i="8"/>
  <c r="R55" i="8" s="1"/>
  <c r="T63" i="8"/>
  <c r="T56" i="8"/>
  <c r="R56" i="8" s="1"/>
  <c r="T48" i="8"/>
  <c r="R48" i="8" s="1"/>
  <c r="T64" i="8"/>
  <c r="R64" i="8" s="1"/>
  <c r="T49" i="8"/>
  <c r="T57" i="8"/>
  <c r="T45" i="8"/>
  <c r="T50" i="8"/>
  <c r="T58" i="8"/>
  <c r="T62" i="8"/>
  <c r="T51" i="8"/>
  <c r="R51" i="8" s="1"/>
  <c r="T59" i="8"/>
  <c r="R59" i="8" s="1"/>
  <c r="T46" i="8"/>
  <c r="R46" i="8" s="1"/>
  <c r="T52" i="8"/>
  <c r="T60" i="8"/>
  <c r="T53" i="8"/>
  <c r="R53" i="8" s="1"/>
  <c r="T61" i="8"/>
  <c r="R61" i="8" s="1"/>
  <c r="T54" i="8"/>
  <c r="R54" i="8" s="1"/>
  <c r="H23" i="8"/>
  <c r="F43" i="8" s="1"/>
  <c r="K216" i="11"/>
  <c r="J74" i="12"/>
  <c r="J75" i="12" s="1"/>
  <c r="J76" i="12" s="1"/>
  <c r="J77" i="12" s="1"/>
  <c r="J78" i="12" s="1"/>
  <c r="J79" i="12" s="1"/>
  <c r="J80" i="12" s="1"/>
  <c r="J81" i="12" s="1"/>
  <c r="J82" i="12" s="1"/>
  <c r="J83" i="12" s="1"/>
  <c r="J84" i="12" s="1"/>
  <c r="J85" i="12" s="1"/>
  <c r="J86" i="12" s="1"/>
  <c r="J87" i="12" s="1"/>
  <c r="J88" i="12" s="1"/>
  <c r="J89" i="12" s="1"/>
  <c r="J90" i="12" s="1"/>
  <c r="J91" i="12" s="1"/>
  <c r="J92" i="12" s="1"/>
  <c r="H22" i="8"/>
  <c r="H16" i="8"/>
  <c r="E43" i="8" s="1"/>
  <c r="I35" i="14"/>
  <c r="F64" i="14" s="1"/>
  <c r="M216" i="11"/>
  <c r="D153" i="12"/>
  <c r="D154" i="12" s="1"/>
  <c r="D155" i="12" s="1"/>
  <c r="D156" i="12" s="1"/>
  <c r="D157" i="12" s="1"/>
  <c r="D158" i="12" s="1"/>
  <c r="D159" i="12" s="1"/>
  <c r="D160" i="12" s="1"/>
  <c r="D161" i="12" s="1"/>
  <c r="D162" i="12" s="1"/>
  <c r="D163" i="12" s="1"/>
  <c r="D164" i="12" s="1"/>
  <c r="D165" i="12" s="1"/>
  <c r="D166" i="12" s="1"/>
  <c r="D167" i="12" s="1"/>
  <c r="D168" i="12" s="1"/>
  <c r="D169" i="12" s="1"/>
  <c r="D170" i="12" s="1"/>
  <c r="D171" i="12" s="1"/>
  <c r="G54" i="15"/>
  <c r="M54" i="15" s="1"/>
  <c r="N60" i="11"/>
  <c r="H64" i="8"/>
  <c r="G108" i="14" s="1"/>
  <c r="H60" i="8"/>
  <c r="G104" i="14" s="1"/>
  <c r="H56" i="8"/>
  <c r="G100" i="14" s="1"/>
  <c r="H63" i="8"/>
  <c r="G107" i="14" s="1"/>
  <c r="H62" i="8"/>
  <c r="G106" i="14" s="1"/>
  <c r="H61" i="8"/>
  <c r="G105" i="14" s="1"/>
  <c r="H59" i="8"/>
  <c r="G103" i="14" s="1"/>
  <c r="H53" i="8"/>
  <c r="G97" i="14" s="1"/>
  <c r="H49" i="8"/>
  <c r="G93" i="14" s="1"/>
  <c r="H45" i="8"/>
  <c r="G89" i="14" s="1"/>
  <c r="H54" i="8"/>
  <c r="G98" i="14" s="1"/>
  <c r="H47" i="8"/>
  <c r="G91" i="14" s="1"/>
  <c r="H46" i="8"/>
  <c r="G90" i="14" s="1"/>
  <c r="H51" i="8"/>
  <c r="G95" i="14" s="1"/>
  <c r="H43" i="8"/>
  <c r="J43" i="8" s="1"/>
  <c r="H58" i="8"/>
  <c r="G102" i="14" s="1"/>
  <c r="H50" i="8"/>
  <c r="G94" i="14" s="1"/>
  <c r="H48" i="8"/>
  <c r="G92" i="14" s="1"/>
  <c r="H44" i="8"/>
  <c r="J44" i="8" s="1"/>
  <c r="H57" i="8"/>
  <c r="G101" i="14" s="1"/>
  <c r="H55" i="8"/>
  <c r="G99" i="14" s="1"/>
  <c r="H52" i="8"/>
  <c r="G96" i="14" s="1"/>
  <c r="J146" i="7"/>
  <c r="V11" i="13"/>
  <c r="N216" i="11"/>
  <c r="L68" i="11"/>
  <c r="D73" i="12"/>
  <c r="D74" i="12" s="1"/>
  <c r="D75" i="12" s="1"/>
  <c r="D76" i="12" s="1"/>
  <c r="D77" i="12" s="1"/>
  <c r="D78" i="12" s="1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D89" i="12" s="1"/>
  <c r="D90" i="12" s="1"/>
  <c r="D91" i="12" s="1"/>
  <c r="D92" i="12" s="1"/>
  <c r="O216" i="11"/>
  <c r="I66" i="11"/>
  <c r="C46" i="9"/>
  <c r="C100" i="8"/>
  <c r="C72" i="8" s="1"/>
  <c r="M35" i="11" l="1"/>
  <c r="M58" i="11"/>
  <c r="N58" i="11"/>
  <c r="M59" i="11"/>
  <c r="N59" i="11"/>
  <c r="R55" i="1" a="1"/>
  <c r="R55" i="1" s="1"/>
  <c r="Q220" i="11"/>
  <c r="N49" i="11"/>
  <c r="O49" i="11" s="1"/>
  <c r="P49" i="11" s="1"/>
  <c r="Q49" i="11" s="1"/>
  <c r="M48" i="11"/>
  <c r="O48" i="11" s="1"/>
  <c r="P48" i="11" s="1"/>
  <c r="N53" i="11"/>
  <c r="O53" i="11" s="1"/>
  <c r="P53" i="11" s="1"/>
  <c r="Q53" i="11" s="1"/>
  <c r="M42" i="11"/>
  <c r="O42" i="11" s="1"/>
  <c r="P42" i="11" s="1"/>
  <c r="Q42" i="11" s="1"/>
  <c r="N36" i="11"/>
  <c r="O36" i="11" s="1"/>
  <c r="P36" i="11" s="1"/>
  <c r="Q36" i="11" s="1"/>
  <c r="N50" i="11"/>
  <c r="O50" i="11" s="1"/>
  <c r="P50" i="11" s="1"/>
  <c r="Q50" i="11" s="1"/>
  <c r="M43" i="11"/>
  <c r="O43" i="11" s="1"/>
  <c r="P43" i="11" s="1"/>
  <c r="Q43" i="11" s="1"/>
  <c r="N44" i="11"/>
  <c r="O44" i="11" s="1"/>
  <c r="P44" i="11" s="1"/>
  <c r="Q44" i="11" s="1"/>
  <c r="M41" i="11"/>
  <c r="O41" i="11" s="1"/>
  <c r="P41" i="11" s="1"/>
  <c r="Q41" i="11" s="1"/>
  <c r="N52" i="11"/>
  <c r="O52" i="11" s="1"/>
  <c r="P52" i="11" s="1"/>
  <c r="Q52" i="11" s="1"/>
  <c r="N38" i="11"/>
  <c r="O38" i="11" s="1"/>
  <c r="P38" i="11" s="1"/>
  <c r="Q38" i="11" s="1"/>
  <c r="D61" i="9"/>
  <c r="D87" i="9"/>
  <c r="D115" i="9" s="1"/>
  <c r="D143" i="9" s="1"/>
  <c r="O204" i="15"/>
  <c r="N212" i="15"/>
  <c r="N213" i="15" s="1"/>
  <c r="E213" i="15"/>
  <c r="N57" i="11"/>
  <c r="O57" i="11" s="1"/>
  <c r="P57" i="11" s="1"/>
  <c r="M46" i="11"/>
  <c r="O46" i="11" s="1"/>
  <c r="P46" i="11" s="1"/>
  <c r="Q46" i="11" s="1"/>
  <c r="M54" i="11"/>
  <c r="O54" i="11" s="1"/>
  <c r="P54" i="11" s="1"/>
  <c r="Q54" i="11" s="1"/>
  <c r="N146" i="7"/>
  <c r="H204" i="15"/>
  <c r="O205" i="15"/>
  <c r="H205" i="15"/>
  <c r="N47" i="11"/>
  <c r="M47" i="11"/>
  <c r="N51" i="11"/>
  <c r="M51" i="11"/>
  <c r="N55" i="11"/>
  <c r="M55" i="11"/>
  <c r="L56" i="11"/>
  <c r="O35" i="11"/>
  <c r="P35" i="11" s="1"/>
  <c r="Q35" i="11" s="1"/>
  <c r="N39" i="11"/>
  <c r="M39" i="11"/>
  <c r="N40" i="11"/>
  <c r="M40" i="11"/>
  <c r="M37" i="11"/>
  <c r="N37" i="11"/>
  <c r="K25" i="2"/>
  <c r="K16" i="2"/>
  <c r="E16" i="2"/>
  <c r="M82" i="15"/>
  <c r="M98" i="15" s="1"/>
  <c r="O82" i="15"/>
  <c r="P135" i="15" s="1"/>
  <c r="E82" i="15"/>
  <c r="E98" i="15" s="1"/>
  <c r="I153" i="12"/>
  <c r="I154" i="12" s="1"/>
  <c r="H17" i="8"/>
  <c r="J17" i="8" s="1"/>
  <c r="J72" i="8"/>
  <c r="P72" i="8" s="1"/>
  <c r="K72" i="8"/>
  <c r="Q72" i="8" s="1"/>
  <c r="M72" i="8"/>
  <c r="S72" i="8" s="1"/>
  <c r="L72" i="8"/>
  <c r="R72" i="8" s="1"/>
  <c r="L34" i="11"/>
  <c r="O206" i="11"/>
  <c r="I36" i="14"/>
  <c r="G64" i="14" s="1"/>
  <c r="I82" i="14" s="1"/>
  <c r="C101" i="9"/>
  <c r="C47" i="9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Y56" i="8"/>
  <c r="AH56" i="8" s="1"/>
  <c r="Y48" i="8"/>
  <c r="AH48" i="8" s="1"/>
  <c r="Y61" i="8"/>
  <c r="AH61" i="8" s="1"/>
  <c r="Y55" i="8"/>
  <c r="AH55" i="8" s="1"/>
  <c r="Y51" i="8"/>
  <c r="AH51" i="8" s="1"/>
  <c r="Y45" i="8"/>
  <c r="AH45" i="8" s="1"/>
  <c r="Y60" i="8"/>
  <c r="AH60" i="8" s="1"/>
  <c r="Y54" i="8"/>
  <c r="AH54" i="8" s="1"/>
  <c r="Y52" i="8"/>
  <c r="AH52" i="8" s="1"/>
  <c r="Y59" i="8"/>
  <c r="AH59" i="8" s="1"/>
  <c r="Y46" i="8"/>
  <c r="AH46" i="8" s="1"/>
  <c r="V47" i="8"/>
  <c r="AG47" i="8" s="1"/>
  <c r="V58" i="8"/>
  <c r="AG58" i="8" s="1"/>
  <c r="V61" i="8"/>
  <c r="AG61" i="8" s="1"/>
  <c r="V50" i="8"/>
  <c r="AG50" i="8" s="1"/>
  <c r="V45" i="8"/>
  <c r="AG45" i="8" s="1"/>
  <c r="V55" i="8"/>
  <c r="AG55" i="8" s="1"/>
  <c r="V54" i="8"/>
  <c r="AG54" i="8" s="1"/>
  <c r="V59" i="8"/>
  <c r="AG59" i="8" s="1"/>
  <c r="V46" i="8"/>
  <c r="AG46" i="8" s="1"/>
  <c r="V51" i="8"/>
  <c r="AG51" i="8" s="1"/>
  <c r="V48" i="8"/>
  <c r="AG48" i="8" s="1"/>
  <c r="S54" i="8"/>
  <c r="AF54" i="8" s="1"/>
  <c r="S56" i="8"/>
  <c r="AF56" i="8" s="1"/>
  <c r="S61" i="8"/>
  <c r="AF61" i="8" s="1"/>
  <c r="S47" i="8"/>
  <c r="AF47" i="8" s="1"/>
  <c r="S53" i="8"/>
  <c r="AF53" i="8" s="1"/>
  <c r="S46" i="8"/>
  <c r="AF46" i="8" s="1"/>
  <c r="S55" i="8"/>
  <c r="AF55" i="8" s="1"/>
  <c r="S59" i="8"/>
  <c r="AF59" i="8" s="1"/>
  <c r="S64" i="8"/>
  <c r="AF64" i="8" s="1"/>
  <c r="S51" i="8"/>
  <c r="AF51" i="8" s="1"/>
  <c r="S48" i="8"/>
  <c r="AF48" i="8" s="1"/>
  <c r="P52" i="8"/>
  <c r="P58" i="8"/>
  <c r="AE58" i="8" s="1"/>
  <c r="P62" i="8"/>
  <c r="AE62" i="8" s="1"/>
  <c r="P50" i="8"/>
  <c r="P54" i="8"/>
  <c r="AE54" i="8" s="1"/>
  <c r="P46" i="8"/>
  <c r="P61" i="8"/>
  <c r="P53" i="8"/>
  <c r="AE53" i="8" s="1"/>
  <c r="R62" i="8"/>
  <c r="O55" i="8"/>
  <c r="O60" i="8"/>
  <c r="P60" i="8" s="1"/>
  <c r="R58" i="8"/>
  <c r="R63" i="8"/>
  <c r="O57" i="8"/>
  <c r="O47" i="8"/>
  <c r="X58" i="8"/>
  <c r="R50" i="8"/>
  <c r="U53" i="8"/>
  <c r="O49" i="8"/>
  <c r="O59" i="8"/>
  <c r="X50" i="8"/>
  <c r="Y50" i="8" s="1"/>
  <c r="X63" i="8"/>
  <c r="R45" i="8"/>
  <c r="U57" i="8"/>
  <c r="O51" i="8"/>
  <c r="P51" i="8" s="1"/>
  <c r="R60" i="8"/>
  <c r="U60" i="8"/>
  <c r="R52" i="8"/>
  <c r="R57" i="8"/>
  <c r="S57" i="8" s="1"/>
  <c r="U63" i="8"/>
  <c r="U52" i="8"/>
  <c r="U49" i="8"/>
  <c r="O64" i="8"/>
  <c r="X53" i="8"/>
  <c r="X47" i="8"/>
  <c r="Y47" i="8" s="1"/>
  <c r="R49" i="8"/>
  <c r="S49" i="8" s="1"/>
  <c r="U62" i="8"/>
  <c r="U64" i="8"/>
  <c r="O56" i="8"/>
  <c r="X57" i="8"/>
  <c r="X62" i="8"/>
  <c r="U56" i="8"/>
  <c r="O48" i="8"/>
  <c r="X49" i="8"/>
  <c r="O63" i="8"/>
  <c r="P63" i="8" s="1"/>
  <c r="X64" i="8"/>
  <c r="E44" i="8"/>
  <c r="E100" i="8" s="1"/>
  <c r="H152" i="12"/>
  <c r="G53" i="15"/>
  <c r="M53" i="15" s="1"/>
  <c r="L216" i="11"/>
  <c r="J216" i="11"/>
  <c r="E45" i="8"/>
  <c r="E71" i="8"/>
  <c r="G71" i="8" s="1"/>
  <c r="E99" i="8"/>
  <c r="G99" i="8" s="1"/>
  <c r="G29" i="17"/>
  <c r="Q219" i="11"/>
  <c r="G27" i="17"/>
  <c r="G25" i="17"/>
  <c r="C73" i="9"/>
  <c r="C74" i="9" s="1"/>
  <c r="C75" i="9" s="1"/>
  <c r="C76" i="9" s="1"/>
  <c r="C77" i="9" s="1"/>
  <c r="C78" i="9" s="1"/>
  <c r="C79" i="9" s="1"/>
  <c r="C80" i="9" s="1"/>
  <c r="C81" i="9" s="1"/>
  <c r="C82" i="9" s="1"/>
  <c r="C83" i="9" s="1"/>
  <c r="C84" i="9" s="1"/>
  <c r="C85" i="9" s="1"/>
  <c r="C86" i="9" s="1"/>
  <c r="C87" i="9" s="1"/>
  <c r="C88" i="9" s="1"/>
  <c r="C89" i="9" s="1"/>
  <c r="C90" i="9" s="1"/>
  <c r="C91" i="9" s="1"/>
  <c r="C92" i="9" s="1"/>
  <c r="C93" i="9" s="1"/>
  <c r="G32" i="17"/>
  <c r="G18" i="17"/>
  <c r="G24" i="17"/>
  <c r="G26" i="17"/>
  <c r="G16" i="17"/>
  <c r="G20" i="17"/>
  <c r="G15" i="17"/>
  <c r="G30" i="17"/>
  <c r="G31" i="17"/>
  <c r="G43" i="8"/>
  <c r="F44" i="8"/>
  <c r="G33" i="17"/>
  <c r="O68" i="11"/>
  <c r="V12" i="13"/>
  <c r="G28" i="17"/>
  <c r="G19" i="17"/>
  <c r="G34" i="17"/>
  <c r="M135" i="15"/>
  <c r="M136" i="15" s="1"/>
  <c r="M137" i="15" s="1"/>
  <c r="M138" i="15" s="1"/>
  <c r="M139" i="15" s="1"/>
  <c r="M140" i="15" s="1"/>
  <c r="M141" i="15" s="1"/>
  <c r="M142" i="15" s="1"/>
  <c r="M143" i="15" s="1"/>
  <c r="M144" i="15" s="1"/>
  <c r="M145" i="15" s="1"/>
  <c r="M146" i="15" s="1"/>
  <c r="M147" i="15" s="1"/>
  <c r="M148" i="15" s="1"/>
  <c r="M149" i="15" s="1"/>
  <c r="M150" i="15" s="1"/>
  <c r="M151" i="15" s="1"/>
  <c r="M152" i="15" s="1"/>
  <c r="M153" i="15" s="1"/>
  <c r="M154" i="15" s="1"/>
  <c r="G21" i="17"/>
  <c r="L45" i="11"/>
  <c r="G17" i="17"/>
  <c r="E89" i="14"/>
  <c r="D176" i="12"/>
  <c r="C101" i="8"/>
  <c r="C73" i="8" s="1"/>
  <c r="O45" i="8"/>
  <c r="V13" i="13"/>
  <c r="G22" i="17"/>
  <c r="G23" i="17"/>
  <c r="T13" i="13"/>
  <c r="U13" i="13" s="1"/>
  <c r="L154" i="12" l="1"/>
  <c r="N154" i="12" s="1"/>
  <c r="I155" i="12"/>
  <c r="J199" i="11"/>
  <c r="K199" i="11"/>
  <c r="L199" i="11"/>
  <c r="M199" i="11"/>
  <c r="I199" i="11"/>
  <c r="P199" i="11"/>
  <c r="N199" i="11"/>
  <c r="O199" i="11"/>
  <c r="J200" i="11"/>
  <c r="P200" i="11"/>
  <c r="K200" i="11"/>
  <c r="M200" i="11"/>
  <c r="N200" i="11"/>
  <c r="I200" i="11"/>
  <c r="L200" i="11"/>
  <c r="O200" i="11"/>
  <c r="M198" i="11"/>
  <c r="P198" i="11"/>
  <c r="J198" i="11"/>
  <c r="K198" i="11"/>
  <c r="N198" i="11"/>
  <c r="I198" i="11"/>
  <c r="L198" i="11"/>
  <c r="O198" i="11"/>
  <c r="J195" i="11"/>
  <c r="O195" i="11"/>
  <c r="P195" i="11"/>
  <c r="K195" i="11"/>
  <c r="N195" i="11"/>
  <c r="L195" i="11"/>
  <c r="M195" i="11"/>
  <c r="I195" i="11"/>
  <c r="K196" i="11"/>
  <c r="I196" i="11"/>
  <c r="L196" i="11"/>
  <c r="M196" i="11"/>
  <c r="N196" i="11"/>
  <c r="O196" i="11"/>
  <c r="J196" i="11"/>
  <c r="P196" i="11"/>
  <c r="O59" i="11"/>
  <c r="L190" i="11"/>
  <c r="N190" i="11"/>
  <c r="I190" i="11"/>
  <c r="J190" i="11"/>
  <c r="K190" i="11"/>
  <c r="M190" i="11"/>
  <c r="O190" i="11"/>
  <c r="N188" i="11"/>
  <c r="J188" i="11"/>
  <c r="I188" i="11"/>
  <c r="K188" i="11"/>
  <c r="M188" i="11"/>
  <c r="O188" i="11"/>
  <c r="L188" i="11"/>
  <c r="I187" i="11"/>
  <c r="J187" i="11"/>
  <c r="N187" i="11"/>
  <c r="K187" i="11"/>
  <c r="M187" i="11"/>
  <c r="O187" i="11"/>
  <c r="L187" i="11"/>
  <c r="N189" i="11"/>
  <c r="I189" i="11"/>
  <c r="J189" i="11"/>
  <c r="O189" i="11"/>
  <c r="K189" i="11"/>
  <c r="M189" i="11"/>
  <c r="L189" i="11"/>
  <c r="J184" i="11"/>
  <c r="K184" i="11"/>
  <c r="M184" i="11"/>
  <c r="I184" i="11"/>
  <c r="O184" i="11"/>
  <c r="L184" i="11"/>
  <c r="N184" i="11"/>
  <c r="M182" i="11"/>
  <c r="K182" i="11"/>
  <c r="O182" i="11"/>
  <c r="N182" i="11"/>
  <c r="I182" i="11"/>
  <c r="J182" i="11"/>
  <c r="L182" i="11"/>
  <c r="O58" i="11"/>
  <c r="P58" i="11"/>
  <c r="Q58" i="11" s="1"/>
  <c r="P59" i="11"/>
  <c r="Q59" i="11" s="1"/>
  <c r="R146" i="7"/>
  <c r="Q57" i="11"/>
  <c r="I179" i="11"/>
  <c r="J179" i="11"/>
  <c r="I178" i="11"/>
  <c r="J178" i="11"/>
  <c r="O55" i="11"/>
  <c r="P55" i="11" s="1"/>
  <c r="Q55" i="11" s="1"/>
  <c r="O47" i="11"/>
  <c r="P47" i="11" s="1"/>
  <c r="Q47" i="11" s="1"/>
  <c r="Q48" i="11"/>
  <c r="D62" i="9"/>
  <c r="D88" i="9"/>
  <c r="D116" i="9" s="1"/>
  <c r="D144" i="9" s="1"/>
  <c r="O206" i="15"/>
  <c r="M223" i="15" s="1"/>
  <c r="P137" i="15"/>
  <c r="P145" i="15"/>
  <c r="P153" i="15"/>
  <c r="P138" i="15"/>
  <c r="P146" i="15"/>
  <c r="P154" i="15"/>
  <c r="P136" i="15"/>
  <c r="P139" i="15"/>
  <c r="P147" i="15"/>
  <c r="P140" i="15"/>
  <c r="P148" i="15"/>
  <c r="P141" i="15"/>
  <c r="P149" i="15"/>
  <c r="P142" i="15"/>
  <c r="P150" i="15"/>
  <c r="P144" i="15"/>
  <c r="P143" i="15"/>
  <c r="P151" i="15"/>
  <c r="P152" i="15"/>
  <c r="O51" i="11"/>
  <c r="P51" i="11" s="1"/>
  <c r="Q51" i="11" s="1"/>
  <c r="O40" i="11"/>
  <c r="P40" i="11" s="1"/>
  <c r="Q40" i="11" s="1"/>
  <c r="P182" i="11"/>
  <c r="O181" i="11"/>
  <c r="P181" i="11"/>
  <c r="J181" i="11"/>
  <c r="K181" i="11"/>
  <c r="I181" i="11"/>
  <c r="L181" i="11"/>
  <c r="M181" i="11"/>
  <c r="N181" i="11"/>
  <c r="P189" i="11"/>
  <c r="O39" i="11"/>
  <c r="P39" i="11" s="1"/>
  <c r="Q39" i="11" s="1"/>
  <c r="P190" i="11"/>
  <c r="P188" i="11"/>
  <c r="P187" i="11"/>
  <c r="M45" i="11"/>
  <c r="P184" i="11"/>
  <c r="O192" i="11"/>
  <c r="P192" i="11"/>
  <c r="K192" i="11"/>
  <c r="I192" i="11"/>
  <c r="J192" i="11"/>
  <c r="L192" i="11"/>
  <c r="M192" i="11"/>
  <c r="N192" i="11"/>
  <c r="I170" i="11"/>
  <c r="J170" i="11"/>
  <c r="J171" i="11"/>
  <c r="I171" i="11"/>
  <c r="Q171" i="11" s="1"/>
  <c r="J164" i="11"/>
  <c r="I164" i="11"/>
  <c r="J163" i="11"/>
  <c r="I163" i="11"/>
  <c r="H206" i="15"/>
  <c r="D219" i="15" s="1"/>
  <c r="F73" i="14"/>
  <c r="O37" i="11"/>
  <c r="P37" i="11" s="1"/>
  <c r="Q37" i="11" s="1"/>
  <c r="N56" i="11"/>
  <c r="T11" i="13"/>
  <c r="U11" i="13" s="1"/>
  <c r="W11" i="13" s="1"/>
  <c r="T12" i="13"/>
  <c r="U12" i="13" s="1"/>
  <c r="W12" i="13" s="1"/>
  <c r="H82" i="15"/>
  <c r="I135" i="15" s="1"/>
  <c r="O98" i="15"/>
  <c r="N34" i="11"/>
  <c r="M168" i="15"/>
  <c r="M183" i="15" s="1"/>
  <c r="F154" i="12"/>
  <c r="E47" i="17"/>
  <c r="N152" i="12"/>
  <c r="E168" i="15"/>
  <c r="E183" i="15" s="1"/>
  <c r="H168" i="15"/>
  <c r="W13" i="13"/>
  <c r="F176" i="12"/>
  <c r="H99" i="8"/>
  <c r="D135" i="15"/>
  <c r="D136" i="15" s="1"/>
  <c r="D137" i="15" s="1"/>
  <c r="D138" i="15" s="1"/>
  <c r="D139" i="15" s="1"/>
  <c r="D140" i="15" s="1"/>
  <c r="D141" i="15" s="1"/>
  <c r="D142" i="15" s="1"/>
  <c r="D143" i="15" s="1"/>
  <c r="D144" i="15" s="1"/>
  <c r="D145" i="15" s="1"/>
  <c r="D146" i="15" s="1"/>
  <c r="D147" i="15" s="1"/>
  <c r="D148" i="15" s="1"/>
  <c r="D149" i="15" s="1"/>
  <c r="D150" i="15" s="1"/>
  <c r="D151" i="15" s="1"/>
  <c r="D152" i="15" s="1"/>
  <c r="D153" i="15" s="1"/>
  <c r="D154" i="15" s="1"/>
  <c r="L73" i="8"/>
  <c r="R73" i="8" s="1"/>
  <c r="K73" i="8"/>
  <c r="Q73" i="8" s="1"/>
  <c r="M73" i="8"/>
  <c r="S73" i="8" s="1"/>
  <c r="J73" i="8"/>
  <c r="P73" i="8" s="1"/>
  <c r="M56" i="11"/>
  <c r="C102" i="9"/>
  <c r="C103" i="9" s="1"/>
  <c r="C104" i="9" s="1"/>
  <c r="C105" i="9" s="1"/>
  <c r="C106" i="9" s="1"/>
  <c r="C107" i="9" s="1"/>
  <c r="C108" i="9" s="1"/>
  <c r="C109" i="9" s="1"/>
  <c r="C110" i="9" s="1"/>
  <c r="C111" i="9" s="1"/>
  <c r="C112" i="9" s="1"/>
  <c r="C113" i="9" s="1"/>
  <c r="C114" i="9" s="1"/>
  <c r="C115" i="9" s="1"/>
  <c r="C116" i="9" s="1"/>
  <c r="C117" i="9" s="1"/>
  <c r="C118" i="9" s="1"/>
  <c r="C119" i="9" s="1"/>
  <c r="C120" i="9" s="1"/>
  <c r="C121" i="9" s="1"/>
  <c r="C129" i="9"/>
  <c r="C130" i="9" s="1"/>
  <c r="C131" i="9" s="1"/>
  <c r="C132" i="9" s="1"/>
  <c r="C133" i="9" s="1"/>
  <c r="C134" i="9" s="1"/>
  <c r="C135" i="9" s="1"/>
  <c r="C136" i="9" s="1"/>
  <c r="C137" i="9" s="1"/>
  <c r="C138" i="9" s="1"/>
  <c r="C139" i="9" s="1"/>
  <c r="C140" i="9" s="1"/>
  <c r="C141" i="9" s="1"/>
  <c r="C142" i="9" s="1"/>
  <c r="C143" i="9" s="1"/>
  <c r="C144" i="9" s="1"/>
  <c r="C145" i="9" s="1"/>
  <c r="C146" i="9" s="1"/>
  <c r="C147" i="9" s="1"/>
  <c r="C148" i="9" s="1"/>
  <c r="C149" i="9" s="1"/>
  <c r="Y49" i="8"/>
  <c r="AH49" i="8" s="1"/>
  <c r="AH50" i="8"/>
  <c r="Y62" i="8"/>
  <c r="AH62" i="8" s="1"/>
  <c r="AH47" i="8"/>
  <c r="Y57" i="8"/>
  <c r="AH57" i="8" s="1"/>
  <c r="Y53" i="8"/>
  <c r="AH53" i="8" s="1"/>
  <c r="Y64" i="8"/>
  <c r="AH64" i="8" s="1"/>
  <c r="Y63" i="8"/>
  <c r="AH63" i="8" s="1"/>
  <c r="Y58" i="8"/>
  <c r="AH58" i="8" s="1"/>
  <c r="V49" i="8"/>
  <c r="AG49" i="8" s="1"/>
  <c r="V64" i="8"/>
  <c r="AG64" i="8" s="1"/>
  <c r="V57" i="8"/>
  <c r="AG57" i="8" s="1"/>
  <c r="V53" i="8"/>
  <c r="V52" i="8"/>
  <c r="AG52" i="8" s="1"/>
  <c r="V62" i="8"/>
  <c r="AG62" i="8" s="1"/>
  <c r="V63" i="8"/>
  <c r="AG63" i="8" s="1"/>
  <c r="V56" i="8"/>
  <c r="AG56" i="8" s="1"/>
  <c r="V60" i="8"/>
  <c r="AG60" i="8" s="1"/>
  <c r="S63" i="8"/>
  <c r="AF63" i="8" s="1"/>
  <c r="S60" i="8"/>
  <c r="AF49" i="8"/>
  <c r="S45" i="8"/>
  <c r="AF45" i="8" s="1"/>
  <c r="S50" i="8"/>
  <c r="AF57" i="8"/>
  <c r="S62" i="8"/>
  <c r="AF62" i="8" s="1"/>
  <c r="S58" i="8"/>
  <c r="AF58" i="8" s="1"/>
  <c r="S52" i="8"/>
  <c r="AE50" i="8"/>
  <c r="AE52" i="8"/>
  <c r="AE63" i="8"/>
  <c r="P57" i="8"/>
  <c r="P59" i="8"/>
  <c r="P48" i="8"/>
  <c r="AE51" i="8"/>
  <c r="P49" i="8"/>
  <c r="AE61" i="8"/>
  <c r="AE60" i="8"/>
  <c r="P55" i="8"/>
  <c r="P45" i="8"/>
  <c r="P56" i="8"/>
  <c r="P64" i="8"/>
  <c r="P47" i="8"/>
  <c r="AE46" i="8"/>
  <c r="E72" i="8"/>
  <c r="O71" i="8"/>
  <c r="T71" i="8" s="1"/>
  <c r="U71" i="8" s="1"/>
  <c r="G44" i="8"/>
  <c r="E46" i="8"/>
  <c r="D177" i="12"/>
  <c r="F153" i="12"/>
  <c r="Q216" i="11"/>
  <c r="Q217" i="11"/>
  <c r="M34" i="11"/>
  <c r="N45" i="11"/>
  <c r="G100" i="8"/>
  <c r="H100" i="8" s="1"/>
  <c r="E129" i="9" s="1"/>
  <c r="I129" i="9" s="1"/>
  <c r="J16" i="8"/>
  <c r="G45" i="8"/>
  <c r="E73" i="8"/>
  <c r="E15" i="17"/>
  <c r="F89" i="14"/>
  <c r="E101" i="8"/>
  <c r="V14" i="13"/>
  <c r="L66" i="11"/>
  <c r="E214" i="15"/>
  <c r="O60" i="11"/>
  <c r="V16" i="13"/>
  <c r="N214" i="15"/>
  <c r="T16" i="13"/>
  <c r="U16" i="13" s="1"/>
  <c r="D236" i="15"/>
  <c r="D237" i="15" s="1"/>
  <c r="D238" i="15" s="1"/>
  <c r="D239" i="15" s="1"/>
  <c r="D240" i="15" s="1"/>
  <c r="D241" i="15" s="1"/>
  <c r="D242" i="15" s="1"/>
  <c r="D243" i="15" s="1"/>
  <c r="D244" i="15" s="1"/>
  <c r="D245" i="15" s="1"/>
  <c r="D246" i="15" s="1"/>
  <c r="D247" i="15" s="1"/>
  <c r="D248" i="15" s="1"/>
  <c r="D249" i="15" s="1"/>
  <c r="D250" i="15" s="1"/>
  <c r="D251" i="15" s="1"/>
  <c r="D252" i="15" s="1"/>
  <c r="D253" i="15" s="1"/>
  <c r="D254" i="15" s="1"/>
  <c r="D255" i="15" s="1"/>
  <c r="D11" i="13"/>
  <c r="D10" i="13" s="1"/>
  <c r="E90" i="14"/>
  <c r="C102" i="8"/>
  <c r="C74" i="8" s="1"/>
  <c r="O168" i="15"/>
  <c r="M11" i="13"/>
  <c r="N11" i="13" s="1"/>
  <c r="T14" i="13"/>
  <c r="U14" i="13" s="1"/>
  <c r="I213" i="11"/>
  <c r="Q68" i="11"/>
  <c r="G52" i="15" l="1"/>
  <c r="M52" i="15" s="1"/>
  <c r="Q195" i="11"/>
  <c r="Q164" i="11"/>
  <c r="G216" i="15"/>
  <c r="G212" i="15"/>
  <c r="I212" i="15" s="1"/>
  <c r="Q163" i="11"/>
  <c r="L155" i="12"/>
  <c r="N155" i="12" s="1"/>
  <c r="I156" i="12"/>
  <c r="H154" i="12"/>
  <c r="M13" i="13"/>
  <c r="N13" i="13" s="1"/>
  <c r="H153" i="12"/>
  <c r="M12" i="13"/>
  <c r="N12" i="13" s="1"/>
  <c r="G46" i="8"/>
  <c r="J46" i="8" s="1"/>
  <c r="I46" i="8" s="1"/>
  <c r="E16" i="17"/>
  <c r="Q184" i="11"/>
  <c r="Q200" i="11"/>
  <c r="Q179" i="11"/>
  <c r="Q170" i="11"/>
  <c r="Q182" i="11"/>
  <c r="Q196" i="11"/>
  <c r="Q199" i="11"/>
  <c r="Q198" i="11"/>
  <c r="Q188" i="11"/>
  <c r="Q187" i="11"/>
  <c r="Q190" i="11"/>
  <c r="Q189" i="11"/>
  <c r="J193" i="11"/>
  <c r="N193" i="11"/>
  <c r="I193" i="11"/>
  <c r="K193" i="11"/>
  <c r="L193" i="11"/>
  <c r="M193" i="11"/>
  <c r="O193" i="11"/>
  <c r="P193" i="11"/>
  <c r="K204" i="11"/>
  <c r="L204" i="11"/>
  <c r="O204" i="11"/>
  <c r="P204" i="11"/>
  <c r="J204" i="11"/>
  <c r="M204" i="11"/>
  <c r="N204" i="11"/>
  <c r="I204" i="11"/>
  <c r="N197" i="11"/>
  <c r="O197" i="11"/>
  <c r="K197" i="11"/>
  <c r="L197" i="11"/>
  <c r="P197" i="11"/>
  <c r="I197" i="11"/>
  <c r="J197" i="11"/>
  <c r="M197" i="11"/>
  <c r="O203" i="11"/>
  <c r="M203" i="11"/>
  <c r="I201" i="11"/>
  <c r="K201" i="11"/>
  <c r="L201" i="11"/>
  <c r="M201" i="11"/>
  <c r="J201" i="11"/>
  <c r="N201" i="11"/>
  <c r="O201" i="11"/>
  <c r="P201" i="11"/>
  <c r="I205" i="11"/>
  <c r="L205" i="11"/>
  <c r="J205" i="11"/>
  <c r="M205" i="11"/>
  <c r="K205" i="11"/>
  <c r="N205" i="11"/>
  <c r="O205" i="11"/>
  <c r="P205" i="11"/>
  <c r="I194" i="11"/>
  <c r="M194" i="11"/>
  <c r="P194" i="11"/>
  <c r="L194" i="11"/>
  <c r="N194" i="11"/>
  <c r="O194" i="11"/>
  <c r="J194" i="11"/>
  <c r="K194" i="11"/>
  <c r="K185" i="11"/>
  <c r="J185" i="11"/>
  <c r="L185" i="11"/>
  <c r="I185" i="11"/>
  <c r="N185" i="11"/>
  <c r="M185" i="11"/>
  <c r="O185" i="11"/>
  <c r="L186" i="11"/>
  <c r="K186" i="11"/>
  <c r="N186" i="11"/>
  <c r="I186" i="11"/>
  <c r="M186" i="11"/>
  <c r="O186" i="11"/>
  <c r="J186" i="11"/>
  <c r="K183" i="11"/>
  <c r="I183" i="11"/>
  <c r="J183" i="11"/>
  <c r="M183" i="11"/>
  <c r="L183" i="11"/>
  <c r="O183" i="11"/>
  <c r="N183" i="11"/>
  <c r="Q178" i="11"/>
  <c r="P56" i="11"/>
  <c r="I72" i="8"/>
  <c r="G72" i="8"/>
  <c r="R52" i="1" a="1"/>
  <c r="R52" i="1" s="1"/>
  <c r="N203" i="11"/>
  <c r="L203" i="11"/>
  <c r="J203" i="11"/>
  <c r="I203" i="11"/>
  <c r="K203" i="11"/>
  <c r="P203" i="11"/>
  <c r="Q56" i="11"/>
  <c r="Q45" i="11"/>
  <c r="J176" i="11"/>
  <c r="I176" i="11"/>
  <c r="I177" i="11"/>
  <c r="J177" i="11"/>
  <c r="O45" i="11"/>
  <c r="M222" i="15"/>
  <c r="M212" i="15"/>
  <c r="M216" i="15"/>
  <c r="M215" i="15"/>
  <c r="M218" i="15"/>
  <c r="M229" i="15"/>
  <c r="M221" i="15"/>
  <c r="M220" i="15"/>
  <c r="M227" i="15"/>
  <c r="M226" i="15"/>
  <c r="D63" i="9"/>
  <c r="D89" i="9"/>
  <c r="D117" i="9" s="1"/>
  <c r="D145" i="9" s="1"/>
  <c r="M225" i="15"/>
  <c r="M228" i="15"/>
  <c r="M224" i="15"/>
  <c r="M230" i="15"/>
  <c r="M217" i="15"/>
  <c r="M231" i="15"/>
  <c r="M214" i="15"/>
  <c r="M219" i="15"/>
  <c r="M213" i="15"/>
  <c r="O183" i="15"/>
  <c r="O213" i="15"/>
  <c r="O221" i="15"/>
  <c r="O229" i="15"/>
  <c r="O218" i="15"/>
  <c r="O214" i="15"/>
  <c r="O222" i="15"/>
  <c r="O230" i="15"/>
  <c r="O226" i="15"/>
  <c r="O215" i="15"/>
  <c r="O223" i="15"/>
  <c r="M247" i="15" s="1"/>
  <c r="O231" i="15"/>
  <c r="O216" i="15"/>
  <c r="O224" i="15"/>
  <c r="O212" i="15"/>
  <c r="O217" i="15"/>
  <c r="O225" i="15"/>
  <c r="O219" i="15"/>
  <c r="O227" i="15"/>
  <c r="O220" i="15"/>
  <c r="O228" i="15"/>
  <c r="H183" i="15"/>
  <c r="G218" i="15"/>
  <c r="G226" i="15"/>
  <c r="G221" i="15"/>
  <c r="G225" i="15"/>
  <c r="G219" i="15"/>
  <c r="G227" i="15"/>
  <c r="G213" i="15"/>
  <c r="I213" i="15" s="1"/>
  <c r="G229" i="15"/>
  <c r="G217" i="15"/>
  <c r="G220" i="15"/>
  <c r="G228" i="15"/>
  <c r="G214" i="15"/>
  <c r="I214" i="15" s="1"/>
  <c r="G222" i="15"/>
  <c r="G230" i="15"/>
  <c r="G215" i="15"/>
  <c r="G223" i="15"/>
  <c r="G231" i="15"/>
  <c r="G224" i="15"/>
  <c r="I142" i="15"/>
  <c r="I150" i="15"/>
  <c r="I138" i="15"/>
  <c r="I154" i="15"/>
  <c r="I149" i="15"/>
  <c r="I143" i="15"/>
  <c r="I151" i="15"/>
  <c r="I146" i="15"/>
  <c r="I136" i="15"/>
  <c r="I144" i="15"/>
  <c r="I152" i="15"/>
  <c r="I137" i="15"/>
  <c r="I145" i="15"/>
  <c r="I153" i="15"/>
  <c r="I141" i="15"/>
  <c r="I139" i="15"/>
  <c r="I147" i="15"/>
  <c r="I140" i="15"/>
  <c r="I148" i="15"/>
  <c r="H98" i="15"/>
  <c r="O34" i="11"/>
  <c r="P186" i="11"/>
  <c r="P183" i="11"/>
  <c r="Q192" i="11"/>
  <c r="Q181" i="11"/>
  <c r="P185" i="11"/>
  <c r="I162" i="11"/>
  <c r="J162" i="11"/>
  <c r="J167" i="11"/>
  <c r="I167" i="11"/>
  <c r="I174" i="11"/>
  <c r="J174" i="11"/>
  <c r="J173" i="11"/>
  <c r="I173" i="11"/>
  <c r="I161" i="11"/>
  <c r="J161" i="11"/>
  <c r="I175" i="11"/>
  <c r="J175" i="11"/>
  <c r="J165" i="11"/>
  <c r="I165" i="11"/>
  <c r="J172" i="11"/>
  <c r="I172" i="11"/>
  <c r="J166" i="11"/>
  <c r="I166" i="11"/>
  <c r="I168" i="11"/>
  <c r="J168" i="11"/>
  <c r="I169" i="11"/>
  <c r="J169" i="11"/>
  <c r="N160" i="11"/>
  <c r="O160" i="11"/>
  <c r="P160" i="11"/>
  <c r="I160" i="11"/>
  <c r="J160" i="11"/>
  <c r="K160" i="11"/>
  <c r="L160" i="11"/>
  <c r="M160" i="11"/>
  <c r="D227" i="15"/>
  <c r="D223" i="15"/>
  <c r="D229" i="15"/>
  <c r="D225" i="15"/>
  <c r="D217" i="15"/>
  <c r="D213" i="15"/>
  <c r="D231" i="15"/>
  <c r="D214" i="15"/>
  <c r="D222" i="15"/>
  <c r="D212" i="15"/>
  <c r="D230" i="15"/>
  <c r="D224" i="15"/>
  <c r="D218" i="15"/>
  <c r="D215" i="15"/>
  <c r="D226" i="15"/>
  <c r="D228" i="15"/>
  <c r="D221" i="15"/>
  <c r="D220" i="15"/>
  <c r="D216" i="15"/>
  <c r="W14" i="13"/>
  <c r="W16" i="13"/>
  <c r="O56" i="11"/>
  <c r="P60" i="11"/>
  <c r="F157" i="12"/>
  <c r="L153" i="12"/>
  <c r="N153" i="12" s="1"/>
  <c r="E48" i="17"/>
  <c r="G48" i="17" s="1"/>
  <c r="Z71" i="8"/>
  <c r="V71" i="8"/>
  <c r="L74" i="8"/>
  <c r="R74" i="8" s="1"/>
  <c r="J74" i="8"/>
  <c r="P74" i="8" s="1"/>
  <c r="K74" i="8"/>
  <c r="Q74" i="8" s="1"/>
  <c r="M74" i="8"/>
  <c r="S74" i="8" s="1"/>
  <c r="D12" i="13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P34" i="11"/>
  <c r="P45" i="11"/>
  <c r="G57" i="14"/>
  <c r="F57" i="14" s="1"/>
  <c r="G70" i="14" s="1"/>
  <c r="AG53" i="8"/>
  <c r="AF60" i="8"/>
  <c r="AF52" i="8"/>
  <c r="AF50" i="8"/>
  <c r="AE57" i="8"/>
  <c r="AE59" i="8"/>
  <c r="AE49" i="8"/>
  <c r="AE47" i="8"/>
  <c r="AE56" i="8"/>
  <c r="AE55" i="8"/>
  <c r="AE45" i="8"/>
  <c r="AE64" i="8"/>
  <c r="AE48" i="8"/>
  <c r="N71" i="8"/>
  <c r="N44" i="8"/>
  <c r="L44" i="8" s="1"/>
  <c r="AA44" i="8" s="1"/>
  <c r="J45" i="8"/>
  <c r="I45" i="8" s="1"/>
  <c r="H89" i="14" s="1"/>
  <c r="I89" i="14" s="1"/>
  <c r="E47" i="8"/>
  <c r="D178" i="12"/>
  <c r="M66" i="11"/>
  <c r="M79" i="11" s="1"/>
  <c r="N66" i="11"/>
  <c r="N79" i="11" s="1"/>
  <c r="J15" i="8"/>
  <c r="J21" i="8"/>
  <c r="J22" i="8" s="1"/>
  <c r="E49" i="17"/>
  <c r="G49" i="17" s="1"/>
  <c r="G73" i="8"/>
  <c r="H73" i="8" s="1"/>
  <c r="G101" i="8"/>
  <c r="H101" i="8" s="1"/>
  <c r="E130" i="9" s="1"/>
  <c r="I130" i="9" s="1"/>
  <c r="E215" i="15"/>
  <c r="F90" i="14"/>
  <c r="E102" i="8"/>
  <c r="E74" i="8"/>
  <c r="G74" i="8" s="1"/>
  <c r="Q213" i="11"/>
  <c r="R11" i="13"/>
  <c r="K11" i="13" s="1"/>
  <c r="E91" i="14"/>
  <c r="C103" i="8"/>
  <c r="C75" i="8" s="1"/>
  <c r="O11" i="13"/>
  <c r="P11" i="13" s="1"/>
  <c r="V15" i="13"/>
  <c r="T15" i="13"/>
  <c r="U15" i="13" s="1"/>
  <c r="T19" i="13"/>
  <c r="U19" i="13" s="1"/>
  <c r="N215" i="15"/>
  <c r="V19" i="13"/>
  <c r="Q166" i="11" l="1"/>
  <c r="Q172" i="11"/>
  <c r="Q167" i="11"/>
  <c r="L156" i="12"/>
  <c r="N156" i="12" s="1"/>
  <c r="I157" i="12"/>
  <c r="H157" i="12"/>
  <c r="M16" i="13"/>
  <c r="N16" i="13" s="1"/>
  <c r="Q194" i="11"/>
  <c r="G47" i="8"/>
  <c r="J47" i="8" s="1"/>
  <c r="I47" i="8" s="1"/>
  <c r="E17" i="17"/>
  <c r="Q183" i="11"/>
  <c r="Q201" i="11"/>
  <c r="Q186" i="11"/>
  <c r="Q193" i="11"/>
  <c r="Q176" i="11"/>
  <c r="Q197" i="11"/>
  <c r="Q185" i="11"/>
  <c r="Q173" i="11"/>
  <c r="Q174" i="11"/>
  <c r="Q205" i="11"/>
  <c r="H39" i="15"/>
  <c r="H37" i="15"/>
  <c r="H38" i="15"/>
  <c r="H41" i="15"/>
  <c r="H36" i="15"/>
  <c r="H40" i="15"/>
  <c r="Q204" i="11"/>
  <c r="H32" i="15"/>
  <c r="H28" i="15"/>
  <c r="H30" i="15"/>
  <c r="H31" i="15"/>
  <c r="H33" i="15"/>
  <c r="H29" i="15"/>
  <c r="Q175" i="11"/>
  <c r="Q169" i="11"/>
  <c r="Q177" i="11"/>
  <c r="Q162" i="11"/>
  <c r="Q168" i="11"/>
  <c r="Q165" i="11"/>
  <c r="Q161" i="11"/>
  <c r="L202" i="11"/>
  <c r="O202" i="11"/>
  <c r="J202" i="11"/>
  <c r="I202" i="11"/>
  <c r="M202" i="11"/>
  <c r="K159" i="11"/>
  <c r="P202" i="11"/>
  <c r="N202" i="11"/>
  <c r="Q203" i="11"/>
  <c r="M159" i="11"/>
  <c r="J159" i="11"/>
  <c r="I159" i="11"/>
  <c r="P159" i="11"/>
  <c r="O159" i="11"/>
  <c r="N159" i="11"/>
  <c r="L159" i="11"/>
  <c r="M238" i="15"/>
  <c r="M246" i="15"/>
  <c r="M240" i="15"/>
  <c r="M236" i="15"/>
  <c r="K202" i="11"/>
  <c r="G244" i="15"/>
  <c r="M249" i="15"/>
  <c r="M252" i="15"/>
  <c r="M239" i="15"/>
  <c r="M242" i="15"/>
  <c r="M244" i="15"/>
  <c r="J212" i="15"/>
  <c r="F89" i="11"/>
  <c r="M253" i="15"/>
  <c r="M245" i="15"/>
  <c r="M248" i="15"/>
  <c r="M250" i="15"/>
  <c r="M251" i="15"/>
  <c r="D64" i="9"/>
  <c r="D90" i="9"/>
  <c r="D118" i="9" s="1"/>
  <c r="D146" i="9" s="1"/>
  <c r="M241" i="15"/>
  <c r="M254" i="15"/>
  <c r="M255" i="15"/>
  <c r="M243" i="15"/>
  <c r="M237" i="15"/>
  <c r="G247" i="15"/>
  <c r="G241" i="15"/>
  <c r="G243" i="15"/>
  <c r="G236" i="15"/>
  <c r="G251" i="15"/>
  <c r="G254" i="15"/>
  <c r="G248" i="15"/>
  <c r="G237" i="15"/>
  <c r="G239" i="15"/>
  <c r="J213" i="15"/>
  <c r="J214" i="15"/>
  <c r="G246" i="15"/>
  <c r="G252" i="15"/>
  <c r="G250" i="15"/>
  <c r="G242" i="15"/>
  <c r="G249" i="15"/>
  <c r="K180" i="11"/>
  <c r="N180" i="11"/>
  <c r="P191" i="11"/>
  <c r="L191" i="11"/>
  <c r="P180" i="11"/>
  <c r="O180" i="11"/>
  <c r="J180" i="11"/>
  <c r="O191" i="11"/>
  <c r="K191" i="11"/>
  <c r="M180" i="11"/>
  <c r="I191" i="11"/>
  <c r="J191" i="11"/>
  <c r="L180" i="11"/>
  <c r="I180" i="11"/>
  <c r="O66" i="11"/>
  <c r="G255" i="15"/>
  <c r="G238" i="15"/>
  <c r="G253" i="15"/>
  <c r="G240" i="15"/>
  <c r="G245" i="15"/>
  <c r="Q160" i="11"/>
  <c r="F160" i="12"/>
  <c r="W19" i="13"/>
  <c r="I215" i="15"/>
  <c r="J215" i="15" s="1"/>
  <c r="P212" i="15"/>
  <c r="Q212" i="15" s="1"/>
  <c r="F155" i="12"/>
  <c r="W15" i="13"/>
  <c r="N72" i="8"/>
  <c r="O72" i="8"/>
  <c r="J75" i="8"/>
  <c r="P75" i="8" s="1"/>
  <c r="M75" i="8"/>
  <c r="S75" i="8" s="1"/>
  <c r="K75" i="8"/>
  <c r="Q75" i="8" s="1"/>
  <c r="L75" i="8"/>
  <c r="R75" i="8" s="1"/>
  <c r="X71" i="8"/>
  <c r="AA71" i="8" s="1"/>
  <c r="F67" i="14"/>
  <c r="I83" i="14" s="1"/>
  <c r="I84" i="14" s="1"/>
  <c r="G62" i="14"/>
  <c r="N45" i="8"/>
  <c r="L45" i="8" s="1"/>
  <c r="H15" i="17"/>
  <c r="I15" i="17" s="1"/>
  <c r="E48" i="8"/>
  <c r="D179" i="12"/>
  <c r="F158" i="12"/>
  <c r="Q34" i="11"/>
  <c r="P66" i="11"/>
  <c r="P79" i="11" s="1"/>
  <c r="I73" i="8"/>
  <c r="O73" i="8" s="1"/>
  <c r="H74" i="8"/>
  <c r="I74" i="8" s="1"/>
  <c r="O74" i="8" s="1"/>
  <c r="G102" i="8"/>
  <c r="H102" i="8" s="1"/>
  <c r="E131" i="9" s="1"/>
  <c r="I131" i="9" s="1"/>
  <c r="J19" i="8"/>
  <c r="J20" i="8" s="1"/>
  <c r="M44" i="8"/>
  <c r="O13" i="13"/>
  <c r="P13" i="13" s="1"/>
  <c r="J206" i="11"/>
  <c r="F91" i="14"/>
  <c r="E75" i="8"/>
  <c r="G75" i="8" s="1"/>
  <c r="E103" i="8"/>
  <c r="E50" i="17"/>
  <c r="G50" i="17" s="1"/>
  <c r="T22" i="13"/>
  <c r="U22" i="13" s="1"/>
  <c r="O12" i="13"/>
  <c r="P12" i="13" s="1"/>
  <c r="N216" i="15"/>
  <c r="V22" i="13"/>
  <c r="E216" i="15"/>
  <c r="V17" i="13"/>
  <c r="D14" i="17"/>
  <c r="D15" i="17" s="1"/>
  <c r="D16" i="17" s="1"/>
  <c r="D17" i="17" s="1"/>
  <c r="D18" i="17" s="1"/>
  <c r="D19" i="17" s="1"/>
  <c r="D20" i="17" s="1"/>
  <c r="D21" i="17" s="1"/>
  <c r="D22" i="17" s="1"/>
  <c r="D23" i="17" s="1"/>
  <c r="D24" i="17" s="1"/>
  <c r="D25" i="17" s="1"/>
  <c r="D26" i="17" s="1"/>
  <c r="D27" i="17" s="1"/>
  <c r="D28" i="17" s="1"/>
  <c r="D29" i="17" s="1"/>
  <c r="D30" i="17" s="1"/>
  <c r="D31" i="17" s="1"/>
  <c r="D32" i="17" s="1"/>
  <c r="D33" i="17" s="1"/>
  <c r="D34" i="17" s="1"/>
  <c r="R10" i="13"/>
  <c r="K10" i="13" s="1"/>
  <c r="E92" i="14"/>
  <c r="C104" i="8"/>
  <c r="C76" i="8" s="1"/>
  <c r="T17" i="13"/>
  <c r="U17" i="13" s="1"/>
  <c r="H90" i="14"/>
  <c r="I90" i="14" s="1"/>
  <c r="N46" i="8"/>
  <c r="R12" i="13"/>
  <c r="K12" i="13" s="1"/>
  <c r="N191" i="11"/>
  <c r="M191" i="11"/>
  <c r="L157" i="12" l="1"/>
  <c r="N157" i="12" s="1"/>
  <c r="I158" i="12"/>
  <c r="M19" i="13"/>
  <c r="N19" i="13" s="1"/>
  <c r="H160" i="12"/>
  <c r="M17" i="13"/>
  <c r="N17" i="13" s="1"/>
  <c r="H158" i="12"/>
  <c r="H155" i="12"/>
  <c r="M14" i="13"/>
  <c r="N14" i="13" s="1"/>
  <c r="T72" i="8"/>
  <c r="U72" i="8" s="1"/>
  <c r="G48" i="8"/>
  <c r="J48" i="8" s="1"/>
  <c r="I48" i="8" s="1"/>
  <c r="E18" i="17"/>
  <c r="Q66" i="11"/>
  <c r="T74" i="8"/>
  <c r="U74" i="8" s="1"/>
  <c r="T73" i="8"/>
  <c r="U73" i="8" s="1"/>
  <c r="AC102" i="9" s="1"/>
  <c r="AG102" i="9" s="1"/>
  <c r="Q202" i="11"/>
  <c r="P212" i="11"/>
  <c r="F88" i="11"/>
  <c r="F87" i="11"/>
  <c r="D65" i="9"/>
  <c r="D91" i="9"/>
  <c r="D119" i="9" s="1"/>
  <c r="D147" i="9" s="1"/>
  <c r="O212" i="11"/>
  <c r="O223" i="11" s="1"/>
  <c r="I212" i="11"/>
  <c r="I223" i="11" s="1"/>
  <c r="W17" i="13"/>
  <c r="W22" i="13"/>
  <c r="I48" i="17"/>
  <c r="J48" i="17" s="1"/>
  <c r="L48" i="17" s="1"/>
  <c r="AB44" i="8"/>
  <c r="AC44" i="8" s="1"/>
  <c r="W73" i="9" s="1"/>
  <c r="AA73" i="9" s="1"/>
  <c r="O14" i="13"/>
  <c r="F163" i="12"/>
  <c r="N212" i="11"/>
  <c r="N223" i="11" s="1"/>
  <c r="P213" i="15"/>
  <c r="Q213" i="15" s="1"/>
  <c r="I216" i="15"/>
  <c r="J216" i="15" s="1"/>
  <c r="F156" i="12"/>
  <c r="P214" i="15"/>
  <c r="Q214" i="15" s="1"/>
  <c r="M45" i="8"/>
  <c r="AB45" i="8" s="1"/>
  <c r="AA45" i="8"/>
  <c r="K89" i="14"/>
  <c r="AB71" i="8"/>
  <c r="L76" i="8"/>
  <c r="R76" i="8" s="1"/>
  <c r="M76" i="8"/>
  <c r="S76" i="8" s="1"/>
  <c r="J76" i="8"/>
  <c r="P76" i="8" s="1"/>
  <c r="K76" i="8"/>
  <c r="Q76" i="8" s="1"/>
  <c r="Y71" i="8"/>
  <c r="Q180" i="11"/>
  <c r="J83" i="14"/>
  <c r="J84" i="14" s="1"/>
  <c r="N74" i="8"/>
  <c r="N73" i="8"/>
  <c r="E49" i="8"/>
  <c r="D180" i="12"/>
  <c r="L212" i="11"/>
  <c r="L223" i="11" s="1"/>
  <c r="M212" i="11"/>
  <c r="M223" i="11" s="1"/>
  <c r="J212" i="11"/>
  <c r="J223" i="11" s="1"/>
  <c r="AD44" i="8"/>
  <c r="AI44" i="8" s="1"/>
  <c r="AK44" i="8" s="1"/>
  <c r="H75" i="8"/>
  <c r="I75" i="8" s="1"/>
  <c r="O75" i="8" s="1"/>
  <c r="L46" i="8"/>
  <c r="G103" i="8"/>
  <c r="H103" i="8" s="1"/>
  <c r="E132" i="9" s="1"/>
  <c r="I132" i="9" s="1"/>
  <c r="V18" i="13"/>
  <c r="N47" i="8"/>
  <c r="H91" i="14"/>
  <c r="E93" i="14"/>
  <c r="C105" i="8"/>
  <c r="C77" i="8" s="1"/>
  <c r="F159" i="12"/>
  <c r="H16" i="17"/>
  <c r="I16" i="17" s="1"/>
  <c r="V25" i="13"/>
  <c r="E51" i="17"/>
  <c r="G51" i="17" s="1"/>
  <c r="Q191" i="11"/>
  <c r="K101" i="9"/>
  <c r="O101" i="9" s="1"/>
  <c r="F92" i="14"/>
  <c r="E76" i="8"/>
  <c r="G76" i="8" s="1"/>
  <c r="E104" i="8"/>
  <c r="Q206" i="11"/>
  <c r="R13" i="13"/>
  <c r="K13" i="13" s="1"/>
  <c r="T18" i="13"/>
  <c r="U18" i="13" s="1"/>
  <c r="D47" i="17"/>
  <c r="D48" i="17" s="1"/>
  <c r="D49" i="17" s="1"/>
  <c r="D50" i="17" s="1"/>
  <c r="D51" i="17" s="1"/>
  <c r="D52" i="17" s="1"/>
  <c r="D53" i="17" s="1"/>
  <c r="D54" i="17" s="1"/>
  <c r="D55" i="17" s="1"/>
  <c r="D56" i="17" s="1"/>
  <c r="D57" i="17" s="1"/>
  <c r="D58" i="17" s="1"/>
  <c r="D59" i="17" s="1"/>
  <c r="D60" i="17" s="1"/>
  <c r="D61" i="17" s="1"/>
  <c r="D62" i="17" s="1"/>
  <c r="D63" i="17" s="1"/>
  <c r="D64" i="17" s="1"/>
  <c r="D65" i="17" s="1"/>
  <c r="D66" i="17" s="1"/>
  <c r="D67" i="17" s="1"/>
  <c r="E217" i="15"/>
  <c r="I217" i="15" s="1"/>
  <c r="J217" i="15" s="1"/>
  <c r="N217" i="15"/>
  <c r="T25" i="13"/>
  <c r="U25" i="13" s="1"/>
  <c r="AC73" i="9"/>
  <c r="AG73" i="9" s="1"/>
  <c r="L158" i="12" l="1"/>
  <c r="N158" i="12" s="1"/>
  <c r="I159" i="12"/>
  <c r="M18" i="13"/>
  <c r="N18" i="13" s="1"/>
  <c r="H159" i="12"/>
  <c r="H156" i="12"/>
  <c r="M15" i="13"/>
  <c r="N15" i="13" s="1"/>
  <c r="M22" i="13"/>
  <c r="N22" i="13" s="1"/>
  <c r="H163" i="12"/>
  <c r="Z72" i="8"/>
  <c r="V72" i="8"/>
  <c r="AC101" i="9"/>
  <c r="AG101" i="9" s="1"/>
  <c r="G49" i="8"/>
  <c r="J49" i="8" s="1"/>
  <c r="I49" i="8" s="1"/>
  <c r="E19" i="17"/>
  <c r="H25" i="15"/>
  <c r="H24" i="15"/>
  <c r="H22" i="15"/>
  <c r="G51" i="15"/>
  <c r="H21" i="15"/>
  <c r="H23" i="15"/>
  <c r="H20" i="15"/>
  <c r="T75" i="8"/>
  <c r="U75" i="8" s="1"/>
  <c r="V73" i="8"/>
  <c r="Z73" i="8"/>
  <c r="V74" i="8"/>
  <c r="Z74" i="8"/>
  <c r="AC103" i="9"/>
  <c r="AG103" i="9" s="1"/>
  <c r="K15" i="17"/>
  <c r="D66" i="9"/>
  <c r="D93" i="9" s="1"/>
  <c r="D121" i="9" s="1"/>
  <c r="D149" i="9" s="1"/>
  <c r="D92" i="9"/>
  <c r="D120" i="9" s="1"/>
  <c r="D148" i="9" s="1"/>
  <c r="F86" i="11"/>
  <c r="Q159" i="11"/>
  <c r="W25" i="13"/>
  <c r="I49" i="17"/>
  <c r="J49" i="17" s="1"/>
  <c r="L49" i="17" s="1"/>
  <c r="I50" i="17"/>
  <c r="J50" i="17" s="1"/>
  <c r="L50" i="17" s="1"/>
  <c r="F166" i="12"/>
  <c r="O15" i="13"/>
  <c r="P14" i="13"/>
  <c r="K212" i="11"/>
  <c r="K223" i="11" s="1"/>
  <c r="P217" i="15"/>
  <c r="Q217" i="15" s="1"/>
  <c r="P215" i="15"/>
  <c r="Q215" i="15" s="1"/>
  <c r="W18" i="13"/>
  <c r="AD45" i="8"/>
  <c r="AI45" i="8" s="1"/>
  <c r="AK45" i="8" s="1"/>
  <c r="AL45" i="8" s="1"/>
  <c r="K90" i="14"/>
  <c r="K16" i="17" s="1"/>
  <c r="AC45" i="8"/>
  <c r="W74" i="9" s="1"/>
  <c r="AA74" i="9" s="1"/>
  <c r="K91" i="14"/>
  <c r="K17" i="17" s="1"/>
  <c r="I91" i="14"/>
  <c r="M46" i="8"/>
  <c r="AB46" i="8" s="1"/>
  <c r="AA46" i="8"/>
  <c r="J98" i="14"/>
  <c r="J24" i="17" s="1"/>
  <c r="J77" i="8"/>
  <c r="P77" i="8" s="1"/>
  <c r="M77" i="8"/>
  <c r="S77" i="8" s="1"/>
  <c r="K77" i="8"/>
  <c r="Q77" i="8" s="1"/>
  <c r="L77" i="8"/>
  <c r="R77" i="8" s="1"/>
  <c r="AM44" i="8"/>
  <c r="AR44" i="8" s="1"/>
  <c r="AL44" i="8"/>
  <c r="H48" i="12" s="1"/>
  <c r="H49" i="12" s="1"/>
  <c r="N75" i="8"/>
  <c r="E50" i="8"/>
  <c r="D181" i="12"/>
  <c r="AC74" i="9"/>
  <c r="AG74" i="9" s="1"/>
  <c r="L47" i="8"/>
  <c r="G104" i="8"/>
  <c r="H104" i="8" s="1"/>
  <c r="E133" i="9" s="1"/>
  <c r="I133" i="9" s="1"/>
  <c r="H76" i="8"/>
  <c r="I76" i="8" s="1"/>
  <c r="O76" i="8" s="1"/>
  <c r="K102" i="9"/>
  <c r="O102" i="9" s="1"/>
  <c r="E52" i="17"/>
  <c r="F161" i="12"/>
  <c r="N48" i="8"/>
  <c r="H92" i="14"/>
  <c r="T28" i="13"/>
  <c r="U28" i="13" s="1"/>
  <c r="F93" i="14"/>
  <c r="E105" i="8"/>
  <c r="E77" i="8"/>
  <c r="G77" i="8" s="1"/>
  <c r="R14" i="13"/>
  <c r="K14" i="13" s="1"/>
  <c r="E218" i="15"/>
  <c r="I218" i="15" s="1"/>
  <c r="J218" i="15" s="1"/>
  <c r="N218" i="15"/>
  <c r="O16" i="13"/>
  <c r="P16" i="13" s="1"/>
  <c r="E94" i="14"/>
  <c r="C106" i="8"/>
  <c r="C78" i="8" s="1"/>
  <c r="V20" i="13"/>
  <c r="H17" i="17"/>
  <c r="I17" i="17" s="1"/>
  <c r="T20" i="13"/>
  <c r="U20" i="13" s="1"/>
  <c r="V28" i="13"/>
  <c r="L159" i="12" l="1"/>
  <c r="N159" i="12" s="1"/>
  <c r="I160" i="12"/>
  <c r="H166" i="12"/>
  <c r="M25" i="13"/>
  <c r="N25" i="13" s="1"/>
  <c r="M20" i="13"/>
  <c r="N20" i="13" s="1"/>
  <c r="H161" i="12"/>
  <c r="X72" i="8"/>
  <c r="AA72" i="8" s="1"/>
  <c r="G50" i="8"/>
  <c r="J50" i="8" s="1"/>
  <c r="I50" i="8" s="1"/>
  <c r="E20" i="17"/>
  <c r="H50" i="12"/>
  <c r="J49" i="12"/>
  <c r="I49" i="12"/>
  <c r="T76" i="8"/>
  <c r="U76" i="8" s="1"/>
  <c r="X73" i="8"/>
  <c r="AB73" i="8" s="1"/>
  <c r="X74" i="8"/>
  <c r="AA74" i="8" s="1"/>
  <c r="Z75" i="8"/>
  <c r="V75" i="8"/>
  <c r="AC104" i="9"/>
  <c r="AG104" i="9" s="1"/>
  <c r="I51" i="17"/>
  <c r="J51" i="17" s="1"/>
  <c r="L51" i="17" s="1"/>
  <c r="I53" i="17"/>
  <c r="J53" i="17" s="1"/>
  <c r="L53" i="17" s="1"/>
  <c r="F169" i="12"/>
  <c r="P15" i="13"/>
  <c r="I48" i="12"/>
  <c r="I110" i="15"/>
  <c r="J48" i="12"/>
  <c r="Q212" i="11"/>
  <c r="P216" i="15"/>
  <c r="Q216" i="15" s="1"/>
  <c r="W20" i="13"/>
  <c r="W28" i="13"/>
  <c r="J100" i="14"/>
  <c r="J26" i="17" s="1"/>
  <c r="J93" i="14"/>
  <c r="J19" i="17" s="1"/>
  <c r="J97" i="14"/>
  <c r="J23" i="17" s="1"/>
  <c r="J94" i="14"/>
  <c r="J20" i="17" s="1"/>
  <c r="J103" i="14"/>
  <c r="J29" i="17" s="1"/>
  <c r="J104" i="14"/>
  <c r="J30" i="17" s="1"/>
  <c r="J92" i="14"/>
  <c r="J18" i="17" s="1"/>
  <c r="J95" i="14"/>
  <c r="J21" i="17" s="1"/>
  <c r="AM45" i="8"/>
  <c r="AR45" i="8" s="1"/>
  <c r="J91" i="14"/>
  <c r="J17" i="17" s="1"/>
  <c r="J96" i="14"/>
  <c r="J22" i="17" s="1"/>
  <c r="J101" i="14"/>
  <c r="J27" i="17" s="1"/>
  <c r="J102" i="14"/>
  <c r="J28" i="17" s="1"/>
  <c r="J105" i="14"/>
  <c r="J31" i="17" s="1"/>
  <c r="J106" i="14"/>
  <c r="J32" i="17" s="1"/>
  <c r="J90" i="14"/>
  <c r="J16" i="17" s="1"/>
  <c r="J108" i="14"/>
  <c r="J34" i="17" s="1"/>
  <c r="J89" i="14"/>
  <c r="J99" i="14"/>
  <c r="J25" i="17" s="1"/>
  <c r="J107" i="14"/>
  <c r="J33" i="17" s="1"/>
  <c r="AC46" i="8"/>
  <c r="W75" i="9" s="1"/>
  <c r="AA75" i="9" s="1"/>
  <c r="AD46" i="8"/>
  <c r="AI46" i="8" s="1"/>
  <c r="AK46" i="8" s="1"/>
  <c r="AL46" i="8" s="1"/>
  <c r="D49" i="12" s="1"/>
  <c r="AN44" i="8"/>
  <c r="AQ44" i="8"/>
  <c r="AO44" i="8"/>
  <c r="Q73" i="9" s="1"/>
  <c r="U73" i="9" s="1"/>
  <c r="M47" i="8"/>
  <c r="AB47" i="8" s="1"/>
  <c r="AA47" i="8"/>
  <c r="K78" i="8"/>
  <c r="Q78" i="8" s="1"/>
  <c r="M78" i="8"/>
  <c r="S78" i="8" s="1"/>
  <c r="L78" i="8"/>
  <c r="R78" i="8" s="1"/>
  <c r="J78" i="8"/>
  <c r="P78" i="8" s="1"/>
  <c r="K92" i="14"/>
  <c r="K18" i="17" s="1"/>
  <c r="I92" i="14"/>
  <c r="F90" i="11"/>
  <c r="H86" i="11" s="1"/>
  <c r="N76" i="8"/>
  <c r="D48" i="12"/>
  <c r="E48" i="12" s="1"/>
  <c r="Q101" i="9"/>
  <c r="U101" i="9" s="1"/>
  <c r="G52" i="17"/>
  <c r="E51" i="8"/>
  <c r="D182" i="12"/>
  <c r="Q102" i="9"/>
  <c r="U102" i="9" s="1"/>
  <c r="G105" i="8"/>
  <c r="H105" i="8" s="1"/>
  <c r="E134" i="9" s="1"/>
  <c r="I134" i="9" s="1"/>
  <c r="L48" i="8"/>
  <c r="AA48" i="8" s="1"/>
  <c r="H77" i="8"/>
  <c r="I77" i="8" s="1"/>
  <c r="O77" i="8" s="1"/>
  <c r="K103" i="9"/>
  <c r="O103" i="9" s="1"/>
  <c r="F94" i="14"/>
  <c r="E106" i="8"/>
  <c r="E78" i="8"/>
  <c r="G78" i="8" s="1"/>
  <c r="N219" i="15"/>
  <c r="H76" i="11"/>
  <c r="E95" i="14"/>
  <c r="C107" i="8"/>
  <c r="C79" i="8" s="1"/>
  <c r="E53" i="17"/>
  <c r="G53" i="17" s="1"/>
  <c r="V21" i="13"/>
  <c r="T21" i="13"/>
  <c r="U21" i="13" s="1"/>
  <c r="E219" i="15"/>
  <c r="I219" i="15" s="1"/>
  <c r="J219" i="15" s="1"/>
  <c r="O17" i="13"/>
  <c r="P17" i="13" s="1"/>
  <c r="H18" i="17"/>
  <c r="I18" i="17" s="1"/>
  <c r="F162" i="12"/>
  <c r="AC75" i="9"/>
  <c r="AG75" i="9" s="1"/>
  <c r="R15" i="13"/>
  <c r="K15" i="13" s="1"/>
  <c r="H93" i="14"/>
  <c r="N49" i="8"/>
  <c r="AB72" i="8" l="1"/>
  <c r="L160" i="12"/>
  <c r="N160" i="12" s="1"/>
  <c r="I161" i="12"/>
  <c r="M21" i="13"/>
  <c r="N21" i="13" s="1"/>
  <c r="H162" i="12"/>
  <c r="M28" i="13"/>
  <c r="N28" i="13" s="1"/>
  <c r="H169" i="12"/>
  <c r="Y72" i="8"/>
  <c r="Y74" i="8"/>
  <c r="AB74" i="8"/>
  <c r="I50" i="12"/>
  <c r="H51" i="12"/>
  <c r="J50" i="12"/>
  <c r="K75" i="12" s="1"/>
  <c r="M75" i="12" s="1"/>
  <c r="H178" i="12" s="1"/>
  <c r="J178" i="12" s="1"/>
  <c r="E49" i="12"/>
  <c r="F49" i="12"/>
  <c r="G51" i="8"/>
  <c r="J51" i="8" s="1"/>
  <c r="I51" i="8" s="1"/>
  <c r="E21" i="17"/>
  <c r="M17" i="17"/>
  <c r="Y73" i="8"/>
  <c r="AA73" i="8"/>
  <c r="T77" i="8"/>
  <c r="U77" i="8" s="1"/>
  <c r="AC106" i="9" s="1"/>
  <c r="AG106" i="9" s="1"/>
  <c r="Z76" i="8"/>
  <c r="V76" i="8"/>
  <c r="X75" i="8"/>
  <c r="AA75" i="8" s="1"/>
  <c r="AC105" i="9"/>
  <c r="AG105" i="9" s="1"/>
  <c r="K46" i="9"/>
  <c r="O46" i="9" s="1"/>
  <c r="AC46" i="9"/>
  <c r="AG46" i="9" s="1"/>
  <c r="K73" i="12"/>
  <c r="M73" i="12" s="1"/>
  <c r="L92" i="14"/>
  <c r="N92" i="14" s="1"/>
  <c r="L90" i="14"/>
  <c r="N90" i="14" s="1"/>
  <c r="M16" i="17"/>
  <c r="J15" i="17"/>
  <c r="M15" i="17" s="1"/>
  <c r="L89" i="14"/>
  <c r="N89" i="14" s="1"/>
  <c r="L91" i="14"/>
  <c r="N91" i="14" s="1"/>
  <c r="W46" i="9"/>
  <c r="Y46" i="9" s="1"/>
  <c r="AA46" i="9" s="1"/>
  <c r="I52" i="17"/>
  <c r="J52" i="17" s="1"/>
  <c r="L52" i="17" s="1"/>
  <c r="AP44" i="8"/>
  <c r="Q46" i="9" s="1"/>
  <c r="U46" i="9" s="1"/>
  <c r="J110" i="15"/>
  <c r="M110" i="15"/>
  <c r="N135" i="15" s="1"/>
  <c r="O135" i="15" s="1"/>
  <c r="I111" i="15"/>
  <c r="K74" i="12"/>
  <c r="M74" i="12" s="1"/>
  <c r="H177" i="12" s="1"/>
  <c r="J177" i="12" s="1"/>
  <c r="P218" i="15"/>
  <c r="Q218" i="15" s="1"/>
  <c r="W21" i="13"/>
  <c r="AO45" i="8"/>
  <c r="K74" i="9" s="1"/>
  <c r="O74" i="9" s="1"/>
  <c r="AN45" i="8"/>
  <c r="AM46" i="8"/>
  <c r="AR46" i="8" s="1"/>
  <c r="AQ45" i="8"/>
  <c r="AT45" i="8" s="1"/>
  <c r="E74" i="9" s="1"/>
  <c r="I74" i="9" s="1"/>
  <c r="AD47" i="8"/>
  <c r="AI47" i="8" s="1"/>
  <c r="AK47" i="8" s="1"/>
  <c r="AL47" i="8" s="1"/>
  <c r="D50" i="12" s="1"/>
  <c r="E46" i="9"/>
  <c r="I46" i="9" s="1"/>
  <c r="AT44" i="8"/>
  <c r="E73" i="9" s="1"/>
  <c r="I73" i="9" s="1"/>
  <c r="K93" i="14"/>
  <c r="I93" i="14"/>
  <c r="L79" i="8"/>
  <c r="R79" i="8" s="1"/>
  <c r="J79" i="8"/>
  <c r="P79" i="8" s="1"/>
  <c r="K79" i="8"/>
  <c r="Q79" i="8" s="1"/>
  <c r="M79" i="8"/>
  <c r="S79" i="8" s="1"/>
  <c r="AC47" i="8"/>
  <c r="W76" i="9" s="1"/>
  <c r="AA76" i="9" s="1"/>
  <c r="F48" i="12"/>
  <c r="I86" i="11"/>
  <c r="L86" i="11"/>
  <c r="K86" i="11"/>
  <c r="J86" i="11"/>
  <c r="H87" i="11"/>
  <c r="H88" i="11"/>
  <c r="H89" i="11"/>
  <c r="K73" i="9"/>
  <c r="O73" i="9" s="1"/>
  <c r="N77" i="8"/>
  <c r="H15" i="16"/>
  <c r="L15" i="16" s="1"/>
  <c r="E52" i="8"/>
  <c r="D183" i="12"/>
  <c r="H78" i="8"/>
  <c r="I78" i="8" s="1"/>
  <c r="O78" i="8" s="1"/>
  <c r="G106" i="8"/>
  <c r="H106" i="8" s="1"/>
  <c r="E135" i="9" s="1"/>
  <c r="I135" i="9" s="1"/>
  <c r="M48" i="8"/>
  <c r="L49" i="8"/>
  <c r="AA49" i="8" s="1"/>
  <c r="J149" i="7"/>
  <c r="H16" i="16"/>
  <c r="L16" i="16" s="1"/>
  <c r="E54" i="17"/>
  <c r="G54" i="17" s="1"/>
  <c r="K104" i="9"/>
  <c r="O104" i="9" s="1"/>
  <c r="R16" i="13"/>
  <c r="K16" i="13" s="1"/>
  <c r="M18" i="17"/>
  <c r="N50" i="8"/>
  <c r="H94" i="14"/>
  <c r="F164" i="12"/>
  <c r="E96" i="14"/>
  <c r="C108" i="8"/>
  <c r="C80" i="8" s="1"/>
  <c r="H19" i="17"/>
  <c r="I19" i="17" s="1"/>
  <c r="N220" i="15"/>
  <c r="P220" i="15" s="1"/>
  <c r="Q220" i="15" s="1"/>
  <c r="D110" i="15"/>
  <c r="T23" i="13"/>
  <c r="U23" i="13" s="1"/>
  <c r="F95" i="14"/>
  <c r="E79" i="8"/>
  <c r="G79" i="8" s="1"/>
  <c r="E107" i="8"/>
  <c r="Q103" i="9"/>
  <c r="U103" i="9" s="1"/>
  <c r="O18" i="13"/>
  <c r="P18" i="13" s="1"/>
  <c r="E220" i="15"/>
  <c r="I220" i="15" s="1"/>
  <c r="J220" i="15" s="1"/>
  <c r="V23" i="13"/>
  <c r="AC76" i="9"/>
  <c r="AG76" i="9" s="1"/>
  <c r="I79" i="11"/>
  <c r="L161" i="12" l="1"/>
  <c r="N161" i="12" s="1"/>
  <c r="I162" i="12"/>
  <c r="M23" i="13"/>
  <c r="N23" i="13" s="1"/>
  <c r="H164" i="12"/>
  <c r="AC47" i="9"/>
  <c r="AG47" i="9" s="1"/>
  <c r="K47" i="9"/>
  <c r="O47" i="9" s="1"/>
  <c r="E47" i="9"/>
  <c r="I47" i="9" s="1"/>
  <c r="E50" i="12"/>
  <c r="F50" i="12"/>
  <c r="E75" i="12" s="1"/>
  <c r="F75" i="12" s="1"/>
  <c r="J51" i="12"/>
  <c r="K76" i="12" s="1"/>
  <c r="M76" i="12" s="1"/>
  <c r="H179" i="12" s="1"/>
  <c r="J179" i="12" s="1"/>
  <c r="I51" i="12"/>
  <c r="H52" i="12"/>
  <c r="G52" i="8"/>
  <c r="J52" i="8" s="1"/>
  <c r="I52" i="8" s="1"/>
  <c r="E22" i="17"/>
  <c r="L93" i="14"/>
  <c r="N93" i="14" s="1"/>
  <c r="K19" i="17"/>
  <c r="M19" i="17" s="1"/>
  <c r="T78" i="8"/>
  <c r="U78" i="8" s="1"/>
  <c r="V77" i="8"/>
  <c r="Z77" i="8"/>
  <c r="Y75" i="8"/>
  <c r="X76" i="8"/>
  <c r="AA76" i="8" s="1"/>
  <c r="AB75" i="8"/>
  <c r="O73" i="12"/>
  <c r="H11" i="13" s="1"/>
  <c r="H176" i="12"/>
  <c r="J176" i="12" s="1"/>
  <c r="E73" i="12"/>
  <c r="F73" i="12" s="1"/>
  <c r="N149" i="7"/>
  <c r="R149" i="7" s="1"/>
  <c r="I54" i="17"/>
  <c r="J54" i="17" s="1"/>
  <c r="L54" i="17" s="1"/>
  <c r="AB48" i="8"/>
  <c r="AC48" i="8" s="1"/>
  <c r="W77" i="9" s="1"/>
  <c r="AA77" i="9" s="1"/>
  <c r="AP45" i="8"/>
  <c r="Q47" i="9" s="1"/>
  <c r="U47" i="9" s="1"/>
  <c r="O74" i="12"/>
  <c r="H12" i="13" s="1"/>
  <c r="I112" i="15"/>
  <c r="M111" i="15"/>
  <c r="N136" i="15" s="1"/>
  <c r="O136" i="15" s="1"/>
  <c r="J111" i="15"/>
  <c r="K236" i="15"/>
  <c r="N236" i="15" s="1"/>
  <c r="Q135" i="15"/>
  <c r="W47" i="9"/>
  <c r="Y47" i="9" s="1"/>
  <c r="AA47" i="9" s="1"/>
  <c r="P219" i="15"/>
  <c r="Q219" i="15" s="1"/>
  <c r="AO46" i="8"/>
  <c r="Q75" i="9" s="1"/>
  <c r="U75" i="9" s="1"/>
  <c r="Q74" i="9"/>
  <c r="U74" i="9" s="1"/>
  <c r="I56" i="17"/>
  <c r="J56" i="17" s="1"/>
  <c r="L56" i="17" s="1"/>
  <c r="W23" i="13"/>
  <c r="AN46" i="8"/>
  <c r="AQ46" i="8"/>
  <c r="AT46" i="8" s="1"/>
  <c r="AM47" i="8"/>
  <c r="AR47" i="8" s="1"/>
  <c r="E110" i="15"/>
  <c r="F110" i="15"/>
  <c r="E135" i="15" s="1"/>
  <c r="G135" i="15" s="1"/>
  <c r="E236" i="15" s="1"/>
  <c r="I236" i="15" s="1"/>
  <c r="J80" i="8"/>
  <c r="P80" i="8" s="1"/>
  <c r="K80" i="8"/>
  <c r="Q80" i="8" s="1"/>
  <c r="L80" i="8"/>
  <c r="R80" i="8" s="1"/>
  <c r="M80" i="8"/>
  <c r="S80" i="8" s="1"/>
  <c r="E74" i="12"/>
  <c r="F74" i="12" s="1"/>
  <c r="K94" i="14"/>
  <c r="I94" i="14"/>
  <c r="L88" i="11"/>
  <c r="I88" i="11"/>
  <c r="K88" i="11"/>
  <c r="J88" i="11"/>
  <c r="L87" i="11"/>
  <c r="I87" i="11"/>
  <c r="K87" i="11"/>
  <c r="J87" i="11"/>
  <c r="L89" i="11"/>
  <c r="I89" i="11"/>
  <c r="K89" i="11"/>
  <c r="J89" i="11"/>
  <c r="N78" i="8"/>
  <c r="E53" i="8"/>
  <c r="D184" i="12"/>
  <c r="AD48" i="8"/>
  <c r="AI48" i="8" s="1"/>
  <c r="AK48" i="8" s="1"/>
  <c r="G107" i="8"/>
  <c r="H107" i="8" s="1"/>
  <c r="E136" i="9" s="1"/>
  <c r="I136" i="9" s="1"/>
  <c r="L50" i="8"/>
  <c r="AA50" i="8" s="1"/>
  <c r="H79" i="8"/>
  <c r="I79" i="8" s="1"/>
  <c r="O79" i="8" s="1"/>
  <c r="M49" i="8"/>
  <c r="N51" i="8"/>
  <c r="H95" i="14"/>
  <c r="AC77" i="9"/>
  <c r="AG77" i="9" s="1"/>
  <c r="N221" i="15"/>
  <c r="F165" i="12"/>
  <c r="E221" i="15"/>
  <c r="I221" i="15" s="1"/>
  <c r="J221" i="15" s="1"/>
  <c r="E55" i="17"/>
  <c r="G55" i="17" s="1"/>
  <c r="O19" i="13"/>
  <c r="P19" i="13" s="1"/>
  <c r="F96" i="14"/>
  <c r="E80" i="8"/>
  <c r="G80" i="8" s="1"/>
  <c r="E108" i="8"/>
  <c r="D111" i="15"/>
  <c r="E97" i="14"/>
  <c r="C109" i="8"/>
  <c r="C81" i="8" s="1"/>
  <c r="W101" i="9"/>
  <c r="AA101" i="9" s="1"/>
  <c r="E101" i="9"/>
  <c r="I101" i="9" s="1"/>
  <c r="H20" i="17"/>
  <c r="I20" i="17" s="1"/>
  <c r="Q104" i="9"/>
  <c r="U104" i="9" s="1"/>
  <c r="V24" i="13"/>
  <c r="L76" i="11"/>
  <c r="L79" i="11" s="1"/>
  <c r="T24" i="13"/>
  <c r="U24" i="13" s="1"/>
  <c r="R17" i="13"/>
  <c r="K17" i="13" s="1"/>
  <c r="W102" i="9"/>
  <c r="AA102" i="9" s="1"/>
  <c r="E102" i="9"/>
  <c r="I102" i="9" s="1"/>
  <c r="H17" i="16"/>
  <c r="L17" i="16" s="1"/>
  <c r="L162" i="12" l="1"/>
  <c r="N162" i="12" s="1"/>
  <c r="I163" i="12"/>
  <c r="H165" i="12"/>
  <c r="M24" i="13"/>
  <c r="N24" i="13" s="1"/>
  <c r="Y76" i="8"/>
  <c r="H53" i="12"/>
  <c r="J52" i="12"/>
  <c r="K77" i="12" s="1"/>
  <c r="M77" i="12" s="1"/>
  <c r="H180" i="12" s="1"/>
  <c r="J180" i="12" s="1"/>
  <c r="I52" i="12"/>
  <c r="K48" i="9"/>
  <c r="O48" i="9" s="1"/>
  <c r="E48" i="9"/>
  <c r="I48" i="9" s="1"/>
  <c r="E178" i="12"/>
  <c r="G178" i="12" s="1"/>
  <c r="L178" i="12" s="1"/>
  <c r="I75" i="12"/>
  <c r="F13" i="13" s="1"/>
  <c r="G13" i="13" s="1"/>
  <c r="I74" i="12"/>
  <c r="F12" i="13" s="1"/>
  <c r="G12" i="13" s="1"/>
  <c r="I12" i="13" s="1"/>
  <c r="E177" i="12"/>
  <c r="G177" i="12" s="1"/>
  <c r="L177" i="12" s="1"/>
  <c r="G53" i="8"/>
  <c r="J53" i="8" s="1"/>
  <c r="I53" i="8" s="1"/>
  <c r="E23" i="17"/>
  <c r="L94" i="14"/>
  <c r="N94" i="14" s="1"/>
  <c r="K20" i="17"/>
  <c r="M20" i="17" s="1"/>
  <c r="X77" i="8"/>
  <c r="AA77" i="8" s="1"/>
  <c r="T79" i="8"/>
  <c r="U79" i="8" s="1"/>
  <c r="AC108" i="9" s="1"/>
  <c r="AG108" i="9" s="1"/>
  <c r="V78" i="8"/>
  <c r="Z78" i="8"/>
  <c r="AB76" i="8"/>
  <c r="AC107" i="9"/>
  <c r="AG107" i="9" s="1"/>
  <c r="I73" i="12"/>
  <c r="F11" i="13" s="1"/>
  <c r="G11" i="13" s="1"/>
  <c r="I11" i="13" s="1"/>
  <c r="E176" i="12"/>
  <c r="G176" i="12" s="1"/>
  <c r="L176" i="12" s="1"/>
  <c r="I55" i="17"/>
  <c r="J55" i="17" s="1"/>
  <c r="L55" i="17" s="1"/>
  <c r="AB49" i="8"/>
  <c r="AC49" i="8" s="1"/>
  <c r="W78" i="9" s="1"/>
  <c r="AA78" i="9" s="1"/>
  <c r="AP46" i="8"/>
  <c r="Q48" i="9" s="1"/>
  <c r="U48" i="9" s="1"/>
  <c r="I113" i="15"/>
  <c r="K237" i="15"/>
  <c r="N237" i="15" s="1"/>
  <c r="Q136" i="15"/>
  <c r="J112" i="15"/>
  <c r="M112" i="15"/>
  <c r="N137" i="15" s="1"/>
  <c r="O137" i="15" s="1"/>
  <c r="O75" i="12"/>
  <c r="H13" i="13" s="1"/>
  <c r="W48" i="9"/>
  <c r="Y48" i="9" s="1"/>
  <c r="AA48" i="9" s="1"/>
  <c r="K75" i="9"/>
  <c r="O75" i="9" s="1"/>
  <c r="L90" i="11"/>
  <c r="I90" i="11"/>
  <c r="W24" i="13"/>
  <c r="P221" i="15"/>
  <c r="Q221" i="15" s="1"/>
  <c r="K90" i="11"/>
  <c r="J90" i="11"/>
  <c r="AO47" i="8"/>
  <c r="K76" i="9" s="1"/>
  <c r="O76" i="9" s="1"/>
  <c r="AN47" i="8"/>
  <c r="AQ47" i="8"/>
  <c r="AT47" i="8" s="1"/>
  <c r="M81" i="8"/>
  <c r="S81" i="8" s="1"/>
  <c r="J81" i="8"/>
  <c r="P81" i="8" s="1"/>
  <c r="K81" i="8"/>
  <c r="Q81" i="8" s="1"/>
  <c r="L81" i="8"/>
  <c r="R81" i="8" s="1"/>
  <c r="K95" i="14"/>
  <c r="I95" i="14"/>
  <c r="E111" i="15"/>
  <c r="F111" i="15"/>
  <c r="E136" i="15" s="1"/>
  <c r="G136" i="15" s="1"/>
  <c r="AM48" i="8"/>
  <c r="AR48" i="8" s="1"/>
  <c r="AL48" i="8"/>
  <c r="D51" i="12" s="1"/>
  <c r="E75" i="9"/>
  <c r="I75" i="9" s="1"/>
  <c r="AC48" i="9"/>
  <c r="AG48" i="9" s="1"/>
  <c r="N79" i="8"/>
  <c r="O236" i="15"/>
  <c r="J135" i="15"/>
  <c r="O15" i="17" s="1"/>
  <c r="P15" i="17" s="1"/>
  <c r="R15" i="17" s="1"/>
  <c r="E54" i="8"/>
  <c r="D185" i="12"/>
  <c r="H80" i="8"/>
  <c r="I80" i="8" s="1"/>
  <c r="O80" i="8" s="1"/>
  <c r="L51" i="8"/>
  <c r="AA51" i="8" s="1"/>
  <c r="AD49" i="8"/>
  <c r="AI49" i="8" s="1"/>
  <c r="AK49" i="8" s="1"/>
  <c r="G108" i="8"/>
  <c r="H108" i="8" s="1"/>
  <c r="E137" i="9" s="1"/>
  <c r="I137" i="9" s="1"/>
  <c r="M50" i="8"/>
  <c r="V26" i="13"/>
  <c r="O20" i="13"/>
  <c r="P20" i="13" s="1"/>
  <c r="H96" i="14"/>
  <c r="N52" i="8"/>
  <c r="E98" i="14"/>
  <c r="C110" i="8"/>
  <c r="C82" i="8" s="1"/>
  <c r="E56" i="17"/>
  <c r="G56" i="17" s="1"/>
  <c r="E222" i="15"/>
  <c r="I222" i="15" s="1"/>
  <c r="J222" i="15" s="1"/>
  <c r="F167" i="12"/>
  <c r="H21" i="17"/>
  <c r="I21" i="17" s="1"/>
  <c r="O76" i="11"/>
  <c r="O79" i="11" s="1"/>
  <c r="AC78" i="9"/>
  <c r="AG78" i="9" s="1"/>
  <c r="K105" i="9"/>
  <c r="O105" i="9" s="1"/>
  <c r="D112" i="15"/>
  <c r="R18" i="13"/>
  <c r="K18" i="13" s="1"/>
  <c r="T26" i="13"/>
  <c r="U26" i="13" s="1"/>
  <c r="F97" i="14"/>
  <c r="E109" i="8"/>
  <c r="E81" i="8"/>
  <c r="G81" i="8" s="1"/>
  <c r="N222" i="15"/>
  <c r="I13" i="13" l="1"/>
  <c r="L163" i="12"/>
  <c r="N163" i="12" s="1"/>
  <c r="I164" i="12"/>
  <c r="H167" i="12"/>
  <c r="M26" i="13"/>
  <c r="N26" i="13" s="1"/>
  <c r="F15" i="16"/>
  <c r="G15" i="16" s="1"/>
  <c r="J15" i="16" s="1"/>
  <c r="AB77" i="8"/>
  <c r="Y77" i="8"/>
  <c r="E51" i="12"/>
  <c r="F51" i="12"/>
  <c r="E76" i="12" s="1"/>
  <c r="F76" i="12" s="1"/>
  <c r="E49" i="9"/>
  <c r="I49" i="9" s="1"/>
  <c r="K49" i="9"/>
  <c r="O49" i="9" s="1"/>
  <c r="G54" i="8"/>
  <c r="J54" i="8" s="1"/>
  <c r="I54" i="8" s="1"/>
  <c r="E24" i="17"/>
  <c r="H54" i="12"/>
  <c r="I53" i="12"/>
  <c r="J53" i="12"/>
  <c r="K78" i="12" s="1"/>
  <c r="M78" i="12" s="1"/>
  <c r="H181" i="12" s="1"/>
  <c r="J181" i="12" s="1"/>
  <c r="L95" i="14"/>
  <c r="N95" i="14" s="1"/>
  <c r="K21" i="17"/>
  <c r="M21" i="17" s="1"/>
  <c r="T80" i="8"/>
  <c r="U80" i="8" s="1"/>
  <c r="X78" i="8"/>
  <c r="AA78" i="8" s="1"/>
  <c r="V79" i="8"/>
  <c r="Z79" i="8"/>
  <c r="W26" i="13"/>
  <c r="I57" i="17"/>
  <c r="J57" i="17" s="1"/>
  <c r="L57" i="17" s="1"/>
  <c r="AB50" i="8"/>
  <c r="AC50" i="8" s="1"/>
  <c r="W79" i="9" s="1"/>
  <c r="AA79" i="9" s="1"/>
  <c r="AP47" i="8"/>
  <c r="Q49" i="9" s="1"/>
  <c r="U49" i="9" s="1"/>
  <c r="Q137" i="15"/>
  <c r="K238" i="15"/>
  <c r="N238" i="15" s="1"/>
  <c r="I114" i="15"/>
  <c r="J113" i="15"/>
  <c r="M113" i="15"/>
  <c r="N138" i="15" s="1"/>
  <c r="O138" i="15" s="1"/>
  <c r="O76" i="12"/>
  <c r="H14" i="13" s="1"/>
  <c r="W49" i="9"/>
  <c r="Y49" i="9" s="1"/>
  <c r="AA49" i="9" s="1"/>
  <c r="P222" i="15"/>
  <c r="Q222" i="15" s="1"/>
  <c r="Q76" i="9"/>
  <c r="U76" i="9" s="1"/>
  <c r="K96" i="14"/>
  <c r="I96" i="14"/>
  <c r="M82" i="8"/>
  <c r="S82" i="8" s="1"/>
  <c r="L82" i="8"/>
  <c r="R82" i="8" s="1"/>
  <c r="K82" i="8"/>
  <c r="Q82" i="8" s="1"/>
  <c r="J82" i="8"/>
  <c r="P82" i="8" s="1"/>
  <c r="E112" i="15"/>
  <c r="F112" i="15"/>
  <c r="E137" i="15" s="1"/>
  <c r="G137" i="15" s="1"/>
  <c r="AL49" i="8"/>
  <c r="D52" i="12" s="1"/>
  <c r="AM49" i="8"/>
  <c r="AR49" i="8" s="1"/>
  <c r="AQ48" i="8"/>
  <c r="AO48" i="8"/>
  <c r="AN48" i="8"/>
  <c r="AC49" i="9"/>
  <c r="AG49" i="9" s="1"/>
  <c r="N80" i="8"/>
  <c r="E76" i="9"/>
  <c r="I76" i="9" s="1"/>
  <c r="F16" i="16"/>
  <c r="G16" i="16" s="1"/>
  <c r="J136" i="15"/>
  <c r="O16" i="17" s="1"/>
  <c r="P16" i="17" s="1"/>
  <c r="R16" i="17" s="1"/>
  <c r="E237" i="15"/>
  <c r="I237" i="15" s="1"/>
  <c r="E55" i="8"/>
  <c r="D186" i="12"/>
  <c r="G109" i="8"/>
  <c r="H109" i="8" s="1"/>
  <c r="E138" i="9" s="1"/>
  <c r="I138" i="9" s="1"/>
  <c r="M51" i="8"/>
  <c r="H81" i="8"/>
  <c r="I81" i="8" s="1"/>
  <c r="O81" i="8" s="1"/>
  <c r="AD50" i="8"/>
  <c r="AI50" i="8" s="1"/>
  <c r="AK50" i="8" s="1"/>
  <c r="L52" i="8"/>
  <c r="K107" i="9"/>
  <c r="O107" i="9" s="1"/>
  <c r="E223" i="15"/>
  <c r="I223" i="15" s="1"/>
  <c r="J223" i="15" s="1"/>
  <c r="H22" i="17"/>
  <c r="I22" i="17" s="1"/>
  <c r="E57" i="17"/>
  <c r="G57" i="17" s="1"/>
  <c r="W103" i="9"/>
  <c r="AA103" i="9" s="1"/>
  <c r="E103" i="9"/>
  <c r="I103" i="9" s="1"/>
  <c r="Q105" i="9"/>
  <c r="U105" i="9" s="1"/>
  <c r="H18" i="16"/>
  <c r="L18" i="16" s="1"/>
  <c r="Q76" i="11"/>
  <c r="G55" i="15" s="1"/>
  <c r="M55" i="15" s="1"/>
  <c r="P222" i="11"/>
  <c r="P221" i="11" s="1"/>
  <c r="P223" i="11" s="1"/>
  <c r="V27" i="13"/>
  <c r="T27" i="13"/>
  <c r="U27" i="13" s="1"/>
  <c r="F168" i="12"/>
  <c r="E99" i="14"/>
  <c r="C111" i="8"/>
  <c r="C83" i="8" s="1"/>
  <c r="R19" i="13"/>
  <c r="K19" i="13" s="1"/>
  <c r="K106" i="9"/>
  <c r="O106" i="9" s="1"/>
  <c r="F98" i="14"/>
  <c r="E110" i="8"/>
  <c r="E82" i="8"/>
  <c r="G82" i="8" s="1"/>
  <c r="AC79" i="9"/>
  <c r="AG79" i="9" s="1"/>
  <c r="N223" i="15"/>
  <c r="P223" i="15" s="1"/>
  <c r="Q223" i="15" s="1"/>
  <c r="H97" i="14"/>
  <c r="N53" i="8"/>
  <c r="O21" i="13"/>
  <c r="P21" i="13" s="1"/>
  <c r="K15" i="16" l="1"/>
  <c r="Y78" i="8"/>
  <c r="L164" i="12"/>
  <c r="N164" i="12" s="1"/>
  <c r="I165" i="12"/>
  <c r="H168" i="12"/>
  <c r="M27" i="13"/>
  <c r="N27" i="13" s="1"/>
  <c r="H55" i="12"/>
  <c r="I54" i="12"/>
  <c r="J54" i="12"/>
  <c r="K79" i="12" s="1"/>
  <c r="M79" i="12" s="1"/>
  <c r="H182" i="12" s="1"/>
  <c r="J182" i="12" s="1"/>
  <c r="G55" i="8"/>
  <c r="J55" i="8" s="1"/>
  <c r="I55" i="8" s="1"/>
  <c r="E25" i="17"/>
  <c r="K50" i="9"/>
  <c r="O50" i="9" s="1"/>
  <c r="E50" i="9"/>
  <c r="I50" i="9" s="1"/>
  <c r="E179" i="12"/>
  <c r="G179" i="12" s="1"/>
  <c r="L179" i="12" s="1"/>
  <c r="I76" i="12"/>
  <c r="F14" i="13" s="1"/>
  <c r="G14" i="13" s="1"/>
  <c r="I14" i="13" s="1"/>
  <c r="E52" i="12"/>
  <c r="F52" i="12"/>
  <c r="E77" i="12" s="1"/>
  <c r="F77" i="12" s="1"/>
  <c r="L96" i="14"/>
  <c r="N96" i="14" s="1"/>
  <c r="K22" i="17"/>
  <c r="M22" i="17" s="1"/>
  <c r="T81" i="8"/>
  <c r="U81" i="8" s="1"/>
  <c r="X79" i="8"/>
  <c r="AA79" i="8" s="1"/>
  <c r="V80" i="8"/>
  <c r="Z80" i="8"/>
  <c r="AB78" i="8"/>
  <c r="AC109" i="9"/>
  <c r="AG109" i="9" s="1"/>
  <c r="W27" i="13"/>
  <c r="I58" i="17"/>
  <c r="J58" i="17" s="1"/>
  <c r="L58" i="17" s="1"/>
  <c r="AB51" i="8"/>
  <c r="AC51" i="8" s="1"/>
  <c r="W80" i="9" s="1"/>
  <c r="AA80" i="9" s="1"/>
  <c r="O237" i="15"/>
  <c r="K239" i="15"/>
  <c r="N239" i="15" s="1"/>
  <c r="Q138" i="15"/>
  <c r="I115" i="15"/>
  <c r="O77" i="12"/>
  <c r="H15" i="13" s="1"/>
  <c r="M114" i="15"/>
  <c r="N139" i="15" s="1"/>
  <c r="O139" i="15" s="1"/>
  <c r="J114" i="15"/>
  <c r="I59" i="17"/>
  <c r="J59" i="17" s="1"/>
  <c r="L59" i="17" s="1"/>
  <c r="K97" i="14"/>
  <c r="I97" i="14"/>
  <c r="J83" i="8"/>
  <c r="P83" i="8" s="1"/>
  <c r="L83" i="8"/>
  <c r="R83" i="8" s="1"/>
  <c r="M83" i="8"/>
  <c r="S83" i="8" s="1"/>
  <c r="K83" i="8"/>
  <c r="Q83" i="8" s="1"/>
  <c r="K16" i="16"/>
  <c r="J16" i="16"/>
  <c r="M52" i="8"/>
  <c r="AB52" i="8" s="1"/>
  <c r="AA52" i="8"/>
  <c r="M86" i="11"/>
  <c r="N86" i="11" s="1"/>
  <c r="M88" i="11"/>
  <c r="N88" i="11" s="1"/>
  <c r="H95" i="17" s="1"/>
  <c r="O95" i="17" s="1"/>
  <c r="M89" i="11"/>
  <c r="N89" i="11" s="1"/>
  <c r="S10" i="13" s="1"/>
  <c r="M87" i="11"/>
  <c r="N87" i="11" s="1"/>
  <c r="AL50" i="8"/>
  <c r="AM50" i="8"/>
  <c r="AR50" i="8" s="1"/>
  <c r="AT48" i="8"/>
  <c r="AQ49" i="8"/>
  <c r="AN49" i="8"/>
  <c r="AO49" i="8"/>
  <c r="Q78" i="9" s="1"/>
  <c r="U78" i="9" s="1"/>
  <c r="N81" i="8"/>
  <c r="H19" i="16"/>
  <c r="L19" i="16" s="1"/>
  <c r="F17" i="16"/>
  <c r="G17" i="16" s="1"/>
  <c r="J137" i="15"/>
  <c r="O17" i="17" s="1"/>
  <c r="P17" i="17" s="1"/>
  <c r="R17" i="17" s="1"/>
  <c r="E238" i="15"/>
  <c r="I238" i="15" s="1"/>
  <c r="E56" i="8"/>
  <c r="D187" i="12"/>
  <c r="L53" i="8"/>
  <c r="H82" i="8"/>
  <c r="I82" i="8" s="1"/>
  <c r="O82" i="8" s="1"/>
  <c r="AD51" i="8"/>
  <c r="AI51" i="8" s="1"/>
  <c r="AK51" i="8" s="1"/>
  <c r="G110" i="8"/>
  <c r="H110" i="8" s="1"/>
  <c r="E139" i="9" s="1"/>
  <c r="I139" i="9" s="1"/>
  <c r="Q222" i="11"/>
  <c r="F99" i="14"/>
  <c r="E83" i="8"/>
  <c r="G83" i="8" s="1"/>
  <c r="E111" i="8"/>
  <c r="R20" i="13"/>
  <c r="K20" i="13" s="1"/>
  <c r="W104" i="9"/>
  <c r="AA104" i="9" s="1"/>
  <c r="E104" i="9"/>
  <c r="I104" i="9" s="1"/>
  <c r="F170" i="12"/>
  <c r="Q106" i="9"/>
  <c r="U106" i="9" s="1"/>
  <c r="N224" i="15"/>
  <c r="P224" i="15" s="1"/>
  <c r="Q224" i="15" s="1"/>
  <c r="E58" i="17"/>
  <c r="G58" i="17" s="1"/>
  <c r="O22" i="13"/>
  <c r="P22" i="13" s="1"/>
  <c r="D113" i="15"/>
  <c r="H23" i="17"/>
  <c r="I23" i="17" s="1"/>
  <c r="T29" i="13"/>
  <c r="U29" i="13" s="1"/>
  <c r="V29" i="13"/>
  <c r="N54" i="8"/>
  <c r="H98" i="14"/>
  <c r="E100" i="14"/>
  <c r="C112" i="8"/>
  <c r="C84" i="8" s="1"/>
  <c r="Q221" i="11"/>
  <c r="Q79" i="11"/>
  <c r="Q81" i="11" s="1"/>
  <c r="W50" i="9"/>
  <c r="Y50" i="9" s="1"/>
  <c r="AA50" i="9" s="1"/>
  <c r="AP48" i="8"/>
  <c r="Q50" i="9" s="1"/>
  <c r="U50" i="9" s="1"/>
  <c r="AC80" i="9"/>
  <c r="AG80" i="9" s="1"/>
  <c r="Q77" i="9"/>
  <c r="U77" i="9" s="1"/>
  <c r="K77" i="9"/>
  <c r="O77" i="9" s="1"/>
  <c r="E224" i="15"/>
  <c r="I224" i="15" s="1"/>
  <c r="J224" i="15" s="1"/>
  <c r="AB79" i="8" l="1"/>
  <c r="L165" i="12"/>
  <c r="N165" i="12" s="1"/>
  <c r="I166" i="12"/>
  <c r="M29" i="13"/>
  <c r="N29" i="13" s="1"/>
  <c r="H170" i="12"/>
  <c r="G56" i="8"/>
  <c r="J56" i="8" s="1"/>
  <c r="I56" i="8" s="1"/>
  <c r="E26" i="17"/>
  <c r="I77" i="12"/>
  <c r="F15" i="13" s="1"/>
  <c r="G15" i="13" s="1"/>
  <c r="I15" i="13" s="1"/>
  <c r="E180" i="12"/>
  <c r="G180" i="12" s="1"/>
  <c r="L180" i="12" s="1"/>
  <c r="H20" i="16"/>
  <c r="L20" i="16" s="1"/>
  <c r="D53" i="12"/>
  <c r="W51" i="9"/>
  <c r="Y51" i="9" s="1"/>
  <c r="AA51" i="9" s="1"/>
  <c r="E51" i="9"/>
  <c r="I51" i="9" s="1"/>
  <c r="K51" i="9"/>
  <c r="O51" i="9" s="1"/>
  <c r="H56" i="12"/>
  <c r="I55" i="12"/>
  <c r="J55" i="12"/>
  <c r="K80" i="12" s="1"/>
  <c r="M80" i="12" s="1"/>
  <c r="H183" i="12" s="1"/>
  <c r="J183" i="12" s="1"/>
  <c r="L97" i="14"/>
  <c r="N97" i="14" s="1"/>
  <c r="K23" i="17"/>
  <c r="M23" i="17" s="1"/>
  <c r="T82" i="8"/>
  <c r="U82" i="8" s="1"/>
  <c r="X80" i="8"/>
  <c r="AA80" i="8" s="1"/>
  <c r="V81" i="8"/>
  <c r="Z81" i="8"/>
  <c r="Y79" i="8"/>
  <c r="AC110" i="9"/>
  <c r="AG110" i="9" s="1"/>
  <c r="Q223" i="11"/>
  <c r="H93" i="17"/>
  <c r="O93" i="17" s="1"/>
  <c r="E10" i="13"/>
  <c r="H94" i="17"/>
  <c r="O94" i="17" s="1"/>
  <c r="L10" i="13"/>
  <c r="N10" i="13" s="1"/>
  <c r="P10" i="13" s="1"/>
  <c r="O238" i="15"/>
  <c r="AP49" i="8"/>
  <c r="Q51" i="9" s="1"/>
  <c r="U51" i="9" s="1"/>
  <c r="I116" i="15"/>
  <c r="M115" i="15"/>
  <c r="N140" i="15" s="1"/>
  <c r="O140" i="15" s="1"/>
  <c r="J115" i="15"/>
  <c r="O78" i="12"/>
  <c r="H16" i="13" s="1"/>
  <c r="Q139" i="15"/>
  <c r="K240" i="15"/>
  <c r="N240" i="15" s="1"/>
  <c r="I60" i="17"/>
  <c r="J60" i="17" s="1"/>
  <c r="L60" i="17" s="1"/>
  <c r="AD52" i="8"/>
  <c r="AI52" i="8" s="1"/>
  <c r="AK52" i="8" s="1"/>
  <c r="AL52" i="8" s="1"/>
  <c r="D55" i="12" s="1"/>
  <c r="W29" i="13"/>
  <c r="AC52" i="8"/>
  <c r="W81" i="9" s="1"/>
  <c r="AA81" i="9" s="1"/>
  <c r="J84" i="8"/>
  <c r="P84" i="8" s="1"/>
  <c r="K84" i="8"/>
  <c r="Q84" i="8" s="1"/>
  <c r="L84" i="8"/>
  <c r="R84" i="8" s="1"/>
  <c r="M84" i="8"/>
  <c r="S84" i="8" s="1"/>
  <c r="E113" i="15"/>
  <c r="F113" i="15"/>
  <c r="E138" i="15" s="1"/>
  <c r="G138" i="15" s="1"/>
  <c r="K17" i="16"/>
  <c r="J17" i="16"/>
  <c r="K98" i="14"/>
  <c r="I98" i="14"/>
  <c r="M53" i="8"/>
  <c r="AB53" i="8" s="1"/>
  <c r="AA53" i="8"/>
  <c r="U10" i="13"/>
  <c r="W10" i="13" s="1"/>
  <c r="AC51" i="9"/>
  <c r="AG51" i="9" s="1"/>
  <c r="AL51" i="8"/>
  <c r="AM51" i="8"/>
  <c r="AR51" i="8" s="1"/>
  <c r="AT49" i="8"/>
  <c r="E78" i="9" s="1"/>
  <c r="I78" i="9" s="1"/>
  <c r="AQ50" i="8"/>
  <c r="AO50" i="8"/>
  <c r="AN50" i="8"/>
  <c r="E77" i="9"/>
  <c r="I77" i="9" s="1"/>
  <c r="AC50" i="9"/>
  <c r="AG50" i="9" s="1"/>
  <c r="K78" i="9"/>
  <c r="O78" i="9" s="1"/>
  <c r="N82" i="8"/>
  <c r="Q107" i="9"/>
  <c r="U107" i="9" s="1"/>
  <c r="E57" i="8"/>
  <c r="D188" i="12"/>
  <c r="M90" i="11"/>
  <c r="G56" i="15"/>
  <c r="L54" i="8"/>
  <c r="G111" i="8"/>
  <c r="H111" i="8" s="1"/>
  <c r="E140" i="9" s="1"/>
  <c r="I140" i="9" s="1"/>
  <c r="H83" i="8"/>
  <c r="I83" i="8" s="1"/>
  <c r="O83" i="8" s="1"/>
  <c r="T30" i="13"/>
  <c r="U30" i="13" s="1"/>
  <c r="F100" i="14"/>
  <c r="E84" i="8"/>
  <c r="G84" i="8" s="1"/>
  <c r="E112" i="8"/>
  <c r="E225" i="15"/>
  <c r="I225" i="15" s="1"/>
  <c r="J225" i="15" s="1"/>
  <c r="E101" i="14"/>
  <c r="C113" i="8"/>
  <c r="C85" i="8" s="1"/>
  <c r="F171" i="12"/>
  <c r="K108" i="9"/>
  <c r="O108" i="9" s="1"/>
  <c r="AC81" i="9"/>
  <c r="AG81" i="9" s="1"/>
  <c r="R21" i="13"/>
  <c r="K21" i="13" s="1"/>
  <c r="N225" i="15"/>
  <c r="P225" i="15" s="1"/>
  <c r="Q225" i="15" s="1"/>
  <c r="K109" i="9"/>
  <c r="O109" i="9" s="1"/>
  <c r="E59" i="17"/>
  <c r="G59" i="17" s="1"/>
  <c r="O23" i="13"/>
  <c r="P23" i="13" s="1"/>
  <c r="H99" i="14"/>
  <c r="N55" i="8"/>
  <c r="H24" i="17"/>
  <c r="I24" i="17" s="1"/>
  <c r="L166" i="12" l="1"/>
  <c r="N166" i="12" s="1"/>
  <c r="I167" i="12"/>
  <c r="M30" i="13"/>
  <c r="N30" i="13" s="1"/>
  <c r="H171" i="12"/>
  <c r="K52" i="9"/>
  <c r="O52" i="9" s="1"/>
  <c r="E52" i="9"/>
  <c r="I52" i="9" s="1"/>
  <c r="E55" i="12"/>
  <c r="F55" i="12"/>
  <c r="E80" i="12" s="1"/>
  <c r="F80" i="12" s="1"/>
  <c r="H57" i="12"/>
  <c r="I56" i="12"/>
  <c r="J56" i="12"/>
  <c r="K81" i="12" s="1"/>
  <c r="M81" i="12" s="1"/>
  <c r="H184" i="12" s="1"/>
  <c r="J184" i="12" s="1"/>
  <c r="H21" i="16"/>
  <c r="L21" i="16" s="1"/>
  <c r="D54" i="12"/>
  <c r="F53" i="12"/>
  <c r="E78" i="12" s="1"/>
  <c r="F78" i="12" s="1"/>
  <c r="E53" i="12"/>
  <c r="G57" i="8"/>
  <c r="J57" i="8" s="1"/>
  <c r="I57" i="8" s="1"/>
  <c r="E27" i="17"/>
  <c r="L98" i="14"/>
  <c r="N98" i="14" s="1"/>
  <c r="K24" i="17"/>
  <c r="M24" i="17" s="1"/>
  <c r="T83" i="8"/>
  <c r="U83" i="8" s="1"/>
  <c r="AB80" i="8"/>
  <c r="X81" i="8"/>
  <c r="AA81" i="8" s="1"/>
  <c r="V82" i="8"/>
  <c r="Z82" i="8"/>
  <c r="Y80" i="8"/>
  <c r="AC111" i="9"/>
  <c r="AG111" i="9" s="1"/>
  <c r="W52" i="9"/>
  <c r="Y52" i="9" s="1"/>
  <c r="AA52" i="9" s="1"/>
  <c r="AP50" i="8"/>
  <c r="Q52" i="9" s="1"/>
  <c r="U52" i="9" s="1"/>
  <c r="K241" i="15"/>
  <c r="N241" i="15" s="1"/>
  <c r="Q140" i="15"/>
  <c r="I117" i="15"/>
  <c r="O79" i="12"/>
  <c r="H17" i="13" s="1"/>
  <c r="J116" i="15"/>
  <c r="M116" i="15"/>
  <c r="N141" i="15" s="1"/>
  <c r="O141" i="15" s="1"/>
  <c r="AM52" i="8"/>
  <c r="AR52" i="8" s="1"/>
  <c r="W30" i="13"/>
  <c r="I61" i="17"/>
  <c r="J61" i="17" s="1"/>
  <c r="L61" i="17" s="1"/>
  <c r="AD53" i="8"/>
  <c r="AI53" i="8" s="1"/>
  <c r="AK53" i="8" s="1"/>
  <c r="AL53" i="8" s="1"/>
  <c r="D56" i="12" s="1"/>
  <c r="AC53" i="8"/>
  <c r="W82" i="9" s="1"/>
  <c r="AA82" i="9" s="1"/>
  <c r="J85" i="8"/>
  <c r="P85" i="8" s="1"/>
  <c r="L85" i="8"/>
  <c r="R85" i="8" s="1"/>
  <c r="K85" i="8"/>
  <c r="Q85" i="8" s="1"/>
  <c r="M85" i="8"/>
  <c r="S85" i="8" s="1"/>
  <c r="K99" i="14"/>
  <c r="I99" i="14"/>
  <c r="M54" i="8"/>
  <c r="AB54" i="8" s="1"/>
  <c r="AA54" i="8"/>
  <c r="D114" i="15"/>
  <c r="G10" i="13"/>
  <c r="I10" i="13" s="1"/>
  <c r="AT50" i="8"/>
  <c r="E79" i="9" s="1"/>
  <c r="I79" i="9" s="1"/>
  <c r="AO51" i="8"/>
  <c r="Q80" i="9" s="1"/>
  <c r="U80" i="9" s="1"/>
  <c r="AQ51" i="8"/>
  <c r="AN51" i="8"/>
  <c r="D115" i="15"/>
  <c r="K79" i="9"/>
  <c r="O79" i="9" s="1"/>
  <c r="N83" i="8"/>
  <c r="F18" i="16"/>
  <c r="G18" i="16" s="1"/>
  <c r="J138" i="15"/>
  <c r="O18" i="17" s="1"/>
  <c r="P18" i="17" s="1"/>
  <c r="E239" i="15"/>
  <c r="I239" i="15" s="1"/>
  <c r="E58" i="8"/>
  <c r="D189" i="12"/>
  <c r="N90" i="11"/>
  <c r="G112" i="8"/>
  <c r="H112" i="8" s="1"/>
  <c r="E141" i="9" s="1"/>
  <c r="I141" i="9" s="1"/>
  <c r="H84" i="8"/>
  <c r="I84" i="8" s="1"/>
  <c r="O84" i="8" s="1"/>
  <c r="L55" i="8"/>
  <c r="E106" i="9"/>
  <c r="I106" i="9" s="1"/>
  <c r="F101" i="14"/>
  <c r="E113" i="8"/>
  <c r="E85" i="8"/>
  <c r="G85" i="8" s="1"/>
  <c r="E226" i="15"/>
  <c r="I226" i="15" s="1"/>
  <c r="J226" i="15" s="1"/>
  <c r="O24" i="13"/>
  <c r="P24" i="13" s="1"/>
  <c r="R22" i="13"/>
  <c r="K22" i="13" s="1"/>
  <c r="W105" i="9"/>
  <c r="AA105" i="9" s="1"/>
  <c r="E105" i="9"/>
  <c r="I105" i="9" s="1"/>
  <c r="Q108" i="9"/>
  <c r="U108" i="9" s="1"/>
  <c r="AC82" i="9"/>
  <c r="AG82" i="9" s="1"/>
  <c r="N226" i="15"/>
  <c r="P226" i="15" s="1"/>
  <c r="Q226" i="15" s="1"/>
  <c r="E102" i="14"/>
  <c r="C114" i="8"/>
  <c r="C86" i="8" s="1"/>
  <c r="H25" i="17"/>
  <c r="I25" i="17" s="1"/>
  <c r="K110" i="9"/>
  <c r="O110" i="9" s="1"/>
  <c r="H100" i="14"/>
  <c r="N56" i="8"/>
  <c r="Q109" i="9"/>
  <c r="U109" i="9" s="1"/>
  <c r="E60" i="17"/>
  <c r="G60" i="17" s="1"/>
  <c r="L167" i="12" l="1"/>
  <c r="N167" i="12" s="1"/>
  <c r="I168" i="12"/>
  <c r="Y81" i="8"/>
  <c r="E56" i="12"/>
  <c r="F56" i="12"/>
  <c r="E81" i="12" s="1"/>
  <c r="F81" i="12" s="1"/>
  <c r="E54" i="12"/>
  <c r="F54" i="12"/>
  <c r="E79" i="12" s="1"/>
  <c r="F79" i="12" s="1"/>
  <c r="W53" i="9"/>
  <c r="Y53" i="9" s="1"/>
  <c r="AA53" i="9" s="1"/>
  <c r="E53" i="9"/>
  <c r="I53" i="9" s="1"/>
  <c r="K53" i="9"/>
  <c r="O53" i="9" s="1"/>
  <c r="H58" i="12"/>
  <c r="I57" i="12"/>
  <c r="J57" i="12"/>
  <c r="K82" i="12" s="1"/>
  <c r="M82" i="12" s="1"/>
  <c r="H185" i="12" s="1"/>
  <c r="J185" i="12" s="1"/>
  <c r="I80" i="12"/>
  <c r="F18" i="13" s="1"/>
  <c r="G18" i="13" s="1"/>
  <c r="E183" i="12"/>
  <c r="G183" i="12" s="1"/>
  <c r="L183" i="12" s="1"/>
  <c r="G58" i="8"/>
  <c r="J58" i="8" s="1"/>
  <c r="I58" i="8" s="1"/>
  <c r="E28" i="17"/>
  <c r="E181" i="12"/>
  <c r="G181" i="12" s="1"/>
  <c r="L181" i="12" s="1"/>
  <c r="I78" i="12"/>
  <c r="F16" i="13" s="1"/>
  <c r="G16" i="13" s="1"/>
  <c r="I16" i="13" s="1"/>
  <c r="L99" i="14"/>
  <c r="N99" i="14" s="1"/>
  <c r="K25" i="17"/>
  <c r="M25" i="17" s="1"/>
  <c r="T84" i="8"/>
  <c r="U84" i="8" s="1"/>
  <c r="X82" i="8"/>
  <c r="AA82" i="8" s="1"/>
  <c r="V83" i="8"/>
  <c r="Z83" i="8"/>
  <c r="AB81" i="8"/>
  <c r="AC112" i="9"/>
  <c r="AG112" i="9" s="1"/>
  <c r="H77" i="17"/>
  <c r="D14" i="16"/>
  <c r="G14" i="16" s="1"/>
  <c r="J14" i="16" s="1"/>
  <c r="O239" i="15"/>
  <c r="AP51" i="8"/>
  <c r="Q53" i="9" s="1"/>
  <c r="U53" i="9" s="1"/>
  <c r="I118" i="15"/>
  <c r="O80" i="12"/>
  <c r="H18" i="13" s="1"/>
  <c r="K242" i="15"/>
  <c r="N242" i="15" s="1"/>
  <c r="Q141" i="15"/>
  <c r="M117" i="15"/>
  <c r="N142" i="15" s="1"/>
  <c r="O142" i="15" s="1"/>
  <c r="J117" i="15"/>
  <c r="AQ52" i="8"/>
  <c r="AT52" i="8" s="1"/>
  <c r="E81" i="9" s="1"/>
  <c r="I81" i="9" s="1"/>
  <c r="AO52" i="8"/>
  <c r="Q81" i="9" s="1"/>
  <c r="U81" i="9" s="1"/>
  <c r="AN52" i="8"/>
  <c r="AM53" i="8"/>
  <c r="AR53" i="8" s="1"/>
  <c r="I62" i="17"/>
  <c r="J62" i="17" s="1"/>
  <c r="L62" i="17" s="1"/>
  <c r="AD54" i="8"/>
  <c r="AI54" i="8" s="1"/>
  <c r="AK54" i="8" s="1"/>
  <c r="AM54" i="8" s="1"/>
  <c r="AR54" i="8" s="1"/>
  <c r="AC54" i="8"/>
  <c r="W83" i="9" s="1"/>
  <c r="AA83" i="9" s="1"/>
  <c r="L86" i="8"/>
  <c r="R86" i="8" s="1"/>
  <c r="M86" i="8"/>
  <c r="S86" i="8" s="1"/>
  <c r="J86" i="8"/>
  <c r="P86" i="8" s="1"/>
  <c r="K86" i="8"/>
  <c r="Q86" i="8" s="1"/>
  <c r="K18" i="16"/>
  <c r="J18" i="16"/>
  <c r="E114" i="15"/>
  <c r="F114" i="15"/>
  <c r="E139" i="15" s="1"/>
  <c r="G139" i="15" s="1"/>
  <c r="F115" i="15"/>
  <c r="E140" i="15" s="1"/>
  <c r="G140" i="15" s="1"/>
  <c r="E115" i="15"/>
  <c r="M55" i="8"/>
  <c r="AB55" i="8" s="1"/>
  <c r="AA55" i="8"/>
  <c r="D116" i="15"/>
  <c r="K100" i="14"/>
  <c r="I100" i="14"/>
  <c r="AT51" i="8"/>
  <c r="H22" i="16"/>
  <c r="L22" i="16" s="1"/>
  <c r="F19" i="16"/>
  <c r="G19" i="16" s="1"/>
  <c r="Q79" i="9"/>
  <c r="U79" i="9" s="1"/>
  <c r="AC52" i="9"/>
  <c r="AG52" i="9" s="1"/>
  <c r="K80" i="9"/>
  <c r="O80" i="9" s="1"/>
  <c r="N84" i="8"/>
  <c r="AC53" i="9"/>
  <c r="AG53" i="9" s="1"/>
  <c r="R18" i="17"/>
  <c r="E59" i="8"/>
  <c r="D190" i="12"/>
  <c r="G113" i="8"/>
  <c r="H113" i="8" s="1"/>
  <c r="E142" i="9" s="1"/>
  <c r="I142" i="9" s="1"/>
  <c r="L56" i="8"/>
  <c r="AA56" i="8" s="1"/>
  <c r="H85" i="8"/>
  <c r="I85" i="8" s="1"/>
  <c r="O85" i="8" s="1"/>
  <c r="W106" i="9"/>
  <c r="AA106" i="9" s="1"/>
  <c r="H26" i="17"/>
  <c r="I26" i="17" s="1"/>
  <c r="H101" i="14"/>
  <c r="N57" i="8"/>
  <c r="E103" i="14"/>
  <c r="C115" i="8"/>
  <c r="C87" i="8" s="1"/>
  <c r="D117" i="15"/>
  <c r="R23" i="13"/>
  <c r="K23" i="13" s="1"/>
  <c r="E61" i="17"/>
  <c r="G61" i="17" s="1"/>
  <c r="W107" i="9"/>
  <c r="AA107" i="9" s="1"/>
  <c r="E107" i="9"/>
  <c r="I107" i="9" s="1"/>
  <c r="F102" i="14"/>
  <c r="E114" i="8"/>
  <c r="E86" i="8"/>
  <c r="G86" i="8" s="1"/>
  <c r="AC83" i="9"/>
  <c r="AG83" i="9" s="1"/>
  <c r="O25" i="13"/>
  <c r="P25" i="13" s="1"/>
  <c r="N227" i="15"/>
  <c r="P227" i="15" s="1"/>
  <c r="Q227" i="15" s="1"/>
  <c r="Q110" i="9"/>
  <c r="U110" i="9" s="1"/>
  <c r="E227" i="15"/>
  <c r="I227" i="15" s="1"/>
  <c r="J227" i="15" s="1"/>
  <c r="I18" i="13" l="1"/>
  <c r="L168" i="12"/>
  <c r="N168" i="12" s="1"/>
  <c r="I169" i="12"/>
  <c r="H59" i="12"/>
  <c r="I58" i="12"/>
  <c r="J58" i="12"/>
  <c r="K83" i="12" s="1"/>
  <c r="M83" i="12" s="1"/>
  <c r="H186" i="12" s="1"/>
  <c r="J186" i="12" s="1"/>
  <c r="E54" i="9"/>
  <c r="I54" i="9" s="1"/>
  <c r="K54" i="9"/>
  <c r="O54" i="9" s="1"/>
  <c r="I79" i="12"/>
  <c r="F17" i="13" s="1"/>
  <c r="G17" i="13" s="1"/>
  <c r="I17" i="13" s="1"/>
  <c r="E182" i="12"/>
  <c r="G182" i="12" s="1"/>
  <c r="L182" i="12" s="1"/>
  <c r="G59" i="8"/>
  <c r="J59" i="8" s="1"/>
  <c r="I59" i="8" s="1"/>
  <c r="E29" i="17"/>
  <c r="I81" i="12"/>
  <c r="F19" i="13" s="1"/>
  <c r="G19" i="13" s="1"/>
  <c r="E184" i="12"/>
  <c r="G184" i="12" s="1"/>
  <c r="L184" i="12" s="1"/>
  <c r="Y82" i="8"/>
  <c r="L100" i="14"/>
  <c r="N100" i="14" s="1"/>
  <c r="K26" i="17"/>
  <c r="M26" i="17" s="1"/>
  <c r="X83" i="8"/>
  <c r="AA83" i="8" s="1"/>
  <c r="V84" i="8"/>
  <c r="Z84" i="8"/>
  <c r="T85" i="8"/>
  <c r="U85" i="8" s="1"/>
  <c r="AC114" i="9" s="1"/>
  <c r="AG114" i="9" s="1"/>
  <c r="AB82" i="8"/>
  <c r="AC113" i="9"/>
  <c r="AG113" i="9" s="1"/>
  <c r="AP52" i="8"/>
  <c r="Q54" i="9" s="1"/>
  <c r="U54" i="9" s="1"/>
  <c r="K81" i="9"/>
  <c r="O81" i="9" s="1"/>
  <c r="O81" i="12"/>
  <c r="H19" i="13" s="1"/>
  <c r="I119" i="15"/>
  <c r="K243" i="15"/>
  <c r="N243" i="15" s="1"/>
  <c r="Q142" i="15"/>
  <c r="J118" i="15"/>
  <c r="M118" i="15"/>
  <c r="N143" i="15" s="1"/>
  <c r="O143" i="15" s="1"/>
  <c r="W54" i="9"/>
  <c r="Y54" i="9" s="1"/>
  <c r="AA54" i="9" s="1"/>
  <c r="AN53" i="8"/>
  <c r="AQ53" i="8"/>
  <c r="AT53" i="8" s="1"/>
  <c r="AC54" i="9"/>
  <c r="AG54" i="9" s="1"/>
  <c r="AO53" i="8"/>
  <c r="AL54" i="8"/>
  <c r="I63" i="17"/>
  <c r="J63" i="17" s="1"/>
  <c r="L63" i="17" s="1"/>
  <c r="F20" i="16"/>
  <c r="E241" i="15"/>
  <c r="I241" i="15" s="1"/>
  <c r="J140" i="15"/>
  <c r="O20" i="17" s="1"/>
  <c r="P20" i="17" s="1"/>
  <c r="R20" i="17" s="1"/>
  <c r="K101" i="14"/>
  <c r="I101" i="14"/>
  <c r="K87" i="8"/>
  <c r="Q87" i="8" s="1"/>
  <c r="M87" i="8"/>
  <c r="S87" i="8" s="1"/>
  <c r="J87" i="8"/>
  <c r="P87" i="8" s="1"/>
  <c r="L87" i="8"/>
  <c r="R87" i="8" s="1"/>
  <c r="F116" i="15"/>
  <c r="E116" i="15"/>
  <c r="AC55" i="8"/>
  <c r="W84" i="9" s="1"/>
  <c r="AA84" i="9" s="1"/>
  <c r="F117" i="15"/>
  <c r="E142" i="15" s="1"/>
  <c r="G142" i="15" s="1"/>
  <c r="E117" i="15"/>
  <c r="K19" i="16"/>
  <c r="J19" i="16"/>
  <c r="E240" i="15"/>
  <c r="I240" i="15" s="1"/>
  <c r="J139" i="15"/>
  <c r="O19" i="17" s="1"/>
  <c r="P19" i="17" s="1"/>
  <c r="R19" i="17" s="1"/>
  <c r="AD55" i="8"/>
  <c r="AI55" i="8" s="1"/>
  <c r="AK55" i="8" s="1"/>
  <c r="AL55" i="8" s="1"/>
  <c r="D58" i="12" s="1"/>
  <c r="AQ54" i="8"/>
  <c r="AO54" i="8"/>
  <c r="AN54" i="8"/>
  <c r="N85" i="8"/>
  <c r="E80" i="9"/>
  <c r="I80" i="9" s="1"/>
  <c r="E60" i="8"/>
  <c r="D191" i="12"/>
  <c r="L57" i="8"/>
  <c r="AA57" i="8" s="1"/>
  <c r="H86" i="8"/>
  <c r="I86" i="8" s="1"/>
  <c r="O86" i="8" s="1"/>
  <c r="G114" i="8"/>
  <c r="H114" i="8" s="1"/>
  <c r="E143" i="9" s="1"/>
  <c r="I143" i="9" s="1"/>
  <c r="M56" i="8"/>
  <c r="K111" i="9"/>
  <c r="O111" i="9" s="1"/>
  <c r="Q111" i="9"/>
  <c r="U111" i="9" s="1"/>
  <c r="W108" i="9"/>
  <c r="AA108" i="9" s="1"/>
  <c r="H23" i="16"/>
  <c r="L23" i="16" s="1"/>
  <c r="H27" i="17"/>
  <c r="I27" i="17" s="1"/>
  <c r="N228" i="15"/>
  <c r="P228" i="15" s="1"/>
  <c r="Q228" i="15" s="1"/>
  <c r="R24" i="13"/>
  <c r="K24" i="13" s="1"/>
  <c r="K112" i="9"/>
  <c r="O112" i="9" s="1"/>
  <c r="E104" i="14"/>
  <c r="C116" i="8"/>
  <c r="C88" i="8" s="1"/>
  <c r="E228" i="15"/>
  <c r="I228" i="15" s="1"/>
  <c r="J228" i="15" s="1"/>
  <c r="N58" i="8"/>
  <c r="H102" i="14"/>
  <c r="AC84" i="9"/>
  <c r="AG84" i="9" s="1"/>
  <c r="O26" i="13"/>
  <c r="P26" i="13" s="1"/>
  <c r="E62" i="17"/>
  <c r="G62" i="17" s="1"/>
  <c r="F103" i="14"/>
  <c r="E87" i="8"/>
  <c r="G87" i="8" s="1"/>
  <c r="E115" i="8"/>
  <c r="AB83" i="8" l="1"/>
  <c r="Y83" i="8"/>
  <c r="L169" i="12"/>
  <c r="N169" i="12" s="1"/>
  <c r="I170" i="12"/>
  <c r="I19" i="13"/>
  <c r="F58" i="12"/>
  <c r="E83" i="12" s="1"/>
  <c r="F83" i="12" s="1"/>
  <c r="E58" i="12"/>
  <c r="H24" i="16"/>
  <c r="L24" i="16" s="1"/>
  <c r="D57" i="12"/>
  <c r="E141" i="15"/>
  <c r="G141" i="15" s="1"/>
  <c r="J141" i="15" s="1"/>
  <c r="O21" i="17" s="1"/>
  <c r="P21" i="17" s="1"/>
  <c r="R21" i="17" s="1"/>
  <c r="K55" i="9"/>
  <c r="O55" i="9" s="1"/>
  <c r="E55" i="9"/>
  <c r="I55" i="9" s="1"/>
  <c r="F21" i="16"/>
  <c r="G21" i="16" s="1"/>
  <c r="J21" i="16" s="1"/>
  <c r="K56" i="9"/>
  <c r="O56" i="9" s="1"/>
  <c r="E56" i="9"/>
  <c r="I56" i="9" s="1"/>
  <c r="G60" i="8"/>
  <c r="J60" i="8" s="1"/>
  <c r="I60" i="8" s="1"/>
  <c r="E30" i="17"/>
  <c r="H60" i="12"/>
  <c r="J59" i="12"/>
  <c r="K84" i="12" s="1"/>
  <c r="M84" i="12" s="1"/>
  <c r="H187" i="12" s="1"/>
  <c r="J187" i="12" s="1"/>
  <c r="I59" i="12"/>
  <c r="L101" i="14"/>
  <c r="N101" i="14" s="1"/>
  <c r="K27" i="17"/>
  <c r="M27" i="17" s="1"/>
  <c r="V85" i="8"/>
  <c r="Z85" i="8"/>
  <c r="X84" i="8"/>
  <c r="AA84" i="8" s="1"/>
  <c r="T86" i="8"/>
  <c r="U86" i="8" s="1"/>
  <c r="G20" i="16"/>
  <c r="J20" i="16" s="1"/>
  <c r="O241" i="15"/>
  <c r="O240" i="15"/>
  <c r="AB56" i="8"/>
  <c r="AC56" i="8" s="1"/>
  <c r="W85" i="9" s="1"/>
  <c r="AA85" i="9" s="1"/>
  <c r="J119" i="15"/>
  <c r="M119" i="15"/>
  <c r="N144" i="15" s="1"/>
  <c r="O144" i="15" s="1"/>
  <c r="O82" i="12"/>
  <c r="H20" i="13" s="1"/>
  <c r="I120" i="15"/>
  <c r="K244" i="15"/>
  <c r="N244" i="15" s="1"/>
  <c r="Q143" i="15"/>
  <c r="I64" i="17"/>
  <c r="J64" i="17" s="1"/>
  <c r="L64" i="17" s="1"/>
  <c r="K20" i="16"/>
  <c r="AM55" i="8"/>
  <c r="AR55" i="8" s="1"/>
  <c r="J88" i="8"/>
  <c r="P88" i="8" s="1"/>
  <c r="L88" i="8"/>
  <c r="R88" i="8" s="1"/>
  <c r="M88" i="8"/>
  <c r="S88" i="8" s="1"/>
  <c r="K88" i="8"/>
  <c r="Q88" i="8" s="1"/>
  <c r="K102" i="14"/>
  <c r="I102" i="14"/>
  <c r="AT54" i="8"/>
  <c r="E83" i="9" s="1"/>
  <c r="I83" i="9" s="1"/>
  <c r="N86" i="8"/>
  <c r="E243" i="15"/>
  <c r="I243" i="15" s="1"/>
  <c r="J142" i="15"/>
  <c r="O22" i="17" s="1"/>
  <c r="P22" i="17" s="1"/>
  <c r="R22" i="17" s="1"/>
  <c r="F22" i="16"/>
  <c r="G22" i="16" s="1"/>
  <c r="E61" i="8"/>
  <c r="D192" i="12"/>
  <c r="AD56" i="8"/>
  <c r="AI56" i="8" s="1"/>
  <c r="AK56" i="8" s="1"/>
  <c r="H87" i="8"/>
  <c r="I87" i="8" s="1"/>
  <c r="O87" i="8" s="1"/>
  <c r="L58" i="8"/>
  <c r="AA58" i="8" s="1"/>
  <c r="G115" i="8"/>
  <c r="H115" i="8" s="1"/>
  <c r="E144" i="9" s="1"/>
  <c r="I144" i="9" s="1"/>
  <c r="M57" i="8"/>
  <c r="E108" i="9"/>
  <c r="I108" i="9" s="1"/>
  <c r="W110" i="9"/>
  <c r="AA110" i="9" s="1"/>
  <c r="K82" i="9"/>
  <c r="O82" i="9" s="1"/>
  <c r="Q82" i="9"/>
  <c r="U82" i="9" s="1"/>
  <c r="E229" i="15"/>
  <c r="I229" i="15" s="1"/>
  <c r="J229" i="15" s="1"/>
  <c r="W55" i="9"/>
  <c r="Y55" i="9" s="1"/>
  <c r="AA55" i="9" s="1"/>
  <c r="AC55" i="9"/>
  <c r="AG55" i="9" s="1"/>
  <c r="E82" i="9"/>
  <c r="I82" i="9" s="1"/>
  <c r="AP53" i="8"/>
  <c r="Q55" i="9" s="1"/>
  <c r="U55" i="9" s="1"/>
  <c r="D118" i="15"/>
  <c r="E63" i="17"/>
  <c r="G63" i="17" s="1"/>
  <c r="F104" i="14"/>
  <c r="E116" i="8"/>
  <c r="E88" i="8"/>
  <c r="G88" i="8" s="1"/>
  <c r="Q112" i="9"/>
  <c r="U112" i="9" s="1"/>
  <c r="W56" i="9"/>
  <c r="Y56" i="9" s="1"/>
  <c r="AA56" i="9" s="1"/>
  <c r="AC56" i="9"/>
  <c r="AG56" i="9" s="1"/>
  <c r="AP54" i="8"/>
  <c r="Q56" i="9" s="1"/>
  <c r="U56" i="9" s="1"/>
  <c r="H25" i="16"/>
  <c r="L25" i="16" s="1"/>
  <c r="O27" i="13"/>
  <c r="P27" i="13" s="1"/>
  <c r="K83" i="9"/>
  <c r="O83" i="9" s="1"/>
  <c r="Q83" i="9"/>
  <c r="U83" i="9" s="1"/>
  <c r="R25" i="13"/>
  <c r="K25" i="13" s="1"/>
  <c r="W109" i="9"/>
  <c r="AA109" i="9" s="1"/>
  <c r="E109" i="9"/>
  <c r="I109" i="9" s="1"/>
  <c r="H103" i="14"/>
  <c r="N59" i="8"/>
  <c r="H28" i="17"/>
  <c r="I28" i="17" s="1"/>
  <c r="K113" i="9"/>
  <c r="O113" i="9" s="1"/>
  <c r="AC85" i="9"/>
  <c r="AG85" i="9" s="1"/>
  <c r="E105" i="14"/>
  <c r="C117" i="8"/>
  <c r="C89" i="8" s="1"/>
  <c r="N229" i="15"/>
  <c r="P229" i="15" s="1"/>
  <c r="Q229" i="15" s="1"/>
  <c r="L170" i="12" l="1"/>
  <c r="N170" i="12" s="1"/>
  <c r="I171" i="12"/>
  <c r="L171" i="12" s="1"/>
  <c r="N171" i="12" s="1"/>
  <c r="E242" i="15"/>
  <c r="I242" i="15" s="1"/>
  <c r="O242" i="15" s="1"/>
  <c r="H61" i="12"/>
  <c r="I60" i="12"/>
  <c r="J60" i="12"/>
  <c r="K85" i="12" s="1"/>
  <c r="M85" i="12" s="1"/>
  <c r="H188" i="12" s="1"/>
  <c r="J188" i="12" s="1"/>
  <c r="G61" i="8"/>
  <c r="J61" i="8" s="1"/>
  <c r="I61" i="8" s="1"/>
  <c r="E31" i="17"/>
  <c r="F57" i="12"/>
  <c r="E82" i="12" s="1"/>
  <c r="F82" i="12" s="1"/>
  <c r="E57" i="12"/>
  <c r="K21" i="16"/>
  <c r="E186" i="12"/>
  <c r="G186" i="12" s="1"/>
  <c r="L186" i="12" s="1"/>
  <c r="I83" i="12"/>
  <c r="F21" i="13" s="1"/>
  <c r="G21" i="13" s="1"/>
  <c r="L102" i="14"/>
  <c r="N102" i="14" s="1"/>
  <c r="K28" i="17"/>
  <c r="M28" i="17" s="1"/>
  <c r="V86" i="8"/>
  <c r="Z86" i="8"/>
  <c r="AC115" i="9"/>
  <c r="AG115" i="9" s="1"/>
  <c r="Y84" i="8"/>
  <c r="T87" i="8"/>
  <c r="U87" i="8" s="1"/>
  <c r="AB84" i="8"/>
  <c r="X85" i="8"/>
  <c r="AA85" i="8" s="1"/>
  <c r="AB57" i="8"/>
  <c r="AC57" i="8" s="1"/>
  <c r="W86" i="9" s="1"/>
  <c r="AA86" i="9" s="1"/>
  <c r="O243" i="15"/>
  <c r="O83" i="12"/>
  <c r="H21" i="13" s="1"/>
  <c r="J120" i="15"/>
  <c r="M120" i="15"/>
  <c r="N145" i="15" s="1"/>
  <c r="O145" i="15" s="1"/>
  <c r="K245" i="15"/>
  <c r="N245" i="15" s="1"/>
  <c r="Q144" i="15"/>
  <c r="I121" i="15"/>
  <c r="I65" i="17"/>
  <c r="J65" i="17" s="1"/>
  <c r="L65" i="17" s="1"/>
  <c r="AO55" i="8"/>
  <c r="Q84" i="9" s="1"/>
  <c r="U84" i="9" s="1"/>
  <c r="AN55" i="8"/>
  <c r="AQ55" i="8"/>
  <c r="AT55" i="8" s="1"/>
  <c r="E84" i="9" s="1"/>
  <c r="I84" i="9" s="1"/>
  <c r="K22" i="16"/>
  <c r="J22" i="16"/>
  <c r="K89" i="8"/>
  <c r="Q89" i="8" s="1"/>
  <c r="M89" i="8"/>
  <c r="S89" i="8" s="1"/>
  <c r="J89" i="8"/>
  <c r="P89" i="8" s="1"/>
  <c r="L89" i="8"/>
  <c r="R89" i="8" s="1"/>
  <c r="K103" i="14"/>
  <c r="I103" i="14"/>
  <c r="D119" i="15"/>
  <c r="F118" i="15"/>
  <c r="E143" i="15" s="1"/>
  <c r="G143" i="15" s="1"/>
  <c r="E118" i="15"/>
  <c r="AM56" i="8"/>
  <c r="AR56" i="8" s="1"/>
  <c r="AL56" i="8"/>
  <c r="D59" i="12" s="1"/>
  <c r="N87" i="8"/>
  <c r="Q113" i="9"/>
  <c r="U113" i="9" s="1"/>
  <c r="E62" i="8"/>
  <c r="D193" i="12"/>
  <c r="AD57" i="8"/>
  <c r="AI57" i="8" s="1"/>
  <c r="AK57" i="8" s="1"/>
  <c r="H88" i="8"/>
  <c r="I88" i="8" s="1"/>
  <c r="O88" i="8" s="1"/>
  <c r="M58" i="8"/>
  <c r="G116" i="8"/>
  <c r="H116" i="8" s="1"/>
  <c r="E145" i="9" s="1"/>
  <c r="I145" i="9" s="1"/>
  <c r="L59" i="8"/>
  <c r="E110" i="9"/>
  <c r="I110" i="9" s="1"/>
  <c r="W111" i="9"/>
  <c r="AA111" i="9" s="1"/>
  <c r="R26" i="13"/>
  <c r="K26" i="13" s="1"/>
  <c r="N230" i="15"/>
  <c r="P230" i="15" s="1"/>
  <c r="Q230" i="15" s="1"/>
  <c r="F105" i="14"/>
  <c r="E89" i="8"/>
  <c r="G89" i="8" s="1"/>
  <c r="E117" i="8"/>
  <c r="O28" i="13"/>
  <c r="P28" i="13" s="1"/>
  <c r="D120" i="15"/>
  <c r="E230" i="15"/>
  <c r="I230" i="15" s="1"/>
  <c r="J230" i="15" s="1"/>
  <c r="E106" i="14"/>
  <c r="C118" i="8"/>
  <c r="C90" i="8" s="1"/>
  <c r="H29" i="17"/>
  <c r="I29" i="17" s="1"/>
  <c r="H104" i="14"/>
  <c r="N60" i="8"/>
  <c r="K114" i="9"/>
  <c r="O114" i="9" s="1"/>
  <c r="E64" i="17"/>
  <c r="G64" i="17" s="1"/>
  <c r="AC86" i="9"/>
  <c r="AG86" i="9" s="1"/>
  <c r="Y85" i="8" l="1"/>
  <c r="I21" i="13"/>
  <c r="E59" i="12"/>
  <c r="F59" i="12"/>
  <c r="E84" i="12" s="1"/>
  <c r="F84" i="12" s="1"/>
  <c r="E185" i="12"/>
  <c r="G185" i="12" s="1"/>
  <c r="L185" i="12" s="1"/>
  <c r="I82" i="12"/>
  <c r="F20" i="13" s="1"/>
  <c r="G20" i="13" s="1"/>
  <c r="I20" i="13" s="1"/>
  <c r="AC57" i="9"/>
  <c r="AG57" i="9" s="1"/>
  <c r="K57" i="9"/>
  <c r="O57" i="9" s="1"/>
  <c r="E57" i="9"/>
  <c r="I57" i="9" s="1"/>
  <c r="G62" i="8"/>
  <c r="J62" i="8" s="1"/>
  <c r="I62" i="8" s="1"/>
  <c r="E32" i="17"/>
  <c r="AB85" i="8"/>
  <c r="H62" i="12"/>
  <c r="I61" i="12"/>
  <c r="J61" i="12"/>
  <c r="K86" i="12" s="1"/>
  <c r="M86" i="12" s="1"/>
  <c r="H189" i="12" s="1"/>
  <c r="J189" i="12" s="1"/>
  <c r="L103" i="14"/>
  <c r="N103" i="14" s="1"/>
  <c r="K29" i="17"/>
  <c r="M29" i="17" s="1"/>
  <c r="V87" i="8"/>
  <c r="Z87" i="8"/>
  <c r="AC116" i="9"/>
  <c r="AG116" i="9" s="1"/>
  <c r="T88" i="8"/>
  <c r="U88" i="8" s="1"/>
  <c r="X86" i="8"/>
  <c r="AA86" i="8" s="1"/>
  <c r="AB58" i="8"/>
  <c r="AC58" i="8" s="1"/>
  <c r="W87" i="9" s="1"/>
  <c r="AA87" i="9" s="1"/>
  <c r="K84" i="9"/>
  <c r="O84" i="9" s="1"/>
  <c r="AP55" i="8"/>
  <c r="Q57" i="9" s="1"/>
  <c r="U57" i="9" s="1"/>
  <c r="W57" i="9"/>
  <c r="Y57" i="9" s="1"/>
  <c r="AA57" i="9" s="1"/>
  <c r="O84" i="12"/>
  <c r="H22" i="13" s="1"/>
  <c r="M121" i="15"/>
  <c r="N146" i="15" s="1"/>
  <c r="O146" i="15" s="1"/>
  <c r="J121" i="15"/>
  <c r="K246" i="15"/>
  <c r="N246" i="15" s="1"/>
  <c r="Q145" i="15"/>
  <c r="I122" i="15"/>
  <c r="I66" i="17"/>
  <c r="J66" i="17" s="1"/>
  <c r="L66" i="17" s="1"/>
  <c r="E120" i="15"/>
  <c r="F120" i="15"/>
  <c r="E145" i="15" s="1"/>
  <c r="G145" i="15" s="1"/>
  <c r="M59" i="8"/>
  <c r="AB59" i="8" s="1"/>
  <c r="AA59" i="8"/>
  <c r="E119" i="15"/>
  <c r="F119" i="15"/>
  <c r="K90" i="8"/>
  <c r="Q90" i="8" s="1"/>
  <c r="L90" i="8"/>
  <c r="R90" i="8" s="1"/>
  <c r="M90" i="8"/>
  <c r="S90" i="8" s="1"/>
  <c r="J90" i="8"/>
  <c r="P90" i="8" s="1"/>
  <c r="K104" i="14"/>
  <c r="I104" i="14"/>
  <c r="AQ56" i="8"/>
  <c r="AN56" i="8"/>
  <c r="AO56" i="8"/>
  <c r="AL57" i="8"/>
  <c r="AM57" i="8"/>
  <c r="AR57" i="8" s="1"/>
  <c r="N88" i="8"/>
  <c r="F23" i="16"/>
  <c r="G23" i="16" s="1"/>
  <c r="J143" i="15"/>
  <c r="O23" i="17" s="1"/>
  <c r="E244" i="15"/>
  <c r="I244" i="15" s="1"/>
  <c r="E63" i="8"/>
  <c r="D194" i="12"/>
  <c r="G117" i="8"/>
  <c r="H117" i="8" s="1"/>
  <c r="E146" i="9" s="1"/>
  <c r="I146" i="9" s="1"/>
  <c r="H89" i="8"/>
  <c r="AD58" i="8"/>
  <c r="AI58" i="8" s="1"/>
  <c r="AK58" i="8" s="1"/>
  <c r="L60" i="8"/>
  <c r="E111" i="9"/>
  <c r="I111" i="9" s="1"/>
  <c r="W112" i="9"/>
  <c r="AA112" i="9" s="1"/>
  <c r="K115" i="9"/>
  <c r="O115" i="9" s="1"/>
  <c r="H30" i="17"/>
  <c r="I30" i="17" s="1"/>
  <c r="O29" i="13"/>
  <c r="P29" i="13" s="1"/>
  <c r="E231" i="15"/>
  <c r="I231" i="15" s="1"/>
  <c r="J231" i="15" s="1"/>
  <c r="AC87" i="9"/>
  <c r="AG87" i="9" s="1"/>
  <c r="O30" i="13"/>
  <c r="P30" i="13" s="1"/>
  <c r="H26" i="16"/>
  <c r="L26" i="16" s="1"/>
  <c r="F106" i="14"/>
  <c r="E90" i="8"/>
  <c r="G90" i="8" s="1"/>
  <c r="E118" i="8"/>
  <c r="E65" i="17"/>
  <c r="G65" i="17" s="1"/>
  <c r="N231" i="15"/>
  <c r="P231" i="15" s="1"/>
  <c r="Q231" i="15" s="1"/>
  <c r="R27" i="13"/>
  <c r="K27" i="13" s="1"/>
  <c r="E107" i="14"/>
  <c r="C119" i="8"/>
  <c r="C91" i="8" s="1"/>
  <c r="H105" i="14"/>
  <c r="N61" i="8"/>
  <c r="AD59" i="8" l="1"/>
  <c r="AI59" i="8" s="1"/>
  <c r="AK59" i="8" s="1"/>
  <c r="G63" i="8"/>
  <c r="J63" i="8" s="1"/>
  <c r="I63" i="8" s="1"/>
  <c r="E33" i="17"/>
  <c r="H27" i="16"/>
  <c r="L27" i="16" s="1"/>
  <c r="D60" i="12"/>
  <c r="E58" i="9"/>
  <c r="I58" i="9" s="1"/>
  <c r="K58" i="9"/>
  <c r="O58" i="9" s="1"/>
  <c r="E144" i="15"/>
  <c r="G144" i="15" s="1"/>
  <c r="J144" i="15" s="1"/>
  <c r="O24" i="17" s="1"/>
  <c r="P24" i="17" s="1"/>
  <c r="R24" i="17" s="1"/>
  <c r="E187" i="12"/>
  <c r="G187" i="12" s="1"/>
  <c r="L187" i="12" s="1"/>
  <c r="I84" i="12"/>
  <c r="F22" i="13" s="1"/>
  <c r="G22" i="13" s="1"/>
  <c r="I22" i="13" s="1"/>
  <c r="H63" i="12"/>
  <c r="I62" i="12"/>
  <c r="J62" i="12"/>
  <c r="K87" i="12" s="1"/>
  <c r="M87" i="12" s="1"/>
  <c r="H190" i="12" s="1"/>
  <c r="J190" i="12" s="1"/>
  <c r="Y86" i="8"/>
  <c r="L104" i="14"/>
  <c r="N104" i="14" s="1"/>
  <c r="K30" i="17"/>
  <c r="M30" i="17" s="1"/>
  <c r="V88" i="8"/>
  <c r="Z88" i="8"/>
  <c r="AB86" i="8"/>
  <c r="AC117" i="9"/>
  <c r="AG117" i="9" s="1"/>
  <c r="X87" i="8"/>
  <c r="AA87" i="8" s="1"/>
  <c r="I89" i="8"/>
  <c r="O89" i="8" s="1"/>
  <c r="T89" i="8" s="1"/>
  <c r="U89" i="8" s="1"/>
  <c r="O244" i="15"/>
  <c r="I123" i="15"/>
  <c r="J122" i="15"/>
  <c r="M122" i="15"/>
  <c r="N147" i="15" s="1"/>
  <c r="O147" i="15" s="1"/>
  <c r="K247" i="15"/>
  <c r="N247" i="15" s="1"/>
  <c r="Q146" i="15"/>
  <c r="O85" i="12"/>
  <c r="H23" i="13" s="1"/>
  <c r="I67" i="17"/>
  <c r="J67" i="17" s="1"/>
  <c r="L67" i="17" s="1"/>
  <c r="AC59" i="8"/>
  <c r="W88" i="9" s="1"/>
  <c r="AA88" i="9" s="1"/>
  <c r="M60" i="8"/>
  <c r="AB60" i="8" s="1"/>
  <c r="AA60" i="8"/>
  <c r="J91" i="8"/>
  <c r="P91" i="8" s="1"/>
  <c r="L91" i="8"/>
  <c r="R91" i="8" s="1"/>
  <c r="K91" i="8"/>
  <c r="Q91" i="8" s="1"/>
  <c r="M91" i="8"/>
  <c r="S91" i="8" s="1"/>
  <c r="K23" i="16"/>
  <c r="J23" i="16"/>
  <c r="K105" i="14"/>
  <c r="I105" i="14"/>
  <c r="AQ57" i="8"/>
  <c r="AN57" i="8"/>
  <c r="AO57" i="8"/>
  <c r="AL58" i="8"/>
  <c r="D61" i="12" s="1"/>
  <c r="AM58" i="8"/>
  <c r="AR58" i="8" s="1"/>
  <c r="AL59" i="8"/>
  <c r="D62" i="12" s="1"/>
  <c r="AM59" i="8"/>
  <c r="AR59" i="8" s="1"/>
  <c r="AT56" i="8"/>
  <c r="E85" i="9" s="1"/>
  <c r="I85" i="9" s="1"/>
  <c r="F24" i="16"/>
  <c r="G24" i="16" s="1"/>
  <c r="Q114" i="9"/>
  <c r="U114" i="9" s="1"/>
  <c r="Q115" i="9"/>
  <c r="U115" i="9" s="1"/>
  <c r="F25" i="16"/>
  <c r="G25" i="16" s="1"/>
  <c r="J145" i="15"/>
  <c r="O25" i="17" s="1"/>
  <c r="P25" i="17" s="1"/>
  <c r="R25" i="17" s="1"/>
  <c r="E246" i="15"/>
  <c r="I246" i="15" s="1"/>
  <c r="P23" i="17"/>
  <c r="R23" i="17" s="1"/>
  <c r="E64" i="8"/>
  <c r="D195" i="12"/>
  <c r="G118" i="8"/>
  <c r="H118" i="8" s="1"/>
  <c r="E147" i="9" s="1"/>
  <c r="I147" i="9" s="1"/>
  <c r="L61" i="8"/>
  <c r="H90" i="8"/>
  <c r="I90" i="8" s="1"/>
  <c r="O90" i="8" s="1"/>
  <c r="E112" i="9"/>
  <c r="I112" i="9" s="1"/>
  <c r="E113" i="9"/>
  <c r="I113" i="9" s="1"/>
  <c r="AC88" i="9"/>
  <c r="AG88" i="9" s="1"/>
  <c r="H31" i="17"/>
  <c r="I31" i="17" s="1"/>
  <c r="R28" i="13"/>
  <c r="K28" i="13" s="1"/>
  <c r="N62" i="8"/>
  <c r="H106" i="14"/>
  <c r="AC58" i="9"/>
  <c r="AG58" i="9" s="1"/>
  <c r="W58" i="9"/>
  <c r="Y58" i="9" s="1"/>
  <c r="AA58" i="9" s="1"/>
  <c r="AP56" i="8"/>
  <c r="Q58" i="9" s="1"/>
  <c r="U58" i="9" s="1"/>
  <c r="F107" i="14"/>
  <c r="E119" i="8"/>
  <c r="E91" i="8"/>
  <c r="G91" i="8" s="1"/>
  <c r="K116" i="9"/>
  <c r="O116" i="9" s="1"/>
  <c r="E108" i="14"/>
  <c r="C120" i="8"/>
  <c r="C92" i="8" s="1"/>
  <c r="D121" i="15"/>
  <c r="E66" i="17"/>
  <c r="G66" i="17" s="1"/>
  <c r="Q85" i="9"/>
  <c r="U85" i="9" s="1"/>
  <c r="K85" i="9"/>
  <c r="O85" i="9" s="1"/>
  <c r="N89" i="8" l="1"/>
  <c r="E245" i="15"/>
  <c r="I245" i="15" s="1"/>
  <c r="O245" i="15" s="1"/>
  <c r="Y87" i="8"/>
  <c r="AB87" i="8"/>
  <c r="H64" i="12"/>
  <c r="I63" i="12"/>
  <c r="J63" i="12"/>
  <c r="K88" i="12" s="1"/>
  <c r="M88" i="12" s="1"/>
  <c r="H191" i="12" s="1"/>
  <c r="J191" i="12" s="1"/>
  <c r="E61" i="12"/>
  <c r="F61" i="12"/>
  <c r="E86" i="12" s="1"/>
  <c r="F86" i="12" s="1"/>
  <c r="F62" i="12"/>
  <c r="E87" i="12" s="1"/>
  <c r="F87" i="12" s="1"/>
  <c r="E62" i="12"/>
  <c r="E60" i="12"/>
  <c r="F60" i="12"/>
  <c r="E85" i="12" s="1"/>
  <c r="F85" i="12" s="1"/>
  <c r="W59" i="9"/>
  <c r="Y59" i="9" s="1"/>
  <c r="AA59" i="9" s="1"/>
  <c r="E59" i="9"/>
  <c r="I59" i="9" s="1"/>
  <c r="K59" i="9"/>
  <c r="O59" i="9" s="1"/>
  <c r="G64" i="8"/>
  <c r="J64" i="8" s="1"/>
  <c r="I64" i="8" s="1"/>
  <c r="E34" i="17"/>
  <c r="L105" i="14"/>
  <c r="N105" i="14" s="1"/>
  <c r="K31" i="17"/>
  <c r="M31" i="17" s="1"/>
  <c r="T90" i="8"/>
  <c r="U90" i="8" s="1"/>
  <c r="V89" i="8"/>
  <c r="Z89" i="8"/>
  <c r="X88" i="8"/>
  <c r="AA88" i="8" s="1"/>
  <c r="AC118" i="9"/>
  <c r="AG118" i="9" s="1"/>
  <c r="O246" i="15"/>
  <c r="AP57" i="8"/>
  <c r="Q59" i="9" s="1"/>
  <c r="U59" i="9" s="1"/>
  <c r="K248" i="15"/>
  <c r="N248" i="15" s="1"/>
  <c r="Q147" i="15"/>
  <c r="O86" i="12"/>
  <c r="H24" i="13" s="1"/>
  <c r="I124" i="15"/>
  <c r="M123" i="15"/>
  <c r="N148" i="15" s="1"/>
  <c r="O148" i="15" s="1"/>
  <c r="J123" i="15"/>
  <c r="AD60" i="8"/>
  <c r="AI60" i="8" s="1"/>
  <c r="AK60" i="8" s="1"/>
  <c r="AM60" i="8" s="1"/>
  <c r="AR60" i="8" s="1"/>
  <c r="AC60" i="8"/>
  <c r="W89" i="9" s="1"/>
  <c r="AA89" i="9" s="1"/>
  <c r="K24" i="16"/>
  <c r="J24" i="16"/>
  <c r="K106" i="14"/>
  <c r="I106" i="14"/>
  <c r="K92" i="8"/>
  <c r="Q92" i="8" s="1"/>
  <c r="M92" i="8"/>
  <c r="S92" i="8" s="1"/>
  <c r="L92" i="8"/>
  <c r="R92" i="8" s="1"/>
  <c r="J92" i="8"/>
  <c r="P92" i="8" s="1"/>
  <c r="E121" i="15"/>
  <c r="F121" i="15"/>
  <c r="E146" i="15" s="1"/>
  <c r="G146" i="15" s="1"/>
  <c r="M61" i="8"/>
  <c r="AB61" i="8" s="1"/>
  <c r="AA61" i="8"/>
  <c r="K25" i="16"/>
  <c r="J25" i="16"/>
  <c r="AQ58" i="8"/>
  <c r="AO58" i="8"/>
  <c r="AN58" i="8"/>
  <c r="AT57" i="8"/>
  <c r="E86" i="9" s="1"/>
  <c r="I86" i="9" s="1"/>
  <c r="AO59" i="8"/>
  <c r="AQ59" i="8"/>
  <c r="AN59" i="8"/>
  <c r="AC59" i="9"/>
  <c r="AG59" i="9" s="1"/>
  <c r="D122" i="15"/>
  <c r="N90" i="8"/>
  <c r="H29" i="16"/>
  <c r="L29" i="16" s="1"/>
  <c r="H91" i="8"/>
  <c r="I91" i="8" s="1"/>
  <c r="O91" i="8" s="1"/>
  <c r="G119" i="8"/>
  <c r="H119" i="8" s="1"/>
  <c r="E148" i="9" s="1"/>
  <c r="I148" i="9" s="1"/>
  <c r="L62" i="8"/>
  <c r="W113" i="9"/>
  <c r="AA113" i="9" s="1"/>
  <c r="W114" i="9"/>
  <c r="AA114" i="9" s="1"/>
  <c r="R30" i="13"/>
  <c r="K30" i="13" s="1"/>
  <c r="R29" i="13"/>
  <c r="K29" i="13" s="1"/>
  <c r="Q116" i="9"/>
  <c r="U116" i="9" s="1"/>
  <c r="E67" i="17"/>
  <c r="H28" i="16"/>
  <c r="L28" i="16" s="1"/>
  <c r="F108" i="14"/>
  <c r="E120" i="8"/>
  <c r="E92" i="8"/>
  <c r="G92" i="8" s="1"/>
  <c r="N63" i="8"/>
  <c r="H107" i="14"/>
  <c r="H32" i="17"/>
  <c r="I32" i="17" s="1"/>
  <c r="AC89" i="9"/>
  <c r="AG89" i="9" s="1"/>
  <c r="K60" i="9" l="1"/>
  <c r="O60" i="9" s="1"/>
  <c r="E60" i="9"/>
  <c r="I60" i="9" s="1"/>
  <c r="E190" i="12"/>
  <c r="G190" i="12" s="1"/>
  <c r="L190" i="12" s="1"/>
  <c r="I87" i="12"/>
  <c r="F25" i="13" s="1"/>
  <c r="G25" i="13" s="1"/>
  <c r="E61" i="9"/>
  <c r="I61" i="9" s="1"/>
  <c r="K61" i="9"/>
  <c r="O61" i="9" s="1"/>
  <c r="I85" i="12"/>
  <c r="F23" i="13" s="1"/>
  <c r="G23" i="13" s="1"/>
  <c r="I23" i="13" s="1"/>
  <c r="E188" i="12"/>
  <c r="G188" i="12" s="1"/>
  <c r="L188" i="12" s="1"/>
  <c r="I86" i="12"/>
  <c r="F24" i="13" s="1"/>
  <c r="G24" i="13" s="1"/>
  <c r="I24" i="13" s="1"/>
  <c r="E189" i="12"/>
  <c r="G189" i="12" s="1"/>
  <c r="L189" i="12" s="1"/>
  <c r="H65" i="12"/>
  <c r="I64" i="12"/>
  <c r="J64" i="12"/>
  <c r="K89" i="12" s="1"/>
  <c r="M89" i="12" s="1"/>
  <c r="H192" i="12" s="1"/>
  <c r="J192" i="12" s="1"/>
  <c r="L106" i="14"/>
  <c r="N106" i="14" s="1"/>
  <c r="K32" i="17"/>
  <c r="M32" i="17" s="1"/>
  <c r="Y88" i="8"/>
  <c r="AB88" i="8"/>
  <c r="X89" i="8"/>
  <c r="AA89" i="8" s="1"/>
  <c r="T91" i="8"/>
  <c r="U91" i="8" s="1"/>
  <c r="V90" i="8"/>
  <c r="Z90" i="8"/>
  <c r="AC119" i="9"/>
  <c r="AG119" i="9" s="1"/>
  <c r="O87" i="12"/>
  <c r="H25" i="13" s="1"/>
  <c r="I125" i="15"/>
  <c r="M124" i="15"/>
  <c r="N149" i="15" s="1"/>
  <c r="O149" i="15" s="1"/>
  <c r="J124" i="15"/>
  <c r="K249" i="15"/>
  <c r="N249" i="15" s="1"/>
  <c r="Q148" i="15"/>
  <c r="AL60" i="8"/>
  <c r="AD61" i="8"/>
  <c r="AI61" i="8" s="1"/>
  <c r="AK61" i="8" s="1"/>
  <c r="AM61" i="8" s="1"/>
  <c r="AR61" i="8" s="1"/>
  <c r="AC61" i="8"/>
  <c r="W90" i="9" s="1"/>
  <c r="AA90" i="9" s="1"/>
  <c r="E122" i="15"/>
  <c r="F122" i="15"/>
  <c r="K107" i="14"/>
  <c r="I107" i="14"/>
  <c r="M62" i="8"/>
  <c r="AB62" i="8" s="1"/>
  <c r="AA62" i="8"/>
  <c r="AT58" i="8"/>
  <c r="AQ60" i="8"/>
  <c r="AO60" i="8"/>
  <c r="AN60" i="8"/>
  <c r="AT59" i="8"/>
  <c r="E88" i="9" s="1"/>
  <c r="I88" i="9" s="1"/>
  <c r="N91" i="8"/>
  <c r="Q87" i="9"/>
  <c r="U87" i="9" s="1"/>
  <c r="K86" i="9"/>
  <c r="O86" i="9" s="1"/>
  <c r="Q86" i="9"/>
  <c r="U86" i="9" s="1"/>
  <c r="F26" i="16"/>
  <c r="G26" i="16" s="1"/>
  <c r="E247" i="15"/>
  <c r="I247" i="15" s="1"/>
  <c r="J146" i="15"/>
  <c r="O26" i="17" s="1"/>
  <c r="G67" i="17"/>
  <c r="L71" i="17" s="1"/>
  <c r="H92" i="8"/>
  <c r="I92" i="8" s="1"/>
  <c r="O92" i="8" s="1"/>
  <c r="G120" i="8"/>
  <c r="H120" i="8" s="1"/>
  <c r="E149" i="9" s="1"/>
  <c r="I149" i="9" s="1"/>
  <c r="L63" i="8"/>
  <c r="E114" i="9"/>
  <c r="I114" i="9" s="1"/>
  <c r="D123" i="15"/>
  <c r="H108" i="14"/>
  <c r="N64" i="8"/>
  <c r="AC90" i="9"/>
  <c r="AG90" i="9" s="1"/>
  <c r="H33" i="17"/>
  <c r="I33" i="17" s="1"/>
  <c r="AC60" i="9"/>
  <c r="AG60" i="9" s="1"/>
  <c r="W60" i="9"/>
  <c r="Y60" i="9" s="1"/>
  <c r="AA60" i="9" s="1"/>
  <c r="AP58" i="8"/>
  <c r="AC61" i="9"/>
  <c r="AG61" i="9" s="1"/>
  <c r="W61" i="9"/>
  <c r="Y61" i="9" s="1"/>
  <c r="AA61" i="9" s="1"/>
  <c r="AP59" i="8"/>
  <c r="K117" i="9"/>
  <c r="O117" i="9" s="1"/>
  <c r="Q88" i="9"/>
  <c r="U88" i="9" s="1"/>
  <c r="K88" i="9"/>
  <c r="O88" i="9" s="1"/>
  <c r="I25" i="13" l="1"/>
  <c r="H66" i="12"/>
  <c r="I65" i="12"/>
  <c r="J65" i="12"/>
  <c r="K90" i="12" s="1"/>
  <c r="M90" i="12" s="1"/>
  <c r="H193" i="12" s="1"/>
  <c r="J193" i="12" s="1"/>
  <c r="H30" i="16"/>
  <c r="L30" i="16" s="1"/>
  <c r="D63" i="12"/>
  <c r="E147" i="15"/>
  <c r="G147" i="15" s="1"/>
  <c r="J147" i="15" s="1"/>
  <c r="O27" i="17" s="1"/>
  <c r="P27" i="17" s="1"/>
  <c r="R27" i="17" s="1"/>
  <c r="K62" i="9"/>
  <c r="O62" i="9" s="1"/>
  <c r="E62" i="9"/>
  <c r="I62" i="9" s="1"/>
  <c r="L107" i="14"/>
  <c r="N107" i="14" s="1"/>
  <c r="K33" i="17"/>
  <c r="M33" i="17" s="1"/>
  <c r="X90" i="8"/>
  <c r="AA90" i="8" s="1"/>
  <c r="AB89" i="8"/>
  <c r="V91" i="8"/>
  <c r="Z91" i="8"/>
  <c r="AC120" i="9"/>
  <c r="AG120" i="9" s="1"/>
  <c r="T92" i="8"/>
  <c r="U92" i="8" s="1"/>
  <c r="Y89" i="8"/>
  <c r="O247" i="15"/>
  <c r="K250" i="15"/>
  <c r="N250" i="15" s="1"/>
  <c r="Q149" i="15"/>
  <c r="O88" i="12"/>
  <c r="H26" i="13" s="1"/>
  <c r="I126" i="15"/>
  <c r="J125" i="15"/>
  <c r="M125" i="15"/>
  <c r="N150" i="15" s="1"/>
  <c r="O150" i="15" s="1"/>
  <c r="Q60" i="9"/>
  <c r="U60" i="9" s="1"/>
  <c r="Q61" i="9"/>
  <c r="U61" i="9" s="1"/>
  <c r="AL61" i="8"/>
  <c r="AD62" i="8"/>
  <c r="AI62" i="8" s="1"/>
  <c r="AK62" i="8" s="1"/>
  <c r="AL62" i="8" s="1"/>
  <c r="D65" i="12" s="1"/>
  <c r="AC62" i="8"/>
  <c r="W91" i="9" s="1"/>
  <c r="AA91" i="9" s="1"/>
  <c r="M63" i="8"/>
  <c r="AB63" i="8" s="1"/>
  <c r="AA63" i="8"/>
  <c r="K26" i="16"/>
  <c r="J26" i="16"/>
  <c r="K108" i="14"/>
  <c r="I108" i="14"/>
  <c r="F123" i="15"/>
  <c r="E148" i="15" s="1"/>
  <c r="G148" i="15" s="1"/>
  <c r="E123" i="15"/>
  <c r="AQ61" i="8"/>
  <c r="AO61" i="8"/>
  <c r="AN61" i="8"/>
  <c r="AT60" i="8"/>
  <c r="F27" i="16"/>
  <c r="G27" i="16" s="1"/>
  <c r="D124" i="15"/>
  <c r="E87" i="9"/>
  <c r="I87" i="9" s="1"/>
  <c r="K87" i="9"/>
  <c r="O87" i="9" s="1"/>
  <c r="K89" i="9"/>
  <c r="O89" i="9" s="1"/>
  <c r="N92" i="8"/>
  <c r="P26" i="17"/>
  <c r="R26" i="17" s="1"/>
  <c r="L64" i="8"/>
  <c r="K119" i="9"/>
  <c r="O119" i="9" s="1"/>
  <c r="K118" i="9"/>
  <c r="O118" i="9" s="1"/>
  <c r="AC62" i="9"/>
  <c r="AG62" i="9" s="1"/>
  <c r="W62" i="9"/>
  <c r="Y62" i="9" s="1"/>
  <c r="AA62" i="9" s="1"/>
  <c r="AP60" i="8"/>
  <c r="AC91" i="9"/>
  <c r="AG91" i="9" s="1"/>
  <c r="Q117" i="9"/>
  <c r="U117" i="9" s="1"/>
  <c r="W115" i="9"/>
  <c r="AA115" i="9" s="1"/>
  <c r="E115" i="9"/>
  <c r="I115" i="9" s="1"/>
  <c r="H34" i="17"/>
  <c r="I34" i="17" s="1"/>
  <c r="AB90" i="8" l="1"/>
  <c r="Y90" i="8"/>
  <c r="E248" i="15"/>
  <c r="I248" i="15" s="1"/>
  <c r="O248" i="15" s="1"/>
  <c r="E65" i="12"/>
  <c r="F65" i="12"/>
  <c r="E90" i="12" s="1"/>
  <c r="F90" i="12" s="1"/>
  <c r="F63" i="12"/>
  <c r="E88" i="12" s="1"/>
  <c r="F88" i="12" s="1"/>
  <c r="E63" i="12"/>
  <c r="H31" i="16"/>
  <c r="L31" i="16" s="1"/>
  <c r="D64" i="12"/>
  <c r="D126" i="15" s="1"/>
  <c r="E63" i="9"/>
  <c r="I63" i="9" s="1"/>
  <c r="K63" i="9"/>
  <c r="O63" i="9" s="1"/>
  <c r="H67" i="12"/>
  <c r="I66" i="12"/>
  <c r="J66" i="12"/>
  <c r="K91" i="12" s="1"/>
  <c r="M91" i="12" s="1"/>
  <c r="H194" i="12" s="1"/>
  <c r="J194" i="12" s="1"/>
  <c r="L108" i="14"/>
  <c r="N108" i="14" s="1"/>
  <c r="K34" i="17"/>
  <c r="M34" i="17" s="1"/>
  <c r="V92" i="8"/>
  <c r="Z92" i="8"/>
  <c r="AC121" i="9"/>
  <c r="AG121" i="9" s="1"/>
  <c r="X91" i="8"/>
  <c r="AA91" i="8" s="1"/>
  <c r="D125" i="15"/>
  <c r="F125" i="15" s="1"/>
  <c r="E150" i="15" s="1"/>
  <c r="G150" i="15" s="1"/>
  <c r="M126" i="15"/>
  <c r="N151" i="15" s="1"/>
  <c r="O151" i="15" s="1"/>
  <c r="J126" i="15"/>
  <c r="O89" i="12"/>
  <c r="H27" i="13" s="1"/>
  <c r="I127" i="15"/>
  <c r="K251" i="15"/>
  <c r="N251" i="15" s="1"/>
  <c r="Q150" i="15"/>
  <c r="AM62" i="8"/>
  <c r="AR62" i="8" s="1"/>
  <c r="Q62" i="9"/>
  <c r="U62" i="9" s="1"/>
  <c r="AD63" i="8"/>
  <c r="AI63" i="8" s="1"/>
  <c r="AK63" i="8" s="1"/>
  <c r="AM63" i="8" s="1"/>
  <c r="AR63" i="8" s="1"/>
  <c r="M64" i="8"/>
  <c r="AB64" i="8" s="1"/>
  <c r="AA64" i="8"/>
  <c r="F124" i="15"/>
  <c r="E149" i="15" s="1"/>
  <c r="G149" i="15" s="1"/>
  <c r="E124" i="15"/>
  <c r="K27" i="16"/>
  <c r="J27" i="16"/>
  <c r="AC63" i="8"/>
  <c r="W92" i="9" s="1"/>
  <c r="AA92" i="9" s="1"/>
  <c r="AT61" i="8"/>
  <c r="Q89" i="9"/>
  <c r="U89" i="9" s="1"/>
  <c r="E89" i="9"/>
  <c r="I89" i="9" s="1"/>
  <c r="AC63" i="9"/>
  <c r="AG63" i="9" s="1"/>
  <c r="F28" i="16"/>
  <c r="G28" i="16" s="1"/>
  <c r="E249" i="15"/>
  <c r="I249" i="15" s="1"/>
  <c r="J148" i="15"/>
  <c r="O28" i="17" s="1"/>
  <c r="H32" i="16"/>
  <c r="L32" i="16" s="1"/>
  <c r="W63" i="9"/>
  <c r="Y63" i="9" s="1"/>
  <c r="AA63" i="9" s="1"/>
  <c r="AP61" i="8"/>
  <c r="AC92" i="9"/>
  <c r="AG92" i="9" s="1"/>
  <c r="Q119" i="9"/>
  <c r="U119" i="9" s="1"/>
  <c r="Q90" i="9"/>
  <c r="U90" i="9" s="1"/>
  <c r="K90" i="9"/>
  <c r="O90" i="9" s="1"/>
  <c r="E116" i="9"/>
  <c r="I116" i="9" s="1"/>
  <c r="W116" i="9"/>
  <c r="AA116" i="9" s="1"/>
  <c r="Q118" i="9"/>
  <c r="U118" i="9" s="1"/>
  <c r="K120" i="9"/>
  <c r="O120" i="9" s="1"/>
  <c r="AB91" i="8" l="1"/>
  <c r="Y91" i="8"/>
  <c r="J67" i="12"/>
  <c r="K92" i="12" s="1"/>
  <c r="M92" i="12" s="1"/>
  <c r="H195" i="12" s="1"/>
  <c r="J195" i="12" s="1"/>
  <c r="I67" i="12"/>
  <c r="I88" i="12"/>
  <c r="F26" i="13" s="1"/>
  <c r="G26" i="13" s="1"/>
  <c r="I26" i="13" s="1"/>
  <c r="E191" i="12"/>
  <c r="G191" i="12" s="1"/>
  <c r="L191" i="12" s="1"/>
  <c r="I90" i="12"/>
  <c r="F28" i="13" s="1"/>
  <c r="G28" i="13" s="1"/>
  <c r="E193" i="12"/>
  <c r="G193" i="12" s="1"/>
  <c r="L193" i="12" s="1"/>
  <c r="E64" i="12"/>
  <c r="F64" i="12"/>
  <c r="E89" i="12" s="1"/>
  <c r="F89" i="12" s="1"/>
  <c r="X92" i="8"/>
  <c r="AA92" i="8" s="1"/>
  <c r="O249" i="15"/>
  <c r="E125" i="15"/>
  <c r="AQ62" i="8"/>
  <c r="AT62" i="8" s="1"/>
  <c r="AN62" i="8"/>
  <c r="O90" i="12"/>
  <c r="H28" i="13" s="1"/>
  <c r="I128" i="15"/>
  <c r="J127" i="15"/>
  <c r="M127" i="15"/>
  <c r="N152" i="15" s="1"/>
  <c r="O152" i="15" s="1"/>
  <c r="K252" i="15"/>
  <c r="N252" i="15" s="1"/>
  <c r="Q151" i="15"/>
  <c r="AO62" i="8"/>
  <c r="K91" i="9" s="1"/>
  <c r="O91" i="9" s="1"/>
  <c r="AD64" i="8"/>
  <c r="AI64" i="8" s="1"/>
  <c r="AK64" i="8" s="1"/>
  <c r="AL64" i="8" s="1"/>
  <c r="D67" i="12" s="1"/>
  <c r="AL63" i="8"/>
  <c r="D66" i="12" s="1"/>
  <c r="Q63" i="9"/>
  <c r="U63" i="9" s="1"/>
  <c r="F29" i="16"/>
  <c r="AC64" i="8"/>
  <c r="W93" i="9" s="1"/>
  <c r="AA93" i="9" s="1"/>
  <c r="E250" i="15"/>
  <c r="I250" i="15" s="1"/>
  <c r="J149" i="15"/>
  <c r="O29" i="17" s="1"/>
  <c r="P29" i="17" s="1"/>
  <c r="R29" i="17" s="1"/>
  <c r="K28" i="16"/>
  <c r="J28" i="16"/>
  <c r="F126" i="15"/>
  <c r="E151" i="15" s="1"/>
  <c r="G151" i="15" s="1"/>
  <c r="E126" i="15"/>
  <c r="AQ63" i="8"/>
  <c r="AO63" i="8"/>
  <c r="AN63" i="8"/>
  <c r="E90" i="9"/>
  <c r="I90" i="9" s="1"/>
  <c r="E251" i="15"/>
  <c r="I251" i="15" s="1"/>
  <c r="J150" i="15"/>
  <c r="O30" i="17" s="1"/>
  <c r="P30" i="17" s="1"/>
  <c r="R30" i="17" s="1"/>
  <c r="P28" i="17"/>
  <c r="R28" i="17" s="1"/>
  <c r="K121" i="9"/>
  <c r="O121" i="9" s="1"/>
  <c r="R39" i="17" a="1"/>
  <c r="R39" i="17" s="1"/>
  <c r="D127" i="15"/>
  <c r="AC93" i="9"/>
  <c r="AG93" i="9" s="1"/>
  <c r="Q120" i="9"/>
  <c r="U120" i="9" s="1"/>
  <c r="F30" i="16" l="1"/>
  <c r="G30" i="16" s="1"/>
  <c r="J30" i="16" s="1"/>
  <c r="AB92" i="8"/>
  <c r="Y92" i="8"/>
  <c r="E65" i="9"/>
  <c r="I65" i="9" s="1"/>
  <c r="K65" i="9"/>
  <c r="O65" i="9" s="1"/>
  <c r="AP62" i="8"/>
  <c r="Q64" i="9" s="1"/>
  <c r="U64" i="9" s="1"/>
  <c r="E64" i="9"/>
  <c r="I64" i="9" s="1"/>
  <c r="K64" i="9"/>
  <c r="O64" i="9" s="1"/>
  <c r="I28" i="13"/>
  <c r="I89" i="12"/>
  <c r="F27" i="13" s="1"/>
  <c r="G27" i="13" s="1"/>
  <c r="I27" i="13" s="1"/>
  <c r="E192" i="12"/>
  <c r="G192" i="12" s="1"/>
  <c r="L192" i="12" s="1"/>
  <c r="E66" i="12"/>
  <c r="F66" i="12"/>
  <c r="E91" i="12" s="1"/>
  <c r="F91" i="12" s="1"/>
  <c r="E67" i="12"/>
  <c r="F67" i="12"/>
  <c r="E92" i="12" s="1"/>
  <c r="F92" i="12" s="1"/>
  <c r="K29" i="16"/>
  <c r="G29" i="16"/>
  <c r="J29" i="16" s="1"/>
  <c r="F31" i="16"/>
  <c r="G31" i="16" s="1"/>
  <c r="O251" i="15"/>
  <c r="O250" i="15"/>
  <c r="W64" i="9"/>
  <c r="Y64" i="9" s="1"/>
  <c r="AA64" i="9" s="1"/>
  <c r="Q91" i="9"/>
  <c r="U91" i="9" s="1"/>
  <c r="M128" i="15"/>
  <c r="N153" i="15" s="1"/>
  <c r="O153" i="15" s="1"/>
  <c r="J128" i="15"/>
  <c r="K253" i="15"/>
  <c r="N253" i="15" s="1"/>
  <c r="Q152" i="15"/>
  <c r="I129" i="15"/>
  <c r="O91" i="12"/>
  <c r="H29" i="13" s="1"/>
  <c r="AM64" i="8"/>
  <c r="AR64" i="8" s="1"/>
  <c r="E127" i="15"/>
  <c r="F127" i="15"/>
  <c r="E152" i="15" s="1"/>
  <c r="G152" i="15" s="1"/>
  <c r="AT63" i="8"/>
  <c r="E92" i="9" s="1"/>
  <c r="I92" i="9" s="1"/>
  <c r="E91" i="9"/>
  <c r="I91" i="9" s="1"/>
  <c r="AC64" i="9"/>
  <c r="AG64" i="9" s="1"/>
  <c r="H33" i="16"/>
  <c r="L33" i="16" s="1"/>
  <c r="J151" i="15"/>
  <c r="O31" i="17" s="1"/>
  <c r="P31" i="17" s="1"/>
  <c r="R31" i="17" s="1"/>
  <c r="E252" i="15"/>
  <c r="I252" i="15" s="1"/>
  <c r="Q121" i="9"/>
  <c r="U121" i="9" s="1"/>
  <c r="W119" i="9"/>
  <c r="AA119" i="9" s="1"/>
  <c r="W117" i="9"/>
  <c r="AA117" i="9" s="1"/>
  <c r="E117" i="9"/>
  <c r="I117" i="9" s="1"/>
  <c r="K92" i="9"/>
  <c r="O92" i="9" s="1"/>
  <c r="Q92" i="9"/>
  <c r="U92" i="9" s="1"/>
  <c r="D128" i="15"/>
  <c r="AC65" i="9"/>
  <c r="AG65" i="9" s="1"/>
  <c r="AP63" i="8"/>
  <c r="W65" i="9"/>
  <c r="Y65" i="9" s="1"/>
  <c r="AA65" i="9" s="1"/>
  <c r="K30" i="16" l="1"/>
  <c r="E195" i="12"/>
  <c r="I92" i="12"/>
  <c r="F30" i="13" s="1"/>
  <c r="G30" i="13" s="1"/>
  <c r="E194" i="12"/>
  <c r="G194" i="12" s="1"/>
  <c r="L194" i="12" s="1"/>
  <c r="I91" i="12"/>
  <c r="F29" i="13" s="1"/>
  <c r="G29" i="13" s="1"/>
  <c r="I29" i="13" s="1"/>
  <c r="O252" i="15"/>
  <c r="J129" i="15"/>
  <c r="M129" i="15"/>
  <c r="N154" i="15" s="1"/>
  <c r="O154" i="15" s="1"/>
  <c r="O92" i="12"/>
  <c r="H30" i="13" s="1"/>
  <c r="K254" i="15"/>
  <c r="N254" i="15" s="1"/>
  <c r="Q153" i="15"/>
  <c r="AO64" i="8"/>
  <c r="Q93" i="9" s="1"/>
  <c r="U93" i="9" s="1"/>
  <c r="AN64" i="8"/>
  <c r="AQ64" i="8"/>
  <c r="AT64" i="8" s="1"/>
  <c r="E93" i="9" s="1"/>
  <c r="I93" i="9" s="1"/>
  <c r="Q65" i="9"/>
  <c r="U65" i="9" s="1"/>
  <c r="E128" i="15"/>
  <c r="F128" i="15"/>
  <c r="E153" i="15" s="1"/>
  <c r="G153" i="15" s="1"/>
  <c r="K31" i="16"/>
  <c r="J31" i="16"/>
  <c r="F32" i="16"/>
  <c r="G32" i="16" s="1"/>
  <c r="J152" i="15"/>
  <c r="O32" i="17" s="1"/>
  <c r="P32" i="17" s="1"/>
  <c r="R32" i="17" s="1"/>
  <c r="E253" i="15"/>
  <c r="I253" i="15" s="1"/>
  <c r="E119" i="9"/>
  <c r="I119" i="9" s="1"/>
  <c r="H34" i="16"/>
  <c r="E121" i="9"/>
  <c r="I121" i="9" s="1"/>
  <c r="W118" i="9"/>
  <c r="AA118" i="9" s="1"/>
  <c r="E118" i="9"/>
  <c r="I118" i="9" s="1"/>
  <c r="D129" i="15"/>
  <c r="W66" i="9" l="1"/>
  <c r="Y66" i="9" s="1"/>
  <c r="AA66" i="9" s="1"/>
  <c r="K66" i="9"/>
  <c r="O66" i="9" s="1"/>
  <c r="E66" i="9"/>
  <c r="I66" i="9" s="1"/>
  <c r="I30" i="13"/>
  <c r="O253" i="15"/>
  <c r="AP64" i="8"/>
  <c r="Q66" i="9" s="1"/>
  <c r="U66" i="9" s="1"/>
  <c r="K255" i="15"/>
  <c r="N255" i="15" s="1"/>
  <c r="Q154" i="15"/>
  <c r="AC66" i="9"/>
  <c r="AG66" i="9" s="1"/>
  <c r="K93" i="9"/>
  <c r="O93" i="9" s="1"/>
  <c r="L34" i="16"/>
  <c r="E129" i="15"/>
  <c r="F129" i="15"/>
  <c r="E154" i="15" s="1"/>
  <c r="G154" i="15" s="1"/>
  <c r="K32" i="16"/>
  <c r="J32" i="16"/>
  <c r="F33" i="16"/>
  <c r="G33" i="16" s="1"/>
  <c r="J153" i="15"/>
  <c r="O33" i="17" s="1"/>
  <c r="P33" i="17" s="1"/>
  <c r="R33" i="17" s="1"/>
  <c r="E254" i="15"/>
  <c r="I254" i="15" s="1"/>
  <c r="G195" i="12"/>
  <c r="L195" i="12" s="1"/>
  <c r="W121" i="9"/>
  <c r="AA121" i="9" s="1"/>
  <c r="E120" i="9"/>
  <c r="I120" i="9" s="1"/>
  <c r="W120" i="9"/>
  <c r="AA120" i="9" s="1"/>
  <c r="L35" i="16" l="1"/>
  <c r="K38" i="16" s="1"/>
  <c r="O254" i="15"/>
  <c r="K33" i="16"/>
  <c r="J33" i="16"/>
  <c r="F34" i="16"/>
  <c r="G34" i="16" s="1"/>
  <c r="J154" i="15"/>
  <c r="O34" i="17" s="1"/>
  <c r="E255" i="15"/>
  <c r="I255" i="15" s="1"/>
  <c r="K41" i="16" l="1"/>
  <c r="O255" i="15"/>
  <c r="K34" i="16"/>
  <c r="K35" i="16" s="1"/>
  <c r="J34" i="16"/>
  <c r="P34" i="17"/>
  <c r="J35" i="16" l="1"/>
  <c r="K37" i="16" s="1"/>
  <c r="L37" i="16" s="1"/>
  <c r="K40" i="16"/>
  <c r="L40" i="16" s="1"/>
  <c r="R34" i="17"/>
  <c r="M12" i="15"/>
  <c r="M11" i="15" s="1"/>
  <c r="M51" i="15" s="1"/>
  <c r="M56" i="15" s="1"/>
  <c r="E61" i="15" l="1"/>
  <c r="E65" i="15" s="1"/>
  <c r="G64" i="15" s="1"/>
  <c r="G61" i="15" l="1"/>
  <c r="G62" i="15"/>
  <c r="O62" i="15" s="1"/>
  <c r="G63" i="15"/>
  <c r="J63" i="15" s="1"/>
  <c r="J61" i="15"/>
  <c r="M61" i="15"/>
  <c r="H61" i="15"/>
  <c r="O61" i="15"/>
  <c r="N61" i="15"/>
  <c r="N64" i="15"/>
  <c r="M64" i="15"/>
  <c r="H64" i="15"/>
  <c r="J64" i="15"/>
  <c r="O64" i="15"/>
  <c r="H63" i="15" l="1"/>
  <c r="O63" i="15"/>
  <c r="O65" i="15" s="1"/>
  <c r="M63" i="15"/>
  <c r="J62" i="15"/>
  <c r="J65" i="15" s="1"/>
  <c r="M62" i="15"/>
  <c r="H62" i="15"/>
  <c r="N63" i="15"/>
  <c r="N62" i="15"/>
  <c r="P64" i="15"/>
  <c r="P61" i="15"/>
  <c r="H65" i="15" l="1"/>
  <c r="M65" i="15"/>
  <c r="P63" i="15"/>
  <c r="N65" i="15"/>
  <c r="P62" i="15"/>
  <c r="N14" i="17"/>
  <c r="H47" i="17" l="1"/>
  <c r="J47" i="17" s="1"/>
  <c r="L47" i="17" s="1"/>
  <c r="L70" i="17" s="1"/>
  <c r="L72" i="17" s="1"/>
  <c r="H85" i="17" s="1"/>
  <c r="P65" i="15"/>
  <c r="H79" i="17" s="1"/>
  <c r="P14" i="17"/>
  <c r="R40" i="17"/>
  <c r="R41" i="17" s="1"/>
  <c r="R14" i="17" l="1"/>
  <c r="R37" i="17" s="1"/>
  <c r="H81" i="17" s="1"/>
  <c r="R38" i="17"/>
  <c r="H83" i="1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<sst xmlns="http://schemas.openxmlformats.org/spreadsheetml/2006/main" count="2525" uniqueCount="1392">
  <si>
    <t>FICHA TÉCNICA ESTÁNDAR PARA LA FORMULACIÓN Y EVALUACIÓN DE PROYECTOS DEL SERVICIO DE SANEAMIENTO URBANO</t>
  </si>
  <si>
    <t>I. ASPECTOS GENERALES</t>
  </si>
  <si>
    <t>1.1. INSTITUCIONALIDAD</t>
  </si>
  <si>
    <t>UNIDAD FORMULADORA (UF)</t>
  </si>
  <si>
    <t>Nivel de gobierno :</t>
  </si>
  <si>
    <t>GOBIERNO LOCAL</t>
  </si>
  <si>
    <t>Entidad :</t>
  </si>
  <si>
    <t>Nombre de la UF :</t>
  </si>
  <si>
    <t>Responsable de la UF</t>
  </si>
  <si>
    <t>Responsable de formular el proyecto</t>
  </si>
  <si>
    <t>UNIDAD EJECUTORA DE INVERSIONES (UEI) RECOMENDADA</t>
  </si>
  <si>
    <t>Nombre de la UEI:</t>
  </si>
  <si>
    <t>Responsable de la UEI:</t>
  </si>
  <si>
    <t>1.2. RESPONSABILIDAD FUNCIONAL Y TIPOLOGÍA DEL PROYECTO</t>
  </si>
  <si>
    <t>Función:</t>
  </si>
  <si>
    <t>18 SANEAMIENTO</t>
  </si>
  <si>
    <t>División Funcional</t>
  </si>
  <si>
    <t>040 SANEAMIENTO</t>
  </si>
  <si>
    <t>Grupo Funcional</t>
  </si>
  <si>
    <t>0088 SANEAMIENTO URBANO</t>
  </si>
  <si>
    <t>Sector Responsable</t>
  </si>
  <si>
    <t>VIVIENDA, CONSTRUCCIÓN Y SANEAMIENTO</t>
  </si>
  <si>
    <t>1.3. NOMBRE DEL PROYECTO</t>
  </si>
  <si>
    <t>Naturaleza de intervención</t>
  </si>
  <si>
    <t>Objeto de intervención</t>
  </si>
  <si>
    <t>AMPLIACIÓN Y MEJORAMIENTO</t>
  </si>
  <si>
    <t>SERVICIO DE AGUA POTABLE</t>
  </si>
  <si>
    <t>SISTEMA DE AGUA POTABLE</t>
  </si>
  <si>
    <t>SISTEMA DE ALCANTARILLADO SANITARIO</t>
  </si>
  <si>
    <t>SISTEMA DE TRATAMIENTO DE AGUAS RESIDUALES PARA DISPOSICIÓN FINAL</t>
  </si>
  <si>
    <t>Localización:</t>
  </si>
  <si>
    <t>Nro</t>
  </si>
  <si>
    <t>Departamento</t>
  </si>
  <si>
    <t>Provincia</t>
  </si>
  <si>
    <t>Distrito</t>
  </si>
  <si>
    <t>AA.HH. / Urb. / Sector / Localidad</t>
  </si>
  <si>
    <t>Ubigeo Distrito</t>
  </si>
  <si>
    <t>De ser el caso, si el proyecto interviniera en más distritos o localidades, se deberá señalar.</t>
  </si>
  <si>
    <t>1.4. ALINEAMIENTO Y CONTRIBUCIÓN AL CIERRE DE UNA BRECHA PRIORITARIA</t>
  </si>
  <si>
    <t>Servicio</t>
  </si>
  <si>
    <t>Tipo de indicador</t>
  </si>
  <si>
    <t>Nombre del Indicador de brecha de acceso a servicios</t>
  </si>
  <si>
    <t>Unidad de medida</t>
  </si>
  <si>
    <t>Nivel de desagregación</t>
  </si>
  <si>
    <t>Año</t>
  </si>
  <si>
    <t>Valor de contribución al cierre de brechas</t>
  </si>
  <si>
    <t>AGUA POTABLE</t>
  </si>
  <si>
    <t>COBERTURA</t>
  </si>
  <si>
    <t>PORCENTAJE DE LA POBLACIÓN URBANA SIN ACCESO AL SERVICIO DE AGUA POTABLE MEDIANTE RED PÚBLICA O PILETA PÚBLICA</t>
  </si>
  <si>
    <t>Personas</t>
  </si>
  <si>
    <t>Distrital</t>
  </si>
  <si>
    <t>CALIDAD</t>
  </si>
  <si>
    <t>PORCENTAJE DE VIVIENDAS URBANAS CON SERVICIO DE AGUA CON CLORO RESIDUAL MENOR AL LÍMITE PERMISIBLE (0.5 MG/L)</t>
  </si>
  <si>
    <t>Viviendas</t>
  </si>
  <si>
    <t>PORCENTAJE DE HORAS AL DÍA SIN SERVICIO DE AGUA POTABLE EN EL ÁMBITO URBANO</t>
  </si>
  <si>
    <t>PORCENTAJE DE VOLUMEN DE AGUAS RESIDUALES NO TRATADAS</t>
  </si>
  <si>
    <t>M3</t>
  </si>
  <si>
    <t>II. IDENTIFICACIÓN</t>
  </si>
  <si>
    <t>2.1. ÁREA DE ESTUDIO Y ÁREA DE INFLUENCIA</t>
  </si>
  <si>
    <t>Adjuntar el mapa o croquis de la ubicación del proyecto (Anexo N° 01) y el mapa o croquis del área de estudio y área de influencia del proyecto con fotos satelitales (Anexo N° 02).</t>
  </si>
  <si>
    <t>2.1.1. ÁREA DE ESTUDIO (adjuntar mapa o croquis)</t>
  </si>
  <si>
    <t>UBIGEO</t>
  </si>
  <si>
    <t>Zona geográfica</t>
  </si>
  <si>
    <t>COSTA</t>
  </si>
  <si>
    <t>Nota:Si el área de estudio del proyecto abarca más de un AA.HH., urbanización o sector, podrán ser añadidos.</t>
  </si>
  <si>
    <t>2.1.2. ÁREA DE INFLUENCIA (adjuntar mapa o croquis)</t>
  </si>
  <si>
    <t>1/ Cuando corresponda</t>
  </si>
  <si>
    <t>2.1.3. ANÁLISIS DE LAS CARACTERÍSTICAS FÍSICAS QUE INFLUIRÁN EN EL DISEÑO DEL PROYECTO, DEMANDA Y COSTOS</t>
  </si>
  <si>
    <t>Tipo de suelo</t>
  </si>
  <si>
    <t>Altitud
(m.s.n.m.)</t>
  </si>
  <si>
    <t>Temperatura 
(C°)</t>
  </si>
  <si>
    <t>Precipitación
(mm)</t>
  </si>
  <si>
    <t>Humedad
(%)</t>
  </si>
  <si>
    <t>Fuente de información</t>
  </si>
  <si>
    <t>Nombre de la fuente de agua</t>
  </si>
  <si>
    <t>Fecha de Aforo</t>
  </si>
  <si>
    <t>Q Aforado (l/s)</t>
  </si>
  <si>
    <t>Q Mínimo estimado (l/s)</t>
  </si>
  <si>
    <t>Coordenadas geográficas WGS84</t>
  </si>
  <si>
    <t>Uso actual</t>
  </si>
  <si>
    <t>Cuenta con disponibilidad hídrica</t>
  </si>
  <si>
    <t>Documento de disponibilidad hídrica</t>
  </si>
  <si>
    <t>Calidad del agua (señalar los parámetros que superan los LMP)</t>
  </si>
  <si>
    <t>Este</t>
  </si>
  <si>
    <t>Norte</t>
  </si>
  <si>
    <t>Consumo humano</t>
  </si>
  <si>
    <t>SI</t>
  </si>
  <si>
    <t>Sin uso</t>
  </si>
  <si>
    <t>El resultado de análisis de las fuentes determinan que se necesita tratamiento</t>
  </si>
  <si>
    <t>2.1.5. IDENTIFICAR LOS PELIGROS QUE PUEDEN OCURRIR EN EL ÁREA DE ESTUDIO</t>
  </si>
  <si>
    <t>Peligros</t>
  </si>
  <si>
    <t>¿Existen antecedentes de ocurrencia en el área de estudio?</t>
  </si>
  <si>
    <t>¿Existe información que indique futuros cambios en las características del peligro o los nuevos peligros?</t>
  </si>
  <si>
    <t>Sí/No</t>
  </si>
  <si>
    <t>Frecuencia</t>
  </si>
  <si>
    <t>Intensidad</t>
  </si>
  <si>
    <t>Grado de peligro</t>
  </si>
  <si>
    <t>Características de los cambios o los nuevos peligros</t>
  </si>
  <si>
    <t>Sismos</t>
  </si>
  <si>
    <t>Medio</t>
  </si>
  <si>
    <t>Alto</t>
  </si>
  <si>
    <t>Deslizamientos</t>
  </si>
  <si>
    <t>2.2.  DIAGNÓSTICO DE LA UNIDAD PRODUCTORA DE LOS SERVICIOS DE SANEAMIENTO</t>
  </si>
  <si>
    <t>N°</t>
  </si>
  <si>
    <t>Nombre de la Unidad Productora</t>
  </si>
  <si>
    <t>Código de la Unidad Productora (*)</t>
  </si>
  <si>
    <t>Nombre del centro poblado urbano donde se ubica la población atendida por la UP</t>
  </si>
  <si>
    <t>Ubicado en Área Nacional Protegida o Zona de Amortiguamiento</t>
  </si>
  <si>
    <t>Ubicado en zona de restos arqueológicos</t>
  </si>
  <si>
    <t>Zona Inundable</t>
  </si>
  <si>
    <t>NO</t>
  </si>
  <si>
    <t>(*)  Incluir el código de identificación en caso el Sector lo haya definido</t>
  </si>
  <si>
    <t>Se deberá generar un archivo KML para la localización de las Unidades Productoras. Dicho archivo será requerido cuando se registre el proyecto en el Banco de Inversiones.</t>
  </si>
  <si>
    <t>2.2.2. DIAGNÓSTICO DE LA UNIDAD PRODUCTORA DEL SERVICIO DE AGUA POTABLE</t>
  </si>
  <si>
    <t>A. Identificación de las fuentes hídricas de cada UP del servicio de agua potable</t>
  </si>
  <si>
    <t>Nº</t>
  </si>
  <si>
    <t>Nombre de la UP</t>
  </si>
  <si>
    <t>Tipo de fuente hídrica</t>
  </si>
  <si>
    <t>Nombre de las fuentes hídricas</t>
  </si>
  <si>
    <t>Tipo de sistema de agua potable</t>
  </si>
  <si>
    <t>Subterranea</t>
  </si>
  <si>
    <t>Sistema de agua por bombeo</t>
  </si>
  <si>
    <t>B. Situación actual de la UP del servicio de agua potable</t>
  </si>
  <si>
    <t>Unidad Física</t>
  </si>
  <si>
    <t>Dimensión Física</t>
  </si>
  <si>
    <t>Presencia de nivel freático</t>
  </si>
  <si>
    <t>Presencia de falla geológica</t>
  </si>
  <si>
    <t>Antigüedad (años)</t>
  </si>
  <si>
    <t>Estado</t>
  </si>
  <si>
    <t>Operativo (Si/No)</t>
  </si>
  <si>
    <t>Nombre del lugar donde se ubica</t>
  </si>
  <si>
    <t>¿Se cuenta con documento que acredite la disponibilidad de terreno?</t>
  </si>
  <si>
    <t>Descripción del estado actual</t>
  </si>
  <si>
    <t>U.M.</t>
  </si>
  <si>
    <t>Cantidad</t>
  </si>
  <si>
    <t>Captación por pozo</t>
  </si>
  <si>
    <t>N° de Estructuras Físicas</t>
  </si>
  <si>
    <t>Lps</t>
  </si>
  <si>
    <t>Arcilloso</t>
  </si>
  <si>
    <t>Estación de bombeo</t>
  </si>
  <si>
    <t>hp</t>
  </si>
  <si>
    <t>Linea de impulsión</t>
  </si>
  <si>
    <t>m</t>
  </si>
  <si>
    <t>mm</t>
  </si>
  <si>
    <t>Reservorio</t>
  </si>
  <si>
    <t>m3</t>
  </si>
  <si>
    <t>Linea de aducción</t>
  </si>
  <si>
    <t>Red de distribución</t>
  </si>
  <si>
    <t>Conexiones domiciliarias</t>
  </si>
  <si>
    <t>A. Características del área donde se ubica la UP e identificación del servicio de alcantarillado sanitario</t>
  </si>
  <si>
    <t>Unidad Productora</t>
  </si>
  <si>
    <t>AA.HH. / Urb. / Sector</t>
  </si>
  <si>
    <t>Capacidad de diseño (l/s)</t>
  </si>
  <si>
    <t>Volumen de producción (l/s)</t>
  </si>
  <si>
    <t>Antiguedad (Años)</t>
  </si>
  <si>
    <t>Operativo
 (SI/NO)</t>
  </si>
  <si>
    <t>MALO</t>
  </si>
  <si>
    <t>Coordenadas UTM</t>
  </si>
  <si>
    <t>Colector Primario</t>
  </si>
  <si>
    <t>Colector Secundario</t>
  </si>
  <si>
    <t>BUENO</t>
  </si>
  <si>
    <t>A. Características del área donde se ubica la UP e identificación del tipo de sistema de tratamiento de aguas residuales para dispocisión final</t>
  </si>
  <si>
    <t>Tipo de Tratamiento</t>
  </si>
  <si>
    <t>Opción tecnológica de tratamiento</t>
  </si>
  <si>
    <t>Centro Poblado</t>
  </si>
  <si>
    <t>Volumen tratado (l/s)</t>
  </si>
  <si>
    <t xml:space="preserve">Coordenadas UTM </t>
  </si>
  <si>
    <t>Tratamiento Primario</t>
  </si>
  <si>
    <t>Laguna de Estabilización</t>
  </si>
  <si>
    <t>REGULAR</t>
  </si>
  <si>
    <t>Tratamiento Secundario</t>
  </si>
  <si>
    <t>B. Características del cuerpo receptor</t>
  </si>
  <si>
    <t>Nombre del Cuerpo receptor</t>
  </si>
  <si>
    <t>Volumen de AR Vertida 
(l/s)</t>
  </si>
  <si>
    <t>Volumen de AR tratada 
(l/s)</t>
  </si>
  <si>
    <t>AR vertidas cumple con Estándar de Calidad</t>
  </si>
  <si>
    <t>LMP</t>
  </si>
  <si>
    <t>ECA</t>
  </si>
  <si>
    <t>Planta de Tratamiento de Aguas Residuales</t>
  </si>
  <si>
    <t>Emisor (salida de PTAR)</t>
  </si>
  <si>
    <t xml:space="preserve">A. Características del área donde se ubica la UP </t>
  </si>
  <si>
    <t>Nivel freático (m)</t>
  </si>
  <si>
    <t>Zona inundable</t>
  </si>
  <si>
    <t>Tasa de percolación (min/cm)</t>
  </si>
  <si>
    <t>Características del suelo</t>
  </si>
  <si>
    <t>Material</t>
  </si>
  <si>
    <t>¿Cuántas se encuentran operativas?</t>
  </si>
  <si>
    <t>Diagnóstico del estado actual</t>
  </si>
  <si>
    <t>2.2.6. EXPOSICIÓN DE LA UP FRENTE A LOS PELIGROS IDENTIFICADOS EN EL DIAGNÓSTICO DEL ÁREA DE ESTUDIO:</t>
  </si>
  <si>
    <t>Grado de exposición</t>
  </si>
  <si>
    <t>UP expuesta al peligro</t>
  </si>
  <si>
    <t>Bajo</t>
  </si>
  <si>
    <t>TODOS LOS SISTEMAS</t>
  </si>
  <si>
    <t>2.2.7. VULNERABILIDAD POR FACTORES DE FRAGILIDAD Y RESILIENCIA:</t>
  </si>
  <si>
    <t>Unidades Productoras</t>
  </si>
  <si>
    <t>Grado de vulnerabilidad de cada unidad productora  (UP)</t>
  </si>
  <si>
    <t>Factor de Fragilidad</t>
  </si>
  <si>
    <t>Factor de Resiliencia</t>
  </si>
  <si>
    <t>Tipo de construcción</t>
  </si>
  <si>
    <t>Aplicación de normas de construcción</t>
  </si>
  <si>
    <t xml:space="preserve">Capacidades de los operadores para responder ante un evento natural </t>
  </si>
  <si>
    <t>Capacidades de respuesta de la organización (entidad) ante una contingencia</t>
  </si>
  <si>
    <t>Capacidades financieras de la entidad para la respuesta</t>
  </si>
  <si>
    <t>Existencia de recursos financieros para respuesta</t>
  </si>
  <si>
    <t>2.2.8. DIAGNÓSTICO DE LA GESTIÓN OPERATIVA DEL SERVICIO</t>
  </si>
  <si>
    <t>A. Caracteristicas de la gestión actual de los servicios</t>
  </si>
  <si>
    <t>Operador del servicio</t>
  </si>
  <si>
    <t>Cuenta con un Plan Operativo</t>
  </si>
  <si>
    <t>Se dispone de personal, materiales y equipos</t>
  </si>
  <si>
    <t>Costo de OyM  (S/. mes)</t>
  </si>
  <si>
    <t>Pago por Servicio 
(S/. mes)</t>
  </si>
  <si>
    <t>Cuenta con Subsidio</t>
  </si>
  <si>
    <t>Conexiones existentes (unid)</t>
  </si>
  <si>
    <t>Restricciones o limitaciones para la operación y mantenimiento</t>
  </si>
  <si>
    <t>Doméstico</t>
  </si>
  <si>
    <t>Comercial</t>
  </si>
  <si>
    <t>Estatal</t>
  </si>
  <si>
    <t>Social</t>
  </si>
  <si>
    <t>Industrial</t>
  </si>
  <si>
    <t>TOTAL</t>
  </si>
  <si>
    <t>Empresa Prestadora de Servicios</t>
  </si>
  <si>
    <t>B. Continuidad y calidad del servicio de agua potable</t>
  </si>
  <si>
    <t>C. Mantenimiento de las UP de los servicios</t>
  </si>
  <si>
    <t>C.1 SISTEMA DE AGUA POTABLE</t>
  </si>
  <si>
    <t>Componentes</t>
  </si>
  <si>
    <r>
      <rPr>
        <b/>
        <sz val="9"/>
        <color theme="1"/>
        <rFont val="Arial Narrow"/>
        <family val="2"/>
      </rPr>
      <t xml:space="preserve">Tipo de mantenimiento </t>
    </r>
    <r>
      <rPr>
        <b/>
        <sz val="9"/>
        <color theme="1"/>
        <rFont val="Arial Narrow"/>
        <family val="2"/>
      </rPr>
      <t>que el operador realiza</t>
    </r>
  </si>
  <si>
    <t>Frecuencia del mantenimiento realizado</t>
  </si>
  <si>
    <t>Último mantenimiento realizado</t>
  </si>
  <si>
    <t>Acciones de mantenimiento realizado</t>
  </si>
  <si>
    <t>Preventivo</t>
  </si>
  <si>
    <t>Correctivo</t>
  </si>
  <si>
    <t>Captación por galeria filtrante</t>
  </si>
  <si>
    <t>Pantallas de infiltración</t>
  </si>
  <si>
    <t>Mensual</t>
  </si>
  <si>
    <t>Linea de conducción</t>
  </si>
  <si>
    <t>Tuberías</t>
  </si>
  <si>
    <t>Trimestral</t>
  </si>
  <si>
    <t>C.2 SISTEMA DE ALCANTARILLADO SANITARIO</t>
  </si>
  <si>
    <t>Buzones</t>
  </si>
  <si>
    <t>C.3 SISTEMA DE TRATAMIENTO DE AGUAS RESIDUALES PARA DISPOSICIÓN FINAL</t>
  </si>
  <si>
    <t>C.4 SISTEMA DE DISPOSICIÓN SANITARIA DE EXCRETAS</t>
  </si>
  <si>
    <t>2.3.  DIAGNÓSTICO DE LA POBLACIÓN DEL ÁREA DE INFLUENCIA</t>
  </si>
  <si>
    <t>2.3.1. CARACTERÍSTICAS DE LA POBLACIÓN DEL ÁREA DE INFLUENCIA</t>
  </si>
  <si>
    <t>a) INFORMACION GENERAL</t>
  </si>
  <si>
    <t>Año Base</t>
  </si>
  <si>
    <t>Detalle</t>
  </si>
  <si>
    <t>Unidad de Medida</t>
  </si>
  <si>
    <t>Valor</t>
  </si>
  <si>
    <t>Fuente</t>
  </si>
  <si>
    <t xml:space="preserve">Población actual </t>
  </si>
  <si>
    <t>Habitantes</t>
  </si>
  <si>
    <t>N° de Viviendas Total</t>
  </si>
  <si>
    <t xml:space="preserve">Densidad poblacional </t>
  </si>
  <si>
    <t>(hab/viv)</t>
  </si>
  <si>
    <t>Ingreso Promedio Mensual</t>
  </si>
  <si>
    <t>(Soles/Vivienda)</t>
  </si>
  <si>
    <t>Tasa de crecimiento poblacional</t>
  </si>
  <si>
    <t>Porcentaje</t>
  </si>
  <si>
    <t xml:space="preserve">Cobertura de Agua Potable </t>
  </si>
  <si>
    <t>N° de viviendas con presencia de cloro residual &gt;=0.5 mg/l</t>
  </si>
  <si>
    <t>b) INFORMACION DEL CENTRO POBLADO URBANO</t>
  </si>
  <si>
    <t>Centro Poblado Urbano</t>
  </si>
  <si>
    <t>Población
(Personas)</t>
  </si>
  <si>
    <t>Viviendas
(Unidades)</t>
  </si>
  <si>
    <t>Ingreso Promedio Mensual (Soles)</t>
  </si>
  <si>
    <t>Fuente de Información</t>
  </si>
  <si>
    <t>Total</t>
  </si>
  <si>
    <t>c) INFORMACIÓN DE CONSUMO DE LOS NO CONECTADOS</t>
  </si>
  <si>
    <t>POR CAMIÓN CISTERNA/PAGO POR VOLUMEN DE AGUA</t>
  </si>
  <si>
    <t>N° de cilindro/tanque/otro que llena el camión cisterna a la semana</t>
  </si>
  <si>
    <t>unidades</t>
  </si>
  <si>
    <t>Pago que se realiza por cada cilindro/tanque/otro</t>
  </si>
  <si>
    <t>soles</t>
  </si>
  <si>
    <t>Capacidad del cilindro/tanque/otro</t>
  </si>
  <si>
    <t>litros</t>
  </si>
  <si>
    <t>POR ACARREO DESDE LA FUENTE</t>
  </si>
  <si>
    <t>Persona que acarrea</t>
  </si>
  <si>
    <t>Tiempo de acarreo x viaje (min)</t>
  </si>
  <si>
    <t>Volumen de Acarreo</t>
  </si>
  <si>
    <t>Capacidad x Balde (lts)</t>
  </si>
  <si>
    <t>Madre</t>
  </si>
  <si>
    <t>Padre</t>
  </si>
  <si>
    <t>Hijos mayores</t>
  </si>
  <si>
    <t>Hijos menores</t>
  </si>
  <si>
    <t>2.3.2. POBLACIÓN DEL ÁREA DE INFLUENCIA CON Y SIN ACCESO AL SERVICIO ACTUAL</t>
  </si>
  <si>
    <t>a) Población con y sin acceso al servicio de agua potable</t>
  </si>
  <si>
    <t>Población del ámbito de influencia</t>
  </si>
  <si>
    <t xml:space="preserve">Población con acceso al servicio </t>
  </si>
  <si>
    <t xml:space="preserve">Población sin acceso al servicio </t>
  </si>
  <si>
    <t>Viviendas del ámbito de influencia</t>
  </si>
  <si>
    <t xml:space="preserve">Viviendas con conexión al servicio </t>
  </si>
  <si>
    <t xml:space="preserve">Viviendas sin conexión al servicio </t>
  </si>
  <si>
    <t>Sistema de Agua Potable</t>
  </si>
  <si>
    <t>Viviendas con conexión al servicio</t>
  </si>
  <si>
    <t>Viviendas sin conexión al servicio</t>
  </si>
  <si>
    <t>Sistema de Alcantarillado Sanitario</t>
  </si>
  <si>
    <t>2.3.3. DIAGNÓSTICO DE INVOLUCRADOS</t>
  </si>
  <si>
    <t>Involucrado</t>
  </si>
  <si>
    <t>Posición</t>
  </si>
  <si>
    <t>Interés</t>
  </si>
  <si>
    <t>Estrategia</t>
  </si>
  <si>
    <t>Compromiso</t>
  </si>
  <si>
    <t>Coperante</t>
  </si>
  <si>
    <t>2.4. PROBLEMA CENTRAL, CAUSAS Y EFECTOS</t>
  </si>
  <si>
    <t>A. Problema Central</t>
  </si>
  <si>
    <t>B. Causas y Efectos</t>
  </si>
  <si>
    <t>Infraestructura del Sistema de Agua Potable</t>
  </si>
  <si>
    <t>Infraestructura del Sistema de Alcantarillado Sanitario</t>
  </si>
  <si>
    <t>Infraestructura del Sistema de Tratamiento de Aguas Residuales</t>
  </si>
  <si>
    <t>Causas 
Directas</t>
  </si>
  <si>
    <t xml:space="preserve">Causas Indirectas </t>
  </si>
  <si>
    <t>Efectos 
Directos</t>
  </si>
  <si>
    <t>2.5. PLANTEAMIENTO DEL PROYECTO</t>
  </si>
  <si>
    <t>2.5.1. OBJETIVO DEL PROYECTO</t>
  </si>
  <si>
    <t>2.5.2. MEDIOS FUNDAMENTALES Y FINES</t>
  </si>
  <si>
    <t>Medios de Primer Nivel</t>
  </si>
  <si>
    <t>Medios Fundamentales</t>
  </si>
  <si>
    <t>Fin Específico</t>
  </si>
  <si>
    <t>2.5.3. PLANTEAMIENTO DE ALTERNATIVAS DE SOLUCIÓN</t>
  </si>
  <si>
    <t>SERVICIO</t>
  </si>
  <si>
    <t>NOMBRE DE LA UP</t>
  </si>
  <si>
    <t>ALTERNATIVA 1</t>
  </si>
  <si>
    <t>ALTERNATIVA 2 (*)</t>
  </si>
  <si>
    <t>Nota: (*) En el Anexo 11, se deberá adjuntar el desarrollo de la descripción tecnica de la 2da Alternativa</t>
  </si>
  <si>
    <t>2.6. APORTE AL CIERRE DE BRECHA DEL SERVICIO Y VINCULACIÓN AL INDICADOR (*)</t>
  </si>
  <si>
    <t xml:space="preserve">2.6.1. BRECHA DE COBERTURA </t>
  </si>
  <si>
    <t>Vinculación al cierre de brecha de cobertura</t>
  </si>
  <si>
    <t>Población del ámbito de influencia
(a)</t>
  </si>
  <si>
    <t>Población con acceso al servicio
(b)</t>
  </si>
  <si>
    <t>Población sin acceso al servicio
(c) = (a) - (b)</t>
  </si>
  <si>
    <t>Contribución al cierre de brechas
(d) ≤ (c)</t>
  </si>
  <si>
    <t>Brecha de cobertura sin proyecto</t>
  </si>
  <si>
    <t>m3/año de aguas residuales producidas en el ámbito de influencia
(a)</t>
  </si>
  <si>
    <t xml:space="preserve">m3/año de aguas residuales con tratamiento
(b) </t>
  </si>
  <si>
    <t>m3/año de aguas residuales sin tratamiento 
(c) = (a) - (b)</t>
  </si>
  <si>
    <t>PORCENTAJE DE VOLUMEN DE AGUA RESIDUALES NO TRATADAS</t>
  </si>
  <si>
    <t>2.6.2. BRECHA DE CALIDAD</t>
  </si>
  <si>
    <t>Vinculación al cierre de brecha de calidad</t>
  </si>
  <si>
    <t>Total viviendas en el ámbito de influencia de la inversión
(a)</t>
  </si>
  <si>
    <t>N° de viviendas con presencia de cloro residual &gt;=0.5 mgL
(b)</t>
  </si>
  <si>
    <t>N° de viviendas sin presencia de cloro residual &gt;=0.5 mgL
(c) = (a) - (b)</t>
  </si>
  <si>
    <t>Brecha de calidad sin proyecto</t>
  </si>
  <si>
    <t>III. FORMULACIÓN</t>
  </si>
  <si>
    <t>3.1. HORIZONTE DE EVALUACIÓN</t>
  </si>
  <si>
    <t>3.2. ESTIMACIÓN DE LA DEMANDA</t>
  </si>
  <si>
    <t>3.2.1. PRINCIPALES PARÁMETROS Y SUPUESTOS CONSIDERADOS PARA LA PROYECCIÓN DE LA DEMANDA DE AGUA Y ALCANTARILLADO</t>
  </si>
  <si>
    <t>Sin Proyecto</t>
  </si>
  <si>
    <t>Con Proyecto</t>
  </si>
  <si>
    <t>Datos de consumo por conexión según categoría de usuario</t>
  </si>
  <si>
    <t>N° de Viviendas total</t>
  </si>
  <si>
    <t>Conexión por Categoría de Usuario</t>
  </si>
  <si>
    <t>Tipo de Conexión</t>
  </si>
  <si>
    <t>Población actual (hab)</t>
  </si>
  <si>
    <t>Por tipo</t>
  </si>
  <si>
    <t>Densidad poblacional (hab/viv)</t>
  </si>
  <si>
    <t>Con medidor</t>
  </si>
  <si>
    <t>Consumo unitario c/medidor</t>
  </si>
  <si>
    <t>Sin medidor</t>
  </si>
  <si>
    <t>Consumo unitario s/medidor</t>
  </si>
  <si>
    <t>N° de Viviendas con conexión domiciliaria de AP</t>
  </si>
  <si>
    <t>N° de Viviendas sin conexión domiciliaria de AP</t>
  </si>
  <si>
    <t>Población con servicio de agua potable (hab)</t>
  </si>
  <si>
    <t>Población sin servicio de agua potable (hab)</t>
  </si>
  <si>
    <t xml:space="preserve">Cobertura Agua Potable </t>
  </si>
  <si>
    <t>Cobertura de Alcantarillado Sanitario</t>
  </si>
  <si>
    <t>Cobertura de Disposición Sanitaria de Excretas</t>
  </si>
  <si>
    <t>% Pérdidas de Agua</t>
  </si>
  <si>
    <t>Nº de horas de servicio</t>
  </si>
  <si>
    <t>Nº de horas de bombeo</t>
  </si>
  <si>
    <t>Volumen contra incendio (m3)</t>
  </si>
  <si>
    <t>Factor de contribución al sistema de alcantarillado</t>
  </si>
  <si>
    <t>Tasa de contribución de infiltración</t>
  </si>
  <si>
    <t xml:space="preserve">3.2.2. ESTIMACIÓN DE LA DEMANDA DE AGUA POTABLE </t>
  </si>
  <si>
    <t xml:space="preserve">Población </t>
  </si>
  <si>
    <t>Población Servida con conexión (habitantes)</t>
  </si>
  <si>
    <t>Viviendas Servidas con conexión (unidades)</t>
  </si>
  <si>
    <t>Conexiones según categoría de usuario</t>
  </si>
  <si>
    <t>Consumos según categoría de usuario (l/día)</t>
  </si>
  <si>
    <t>Demanda Total de Agua</t>
  </si>
  <si>
    <t>Caudales de Diseño</t>
  </si>
  <si>
    <t>Antiguas</t>
  </si>
  <si>
    <t>Nuevas</t>
  </si>
  <si>
    <t>Conexión Doméstica</t>
  </si>
  <si>
    <t>Conexión Comercial</t>
  </si>
  <si>
    <t>Conexión Estatal</t>
  </si>
  <si>
    <t>Conexión Social</t>
  </si>
  <si>
    <t>Conexión Industrial</t>
  </si>
  <si>
    <t>Total Conexiones</t>
  </si>
  <si>
    <t>Consumo Doméstico</t>
  </si>
  <si>
    <t>Consumo Comercial</t>
  </si>
  <si>
    <t>Consumo Estatal</t>
  </si>
  <si>
    <t>Consumo Social</t>
  </si>
  <si>
    <t>Consumo Industrial</t>
  </si>
  <si>
    <t>Consumo Total</t>
  </si>
  <si>
    <t>lt/día</t>
  </si>
  <si>
    <t>m3/año</t>
  </si>
  <si>
    <t>c/med</t>
  </si>
  <si>
    <t>s/med</t>
  </si>
  <si>
    <t>BASE</t>
  </si>
  <si>
    <t xml:space="preserve">3.2.3. ESTIMACIÓN DE LA DEMANDA DE ALCANTARILLADO </t>
  </si>
  <si>
    <t>Población Total</t>
  </si>
  <si>
    <t>Volumen de Desague</t>
  </si>
  <si>
    <t>PTAR</t>
  </si>
  <si>
    <t>Qp 
(lts/seg)</t>
  </si>
  <si>
    <t>Qmh 
(lts/seg)</t>
  </si>
  <si>
    <t>Qinfiltración (lts/seg)</t>
  </si>
  <si>
    <t>Qentradas ilicitas (lts/seg)</t>
  </si>
  <si>
    <t>Qdiseño (lts/seg)</t>
  </si>
  <si>
    <t>Qp+Qinf
(lts/seg)</t>
  </si>
  <si>
    <t>Qmd+Qinf+Qei
(lts/seg)</t>
  </si>
  <si>
    <t>Qmh+Qinf+Qei
(lts/seg)</t>
  </si>
  <si>
    <t>Población Servida</t>
  </si>
  <si>
    <t>UBS (unidades)</t>
  </si>
  <si>
    <t>3.3. ESTIMACIÓN DE LA OFERTA</t>
  </si>
  <si>
    <t>3.3.1. OFERTA DE AGUA POTABLE</t>
  </si>
  <si>
    <t>Capacidad actual</t>
  </si>
  <si>
    <t>Oferta optimizada</t>
  </si>
  <si>
    <t>Fuente (l/s)</t>
  </si>
  <si>
    <t>Captación (l/s)</t>
  </si>
  <si>
    <t>Línea de Impulsión (l/s)</t>
  </si>
  <si>
    <t>Planta de Tratamiento de Agua (l/s)</t>
  </si>
  <si>
    <t>Línea de Conducción (l/s)</t>
  </si>
  <si>
    <t>Reservorio (m3)</t>
  </si>
  <si>
    <t>Línea de Aducción (l/s)</t>
  </si>
  <si>
    <t>Red de Distribución (l/s)</t>
  </si>
  <si>
    <t>Micromedidores (und)</t>
  </si>
  <si>
    <t xml:space="preserve">3.3.2 OFERTA DE ALCANTARILLADO Y TRATAMIENTO DE AGUAS RESIDUALES </t>
  </si>
  <si>
    <t>Emisor-disposición final (l/s)</t>
  </si>
  <si>
    <t xml:space="preserve">3.3.3 OFERTA DE DISPOSICIÓN SANITARIA DE EXCRETAS </t>
  </si>
  <si>
    <t>Unidades Básicas de Saneamiento-UBS (und)</t>
  </si>
  <si>
    <t xml:space="preserve">3.4 BALANCE OFERTA - DEMANDA </t>
  </si>
  <si>
    <t>3.4.1. BALANCE OFERTA - DEMANDA DE AGUA POTABLE</t>
  </si>
  <si>
    <t>Demanda con Proyecto</t>
  </si>
  <si>
    <t>Oferta Optimizada</t>
  </si>
  <si>
    <t>Brecha</t>
  </si>
  <si>
    <t xml:space="preserve">Oferta Optimizada </t>
  </si>
  <si>
    <t>Conexiones de Agua Potable (und)</t>
  </si>
  <si>
    <t>3.4.2. BALANCE OFERTA - DEMANDA DE ALCANTARILLADO SANITARIO Y TRATAMIENTO DE AGUAS RESIDUALES</t>
  </si>
  <si>
    <t>Colectores-Redes de Alcantarillado (l/s)</t>
  </si>
  <si>
    <t>Conexiones Domésticas de Desague (und)</t>
  </si>
  <si>
    <t>Planta de Tratamiento (l/s)</t>
  </si>
  <si>
    <t>Unidades Básicas de Saneamiento (und)</t>
  </si>
  <si>
    <t>DESCRIPCIÓN DE LA ALTERNATIVA TÉCNICA</t>
  </si>
  <si>
    <t>3.5.1</t>
  </si>
  <si>
    <t>ANÁLISIS TÉCNICO DE LA ALTERNATIVA SELECCIONADA</t>
  </si>
  <si>
    <t>Aspectos técnicos</t>
  </si>
  <si>
    <t>Factores empleados para la selección de la Alternativa</t>
  </si>
  <si>
    <t>Planteamiento Técnico de la Alternativa</t>
  </si>
  <si>
    <t>Localización</t>
  </si>
  <si>
    <t>Tamaño</t>
  </si>
  <si>
    <t>Tecnología</t>
  </si>
  <si>
    <t>3.5.2</t>
  </si>
  <si>
    <t>METAS FÍSICAS DE LOS SISTEMAS</t>
  </si>
  <si>
    <t>A.</t>
  </si>
  <si>
    <t>Componentes / Activo</t>
  </si>
  <si>
    <t>Tipo de Factor Productivo</t>
  </si>
  <si>
    <t>Tipo de Tecnología/Material</t>
  </si>
  <si>
    <t>Documento de Disponibilidad de Terreno o de Arreglo institucional</t>
  </si>
  <si>
    <t>Infraestructura</t>
  </si>
  <si>
    <t>L/S</t>
  </si>
  <si>
    <t>M2</t>
  </si>
  <si>
    <t>ML</t>
  </si>
  <si>
    <t>B.</t>
  </si>
  <si>
    <t>Conexiones domiciliarias nuevas</t>
  </si>
  <si>
    <t>C.</t>
  </si>
  <si>
    <t>Dimención Física</t>
  </si>
  <si>
    <t>Tipo de Tecnología / Material</t>
  </si>
  <si>
    <t>M</t>
  </si>
  <si>
    <t>D.</t>
  </si>
  <si>
    <t>Tipo de Tecnología</t>
  </si>
  <si>
    <r>
      <rPr>
        <b/>
        <sz val="9"/>
        <color theme="1"/>
        <rFont val="Arial Narrow"/>
        <family val="2"/>
      </rPr>
      <t xml:space="preserve">E.          </t>
    </r>
    <r>
      <rPr>
        <sz val="9"/>
        <color theme="1"/>
        <rFont val="Arial Narrow"/>
        <family val="2"/>
      </rPr>
      <t xml:space="preserve"> </t>
    </r>
  </si>
  <si>
    <t>INTANGIBLES</t>
  </si>
  <si>
    <t>Unidad Fisica</t>
  </si>
  <si>
    <t>Plan de comunicación y educación sanitaria</t>
  </si>
  <si>
    <t>Intangibles</t>
  </si>
  <si>
    <t xml:space="preserve">N° de documentos </t>
  </si>
  <si>
    <t>Plan de capacitación para la gestión del servicio</t>
  </si>
  <si>
    <t>Plan de monitoreo arqueológico</t>
  </si>
  <si>
    <t>Estudios</t>
  </si>
  <si>
    <t>3.6. COSTOS DE INVERSIÓN</t>
  </si>
  <si>
    <t>3.6.1 COSTOS DE INVERSIÓN A PRECIOS DE MERCADO</t>
  </si>
  <si>
    <t>Costo Unitario S/</t>
  </si>
  <si>
    <t>Costo Directo 
S/</t>
  </si>
  <si>
    <t>Mitigación de Impacto Ambiental S/</t>
  </si>
  <si>
    <t>Flete 
S/</t>
  </si>
  <si>
    <t>Costo de Inversión 
S/</t>
  </si>
  <si>
    <t>Gastos Generales</t>
  </si>
  <si>
    <t>Utilidad</t>
  </si>
  <si>
    <t>Sub Total S/</t>
  </si>
  <si>
    <t>Impuestos</t>
  </si>
  <si>
    <t>Total a Precios Privados 
S/</t>
  </si>
  <si>
    <t>COSTO AGUA POTABLE</t>
  </si>
  <si>
    <t>COSTO ALCANTARILLADO</t>
  </si>
  <si>
    <t>COSTO TRATAMIENTO DE AGUAS RESIDUALES</t>
  </si>
  <si>
    <t>COSTO DISPOSICIÓN SANITARIA DE EXCRETAS</t>
  </si>
  <si>
    <t>COSTO INTANGIBLES</t>
  </si>
  <si>
    <t>SUB TOTAL COSTO DE INVERSIÓN</t>
  </si>
  <si>
    <t>ESTUDIO DEFINITIVO</t>
  </si>
  <si>
    <t xml:space="preserve">  EXPEDIENTE TÉCNICO</t>
  </si>
  <si>
    <t xml:space="preserve">  SUPERVISIÓN DE EXPEDIENTE TÉCNICO</t>
  </si>
  <si>
    <t>SUPERVISIÓN</t>
  </si>
  <si>
    <t xml:space="preserve">  SUPERVISIÓN DE LA OBRA</t>
  </si>
  <si>
    <t xml:space="preserve">  SUPERVISION DEL COMPONENTE SOCIAL</t>
  </si>
  <si>
    <t>GESTIÓN DELPROYECTO</t>
  </si>
  <si>
    <t xml:space="preserve">  GESTIÓN DEL PROYECTO</t>
  </si>
  <si>
    <t>LIQUIDACIÓN</t>
  </si>
  <si>
    <t xml:space="preserve">  LIQUIDACIÓN </t>
  </si>
  <si>
    <t>TOTAL COSTO DE INVERSIÓN</t>
  </si>
  <si>
    <t>% del Costo total de inversión</t>
  </si>
  <si>
    <t>Costo Estudio Definitivo</t>
  </si>
  <si>
    <t>Costo Supervisión</t>
  </si>
  <si>
    <t>Costo Gestión del Proyecto</t>
  </si>
  <si>
    <t>Costo Liquidación</t>
  </si>
  <si>
    <t>Servicio de Agua Potable</t>
  </si>
  <si>
    <t>Servicio de Tratamiento de Aguas Residuales</t>
  </si>
  <si>
    <t>3.6.3 CRONOGRAMA DE EJECUCIÓN FÍSICA</t>
  </si>
  <si>
    <t>Activos</t>
  </si>
  <si>
    <t>Fecha de Inicio</t>
  </si>
  <si>
    <t>Fecha de Término</t>
  </si>
  <si>
    <t>Mes</t>
  </si>
  <si>
    <t>3.6.4 CRONOGRAMA DE EJECUCIÓN FINANCIERA</t>
  </si>
  <si>
    <t>3.7. COSTOS DE OPERACIÓN Y MANTENIMIENTO</t>
  </si>
  <si>
    <t>a. Costos fijos de operación y mantenimiento</t>
  </si>
  <si>
    <t>Rubros</t>
  </si>
  <si>
    <t>Con proyecto</t>
  </si>
  <si>
    <t>Sin proyecto</t>
  </si>
  <si>
    <t>Costo unitario (S/)</t>
  </si>
  <si>
    <t>Frecuencia anual</t>
  </si>
  <si>
    <t>Costo anual (S/)</t>
  </si>
  <si>
    <t>Costos de Administración y Operación</t>
  </si>
  <si>
    <t>Mano de obra calificada</t>
  </si>
  <si>
    <t>Mano de obra semicalificada</t>
  </si>
  <si>
    <t>Mano de obra no calificada</t>
  </si>
  <si>
    <t>Herramientas</t>
  </si>
  <si>
    <t>% de MO</t>
  </si>
  <si>
    <t>Materiales o Insumos</t>
  </si>
  <si>
    <t>Equipos</t>
  </si>
  <si>
    <t>Costos de Mantenimiento</t>
  </si>
  <si>
    <t>Mantenimiento rutinario</t>
  </si>
  <si>
    <t>Mantenimiento periódico</t>
  </si>
  <si>
    <t>Costo Total Anual</t>
  </si>
  <si>
    <t>b. Costos variables de operación y mantenimiento</t>
  </si>
  <si>
    <t>Dosificación en el reservorio de 1.5 mg/l</t>
  </si>
  <si>
    <t>Requerimiento del desinfectante (kg/m3)</t>
  </si>
  <si>
    <t>Precio del desinfectante (Soles/Kg)</t>
  </si>
  <si>
    <t>Costo del desinfectante por m3 de agua (Soles/m3)</t>
  </si>
  <si>
    <t>Cantidad total de desinfectante 
(kg/año)</t>
  </si>
  <si>
    <t>Costo total del desinfectante (Soles/año)</t>
  </si>
  <si>
    <t>c. Flujo de operación y mantenimiento del servicio de agua potable</t>
  </si>
  <si>
    <t>Costos de Operación</t>
  </si>
  <si>
    <t>Costo total O&amp;M con proyecto</t>
  </si>
  <si>
    <t>Costo total O&amp;M sin proyecto</t>
  </si>
  <si>
    <t xml:space="preserve"> Costo Fijo</t>
  </si>
  <si>
    <t xml:space="preserve"> Costo Variable</t>
  </si>
  <si>
    <t>Rubro</t>
  </si>
  <si>
    <t>Unidad</t>
  </si>
  <si>
    <t>Costos de operación</t>
  </si>
  <si>
    <t>Costos de mantenimiento</t>
  </si>
  <si>
    <t>Rutinario</t>
  </si>
  <si>
    <t>Periódico</t>
  </si>
  <si>
    <t>Costo Total Anual de O&amp;M</t>
  </si>
  <si>
    <t>Mantenimiento rutinario (01 UBS)</t>
  </si>
  <si>
    <t>Mantenimiento periódico (01 UBS)</t>
  </si>
  <si>
    <t>Cantidad de UBS</t>
  </si>
  <si>
    <t>Costo total anual de mantenimiento rutinario</t>
  </si>
  <si>
    <t>Costo total anual de mantenimiento periódico</t>
  </si>
  <si>
    <t>Costo Total Anual de Mantenimiento</t>
  </si>
  <si>
    <t>Disposición sanitaria de excretas</t>
  </si>
  <si>
    <t>Costo de Operación</t>
  </si>
  <si>
    <t>Costo de Mantenimiento</t>
  </si>
  <si>
    <t>3.7.3.COSTOS INCREMENTALES DE OPERACIÓN Y MANTENIMIENTO</t>
  </si>
  <si>
    <t>Situación con proyecto</t>
  </si>
  <si>
    <t>Situación sin proyecto</t>
  </si>
  <si>
    <t>Costos de O&amp;M incrementales</t>
  </si>
  <si>
    <t xml:space="preserve">Total </t>
  </si>
  <si>
    <t>3.8. FLUJO DE COSTOS A PRECIOS DE MERCADO</t>
  </si>
  <si>
    <t>Costos de O&amp;M sin proyecto</t>
  </si>
  <si>
    <t>Costos incrementales</t>
  </si>
  <si>
    <t>Inversión</t>
  </si>
  <si>
    <t>Costos de operación y mantenimiento</t>
  </si>
  <si>
    <t>IV. EVALUACIÓN</t>
  </si>
  <si>
    <t>BENEFICIOS SOCIALES</t>
  </si>
  <si>
    <t>4.1.1</t>
  </si>
  <si>
    <t>ESTIMACIÓN DE LA CURVA DE DEMANDA DE AGUA</t>
  </si>
  <si>
    <t>A) DETERMINACION DEL 1ER PUNTO DE LA CURVA DEMANDA</t>
  </si>
  <si>
    <t>INFORMACIÓN DE CONSUMO DE LOS NO CONECTADOS</t>
  </si>
  <si>
    <t>► CASO 1: POR CAMIÓN CISTERNA/PAGO POR VOLUMEN DE AGUA</t>
  </si>
  <si>
    <t>Gasto mensual familiar por el abastecimiento del camión cisterna</t>
  </si>
  <si>
    <t>Consumo de los no conectados que se abastecen del camión cisterna</t>
  </si>
  <si>
    <t>m3/mes/familia</t>
  </si>
  <si>
    <t>Costo que representa el abastecimiento por camion cisterna</t>
  </si>
  <si>
    <t>S//m3</t>
  </si>
  <si>
    <t>► CASO 2 : POR ACARREO DESDE LA FUENTE</t>
  </si>
  <si>
    <t>N° de Viajes 
 x Día</t>
  </si>
  <si>
    <t>N° Baldes 
 x Viaje</t>
  </si>
  <si>
    <t>Capacidad 
 x Balde 
 (litros)</t>
  </si>
  <si>
    <t>Valor Social del tiempo</t>
  </si>
  <si>
    <t>Volumen de acarreo</t>
  </si>
  <si>
    <t>Parámetros de Evaluación Social</t>
  </si>
  <si>
    <t>Tiempo total de acarreo Horas</t>
  </si>
  <si>
    <t>Propósito del viaje</t>
  </si>
  <si>
    <t>Valor Social del Tiempo 
 (S//hora)</t>
  </si>
  <si>
    <t>Valor Social del Tiempo 
 (S//mes)</t>
  </si>
  <si>
    <t>Volumen Acarreo x día (litros)</t>
  </si>
  <si>
    <t>Volumen Acarreo x mes (m3)</t>
  </si>
  <si>
    <t>Ámbito Urbano</t>
  </si>
  <si>
    <t>Valor del tiempo (S///hora)</t>
  </si>
  <si>
    <t>Proposito laboral S/hora (*)</t>
  </si>
  <si>
    <t>No laboral</t>
  </si>
  <si>
    <t>Factor de corrección propósito no laboral (*)</t>
  </si>
  <si>
    <t>Adultos</t>
  </si>
  <si>
    <t>Laboral</t>
  </si>
  <si>
    <t>Menores</t>
  </si>
  <si>
    <t>Valor de 1 hora propósito no laboral S/hora</t>
  </si>
  <si>
    <t>(*) Anexo N°11: Parámetros de Evaluación Social</t>
  </si>
  <si>
    <t>Consumo de los no conectados al servicio que acarrean agua desde la fuente</t>
  </si>
  <si>
    <t>Costo que representa el tiempo de acarreo</t>
  </si>
  <si>
    <t>B) DETERMINACION DEL 2DO PUNTO DE LA CURVA DEMANDA</t>
  </si>
  <si>
    <t>INFORMACIÓN DE CONSUMO DE LOS CONECTADOS</t>
  </si>
  <si>
    <t>CONECTADOS CON MEDICIÓN</t>
  </si>
  <si>
    <t>►CASO 1: CONECTADOS CON MEDICIÓN</t>
  </si>
  <si>
    <t>Consumo de usuarios con micromedición</t>
  </si>
  <si>
    <t>(m3/mes/fam)</t>
  </si>
  <si>
    <t>Tarifa que pagan los usuarios con micromedición</t>
  </si>
  <si>
    <t>(S//m3)</t>
  </si>
  <si>
    <t>►CASO 2: CONECTADOS SIN MEDICIÓN</t>
  </si>
  <si>
    <t>Consumo de saturación (m3/mes/fam)</t>
  </si>
  <si>
    <t>Tarifa marginal de consumo de saturación (S//m3)</t>
  </si>
  <si>
    <t>Consumo con racionamiento (m3/mes/fam)</t>
  </si>
  <si>
    <t>C) DETERMINACION DE LA CURVA DEMANDA</t>
  </si>
  <si>
    <t>CURVA DEMANDA</t>
  </si>
  <si>
    <t>P</t>
  </si>
  <si>
    <t>Variable Cantidad</t>
  </si>
  <si>
    <t>Usuarios</t>
  </si>
  <si>
    <t>Variable Precio</t>
  </si>
  <si>
    <t>Cantidad 
 (m3/mes/viv)</t>
  </si>
  <si>
    <t>Precio 
 (S//m3)</t>
  </si>
  <si>
    <t>Precio máximo al cual no se demandaría agua (Pm)</t>
  </si>
  <si>
    <t>Consumo de los no conectados al sistema (Qnc)</t>
  </si>
  <si>
    <t>Precio económico del agua para los no conectados al sistema (Pnc)</t>
  </si>
  <si>
    <t>Consumo de usuarios con micromedición (Qc)</t>
  </si>
  <si>
    <t>Consumo con 
 racionamiento (Qr)</t>
  </si>
  <si>
    <t>Precio asociado al consumo con racionamiento según curva demanda (Pr)</t>
  </si>
  <si>
    <t>Tarifa marginal cero</t>
  </si>
  <si>
    <t>4.1.2</t>
  </si>
  <si>
    <t>ESTIMACIÓN DE LOS BENEFICIOS DE LOS NUEVOS Y ANTIGUOS USUARIOS</t>
  </si>
  <si>
    <t>SITUACIÓN CON PROYECTO</t>
  </si>
  <si>
    <t>Beneficios Unitarios</t>
  </si>
  <si>
    <t>Nuevos Usuarios</t>
  </si>
  <si>
    <t>Antiguos Usuarios</t>
  </si>
  <si>
    <t>a. Beneficios por Recursos Liberados (S//fam/mes)</t>
  </si>
  <si>
    <t>b. Beneficios por Incremento del Consumo de Agua (S//fam/mes)</t>
  </si>
  <si>
    <t>c. Beneficios Brutos Totales (S//fam/mes)</t>
  </si>
  <si>
    <t>Años</t>
  </si>
  <si>
    <t>Nº de Familias conectadas al servicio</t>
  </si>
  <si>
    <t>Beneficios Brutos (S/.año)</t>
  </si>
  <si>
    <t>Beneficios Adicionales (S/.año)</t>
  </si>
  <si>
    <t>Beneficios Totales (S/.año)</t>
  </si>
  <si>
    <t>4.2 COSTOS SOCIALES</t>
  </si>
  <si>
    <t>4.2.1 COSTOS DE INVERSIÓN A PRECIOS SOCIALES</t>
  </si>
  <si>
    <t>Costo total a precios de mercado (soles con IGV)</t>
  </si>
  <si>
    <t>Incidencia</t>
  </si>
  <si>
    <t>Factor de corrección</t>
  </si>
  <si>
    <t>Costo a precios sociales (S/)</t>
  </si>
  <si>
    <t>Total Sist. agua potable</t>
  </si>
  <si>
    <t>Bienes transables</t>
  </si>
  <si>
    <t>Bienes no transables</t>
  </si>
  <si>
    <t>Combustible</t>
  </si>
  <si>
    <t>Total Sist. de alcantarillado</t>
  </si>
  <si>
    <t>Total Sist. de Tratamiento de Aguas Residuales</t>
  </si>
  <si>
    <t>Total Sist. de Disposición Sanitaria de Excretas</t>
  </si>
  <si>
    <t>Total Capacitaciones</t>
  </si>
  <si>
    <t>SUB TOTAL</t>
  </si>
  <si>
    <t>COSTO DE INVERSIÓN A PRECIOS SOCIALES</t>
  </si>
  <si>
    <t>4.2.2 COSTOS DE INVERSIÓN A PRECIOS SOCIALES POR TIPO DE SERVICIO</t>
  </si>
  <si>
    <t>Costo directo + GG+Utilidad+IGV</t>
  </si>
  <si>
    <t>% del costo total de inversión</t>
  </si>
  <si>
    <t>Costo capacitación</t>
  </si>
  <si>
    <t>Costo estudio definitivo</t>
  </si>
  <si>
    <t>Costo de supervisión</t>
  </si>
  <si>
    <t>Costo de gestión del proyecto</t>
  </si>
  <si>
    <t>Costo de liquidación</t>
  </si>
  <si>
    <t>Costo de inversión del servicio</t>
  </si>
  <si>
    <t>4.3 COSTOS DE OPERACIÓN Y MANTENIMIENTO A PRECIOS SOCIALES</t>
  </si>
  <si>
    <t>4.3.1. COSTOS DE OPERACIÓN Y MANTENIMIENTO DEL SERVICIO DE AGUA POTABLE</t>
  </si>
  <si>
    <t>Costos de admin. y operación</t>
  </si>
  <si>
    <t>Costo Total anual</t>
  </si>
  <si>
    <t>Alcantarillado y tratamiento de aguas residuales</t>
  </si>
  <si>
    <t>Costo de mantenimiento</t>
  </si>
  <si>
    <t>Costo de operación</t>
  </si>
  <si>
    <t>4.3.3. COSTOS INCREMENTALES DE OPERACIÓN Y MANTENIMIENTO</t>
  </si>
  <si>
    <t>4.6 SOSTENIBILIDAD</t>
  </si>
  <si>
    <t>4.6.1. CÁLCULO DE LA TARIFA MEDIA A LARGO PLAZO</t>
  </si>
  <si>
    <t>Inversión 
Año 0 -10 Precios Privados</t>
  </si>
  <si>
    <t>Reposición de Equipos
  Precios Privados</t>
  </si>
  <si>
    <t>Costos de O&amp;M Precios Privados</t>
  </si>
  <si>
    <t>Total de Costos Precios Privados</t>
  </si>
  <si>
    <t>Volumen</t>
  </si>
  <si>
    <t>Factor de Actualización</t>
  </si>
  <si>
    <t>Valor Actual</t>
  </si>
  <si>
    <t>Costos Totales 
 (Inversión, O&amp;M)</t>
  </si>
  <si>
    <t>Costos 
 O&amp;M</t>
  </si>
  <si>
    <t>Consumos</t>
  </si>
  <si>
    <t>(Soles)</t>
  </si>
  <si>
    <t>(m3/año)</t>
  </si>
  <si>
    <t>CIP (I+ OM ) =</t>
  </si>
  <si>
    <t>CIP ( OM ) =</t>
  </si>
  <si>
    <t xml:space="preserve">4.6.2. RESPONSABLE DE LA OPERACIÓN Y MANTENIMIENTO DEL PROYECTO </t>
  </si>
  <si>
    <t>4.7 MODALIDAD DE EJECUCIÓN Y FUENTE DE FINANCIAMIENTO</t>
  </si>
  <si>
    <t>TIPO DE EJECUCIÓN</t>
  </si>
  <si>
    <t>Elegir Modalidad</t>
  </si>
  <si>
    <t>FUENTE DE FINANCIAMIENTO</t>
  </si>
  <si>
    <t>Elegir tipo de fuente</t>
  </si>
  <si>
    <t>Administración directa</t>
  </si>
  <si>
    <t>Recursos ordinarios</t>
  </si>
  <si>
    <t>Administración indirecta - por contrata</t>
  </si>
  <si>
    <t>Recursos directamente recaudados</t>
  </si>
  <si>
    <t>Administración indirecta - asociación público privada (app)</t>
  </si>
  <si>
    <t>Recursos por operaciones oficiales de crédito</t>
  </si>
  <si>
    <t>Administración indirecta - núcleo ejecutor</t>
  </si>
  <si>
    <t>Donaciones y transferencias</t>
  </si>
  <si>
    <t>Administración indirecta - ley 29230 (obras por impuestos)</t>
  </si>
  <si>
    <t>Recursos determinados</t>
  </si>
  <si>
    <t>4.8 GESTIÓN INTEGRAL DE LOS RIESGOS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</si>
  <si>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</si>
  <si>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</si>
  <si>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</si>
  <si>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</si>
  <si>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</si>
  <si>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>4.9 IMPACTO AMBIENTAL</t>
  </si>
  <si>
    <t>Impactos Negativos</t>
  </si>
  <si>
    <t>Medidas de Mitigación</t>
  </si>
  <si>
    <t>Costo (S/)</t>
  </si>
  <si>
    <t>Durante la Ejecución</t>
  </si>
  <si>
    <t>Impacto 1:</t>
  </si>
  <si>
    <t>Impacto 2:</t>
  </si>
  <si>
    <t>Impacto 3:</t>
  </si>
  <si>
    <t>Durante el Funcionamiento</t>
  </si>
  <si>
    <t>4.4  ESTIMACIÓN DE INDICADORES DE RENTABILIDAD SOCIAL</t>
  </si>
  <si>
    <t>4.4.1 EVALUACIÓN SOCIAL COSTO BENEFICIO DEL SERVICIO DE AGUA POTABLE</t>
  </si>
  <si>
    <t>Población Conectada (%)</t>
  </si>
  <si>
    <t>Otros Beneficios</t>
  </si>
  <si>
    <t>Costos incrementales de operación y mantenimiento</t>
  </si>
  <si>
    <t>Flujo neto a precios sociales</t>
  </si>
  <si>
    <t>Factor de descuento</t>
  </si>
  <si>
    <t>Valor actual del flujo neto a precios sociales</t>
  </si>
  <si>
    <t>VAN SOCIAL</t>
  </si>
  <si>
    <t>TIR SOCIAL</t>
  </si>
  <si>
    <t>VAB</t>
  </si>
  <si>
    <t>VAC</t>
  </si>
  <si>
    <t>RATIO B/C</t>
  </si>
  <si>
    <t>4.4.2</t>
  </si>
  <si>
    <t>Población total</t>
  </si>
  <si>
    <t>Población conectada %</t>
  </si>
  <si>
    <t>Población beneficiada</t>
  </si>
  <si>
    <t>Inversión total a precio social</t>
  </si>
  <si>
    <t>Costos de operación y mantenimiento incrementales</t>
  </si>
  <si>
    <t>Valor Actual a precios sociales</t>
  </si>
  <si>
    <t>VAC SOCIAL</t>
  </si>
  <si>
    <t>Población promedio</t>
  </si>
  <si>
    <t>ICE</t>
  </si>
  <si>
    <t>4.4.3 RESUMEN DE INDICADORES DE RENTABILIDAD SOCIAL</t>
  </si>
  <si>
    <t>Alternativa 01</t>
  </si>
  <si>
    <t>Alternativa 02</t>
  </si>
  <si>
    <t>Alternativa 03</t>
  </si>
  <si>
    <t>Monto de Inversión Total</t>
  </si>
  <si>
    <t>A Precio de Mercado (S/)</t>
  </si>
  <si>
    <t>A Precio Social (S/)</t>
  </si>
  <si>
    <t>Costo Beneficio</t>
  </si>
  <si>
    <t>Valor Actual Neto-VAN (S/)</t>
  </si>
  <si>
    <t>Tasa Interna de Retorno-TIR (%)</t>
  </si>
  <si>
    <t>Costo Efectividad</t>
  </si>
  <si>
    <t>Índice Costo Efectividad (S//hab)</t>
  </si>
  <si>
    <t>4.5. COSTO PERCAPITA SEGÚN COMPONENTE</t>
  </si>
  <si>
    <t>Tipo</t>
  </si>
  <si>
    <t>Indicador</t>
  </si>
  <si>
    <t>Alternativa 01 (*)</t>
  </si>
  <si>
    <t>Costos Referenciales</t>
  </si>
  <si>
    <t>¿El costo percapita por componente es ≤ al costo percápita determinado por el Sector?</t>
  </si>
  <si>
    <t>Zona</t>
  </si>
  <si>
    <t>Costo por Habitante</t>
  </si>
  <si>
    <t>Costo por percápita por sistema</t>
  </si>
  <si>
    <t>Costo percápita de Agua Potable</t>
  </si>
  <si>
    <t>Costo percápita de Alcantarillado Sanitario</t>
  </si>
  <si>
    <t>Costo percápita de Tratamiento de Aguas Residuales</t>
  </si>
  <si>
    <t>Nota: (*) Estimación a precios de mercado</t>
  </si>
  <si>
    <t>4.10 RESUMEN DEL PROYECTO: MATRIZ DEL MARCO LÓGICO</t>
  </si>
  <si>
    <t>Nivel de Objetivo</t>
  </si>
  <si>
    <t>Indicadores</t>
  </si>
  <si>
    <t>Medios de Verificación</t>
  </si>
  <si>
    <t>Supuestos</t>
  </si>
  <si>
    <t>Fin</t>
  </si>
  <si>
    <t>Propósito</t>
  </si>
  <si>
    <t>Acciones</t>
  </si>
  <si>
    <t>4.11 CONCLUSIONES Y RECOMENDACIONES</t>
  </si>
  <si>
    <t>4.12 ANEXOS</t>
  </si>
  <si>
    <t>· Anexo N°01:</t>
  </si>
  <si>
    <t>· Anexo N°02:</t>
  </si>
  <si>
    <t>· Anexo N°03:</t>
  </si>
  <si>
    <t>· Anexo N°04:</t>
  </si>
  <si>
    <t>Reporte de aforos de las fuentes de agua</t>
  </si>
  <si>
    <t>· Anexo N°05:</t>
  </si>
  <si>
    <t>Descripción preliminar de la topografía y tipo de suelo en el área de estudio</t>
  </si>
  <si>
    <t>· Anexo N°06:</t>
  </si>
  <si>
    <t>Reporte del test de percolación (*)</t>
  </si>
  <si>
    <t>· Anexo N°07:</t>
  </si>
  <si>
    <t>Análisis Físico-Químico y Bacteriológico de la Fuente de Agua</t>
  </si>
  <si>
    <t>· Anexo N°08:</t>
  </si>
  <si>
    <t>Padrón Preliminar de Asociados (beneficiarios)</t>
  </si>
  <si>
    <t>· Anexo N°09:</t>
  </si>
  <si>
    <t>Esquema o croquis de la alternativa de solución</t>
  </si>
  <si>
    <t>· Anexo N°11:</t>
  </si>
  <si>
    <t>· Anexo N°12:</t>
  </si>
  <si>
    <t>· Anexo N°13:</t>
  </si>
  <si>
    <t>Compromiso de pago de cuota familiar (*)</t>
  </si>
  <si>
    <t>· Anexo N°14:</t>
  </si>
  <si>
    <t>· Anexo N°15:</t>
  </si>
  <si>
    <t>Acta de Asamblea General Disponibilidad de Terrenos preliminar (*)</t>
  </si>
  <si>
    <t>Estudio Hidrológico (En caso el proyecto se encuentre en zona inundable)</t>
  </si>
  <si>
    <t>· Anexo N°18</t>
  </si>
  <si>
    <t>Resolución Administrativa de la Autoridad Nacional de Agua para la Acreditación de Disponibilidad Hídrica o Licencia de Uso de Agua (*)</t>
  </si>
  <si>
    <t>· Anexo N°19</t>
  </si>
  <si>
    <t>Documento de Factibilidad de la EPS  y opinion tecnica favorable de la alternativa tecnica (*)</t>
  </si>
  <si>
    <t>· Anexo N°20</t>
  </si>
  <si>
    <t>· Anexo N°21</t>
  </si>
  <si>
    <t>Documento de opinion sobre la prevision de gastos para la operacion y mantenimiento (**)</t>
  </si>
  <si>
    <t>(*) Incluir en caso corresponda.</t>
  </si>
  <si>
    <t>(**) En caso la entidad a cargo de la OyM sea distinta a la UF que formula</t>
  </si>
  <si>
    <t>5. FIRMAS</t>
  </si>
  <si>
    <t>Responsable de la formulación del proyecto</t>
  </si>
  <si>
    <t>Responsable de la Unidad Formuladora</t>
  </si>
  <si>
    <t>Costo per cápita del Sistema de Agua Potable</t>
  </si>
  <si>
    <t>REGION NATURAL</t>
  </si>
  <si>
    <t>AGUA DE LLUVIA</t>
  </si>
  <si>
    <t>FUENTE SUBTERRÁNEA</t>
  </si>
  <si>
    <t>FUENTE SUPERFICIAL</t>
  </si>
  <si>
    <t>Nro. PI</t>
  </si>
  <si>
    <t>COSTO PROMEDIO PER CAPITA AGUA</t>
  </si>
  <si>
    <t>Mín. de COSTO PER CAPITA AGUA</t>
  </si>
  <si>
    <t>Máx. COSTO PER CAPITA AGUA</t>
  </si>
  <si>
    <t>SIERRA</t>
  </si>
  <si>
    <t>SELVA</t>
  </si>
  <si>
    <t>COMPOSTAJE CONTINUO</t>
  </si>
  <si>
    <t>N.A.</t>
  </si>
  <si>
    <t>ARRASTRE HIDRÁULICO</t>
  </si>
  <si>
    <t>COMPOSTERA</t>
  </si>
  <si>
    <t>Máx. de COSTO PER CAPITA</t>
  </si>
  <si>
    <t>UBS/COMPOSTERA</t>
  </si>
  <si>
    <t>ALCANTARILLADO (*)</t>
  </si>
  <si>
    <t>Costa</t>
  </si>
  <si>
    <t>Sierra</t>
  </si>
  <si>
    <t>Selva</t>
  </si>
  <si>
    <t>(*) Incluye costos de tratamiento de aguas residuales
  Solo aplica intervenciones de Mejoramiento y Ampliacion</t>
  </si>
  <si>
    <t>ALCANTARILLADO</t>
  </si>
  <si>
    <t>TRATAMIENTO DE AGUA RESIDUAL</t>
  </si>
  <si>
    <t>https://www.cepal.org/cgi-bin/getprod.asp?xml=/ilpes/noticias/paginas/8/52958/P52958.xml&amp;base=/tpl/blanco.xsl</t>
  </si>
  <si>
    <t>Naturaleza de intervensión</t>
  </si>
  <si>
    <t>Objeto de intervensión</t>
  </si>
  <si>
    <t>Tipos de sistemas de agua</t>
  </si>
  <si>
    <t>UM</t>
  </si>
  <si>
    <t>Nivel freatico (m)</t>
  </si>
  <si>
    <t>Tipo de fuente hidrica</t>
  </si>
  <si>
    <t>Tipo de uso de la fuente hidrica</t>
  </si>
  <si>
    <t>UM costos O&amp;M</t>
  </si>
  <si>
    <t>NIVEL DE GOBIERNO</t>
  </si>
  <si>
    <t>CREACIÓN</t>
  </si>
  <si>
    <t>Sistema de agua por gravedad</t>
  </si>
  <si>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1 metro</t>
    </r>
  </si>
  <si>
    <t>Superficial</t>
  </si>
  <si>
    <t>hh</t>
  </si>
  <si>
    <t>GOBIERNO NACIONAL</t>
  </si>
  <si>
    <r>
      <rPr>
        <sz val="9"/>
        <color theme="1"/>
        <rFont val="Arial Narrow"/>
        <family val="2"/>
      </rPr>
      <t>&gt;1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2 m</t>
    </r>
  </si>
  <si>
    <t>Riego</t>
  </si>
  <si>
    <t>GOBIERNO REGIONAL</t>
  </si>
  <si>
    <t>AMPLIACIÓN</t>
  </si>
  <si>
    <t>Sistema de agua mixto</t>
  </si>
  <si>
    <t>m2</t>
  </si>
  <si>
    <r>
      <rPr>
        <sz val="9"/>
        <color theme="1"/>
        <rFont val="Arial Narrow"/>
        <family val="2"/>
      </rPr>
      <t>&gt;2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3 m</t>
    </r>
  </si>
  <si>
    <t>Superficial y subterranea</t>
  </si>
  <si>
    <t>Consumo humano y riego</t>
  </si>
  <si>
    <t>Und</t>
  </si>
  <si>
    <t>MEJORAMIENTO</t>
  </si>
  <si>
    <r>
      <rPr>
        <sz val="9"/>
        <color theme="1"/>
        <rFont val="Arial Narrow"/>
        <family val="2"/>
      </rPr>
      <t>&gt;3</t>
    </r>
    <r>
      <rPr>
        <sz val="9"/>
        <color theme="1"/>
        <rFont val="Calibri"/>
        <family val="2"/>
      </rPr>
      <t>≤</t>
    </r>
    <r>
      <rPr>
        <sz val="9"/>
        <color theme="1"/>
        <rFont val="Arial Narrow"/>
        <family val="2"/>
      </rPr>
      <t xml:space="preserve"> 4 m</t>
    </r>
  </si>
  <si>
    <t>RECUPERACIÓN</t>
  </si>
  <si>
    <t>&gt; 4 m</t>
  </si>
  <si>
    <t>Otro diferente a consumo humano y riego</t>
  </si>
  <si>
    <t>Componentes sistema de agua</t>
  </si>
  <si>
    <t>Tipo de captación</t>
  </si>
  <si>
    <t>Componentes UBS</t>
  </si>
  <si>
    <t>Tipo de UBS</t>
  </si>
  <si>
    <t>Sistema de disposición sanitaria de excretas</t>
  </si>
  <si>
    <t>Disponiblidad de terreno</t>
  </si>
  <si>
    <t>UBS para costos</t>
  </si>
  <si>
    <t>Acciones componente social</t>
  </si>
  <si>
    <t>Indicadores de Brecha</t>
  </si>
  <si>
    <t>Tipo de Indicador</t>
  </si>
  <si>
    <t>Inundaciones</t>
  </si>
  <si>
    <t>Captación tipo flotante</t>
  </si>
  <si>
    <t>Barraje fijo sin canal de derivación</t>
  </si>
  <si>
    <t>Caseta</t>
  </si>
  <si>
    <t>UBS -HSV</t>
  </si>
  <si>
    <t>Unidad Básica de Saneamiento de Hoyo Seco Ventilado</t>
  </si>
  <si>
    <t>De propiedad del CCPP, con documento de libre disponibilidad</t>
  </si>
  <si>
    <t>UBS de Hoyo Seco Ventilado - Viviendas</t>
  </si>
  <si>
    <t>Captación por gravedad</t>
  </si>
  <si>
    <t>Barraje fijo con canal de derivación</t>
  </si>
  <si>
    <t>Pozo de absorción</t>
  </si>
  <si>
    <t>UBS-COM</t>
  </si>
  <si>
    <t>Unidad Básica de Saneamiento Compostera de Doble Cámara</t>
  </si>
  <si>
    <t>De propiedad del CCPP, sin documento de libre disponibilidad</t>
  </si>
  <si>
    <t>UBS Compostera de Doble Cámara - Viviendas</t>
  </si>
  <si>
    <t>Lluvias intensas</t>
  </si>
  <si>
    <t>Captación por bombeo</t>
  </si>
  <si>
    <t>Balsa flotante</t>
  </si>
  <si>
    <t>Zanja de percolación</t>
  </si>
  <si>
    <t>UBS-ZIN</t>
  </si>
  <si>
    <t>Unidad Básica de Saneamiento Compostera para Zona Inundable</t>
  </si>
  <si>
    <t>De propiedad del CCPP, con saneamiento fisico legal</t>
  </si>
  <si>
    <t>UBS Compostera para Zona Inundable - Viviendas</t>
  </si>
  <si>
    <t>Capacitación en ducación sanitaria</t>
  </si>
  <si>
    <t>Helada</t>
  </si>
  <si>
    <t>Captación por manantial</t>
  </si>
  <si>
    <t>Caisson</t>
  </si>
  <si>
    <t>Humedal</t>
  </si>
  <si>
    <t>UBS-TSM</t>
  </si>
  <si>
    <t>Unidad Básica de Saneamiento de Tanque Séptico Mejorado</t>
  </si>
  <si>
    <t>De propiedad del CCPP, sin saneamiento fisico legal</t>
  </si>
  <si>
    <t>UBS con Tanque Séptico Mejorado - Viviendas</t>
  </si>
  <si>
    <t>Capacitación en gestión administrativa del servicio</t>
  </si>
  <si>
    <t>Nevadas</t>
  </si>
  <si>
    <t>Manantial de ladera</t>
  </si>
  <si>
    <t>Biodigestor</t>
  </si>
  <si>
    <t>UBS-H</t>
  </si>
  <si>
    <t>Unidad Básica de Saneamiento Con Arraste Hidráulico</t>
  </si>
  <si>
    <t>De propiedad privada, con documento de donación</t>
  </si>
  <si>
    <t>UBS con Arraste Hidráulico - Viviendas</t>
  </si>
  <si>
    <t>Friaje</t>
  </si>
  <si>
    <t>Manantial de fondo</t>
  </si>
  <si>
    <t>Cámara compostera</t>
  </si>
  <si>
    <t>Hoyo Seco Ventilado</t>
  </si>
  <si>
    <t>De propiedad privada, sin documento de donación</t>
  </si>
  <si>
    <t>UBS de Hoyo Seco Ventilado - II.EE.</t>
  </si>
  <si>
    <t>Galería filtrante</t>
  </si>
  <si>
    <t>Tanque séptico</t>
  </si>
  <si>
    <t>Hoyo Seco sinVentilación</t>
  </si>
  <si>
    <t>De propiedad privada, con acuerdo de compra - venta</t>
  </si>
  <si>
    <t>UBS Compostera de Doble Cámara - II.EE.</t>
  </si>
  <si>
    <t>Sequías</t>
  </si>
  <si>
    <t>Captación por pozo manual</t>
  </si>
  <si>
    <t>Pozos</t>
  </si>
  <si>
    <t>Tanque séptico mejorado</t>
  </si>
  <si>
    <t>Letrina artesanal</t>
  </si>
  <si>
    <t>De propiedad privada, sin acuerdo de compra - venta</t>
  </si>
  <si>
    <t>UBS Compostera para Zona Inundable - II.EE.</t>
  </si>
  <si>
    <t>Vulcanismo</t>
  </si>
  <si>
    <t>De propiedad del GL, con saneamiento fisico legal</t>
  </si>
  <si>
    <t>UBS con Tanque Séptico Mejorado - II.EE.</t>
  </si>
  <si>
    <t>Tsunamis</t>
  </si>
  <si>
    <t>Planta de tratamiento de agua potable</t>
  </si>
  <si>
    <t>De propiedad del GL, sin saneamiento fisico legal</t>
  </si>
  <si>
    <t>UBS con Arraste Hidráulico - II.EE.</t>
  </si>
  <si>
    <t>Incendios forestales</t>
  </si>
  <si>
    <t>UBS de Hoyo Seco Ventilado - P. Salud y Sociales</t>
  </si>
  <si>
    <t>Erosión</t>
  </si>
  <si>
    <t>UBS Compostera de Doble Cámara - P. Salud y Sociales</t>
  </si>
  <si>
    <t>Vientos fuertes</t>
  </si>
  <si>
    <t>Cisterna</t>
  </si>
  <si>
    <t>UBS Compostera para Zona Inundable - P. Salud y Sociales</t>
  </si>
  <si>
    <t>Incendios urbanos</t>
  </si>
  <si>
    <t>UBS con Tanque Séptico Mejorado - P. Salud y Sociales</t>
  </si>
  <si>
    <t>Radiación solar</t>
  </si>
  <si>
    <t>UBS con Arraste Hidráulico - P. Salud y Sociales</t>
  </si>
  <si>
    <t>Conexiones domiciliarias mejoradas</t>
  </si>
  <si>
    <t>Conexiones comerciales</t>
  </si>
  <si>
    <t>Conexiones estatales</t>
  </si>
  <si>
    <t>Conexiones sociales</t>
  </si>
  <si>
    <t>Conexiones industriales</t>
  </si>
  <si>
    <t>Pileta pública</t>
  </si>
  <si>
    <t>Tipos de sistema</t>
  </si>
  <si>
    <t>Sistema por gravedad con tratamiento</t>
  </si>
  <si>
    <t>Sistema por gravedad sin tratamiento</t>
  </si>
  <si>
    <t>Sistema por bombeo con tratamiento</t>
  </si>
  <si>
    <t>Sistema por bombeo sin tratamiento</t>
  </si>
  <si>
    <t>U.M. O&amp;M</t>
  </si>
  <si>
    <t>Semestre</t>
  </si>
  <si>
    <t>Anual</t>
  </si>
  <si>
    <t>Und.</t>
  </si>
  <si>
    <t>%</t>
  </si>
  <si>
    <t>% M.O.</t>
  </si>
  <si>
    <t>CONSUMO DE LOS NO CONECTADOS</t>
  </si>
  <si>
    <t>CONSUMO DE LOS CONECTADOS</t>
  </si>
  <si>
    <t>PROPOSITO</t>
  </si>
  <si>
    <t>CONECTADOS SIN MEDICIÓN</t>
  </si>
  <si>
    <t xml:space="preserve">POR CAMIÓN CISTERNA/PAGO POR VOLUMEN DE AGUA + ACARREO </t>
  </si>
  <si>
    <t>Alcantarillado</t>
  </si>
  <si>
    <t>Tratamiento de aguas residuales</t>
  </si>
  <si>
    <t>Tipos de sistema de alcantarillado</t>
  </si>
  <si>
    <t>Cloro residual</t>
  </si>
  <si>
    <t>Cuerpo receptor</t>
  </si>
  <si>
    <t>Tipo de TAR</t>
  </si>
  <si>
    <t>&gt; a LP 0.5 MGL /L</t>
  </si>
  <si>
    <t>Semanal</t>
  </si>
  <si>
    <t>Rio</t>
  </si>
  <si>
    <t>Tratamiento primario</t>
  </si>
  <si>
    <t>Captación superficial</t>
  </si>
  <si>
    <t>Compuertas</t>
  </si>
  <si>
    <t>Emisor (ingreso a PTAR)</t>
  </si>
  <si>
    <t>&lt; a LP 0.5 MGL /L</t>
  </si>
  <si>
    <t>Rocoso</t>
  </si>
  <si>
    <t>Lago</t>
  </si>
  <si>
    <t>Tratamiento secundario</t>
  </si>
  <si>
    <t>Línea de impulsión de aguas residuales</t>
  </si>
  <si>
    <t>Solo JASS</t>
  </si>
  <si>
    <t>Semirocoso</t>
  </si>
  <si>
    <t>Mar</t>
  </si>
  <si>
    <t>Servicio de Disposición Sanitaria de Excretas</t>
  </si>
  <si>
    <t>Terreno</t>
  </si>
  <si>
    <t>Solo UGM</t>
  </si>
  <si>
    <t>Semestral</t>
  </si>
  <si>
    <t>Arenoso</t>
  </si>
  <si>
    <t>Canal</t>
  </si>
  <si>
    <t>Barraje</t>
  </si>
  <si>
    <t>Mixto</t>
  </si>
  <si>
    <t>Mas de 1 año</t>
  </si>
  <si>
    <t>Bocatoma</t>
  </si>
  <si>
    <t>Equipamiento hidráulico (válvulas y accesorios)</t>
  </si>
  <si>
    <t>Tipo de PTAR</t>
  </si>
  <si>
    <t>Opcion Tecnológica de PTAR</t>
  </si>
  <si>
    <t>Tipo de factor productivo</t>
  </si>
  <si>
    <t>Opcion Tecnologica de UBS</t>
  </si>
  <si>
    <t>Tratamiento Preliminar</t>
  </si>
  <si>
    <t>Criba</t>
  </si>
  <si>
    <t>Recursos</t>
  </si>
  <si>
    <t>Pontón</t>
  </si>
  <si>
    <t>Hoyo seco ventilado</t>
  </si>
  <si>
    <t>Desarenador</t>
  </si>
  <si>
    <t>Personal</t>
  </si>
  <si>
    <t>Equipo de bombeo (bombas, motor)</t>
  </si>
  <si>
    <t>Equipamiento</t>
  </si>
  <si>
    <t>Compostera</t>
  </si>
  <si>
    <t>Tanque Imhoff</t>
  </si>
  <si>
    <t>Municipalidad</t>
  </si>
  <si>
    <t>Canales</t>
  </si>
  <si>
    <t>Mobiliario</t>
  </si>
  <si>
    <t>Especial para zona inundable</t>
  </si>
  <si>
    <t>Tanque de Sedimentación</t>
  </si>
  <si>
    <t>Unidad de Gestión Municipal</t>
  </si>
  <si>
    <t>Materiales</t>
  </si>
  <si>
    <t>Captación de agua de mar</t>
  </si>
  <si>
    <t>Vehículos</t>
  </si>
  <si>
    <t>Tanque septico mejorado</t>
  </si>
  <si>
    <t>Tanque de Flotación</t>
  </si>
  <si>
    <t>Junta Administradora de Servicios de Saneamiento</t>
  </si>
  <si>
    <t>Equipamiento para otras fuentes de energía (paneles solares, acumuladores de energía, etc)</t>
  </si>
  <si>
    <t>Terrenos</t>
  </si>
  <si>
    <t>Otro</t>
  </si>
  <si>
    <t>Captación subterránea</t>
  </si>
  <si>
    <t>Equipamiento de bombeo (bombas, motor)</t>
  </si>
  <si>
    <t>Tratamiento con Lodos Activados</t>
  </si>
  <si>
    <t>Personal y equipos/o materiales</t>
  </si>
  <si>
    <t>Pozo</t>
  </si>
  <si>
    <t>Infraestructura Natural</t>
  </si>
  <si>
    <t>Filtros Percoladores</t>
  </si>
  <si>
    <t>Pozo de monitoreo</t>
  </si>
  <si>
    <t>Sistemas Biológicos Rotativos de Contacto</t>
  </si>
  <si>
    <t>Otros</t>
  </si>
  <si>
    <t>Filtros Intermitentes de Arena</t>
  </si>
  <si>
    <t>Equipamiento eléctrico</t>
  </si>
  <si>
    <t>UF Componente Social</t>
  </si>
  <si>
    <t>Tratamiento Anaerobio de Flujo Ascendente</t>
  </si>
  <si>
    <t>Tratamiento Terciario de Aguas Residuales</t>
  </si>
  <si>
    <t>Manantial de Ladera</t>
  </si>
  <si>
    <t>KM</t>
  </si>
  <si>
    <t>Horas de asesoría</t>
  </si>
  <si>
    <t>Medidor y Repartidor de Caudal</t>
  </si>
  <si>
    <t>Manantial de Fondo</t>
  </si>
  <si>
    <t>KWP</t>
  </si>
  <si>
    <t>Horas de asistencia técnica</t>
  </si>
  <si>
    <t>Desinfección</t>
  </si>
  <si>
    <t>Medio filtrante</t>
  </si>
  <si>
    <t>Litros</t>
  </si>
  <si>
    <t>Horas de capacitación</t>
  </si>
  <si>
    <t>Tratamiento de Lodos</t>
  </si>
  <si>
    <t>Drenes</t>
  </si>
  <si>
    <t>Horas de sensibilización</t>
  </si>
  <si>
    <t>Equipamiento para otras fuentes de energía (paneles solares, acumuladores de energía)</t>
  </si>
  <si>
    <t>N° de informes</t>
  </si>
  <si>
    <t>Cámaras de control</t>
  </si>
  <si>
    <t>N° de fichas</t>
  </si>
  <si>
    <t>Equipamiento de control y automatización (controladores, software, hardware)</t>
  </si>
  <si>
    <t>N° de páginas</t>
  </si>
  <si>
    <t>Cerco perimétrico</t>
  </si>
  <si>
    <t>M3/S</t>
  </si>
  <si>
    <t>Número de capacitaciones</t>
  </si>
  <si>
    <t>Línea de conducción</t>
  </si>
  <si>
    <t>Pases aéreos</t>
  </si>
  <si>
    <t>Número de imagenes</t>
  </si>
  <si>
    <t>Pases subterráneos</t>
  </si>
  <si>
    <t>Número de procesos</t>
  </si>
  <si>
    <t>Número de sistemas de información</t>
  </si>
  <si>
    <t>Número de software</t>
  </si>
  <si>
    <t>Línea de impulsión de agua potable</t>
  </si>
  <si>
    <t>Planta de Tratamiento de Agua Potable (PTAP)</t>
  </si>
  <si>
    <t>Cámaras de tratamiento / plantas compactas</t>
  </si>
  <si>
    <t>Operación asistida</t>
  </si>
  <si>
    <t>Equipamiento eléctrico (tableros pozos puesta a tierra, iluminación)</t>
  </si>
  <si>
    <t>Equipamiento para fuentes de energía solar</t>
  </si>
  <si>
    <t>Equipamiento para automatización software, hardware</t>
  </si>
  <si>
    <t>Equipo para laboratorio de control de calidad</t>
  </si>
  <si>
    <t>Edificación- laboratorio</t>
  </si>
  <si>
    <t>Edificación- Almacén</t>
  </si>
  <si>
    <t>Línea de rebose</t>
  </si>
  <si>
    <t>Estación de bombeo de agua potable</t>
  </si>
  <si>
    <t>Equipamiento para energía solar</t>
  </si>
  <si>
    <t>Infraestructura civil de almacenamiento</t>
  </si>
  <si>
    <t>Caseta de desinfección</t>
  </si>
  <si>
    <t>Equipo para desinfección</t>
  </si>
  <si>
    <t>Cámara de sectorización</t>
  </si>
  <si>
    <t>Equipamiento eléctrico (tableros, pozos puesta a tierra, iluminación)</t>
  </si>
  <si>
    <t>Línea de aducción</t>
  </si>
  <si>
    <t>Red primaria</t>
  </si>
  <si>
    <t>Cámaras control</t>
  </si>
  <si>
    <t>Red secundaria / red de distribución</t>
  </si>
  <si>
    <t>Grifo contra incendio</t>
  </si>
  <si>
    <t>Válvulas de control</t>
  </si>
  <si>
    <t>Surtidor para camiones cisterna</t>
  </si>
  <si>
    <t>Conexiones domiciliarias de agua potable</t>
  </si>
  <si>
    <t>Conexión intradomiciliaria</t>
  </si>
  <si>
    <t>Piletas Públicas</t>
  </si>
  <si>
    <t>Camión Cisterna</t>
  </si>
  <si>
    <t>Vehículo</t>
  </si>
  <si>
    <t>Captación y aprovechamiento de agua de lluvia</t>
  </si>
  <si>
    <t>Infraestructura para captación de agua de lluvia</t>
  </si>
  <si>
    <t>Infraestructura para almacenamiento y desinfección de agua de lluvia</t>
  </si>
  <si>
    <t>Lavadero Multiuso</t>
  </si>
  <si>
    <t>Sistema de alcantarillado</t>
  </si>
  <si>
    <t>Colector primario</t>
  </si>
  <si>
    <t>Colector secundario</t>
  </si>
  <si>
    <t>Buzonetas</t>
  </si>
  <si>
    <t>Estación de bombeo de aguas residuales</t>
  </si>
  <si>
    <t>Equipo de bombeo (bombas y motores)</t>
  </si>
  <si>
    <t>Estación de bombeo (obra civil)</t>
  </si>
  <si>
    <t>Equipamiento eléctrico (tableros, pozos de puesta a tierra, iluminación)</t>
  </si>
  <si>
    <t>Equipamiento de control de olores</t>
  </si>
  <si>
    <t>Conexiones domiciliarias de alcantarillado</t>
  </si>
  <si>
    <t>Sistema de Tramiento de aguas residuales</t>
  </si>
  <si>
    <t>Planta de Tratamiento de Aguas Residuales (PTAR)</t>
  </si>
  <si>
    <t>Cámaras/ plantas de tratamiento de aguas residuales</t>
  </si>
  <si>
    <t>Equipo o Kit de control de calidad</t>
  </si>
  <si>
    <t>Almacén</t>
  </si>
  <si>
    <t>Tanque ecualizador</t>
  </si>
  <si>
    <t>Emisor</t>
  </si>
  <si>
    <t>Dispocisión sanitarias de excretas</t>
  </si>
  <si>
    <t>UBS sin arrastre hidráulico (compostera)</t>
  </si>
  <si>
    <t xml:space="preserve">Equipamiento hidráulico y/o sanitario </t>
  </si>
  <si>
    <t>Cámara de compostaje</t>
  </si>
  <si>
    <t>Pozo percolador</t>
  </si>
  <si>
    <t>Zanjas de percolación</t>
  </si>
  <si>
    <t>UBS con arrastre hidráulico</t>
  </si>
  <si>
    <t>Equipamiento hidráulico y/o sanitario</t>
  </si>
  <si>
    <t>UBS colectivo</t>
  </si>
  <si>
    <t>Letrinas / Otros</t>
  </si>
  <si>
    <t>Letrinas</t>
  </si>
  <si>
    <t>Nota: Incluye fuentes hídricas no utilizadas por las UP</t>
  </si>
  <si>
    <t>Metros Lineales</t>
  </si>
  <si>
    <t>FICHA TÉCNICA ESTÁNDAR PARA LA FORMULACIÓN Y EVALUACIÓN DE PROYECTOS 
DEL SERVICIO DE SANEAMIENTO URBANO</t>
  </si>
  <si>
    <t>I</t>
  </si>
  <si>
    <t>II</t>
  </si>
  <si>
    <t>III</t>
  </si>
  <si>
    <t>IV</t>
  </si>
  <si>
    <t>INSTRUCCIONES GENERALES PARA EL LLENADO DE LA 
FICHA TÉCNICA ESTÁNDAR (FTE)</t>
  </si>
  <si>
    <t>FICHA TÉCNICA ESTÁNDAR PARA LA FORMULACIÓN Y EVALUACIÓN DE PROYECTOS DEL 
SERVICIO DE SANEAMIENTO URBANO</t>
  </si>
  <si>
    <t>Zona Geográfica</t>
  </si>
  <si>
    <t>2.1.4. ANÁLISIS DE LA DISPONIBILIDAD DEL RECURSO HÍDRICO EN EL ÁREA DE ESTUDIO</t>
  </si>
  <si>
    <t>Cota referencial (m.s.n.m.)</t>
  </si>
  <si>
    <t>2.2.1. IDENTIFICACIÓN DE LA UNIDAD PRODUCTORA DEL SERVICIO (adjuntar plano/croquis/esquema de la UP en Anexos):</t>
  </si>
  <si>
    <t>Nro de fuentes hídricas 
de la UP</t>
  </si>
  <si>
    <t>Coordenadas 
UTM</t>
  </si>
  <si>
    <t>Cobertura del servicio 
(%)</t>
  </si>
  <si>
    <t>N° Viajes x 
Día</t>
  </si>
  <si>
    <t>N° Baldes x 
Viaje</t>
  </si>
  <si>
    <t>A. Objetivo Central</t>
  </si>
  <si>
    <t>DESCRIPCIÓN DE LA ALTERNATIVA (Acciones)</t>
  </si>
  <si>
    <t>Unidades</t>
  </si>
  <si>
    <t>Soles</t>
  </si>
  <si>
    <t>Conexiones de Agua</t>
  </si>
  <si>
    <t>Categoría de Usuario</t>
  </si>
  <si>
    <t>m3/mes/conexión</t>
  </si>
  <si>
    <t>Fase de ejecución</t>
  </si>
  <si>
    <t>Fase de funcionamiento</t>
  </si>
  <si>
    <t>Horizonte de evaluación</t>
  </si>
  <si>
    <t>Dosificación</t>
  </si>
  <si>
    <t>Cantidad total de desinfectante (kg/año)</t>
  </si>
  <si>
    <t>Tarifa que pagan los usuarios con micromedición (Pc)</t>
  </si>
  <si>
    <t>Consumo de saturación con tarifa marginal cero (Qs)</t>
  </si>
  <si>
    <t>Conexiones  Alcantarillado</t>
  </si>
  <si>
    <t>Qp 
(lt/seg)</t>
  </si>
  <si>
    <t>Qmd
 (lt/seg)</t>
  </si>
  <si>
    <t>Qmh 
(lt/seg)</t>
  </si>
  <si>
    <t>Qb
 (lt/seg)</t>
  </si>
  <si>
    <t>Micromed.
(%)</t>
  </si>
  <si>
    <t>Tasa de crecimiento poblacional (%)</t>
  </si>
  <si>
    <t>Cobertura (%)</t>
  </si>
  <si>
    <t>% de Regulación para el volumen de almacenamiento</t>
  </si>
  <si>
    <t>% de Reserva para el volumen de almacenamiento</t>
  </si>
  <si>
    <t xml:space="preserve">Volumen de Almacenamiento </t>
  </si>
  <si>
    <t>Volumen 
Total 
(m3)</t>
  </si>
  <si>
    <t>Volumen de Reserva 
(m3)</t>
  </si>
  <si>
    <t>Volumen Contra Incendio 
(m3)</t>
  </si>
  <si>
    <t>Volumen de Regulación 
(m3)</t>
  </si>
  <si>
    <t>Pérdidas 
de Agua Potable 
(%)</t>
  </si>
  <si>
    <t>Coeficiente de variación de consumo diaria (K1)</t>
  </si>
  <si>
    <t>Coeficiente de variación de consumo horaria (K2)</t>
  </si>
  <si>
    <t>Costo Directo + GG + 
Utilidad + IGV</t>
  </si>
  <si>
    <t>Alcantarillado y Tratamiento 
de Aguas Residuales</t>
  </si>
  <si>
    <t>Costo total 
O&amp;M con proyecto</t>
  </si>
  <si>
    <t>Producción de Agua 
(m3/año)</t>
  </si>
  <si>
    <t>Q  =</t>
  </si>
  <si>
    <t>Factor de 
corrección</t>
  </si>
  <si>
    <t>Cantidad total del desinfectante 
(kg/año)</t>
  </si>
  <si>
    <t>Producción 
de Agua 
(m3/año)</t>
  </si>
  <si>
    <t>Revisar el instructivo de la FTE para su respectivo registro.</t>
  </si>
  <si>
    <t>Introducir la información en la FTE en las celdas 
de color celeste. Las celdas en blanco estan automatizadas.</t>
  </si>
  <si>
    <t>►</t>
  </si>
  <si>
    <t>Contribuir a mejorar la calidad de vida de la población beneficiaria</t>
  </si>
  <si>
    <t>1. Estadísticas del INEI, cobertura de atención de los servicios.
2. Reporte anual SUNASS - EPS</t>
  </si>
  <si>
    <t>El operador de los servicios realiza adecuadamente la operación y mantenimiento de los sistemas de agua potable y saneamiento.
La población utiliza adecuadamente los servicios de agua y saneamiento
La población paga oportunamente su cuota o tarifa</t>
  </si>
  <si>
    <t>1. Acta de recepción
de obra y transferencia a la entidad responsable de la operación y mantenimiento de servicio
2. Informe de cierre del proyecto</t>
  </si>
  <si>
    <t>Se cuenta oportunamente con los recursos necesarios para el financiamiento del proyecto.</t>
  </si>
  <si>
    <t>1. Reportes de avance de Ejecución de la Unidad ejecutora.
2.. Liquidación de obra</t>
  </si>
  <si>
    <t xml:space="preserve">Se cuenta oportunamente con los recursos necesarios para el financiamiento del proyecto.
Adquicisión oportuna de insumos, materiales, equipos y herramientas.
Ejecución del proyectos acorde a su programación fisica y financiera. </t>
  </si>
  <si>
    <t>Para los accesos directos a las pestañas de los módulos de la FTE se recomienda habilitar las macros del Excel.</t>
  </si>
  <si>
    <t>En caso se visualice alertas en los resultados de los  procedimientos automatizados, se debe proceder a revisar la información que haya sido incluída.</t>
  </si>
  <si>
    <t>Beneficios Brutos (S/año)</t>
  </si>
  <si>
    <t>Inversión Total a precios sociales (S/)</t>
  </si>
  <si>
    <t>1. Estadísticas del INEI
2. Encuestas aplicadas a la población de la localidad</t>
  </si>
  <si>
    <t>Antiguedad 
(Años)</t>
  </si>
  <si>
    <t>Nota: De presentarse mas de 04 Centros Poblados, se deberá incluirlos en la ultima celda del cuadro de manera agregada.</t>
  </si>
  <si>
    <t>Nota: La oferta optimizada a registrar en el cuadro de Oferta de Agua Potable, debe ser igual o mayor a la capacidad actual.</t>
  </si>
  <si>
    <t>Nota: Cuando el total señala "Diferente a la meta" revisar el numeral 3.6.1</t>
  </si>
  <si>
    <t>Coordenadas geográficas UTM</t>
  </si>
  <si>
    <t>PORCENTAJE DE POBLACIÓN URBANA QUE NO TIENE CONTINUIDAD DEL SERVICIO DE AGUA POTABLE</t>
  </si>
  <si>
    <t>COSTO DE INVERSIÓN</t>
  </si>
  <si>
    <t>COSTO TOTAL DE INVERSIÓN DEL PROYECTO</t>
  </si>
  <si>
    <t>N° de viviendas con presencia de cloro residual &gt;=0.5 mgL
(Viviendas)</t>
  </si>
  <si>
    <t>Población urbana que tiene continuidad del servicio de agua por red pública las 24 horas y 7 días a la semana
(Personas)</t>
  </si>
  <si>
    <t>Población urbana que tiene continuidad del servicio de agua por red pública las 24 horas y 7 días a la semana
(b)</t>
  </si>
  <si>
    <t>Población urbana que no tiene continuidad del servicio de agua por red pública las 24 horas y 7 días a la semana
(c) = (a) - (b)</t>
  </si>
  <si>
    <t>Naturaleza de accion</t>
  </si>
  <si>
    <t>Naturaleza de acción</t>
  </si>
  <si>
    <t>Adquisición</t>
  </si>
  <si>
    <t>Construcción</t>
  </si>
  <si>
    <t>Reparación</t>
  </si>
  <si>
    <t>Remodelación</t>
  </si>
  <si>
    <t>Reforzamiento Estructural</t>
  </si>
  <si>
    <t>Implementación</t>
  </si>
  <si>
    <t>Adecuación</t>
  </si>
  <si>
    <t>Total Beneficios</t>
  </si>
  <si>
    <t>La presente FTE se aplica a proyectos de inversión estandarizables de servicios de saneamiento en el ámbito urbano, cuyo monto de inversión sea menor o igual a S/ 460 Millones.</t>
  </si>
  <si>
    <t>Servicio de Saneamiento</t>
  </si>
  <si>
    <t>SERVICIO DE SANEAMIENTO</t>
  </si>
  <si>
    <t>SISTEMA DE TRATAMIENTO DE AGUAS RESIDUALES</t>
  </si>
  <si>
    <t>SISTEMA DE SANEAMIENTO BÁSICO</t>
  </si>
  <si>
    <t>SANEAMIENTO</t>
  </si>
  <si>
    <t xml:space="preserve">Captación superficial </t>
  </si>
  <si>
    <t>Captación marítima</t>
  </si>
  <si>
    <t>Presa de almacenamiento</t>
  </si>
  <si>
    <t xml:space="preserve">Estación de bombeo  </t>
  </si>
  <si>
    <t>Línea de impulsión</t>
  </si>
  <si>
    <t>Estación de bombeo de agua tratada</t>
  </si>
  <si>
    <t>Micromedición</t>
  </si>
  <si>
    <t>Sistema Scada</t>
  </si>
  <si>
    <t>Interceptor</t>
  </si>
  <si>
    <t>Línea de conducción desague</t>
  </si>
  <si>
    <t>Tratamiento de agua residual</t>
  </si>
  <si>
    <t xml:space="preserve">Emisario submarino </t>
  </si>
  <si>
    <t>Unidad Básica de Saneamiento (UBS)</t>
  </si>
  <si>
    <t>Activos Estrategicos</t>
  </si>
  <si>
    <t>UNIDAD FISICA DE MEDIDA (UM)</t>
  </si>
  <si>
    <t>DIMENSIÓN FÍSICA (UM)</t>
  </si>
  <si>
    <t>und</t>
  </si>
  <si>
    <t>ml</t>
  </si>
  <si>
    <t>Infraestructura del Sistema de Saneamiento Básico</t>
  </si>
  <si>
    <t>Gestión de los Servicios</t>
  </si>
  <si>
    <t>Represa</t>
  </si>
  <si>
    <t>Canal de conducción</t>
  </si>
  <si>
    <t xml:space="preserve">Túnel de trasvase </t>
  </si>
  <si>
    <t>Infraestructura de descarga</t>
  </si>
  <si>
    <t>ACTIVOS ESTRATEGICOS DE LOS SERVICIOS DE AGUA POTABLE Y SANEAMIENTO</t>
  </si>
  <si>
    <t>3.4.3. BALANCE OFERTA - SANEAMIENTO BÁSICO</t>
  </si>
  <si>
    <t>SISTEMA DE DISPOSICIÓN SANEAMIENTO BÁSICO</t>
  </si>
  <si>
    <t>Sistema de Saneamiento Básico (UBS)</t>
  </si>
  <si>
    <t>Componentes / Activos</t>
  </si>
  <si>
    <t>Sistemas</t>
  </si>
  <si>
    <t>Sistema de Tratamiento de Aguas Residuales</t>
  </si>
  <si>
    <t>Sistema de Saneamiento Básico</t>
  </si>
  <si>
    <t>SISTEMA DE SANEAMIENTO BÁSICO (UBS)</t>
  </si>
  <si>
    <t>Tipos de UBS</t>
  </si>
  <si>
    <t>Agua Potable</t>
  </si>
  <si>
    <t>c. Flujo de costos de operación y mantenimiento de los servicios de saneamiento</t>
  </si>
  <si>
    <t>Unidades Básica de Saneamiento</t>
  </si>
  <si>
    <t>Agua potable</t>
  </si>
  <si>
    <t>Saneamiento (alcantarillado y tratamiento de aguas residuales)</t>
  </si>
  <si>
    <t xml:space="preserve">Saneamiento básico (UBS) </t>
  </si>
  <si>
    <t>Alcantarillado sanitario</t>
  </si>
  <si>
    <t>Disposición sanitaria de excretas (ubs)</t>
  </si>
  <si>
    <t>4.3.2. COSTOS DE MANTENIMIENTO DEL SERVICIO DE SANEAMIENTO (ALCANTARILLADO Y TRATAMIENTO DE AGUAS RESIDUALES) A PRECIOS SOCIALES</t>
  </si>
  <si>
    <t>b. Costos de mantenimiento del sanemiento básico (ubs)</t>
  </si>
  <si>
    <t>a. Costos de operación y mantenimiento del sistema de alcantarillado y tratamiento de aguas residuales</t>
  </si>
  <si>
    <t>b. Costos de mantenimiento del sistema de saneamiento básico (UBS)</t>
  </si>
  <si>
    <t>c. Flujo de costos de operación y mantenimiento del servicio de saneamiento (alcantarillado y tratamiento de aguas residuales y saneamiento básico)</t>
  </si>
  <si>
    <t>EVALUACIÓN SOCIAL COSTO EFECTIVIDAD DEL SERVICIO DE SANEAMIENTO (ALCANTARILLADO, TRATAMIENTO DE AGUAS RESIDUALES  Y SANEAMIENTO BÁSICO)</t>
  </si>
  <si>
    <t>PORCENTAJE DE LA POBLACIÓN URBANA SIN ACCESO A SERVICIOS DE SANEAMIENTO MEDIANTE ALCANTARILLADO U OTRAS FORMAS DE DISPOSICIÓN SANITARIA DE EXCRETAS</t>
  </si>
  <si>
    <t>B. Situación actual de la UP del sistema de alcantarillado sanitario</t>
  </si>
  <si>
    <t>2.2.4. DIAGNÓSTICO DE LA UNIDAD PRODUCTORA DEL SERVICIO DE SANEAMIENTO - TRATAMIENTO DE AGUAS RESIDUALES</t>
  </si>
  <si>
    <t>C. Situación actual de la UP sistema de tratamiento de aguas residuales</t>
  </si>
  <si>
    <t>2.2.5. DIAGNÓSTICO DE LA UNIDAD PRODUCTORA DEL SERVICIO DE SANEAMIENTO - DISPOSICIÓN SANITARIA DE EXCRETAS</t>
  </si>
  <si>
    <t xml:space="preserve">B. Situación actual de la UP del sistema de disposición sanitaria de excretas </t>
  </si>
  <si>
    <t>Tipo disposición sanitaria de excretas</t>
  </si>
  <si>
    <t>Sistema de Alcantarillado</t>
  </si>
  <si>
    <t>3.6.2 COSTOS DE INVERSIÓN A PRECIOS DE MERCADO</t>
  </si>
  <si>
    <t>Costo Inversión Total</t>
  </si>
  <si>
    <t>2.2.3. DIAGNÓSTICO DE LA UNIDAD PRODUCTORA DEL SERVICIO DE SANEAMIENTO - ALCANTARILLADO SANITARIO</t>
  </si>
  <si>
    <t>PORCENTAJE DE LA POBLACIÓN URBANA SIN ACCESO A SERVICIOS DE SANEAMIENTO A TRAVEZ DE ALCANTARILLADO U OTRAS FORMAS DE DISPOSICIÓN SANITARIA DE EXCRETAS</t>
  </si>
  <si>
    <t>3.2.4. ESTIMACIÓN DE LA DEMANDA DE SANEAMIENTO BASICO (UBS).</t>
  </si>
  <si>
    <t>Conexiones de Agua (und)</t>
  </si>
  <si>
    <t>Captación</t>
  </si>
  <si>
    <t>Colectores (l/s)</t>
  </si>
  <si>
    <t>Conexiones de Alcantarillado (und)</t>
  </si>
  <si>
    <t>Planta de Tratamiento de Aguas Residuales (l/s)</t>
  </si>
  <si>
    <t>Linea de Impulsión (l/s)</t>
  </si>
  <si>
    <t>COSTO DE CONTROL CONCURRENTE</t>
  </si>
  <si>
    <t>Costo Intagibles</t>
  </si>
  <si>
    <t xml:space="preserve">A. </t>
  </si>
  <si>
    <t>LIMA METROPOLITANA</t>
  </si>
  <si>
    <t>SANEAMIENTO URBANO</t>
  </si>
  <si>
    <t>Lima Metropolitana</t>
  </si>
  <si>
    <t>Nombre de la Entidad a cargo de la Operación y Mantenimiento</t>
  </si>
  <si>
    <t xml:space="preserve"> </t>
  </si>
  <si>
    <t>Resolución de Alcaldía de conformación de UGM (*)</t>
  </si>
  <si>
    <t>Compromiso de Operación y Mantenimiento; y de corresponder, compromiso de subsidio (*)</t>
  </si>
  <si>
    <t>Centro Poblado / Distrito</t>
  </si>
  <si>
    <t>INEI - Censo 2017</t>
  </si>
  <si>
    <t>N° de Estructuras</t>
  </si>
  <si>
    <t>Padrón de Usuarios</t>
  </si>
  <si>
    <t>INEI</t>
  </si>
  <si>
    <t>Encuesta de Campo</t>
  </si>
  <si>
    <t>Padrón de Beneficiarios</t>
  </si>
  <si>
    <t>EPS</t>
  </si>
  <si>
    <t>N° horas con servicio de agua potable</t>
  </si>
  <si>
    <t>Horas</t>
  </si>
  <si>
    <t>Oponente</t>
  </si>
  <si>
    <t>N° de horas
(a)</t>
  </si>
  <si>
    <t>(*) Ver “Lineamientos para la vinculación de las inversiones con las cadenas funcionales, indicadores de brechas y registro de la contribución al cierre de brechas de los servicios del sector Vivienda, Construcción y Saneamiento” en el siguiente link:</t>
  </si>
  <si>
    <t>https://www.gob.pe/institucion/vivienda/informes-publicaciones/1088286-lineamientos-para-la-vinculacion-de-las-inversiones-con-las-cadenas-funcionales-indicadores-de-brechas-y-registro-de-la-contribucion-al-cierre-de-brechas-de-los-servicios-del-sector-vivienda-construccion-y-saneamiento</t>
  </si>
  <si>
    <t>Longitud de red de colectores (km)</t>
  </si>
  <si>
    <t>Redes de distribución</t>
  </si>
  <si>
    <t>Presupuesto detallado de Costos de Inversión (Costo Directo, GG, Utilidades, IGV).</t>
  </si>
  <si>
    <t>3.7.2. COSTOS DE MANTENIMIENTO DE LOS SISTEMAS DE SANEAMIENTO (ALCANTARILLADO, TRATAMIENTO DE AGUAS RESIDUALES Y SANEAMIENTO BASICO)</t>
  </si>
  <si>
    <t>3.7.1. COSTOS DE OPERACIÓN Y MANTENIMIENTO DEL SISTEMA DE AGUA POTABLE</t>
  </si>
  <si>
    <t>c. Flujo de operación y mantenimiento del sistema de agua potable</t>
  </si>
  <si>
    <t>a. Costos de operación y mantenimiento del sistema de saneamiento (alcantarillado y tratamiento de aguas residuales)</t>
  </si>
  <si>
    <t>Estructura detallada de costo de O&amp;M por sistemas</t>
  </si>
  <si>
    <t>Encuesta socio económica</t>
  </si>
  <si>
    <t>· Anexo N°22</t>
  </si>
  <si>
    <t>Analisis situacional de los componentes y/o activos de los sistemas existentes</t>
  </si>
  <si>
    <t>Resumen ejecutivo del proyecto.</t>
  </si>
  <si>
    <t>Sistema de Alcantarillado Sanitario o saneaemiento básico (UBS)</t>
  </si>
  <si>
    <t>Cobertura de Alcantarillado y/o saneamiento básico (UBS)</t>
  </si>
  <si>
    <t>b) Población con y sin acceso al servicio de saneamiento</t>
  </si>
  <si>
    <t>La FTE no aplica para proyectos no estandarizados como: infraestructura localizada aguas arriba de la captación (obras de trasvase de agua, represa) tratamiento para potabilizar agua mediante procesos de desalinización; disposición final de aguas residuales mediante emisarios sub acuáticos, tratamiento de aguas residuales con fines de reuso, intervenciones en más de un CCPP con sistemas de agua potable independientes, e intervenciones con sistemas de agua de lluvia. Para dichos casos, se utilizará el instrumento que establece la Directiva General del SNPMGI, según corresponda.</t>
  </si>
  <si>
    <t>Sub contratos y/o servicios</t>
  </si>
  <si>
    <t>· Anexo N°010:</t>
  </si>
  <si>
    <t>· Anexo N°16:</t>
  </si>
  <si>
    <t>· Anexo N°17:</t>
  </si>
  <si>
    <t>· Anexo N°23</t>
  </si>
  <si>
    <t>· Anexo N°24</t>
  </si>
  <si>
    <t>Documento de consulta de SERNANP, repecto a la no superposición del proyecto con Areas Naturales Protegidas o Zonas de Amortiguamiento.</t>
  </si>
  <si>
    <t xml:space="preserve">Croquis de ubicación del proyecto </t>
  </si>
  <si>
    <t>Diagrama de Flujos/Esquema de la UP y panel fotográfico de los componentes de cada sistema existente.</t>
  </si>
  <si>
    <t>Descripción Técnica de la 2da alternativa, presupuesto detallado y cuadro resumen de costo de inversión</t>
  </si>
  <si>
    <r>
      <rPr>
        <b/>
        <sz val="9"/>
        <rFont val="Arial Narrow"/>
        <family val="2"/>
      </rPr>
      <t>Nota</t>
    </r>
    <r>
      <rPr>
        <sz val="9"/>
        <rFont val="Arial Narrow"/>
        <family val="2"/>
      </rPr>
      <t>: Los anexos de la FTE, corresponden a información minimo necesario. De requerirse información adicional, la UF podra incluirlos, según corresponda.</t>
    </r>
  </si>
  <si>
    <t>La FTE de saneamiento aplica para población urbana mayor a 2000 habitantes.</t>
  </si>
  <si>
    <t>Se deberá generar un archivo KML para la localización del área de influencia y del área de estudio del proyecto de inversión. Dicho archivo será requerido cuando se registre el proyecto en el Banco de Inversiones.</t>
  </si>
  <si>
    <t>Mapa o croquis georeferenciado del área de estudio y área de influencia del proyecto con fotos satelitales</t>
  </si>
  <si>
    <t>personal</t>
  </si>
  <si>
    <t>global</t>
  </si>
  <si>
    <t>mensual</t>
  </si>
  <si>
    <t>Activos de la UP</t>
  </si>
  <si>
    <t>ACTIVOS DE LA UP</t>
  </si>
  <si>
    <r>
      <t xml:space="preserve">2.5.4.  NOTA: </t>
    </r>
    <r>
      <rPr>
        <sz val="9"/>
        <color theme="1"/>
        <rFont val="Arial Narrow"/>
        <family val="2"/>
      </rPr>
      <t>Se deberá identificar y analizar todas la alternativas de solución posibles, y cada una de ellas deberá dar solución integral a los requerimientos de la demanda por los servicios. No obstante, en caso que sólo se proponga una única alternativa de solución, será necesario sustentar tecnicamente las razones que conllevan a que no sea posible proponer otras alternativas de solución.</t>
    </r>
  </si>
  <si>
    <r>
      <rPr>
        <b/>
        <sz val="9"/>
        <color theme="1"/>
        <rFont val="Arial Narrow"/>
        <family val="2"/>
      </rPr>
      <t xml:space="preserve">Nota: </t>
    </r>
    <r>
      <rPr>
        <sz val="9"/>
        <color theme="1"/>
        <rFont val="Arial Narrow"/>
        <family val="2"/>
      </rPr>
      <t>Para las alternativas 02 y 03 (según corresponda), deberá ser concordante con la información del Anexo del anexo 13 de la FTE.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</si>
</sst>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6">
    <numFmt numFmtId="164" formatCode="0.000"/>
    <numFmt numFmtId="165" formatCode="0.0"/>
    <numFmt numFmtId="166" formatCode="0.0%"/>
    <numFmt numFmtId="167" formatCode="0.00\ &quot;l/s.km&quot;"/>
    <numFmt numFmtId="168" formatCode="&quot;Fc =&quot;\ 0%"/>
    <numFmt numFmtId="169" formatCode="&quot;K2 = &quot;\ 0.0"/>
    <numFmt numFmtId="170" formatCode="&quot;f = &quot;0.00\ "/>
    <numFmt numFmtId="171" formatCode="0.0000"/>
    <numFmt numFmtId="172" formatCode="mm/dd/yyyy"/>
    <numFmt numFmtId="173" formatCode="#,##0.0000"/>
    <numFmt numFmtId="174" formatCode="#,##0.00000"/>
    <numFmt numFmtId="175" formatCode="&quot;S/&quot;\ 0.00\ &quot;por m3&quot;"/>
    <numFmt numFmtId="176" formatCode="&quot;$&quot;#,##0.00"/>
    <numFmt numFmtId="177" formatCode="0\ &quot;años&quot;"/>
    <numFmt numFmtId="178" formatCode="0.0\ &quot;años&quot;"/>
    <numFmt numFmtId="179" formatCode="0\ &quot;meses&quot;"/>
  </numFmts>
  <fonts count="92">
    <font>
      <sz val="11"/>
      <color theme="1"/>
      <name val="Arial"/>
    </font>
    <font>
      <sz val="9"/>
      <color theme="1"/>
      <name val="Arial Narrow"/>
      <family val="2"/>
    </font>
    <font>
      <sz val="11"/>
      <name val="Arial"/>
      <family val="2"/>
    </font>
    <font>
      <b/>
      <sz val="12"/>
      <color rgb="FFFFFFFF"/>
      <name val="Arial Narrow"/>
      <family val="2"/>
    </font>
    <font>
      <b/>
      <sz val="9"/>
      <color theme="0"/>
      <name val="Arial Narrow"/>
      <family val="2"/>
    </font>
    <font>
      <b/>
      <sz val="9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8"/>
      <color theme="1"/>
      <name val="Arial Narrow"/>
      <family val="2"/>
    </font>
    <font>
      <sz val="9"/>
      <color rgb="FF000000"/>
      <name val="Arial Narrow"/>
      <family val="2"/>
    </font>
    <font>
      <b/>
      <sz val="9"/>
      <color rgb="FF0070C0"/>
      <name val="Arial Narrow"/>
      <family val="2"/>
    </font>
    <font>
      <sz val="9"/>
      <color rgb="FFFF0000"/>
      <name val="Arial Narrow"/>
      <family val="2"/>
    </font>
    <font>
      <sz val="9"/>
      <color theme="4"/>
      <name val="Arial Narrow"/>
      <family val="2"/>
    </font>
    <font>
      <b/>
      <sz val="9"/>
      <color theme="4"/>
      <name val="Arial Narrow"/>
      <family val="2"/>
    </font>
    <font>
      <sz val="11"/>
      <color theme="1"/>
      <name val="Calibri"/>
      <family val="2"/>
    </font>
    <font>
      <sz val="11"/>
      <color rgb="FF980000"/>
      <name val="Calibri"/>
      <family val="2"/>
    </font>
    <font>
      <sz val="11"/>
      <color theme="1"/>
      <name val="Arial Narrow"/>
      <family val="2"/>
    </font>
    <font>
      <b/>
      <sz val="9"/>
      <color rgb="FF000000"/>
      <name val="Arial Narrow"/>
      <family val="2"/>
    </font>
    <font>
      <b/>
      <sz val="8"/>
      <color theme="1"/>
      <name val="Arial Narrow"/>
      <family val="2"/>
    </font>
    <font>
      <b/>
      <sz val="12"/>
      <color theme="0"/>
      <name val="Arial Narrow"/>
      <family val="2"/>
    </font>
    <font>
      <sz val="12"/>
      <color theme="1"/>
      <name val="Arial Narrow"/>
      <family val="2"/>
    </font>
    <font>
      <b/>
      <sz val="9"/>
      <color rgb="FFFF0000"/>
      <name val="Arial Narrow"/>
      <family val="2"/>
    </font>
    <font>
      <sz val="11"/>
      <color rgb="FFFF0000"/>
      <name val="Calibri"/>
      <family val="2"/>
    </font>
    <font>
      <b/>
      <sz val="11"/>
      <color rgb="FFFFFFFF"/>
      <name val="Arial Narrow"/>
      <family val="2"/>
    </font>
    <font>
      <sz val="9"/>
      <color rgb="FF980000"/>
      <name val="Arial Narrow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sz val="10"/>
      <color rgb="FF980000"/>
      <name val="Calibri"/>
      <family val="2"/>
    </font>
    <font>
      <sz val="9"/>
      <color rgb="FF000000"/>
      <name val="&quot;Arial Narrow&quot;"/>
    </font>
    <font>
      <i/>
      <sz val="9"/>
      <color theme="1"/>
      <name val="Arial Narrow"/>
      <family val="2"/>
    </font>
    <font>
      <sz val="8"/>
      <color rgb="FF000000"/>
      <name val="Arial Narrow"/>
      <family val="2"/>
    </font>
    <font>
      <b/>
      <sz val="11"/>
      <color rgb="FFFF0000"/>
      <name val="Arial"/>
      <family val="2"/>
    </font>
    <font>
      <b/>
      <sz val="11"/>
      <color theme="1"/>
      <name val="&quot;swis721 lt bt&quot;"/>
    </font>
    <font>
      <sz val="9"/>
      <color theme="1"/>
      <name val="Calibri"/>
      <family val="2"/>
    </font>
    <font>
      <b/>
      <sz val="8"/>
      <color rgb="FF000000"/>
      <name val="Arial Narrow"/>
      <family val="2"/>
    </font>
    <font>
      <b/>
      <sz val="11"/>
      <color theme="1"/>
      <name val="Calibri"/>
      <family val="2"/>
    </font>
    <font>
      <sz val="11"/>
      <color rgb="FF000000"/>
      <name val="Arial"/>
      <family val="2"/>
    </font>
    <font>
      <sz val="11"/>
      <color rgb="FF000000"/>
      <name val="Calibri"/>
      <family val="2"/>
    </font>
    <font>
      <b/>
      <sz val="12"/>
      <color rgb="FFFFFFFF"/>
      <name val="&quot;Arial Narrow&quot;"/>
    </font>
    <font>
      <b/>
      <sz val="9"/>
      <color rgb="FF000000"/>
      <name val="&quot;Arial Narrow&quot;"/>
    </font>
    <font>
      <sz val="9"/>
      <color rgb="FF000000"/>
      <name val="Calibri"/>
      <family val="2"/>
    </font>
    <font>
      <b/>
      <sz val="8"/>
      <color rgb="FF000000"/>
      <name val="&quot;Arial Narrow&quot;"/>
    </font>
    <font>
      <sz val="11"/>
      <color rgb="FF000000"/>
      <name val="&quot;Arial Narrow&quot;"/>
    </font>
    <font>
      <b/>
      <sz val="11"/>
      <color rgb="FF000000"/>
      <name val="&quot;Arial Narrow&quot;"/>
    </font>
    <font>
      <b/>
      <sz val="9"/>
      <color rgb="FF980000"/>
      <name val="Arial Narrow"/>
      <family val="2"/>
    </font>
    <font>
      <sz val="9"/>
      <color rgb="FF434343"/>
      <name val="Arial Narrow"/>
      <family val="2"/>
    </font>
    <font>
      <b/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sz val="9"/>
      <color rgb="FFFFFFFF"/>
      <name val="Arial Narrow"/>
      <family val="2"/>
    </font>
    <font>
      <b/>
      <sz val="9"/>
      <color rgb="FFFFFFFF"/>
      <name val="Arial Narrow"/>
      <family val="2"/>
    </font>
    <font>
      <b/>
      <sz val="10"/>
      <color theme="0"/>
      <name val="Arial Narrow"/>
      <family val="2"/>
    </font>
    <font>
      <b/>
      <sz val="10"/>
      <color rgb="FFFFFFFF"/>
      <name val="Arial Narrow"/>
      <family val="2"/>
    </font>
    <font>
      <sz val="11"/>
      <color rgb="FF0000FF"/>
      <name val="Calibri"/>
      <family val="2"/>
    </font>
    <font>
      <sz val="11"/>
      <color theme="1"/>
      <name val="Arial"/>
      <family val="2"/>
    </font>
    <font>
      <b/>
      <sz val="11"/>
      <color theme="0"/>
      <name val="Arial"/>
      <family val="2"/>
    </font>
    <font>
      <sz val="9"/>
      <color theme="1"/>
      <name val="HoloLens MDL2 Assets"/>
      <family val="1"/>
    </font>
    <font>
      <sz val="11"/>
      <color theme="1"/>
      <name val="Rage Italic"/>
      <family val="4"/>
    </font>
    <font>
      <b/>
      <sz val="11"/>
      <color theme="0"/>
      <name val="Book Antiqua"/>
      <family val="1"/>
    </font>
    <font>
      <sz val="11"/>
      <color theme="1"/>
      <name val="Book Antiqua"/>
      <family val="1"/>
    </font>
    <font>
      <sz val="7"/>
      <color theme="1"/>
      <name val="HoloLens MDL2 Assets"/>
      <family val="1"/>
    </font>
    <font>
      <sz val="10"/>
      <color theme="1"/>
      <name val="Arial"/>
      <family val="2"/>
    </font>
    <font>
      <sz val="7"/>
      <color theme="1"/>
      <name val="Arial"/>
      <family val="2"/>
    </font>
    <font>
      <sz val="7"/>
      <color theme="1"/>
      <name val="Wingdings 2"/>
      <family val="1"/>
      <charset val="2"/>
    </font>
    <font>
      <sz val="11"/>
      <color theme="1"/>
      <name val="Wingdings 2"/>
      <family val="1"/>
      <charset val="2"/>
    </font>
    <font>
      <sz val="7"/>
      <color theme="8" tint="-0.499984740745262"/>
      <name val="Arial"/>
      <family val="2"/>
    </font>
    <font>
      <b/>
      <sz val="9"/>
      <name val="Arial Narrow"/>
      <family val="2"/>
    </font>
    <font>
      <sz val="11"/>
      <color theme="1"/>
      <name val="Arial"/>
      <family val="2"/>
    </font>
    <font>
      <sz val="9"/>
      <name val="&quot;Arial Narrow&quot;"/>
    </font>
    <font>
      <b/>
      <sz val="8"/>
      <name val="Arial Narrow"/>
      <family val="2"/>
    </font>
    <font>
      <sz val="8"/>
      <name val="Arial Narrow"/>
      <family val="2"/>
    </font>
    <font>
      <sz val="9"/>
      <name val="Arial Narrow"/>
      <family val="2"/>
    </font>
    <font>
      <sz val="9"/>
      <color theme="1"/>
      <name val="Arial Narrow"/>
      <family val="2"/>
    </font>
    <font>
      <sz val="11"/>
      <name val="Arial"/>
      <family val="2"/>
    </font>
    <font>
      <b/>
      <sz val="11"/>
      <name val="Arial"/>
      <family val="2"/>
    </font>
    <font>
      <sz val="11"/>
      <name val="Arial Narrow"/>
      <family val="2"/>
    </font>
    <font>
      <sz val="10"/>
      <name val="Arial Narrow"/>
      <family val="2"/>
    </font>
    <font>
      <sz val="11"/>
      <color rgb="FFFF0000"/>
      <name val="Arial"/>
      <family val="2"/>
    </font>
    <font>
      <sz val="10"/>
      <name val="Calibri"/>
      <family val="2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b/>
      <sz val="9"/>
      <color theme="0"/>
      <name val="Calibri"/>
      <family val="2"/>
    </font>
    <font>
      <sz val="9"/>
      <color rgb="FFFF0000"/>
      <name val="Calibri"/>
      <family val="2"/>
    </font>
    <font>
      <sz val="10"/>
      <color rgb="FFFF0000"/>
      <name val="Calibri"/>
      <family val="2"/>
    </font>
    <font>
      <b/>
      <sz val="9"/>
      <color rgb="FF000000"/>
      <name val="Calibri"/>
      <family val="2"/>
    </font>
    <font>
      <sz val="7"/>
      <name val="Arial"/>
      <family val="2"/>
    </font>
    <font>
      <sz val="7"/>
      <name val="Arial Narrow"/>
      <family val="2"/>
    </font>
    <font>
      <sz val="8"/>
      <name val="Arial"/>
      <family val="2"/>
    </font>
    <font>
      <sz val="7"/>
      <color theme="1"/>
      <name val="Arial Narrow"/>
      <family val="2"/>
    </font>
    <font>
      <u/>
      <sz val="8"/>
      <color rgb="FF1155CC"/>
      <name val="Calibri"/>
      <family val="2"/>
    </font>
    <font>
      <sz val="8"/>
      <color theme="1"/>
      <name val="Arial"/>
      <family val="2"/>
    </font>
    <font>
      <sz val="9"/>
      <name val="Arial"/>
      <family val="2"/>
    </font>
  </fonts>
  <fills count="6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A5A5A5"/>
        <bgColor rgb="FFA5A5A5"/>
      </patternFill>
    </fill>
    <fill>
      <patternFill patternType="solid">
        <fgColor rgb="FF1E4E79"/>
        <bgColor rgb="FF1E4E79"/>
      </patternFill>
    </fill>
    <fill>
      <patternFill patternType="solid">
        <fgColor rgb="FFF2F2F2"/>
        <bgColor rgb="FFF2F2F2"/>
      </patternFill>
    </fill>
    <fill>
      <patternFill patternType="solid">
        <fgColor rgb="FFDEEAF6"/>
        <bgColor rgb="FFDEEAF6"/>
      </patternFill>
    </fill>
    <fill>
      <patternFill patternType="solid">
        <fgColor rgb="FFFFFFFF"/>
        <bgColor rgb="FFFFFFFF"/>
      </patternFill>
    </fill>
    <fill>
      <patternFill patternType="solid">
        <fgColor rgb="FFEFEFEF"/>
        <bgColor rgb="FFEFEFEF"/>
      </patternFill>
    </fill>
    <fill>
      <patternFill patternType="solid">
        <fgColor rgb="FFE7E6E6"/>
        <bgColor rgb="FFE7E6E6"/>
      </patternFill>
    </fill>
    <fill>
      <patternFill patternType="solid">
        <fgColor rgb="FFE3EFF9"/>
        <bgColor rgb="FFE3EFF9"/>
      </patternFill>
    </fill>
    <fill>
      <patternFill patternType="solid">
        <fgColor theme="6"/>
        <bgColor theme="6"/>
      </patternFill>
    </fill>
    <fill>
      <patternFill patternType="solid">
        <fgColor rgb="FFECF4FA"/>
        <bgColor rgb="FFECF4FA"/>
      </patternFill>
    </fill>
    <fill>
      <patternFill patternType="solid">
        <fgColor rgb="FFD9D9D9"/>
        <bgColor rgb="FFD9D9D9"/>
      </patternFill>
    </fill>
    <fill>
      <patternFill patternType="solid">
        <fgColor rgb="FFF3F3F3"/>
        <bgColor rgb="FFF3F3F3"/>
      </patternFill>
    </fill>
    <fill>
      <patternFill patternType="solid">
        <fgColor rgb="FFDDEBF7"/>
        <bgColor rgb="FFDDEBF7"/>
      </patternFill>
    </fill>
    <fill>
      <patternFill patternType="solid">
        <fgColor rgb="FFD8D8D8"/>
        <bgColor rgb="FFD8D8D8"/>
      </patternFill>
    </fill>
    <fill>
      <patternFill patternType="solid">
        <fgColor rgb="FFD9E1F2"/>
        <bgColor rgb="FFD9E1F2"/>
      </patternFill>
    </fill>
    <fill>
      <patternFill patternType="solid">
        <fgColor rgb="FFBDD7EE"/>
        <bgColor rgb="FFBDD7EE"/>
      </patternFill>
    </fill>
    <fill>
      <patternFill patternType="solid">
        <fgColor rgb="FF9BC2E6"/>
        <bgColor rgb="FF9BC2E6"/>
      </patternFill>
    </fill>
    <fill>
      <patternFill patternType="solid">
        <fgColor theme="1"/>
        <bgColor theme="1"/>
      </patternFill>
    </fill>
    <fill>
      <patternFill patternType="solid">
        <fgColor rgb="FF1C4587"/>
        <bgColor rgb="FF1C4587"/>
      </patternFill>
    </fill>
    <fill>
      <patternFill patternType="solid">
        <fgColor rgb="FF000000"/>
        <bgColor rgb="FF000000"/>
      </patternFill>
    </fill>
    <fill>
      <patternFill patternType="solid">
        <fgColor theme="0"/>
        <bgColor rgb="FFDEEAF6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theme="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rgb="FFE3EFF9"/>
      </patternFill>
    </fill>
    <fill>
      <patternFill patternType="solid">
        <fgColor theme="0" tint="-4.9989318521683403E-2"/>
        <bgColor rgb="FFD9D9D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theme="0"/>
        <bgColor rgb="FFFFFF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2"/>
        <bgColor rgb="FFDEEAF6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rgb="FFFFFFFF"/>
      </patternFill>
    </fill>
    <fill>
      <patternFill patternType="solid">
        <fgColor theme="8" tint="0.79998168889431442"/>
        <bgColor rgb="FFFFFF00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4.9989318521683403E-2"/>
        <bgColor rgb="FFEFEFEF"/>
      </patternFill>
    </fill>
    <fill>
      <patternFill patternType="solid">
        <fgColor theme="8" tint="0.79998168889431442"/>
        <bgColor rgb="FFF2F2F2"/>
      </patternFill>
    </fill>
    <fill>
      <patternFill patternType="solid">
        <fgColor theme="8" tint="0.79998168889431442"/>
        <bgColor rgb="FFEFEFEF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rgb="FFB4C6E7"/>
      </patternFill>
    </fill>
    <fill>
      <patternFill patternType="solid">
        <fgColor theme="4" tint="0.79998168889431442"/>
        <bgColor rgb="FFD9E2F3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rgb="FFD8D8D8"/>
      </patternFill>
    </fill>
    <fill>
      <patternFill patternType="solid">
        <fgColor theme="6" tint="0.79998168889431442"/>
        <bgColor rgb="FFF2F2F2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2" tint="-4.9989318521683403E-2"/>
        <bgColor rgb="FFF2F2F2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0"/>
        <bgColor rgb="FF9FC5E8"/>
      </patternFill>
    </fill>
    <fill>
      <patternFill patternType="solid">
        <fgColor theme="0" tint="-4.9989318521683403E-2"/>
        <bgColor theme="0"/>
      </patternFill>
    </fill>
    <fill>
      <patternFill patternType="solid">
        <fgColor theme="2" tint="-4.9989318521683403E-2"/>
        <bgColor rgb="FFEFEFEF"/>
      </patternFill>
    </fill>
    <fill>
      <patternFill patternType="solid">
        <fgColor theme="2" tint="-4.9989318521683403E-2"/>
        <bgColor rgb="FFE7E6E6"/>
      </patternFill>
    </fill>
    <fill>
      <patternFill patternType="solid">
        <fgColor theme="0"/>
        <bgColor rgb="FFFFFFFF"/>
      </patternFill>
    </fill>
    <fill>
      <patternFill patternType="solid">
        <fgColor theme="8" tint="0.79998168889431442"/>
        <bgColor rgb="FFDEEAF6"/>
      </patternFill>
    </fill>
  </fills>
  <borders count="53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CCCCCC"/>
      </left>
      <right/>
      <top style="thin">
        <color rgb="FFCCCCCC"/>
      </top>
      <bottom style="thin">
        <color rgb="FFD8D8D8"/>
      </bottom>
      <diagonal/>
    </border>
    <border>
      <left/>
      <right style="thin">
        <color rgb="FFCCCCCC"/>
      </right>
      <top style="thin">
        <color rgb="FFCCCCCC"/>
      </top>
      <bottom style="thin">
        <color rgb="FFD8D8D8"/>
      </bottom>
      <diagonal/>
    </border>
    <border>
      <left style="thin">
        <color rgb="FFCCCCCC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rgb="FFCCCCCC"/>
      </right>
      <top style="thin">
        <color rgb="FFD8D8D8"/>
      </top>
      <bottom style="thin">
        <color rgb="FFD8D8D8"/>
      </bottom>
      <diagonal/>
    </border>
    <border>
      <left style="thin">
        <color rgb="FFCCCCCC"/>
      </left>
      <right/>
      <top style="thin">
        <color rgb="FFD8D8D8"/>
      </top>
      <bottom style="thin">
        <color rgb="FFCCCCCC"/>
      </bottom>
      <diagonal/>
    </border>
    <border>
      <left/>
      <right style="thin">
        <color rgb="FFCCCCCC"/>
      </right>
      <top style="thin">
        <color rgb="FFD8D8D8"/>
      </top>
      <bottom style="thin">
        <color rgb="FFCCCCCC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/>
      <top/>
      <bottom/>
      <diagonal/>
    </border>
    <border>
      <left/>
      <right style="thin">
        <color rgb="FFD8D8D8"/>
      </right>
      <top/>
      <bottom/>
      <diagonal/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  <diagonal/>
    </border>
    <border>
      <left style="thin">
        <color rgb="FFD0CECE"/>
      </left>
      <right/>
      <top style="thin">
        <color rgb="FFD0CECE"/>
      </top>
      <bottom style="thin">
        <color rgb="FFD9D9D9"/>
      </bottom>
      <diagonal/>
    </border>
    <border>
      <left/>
      <right/>
      <top style="thin">
        <color rgb="FFD0CECE"/>
      </top>
      <bottom style="thin">
        <color rgb="FFD9D9D9"/>
      </bottom>
      <diagonal/>
    </border>
    <border>
      <left/>
      <right style="thin">
        <color rgb="FFD0CECE"/>
      </right>
      <top style="thin">
        <color rgb="FFD0CECE"/>
      </top>
      <bottom style="thin">
        <color rgb="FFD9D9D9"/>
      </bottom>
      <diagonal/>
    </border>
    <border>
      <left style="thin">
        <color rgb="FFD0CECE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0CECE"/>
      </right>
      <top style="thin">
        <color rgb="FFD9D9D9"/>
      </top>
      <bottom style="thin">
        <color rgb="FFD9D9D9"/>
      </bottom>
      <diagonal/>
    </border>
    <border>
      <left style="thin">
        <color rgb="FFD0CECE"/>
      </left>
      <right/>
      <top style="thin">
        <color rgb="FFD9D9D9"/>
      </top>
      <bottom style="thin">
        <color rgb="FFD0CECE"/>
      </bottom>
      <diagonal/>
    </border>
    <border>
      <left/>
      <right/>
      <top style="thin">
        <color rgb="FFD9D9D9"/>
      </top>
      <bottom style="thin">
        <color rgb="FFD0CECE"/>
      </bottom>
      <diagonal/>
    </border>
    <border>
      <left/>
      <right style="thin">
        <color rgb="FFD0CECE"/>
      </right>
      <top style="thin">
        <color rgb="FFD9D9D9"/>
      </top>
      <bottom style="thin">
        <color rgb="FFD0CECE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 style="thin">
        <color rgb="FFBFBFBF"/>
      </left>
      <right/>
      <top/>
      <bottom style="thin">
        <color rgb="FFBFBFBF"/>
      </bottom>
      <diagonal/>
    </border>
    <border>
      <left/>
      <right/>
      <top/>
      <bottom style="thin">
        <color rgb="FFBFBFBF"/>
      </bottom>
      <diagonal/>
    </border>
    <border>
      <left/>
      <right style="thin">
        <color rgb="FFBFBFBF"/>
      </right>
      <top/>
      <bottom style="thin">
        <color rgb="FFBFBFBF"/>
      </bottom>
      <diagonal/>
    </border>
    <border>
      <left style="thin">
        <color rgb="FFD8D8D8"/>
      </left>
      <right/>
      <top style="thin">
        <color rgb="FFD8D8D8"/>
      </top>
      <bottom style="thin">
        <color rgb="FFD8D8D8"/>
      </bottom>
      <diagonal/>
    </border>
    <border>
      <left/>
      <right/>
      <top style="thin">
        <color rgb="FFD8D8D8"/>
      </top>
      <bottom style="thin">
        <color rgb="FFD8D8D8"/>
      </bottom>
      <diagonal/>
    </border>
    <border>
      <left style="thin">
        <color rgb="FFD0CECE"/>
      </left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/>
      <right/>
      <top/>
      <bottom style="thin">
        <color rgb="FFD0CECE"/>
      </bottom>
      <diagonal/>
    </border>
    <border>
      <left/>
      <right style="thin">
        <color rgb="FFD0CECE"/>
      </right>
      <top/>
      <bottom style="thin">
        <color rgb="FFD0CECE"/>
      </bottom>
      <diagonal/>
    </border>
    <border>
      <left style="thin">
        <color rgb="FFD0CECE"/>
      </left>
      <right/>
      <top style="thin">
        <color rgb="FFD8D8D8"/>
      </top>
      <bottom/>
      <diagonal/>
    </border>
    <border>
      <left style="thin">
        <color rgb="FFD0CECE"/>
      </left>
      <right/>
      <top style="thin">
        <color rgb="FFD0CECE"/>
      </top>
      <bottom style="thin">
        <color rgb="FFD0CECE"/>
      </bottom>
      <diagonal/>
    </border>
    <border>
      <left style="thin">
        <color rgb="FFD8D8D8"/>
      </left>
      <right style="thin">
        <color rgb="FFD8D8D8"/>
      </right>
      <top style="thin">
        <color rgb="FFD8D8D8"/>
      </top>
      <bottom/>
      <diagonal/>
    </border>
    <border>
      <left/>
      <right style="thin">
        <color rgb="FFD8D8D8"/>
      </right>
      <top style="thin">
        <color rgb="FFD8D8D8"/>
      </top>
      <bottom/>
      <diagonal/>
    </border>
    <border>
      <left style="thin">
        <color rgb="FFD8D8D8"/>
      </left>
      <right style="thin">
        <color rgb="FFD8D8D8"/>
      </right>
      <top/>
      <bottom style="thin">
        <color rgb="FFD8D8D8"/>
      </bottom>
      <diagonal/>
    </border>
    <border>
      <left style="thin">
        <color rgb="FFD8D8D8"/>
      </left>
      <right/>
      <top style="thin">
        <color rgb="FFD8D8D8"/>
      </top>
      <bottom/>
      <diagonal/>
    </border>
    <border>
      <left/>
      <right style="thin">
        <color rgb="FFD8D8D8"/>
      </right>
      <top/>
      <bottom style="thin">
        <color rgb="FFD8D8D8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D8D8D8"/>
      </left>
      <right/>
      <top style="thin">
        <color rgb="FFD8D8D8"/>
      </top>
      <bottom style="thin">
        <color rgb="FFD9D9D9"/>
      </bottom>
      <diagonal/>
    </border>
    <border>
      <left/>
      <right style="thin">
        <color rgb="FFD8D8D8"/>
      </right>
      <top style="thin">
        <color rgb="FFD8D8D8"/>
      </top>
      <bottom style="thin">
        <color rgb="FFD9D9D9"/>
      </bottom>
      <diagonal/>
    </border>
    <border>
      <left/>
      <right/>
      <top style="thin">
        <color rgb="FFD8D8D8"/>
      </top>
      <bottom style="thin">
        <color rgb="FFD9D9D9"/>
      </bottom>
      <diagonal/>
    </border>
    <border>
      <left style="thin">
        <color rgb="FFD8D8D8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8D8D8"/>
      </right>
      <top style="thin">
        <color rgb="FFD9D9D9"/>
      </top>
      <bottom style="thin">
        <color rgb="FFD9D9D9"/>
      </bottom>
      <diagonal/>
    </border>
    <border>
      <left/>
      <right style="thin">
        <color rgb="FFD8D8D8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 style="thin">
        <color rgb="FFD0CEC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0CECE"/>
      </left>
      <right/>
      <top style="thin">
        <color rgb="FFD0CECE"/>
      </top>
      <bottom style="thin">
        <color rgb="FFD8D8D8"/>
      </bottom>
      <diagonal/>
    </border>
    <border>
      <left/>
      <right style="thin">
        <color rgb="FFD8D8D8"/>
      </right>
      <top style="thin">
        <color rgb="FFD0CECE"/>
      </top>
      <bottom style="thin">
        <color rgb="FFD8D8D8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rgb="FFFFFFFF"/>
      </left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/>
      <top style="thick">
        <color rgb="FFFFFFFF"/>
      </top>
      <bottom/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rgb="FFD8D8D8"/>
      </left>
      <right style="thin">
        <color rgb="FFD8D8D8"/>
      </right>
      <top/>
      <bottom/>
      <diagonal/>
    </border>
    <border>
      <left style="thin">
        <color rgb="FFD8D8D8"/>
      </left>
      <right/>
      <top/>
      <bottom style="thin">
        <color rgb="FFD8D8D8"/>
      </bottom>
      <diagonal/>
    </border>
    <border>
      <left style="thin">
        <color rgb="FFD9D9D9"/>
      </left>
      <right/>
      <top/>
      <bottom/>
      <diagonal/>
    </border>
    <border>
      <left style="thin">
        <color rgb="FFFFFFFF"/>
      </left>
      <right style="medium">
        <color rgb="FFFFFFFF"/>
      </right>
      <top/>
      <bottom style="thin">
        <color rgb="FFFFFFFF"/>
      </bottom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/>
      <right style="thin">
        <color rgb="FFFFFFFF"/>
      </right>
      <top style="thick">
        <color rgb="FFFFFFFF"/>
      </top>
      <bottom style="thick">
        <color rgb="FFFFFFFF"/>
      </bottom>
      <diagonal/>
    </border>
    <border>
      <left style="thin">
        <color rgb="FFFFFFFF"/>
      </left>
      <right style="medium">
        <color rgb="FFFFFFFF"/>
      </right>
      <top style="thin">
        <color rgb="FFFFFFFF"/>
      </top>
      <bottom style="thin">
        <color rgb="FFFFFFFF"/>
      </bottom>
      <diagonal/>
    </border>
    <border>
      <left style="thick">
        <color rgb="FFFFFFFF"/>
      </left>
      <right style="thin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n">
        <color rgb="FFFFFFFF"/>
      </right>
      <top style="thick">
        <color rgb="FFFFFFFF"/>
      </top>
      <bottom/>
      <diagonal/>
    </border>
    <border>
      <left style="thin">
        <color rgb="FFFFFFFF"/>
      </left>
      <right style="medium">
        <color rgb="FFFFFFFF"/>
      </right>
      <top style="thin">
        <color rgb="FFFFFFFF"/>
      </top>
      <bottom/>
      <diagonal/>
    </border>
    <border>
      <left/>
      <right style="thin">
        <color rgb="FFD8D8D8"/>
      </right>
      <top style="thin">
        <color rgb="FFCCCCCC"/>
      </top>
      <bottom style="thin">
        <color rgb="FFD8D8D8"/>
      </bottom>
      <diagonal/>
    </border>
    <border>
      <left/>
      <right/>
      <top style="thin">
        <color rgb="FFCCCCCC"/>
      </top>
      <bottom style="thin">
        <color rgb="FFD8D8D8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/>
      <right/>
      <top style="thin">
        <color rgb="FFD8D8D8"/>
      </top>
      <bottom/>
      <diagonal/>
    </border>
    <border>
      <left/>
      <right/>
      <top/>
      <bottom style="thin">
        <color rgb="FFD8D8D8"/>
      </bottom>
      <diagonal/>
    </border>
    <border>
      <left/>
      <right/>
      <top style="thin">
        <color rgb="FFD8D8D8"/>
      </top>
      <bottom style="thin">
        <color rgb="FFCCCCCC"/>
      </bottom>
      <diagonal/>
    </border>
    <border>
      <left style="thin">
        <color rgb="FFD8D8D8"/>
      </left>
      <right/>
      <top style="thin">
        <color rgb="FFCCCCCC"/>
      </top>
      <bottom/>
      <diagonal/>
    </border>
    <border>
      <left style="thin">
        <color rgb="FFD8D8D8"/>
      </left>
      <right/>
      <top/>
      <bottom style="thin">
        <color rgb="FFCCCCCC"/>
      </bottom>
      <diagonal/>
    </border>
    <border>
      <left style="medium">
        <color rgb="FFF3F3F3"/>
      </left>
      <right style="thin">
        <color rgb="FFFFFFFF"/>
      </right>
      <top style="thin">
        <color rgb="FFFFFFFF"/>
      </top>
      <bottom style="medium">
        <color rgb="FFF3F3F3"/>
      </bottom>
      <diagonal/>
    </border>
    <border>
      <left style="thin">
        <color rgb="FFFFFFFF"/>
      </left>
      <right style="thin">
        <color rgb="FFFFFFFF"/>
      </right>
      <top/>
      <bottom style="medium">
        <color rgb="FFF3F3F3"/>
      </bottom>
      <diagonal/>
    </border>
    <border>
      <left style="thin">
        <color rgb="FFFFFFFF"/>
      </left>
      <right/>
      <top/>
      <bottom style="medium">
        <color rgb="FFF3F3F3"/>
      </bottom>
      <diagonal/>
    </border>
    <border>
      <left/>
      <right style="medium">
        <color rgb="FFF3F3F3"/>
      </right>
      <top style="thin">
        <color rgb="FFFFFFFF"/>
      </top>
      <bottom style="medium">
        <color rgb="FFF3F3F3"/>
      </bottom>
      <diagonal/>
    </border>
    <border>
      <left/>
      <right/>
      <top/>
      <bottom/>
      <diagonal/>
    </border>
    <border>
      <left/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rgb="FFFFFFFF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rgb="FFFFFFFF"/>
      </left>
      <right/>
      <top/>
      <bottom/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D9D9D9"/>
      </top>
      <bottom/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thin">
        <color rgb="FFD9D9D9"/>
      </right>
      <top style="thin">
        <color rgb="FFCCCCCC"/>
      </top>
      <bottom/>
      <diagonal/>
    </border>
    <border>
      <left style="thin">
        <color rgb="FFD9D9D9"/>
      </left>
      <right/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/>
      <right style="thin">
        <color rgb="FFD9D9D9"/>
      </right>
      <top style="thin">
        <color rgb="FFD9D9D9"/>
      </top>
      <bottom style="thin">
        <color rgb="FFCCCCCC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/>
      <right/>
      <top/>
      <bottom/>
      <diagonal/>
    </border>
    <border>
      <left style="thin">
        <color rgb="FFFFFFFF"/>
      </left>
      <right style="thick">
        <color rgb="FFFFFFFF"/>
      </right>
      <top style="thin">
        <color rgb="FFFFFFFF"/>
      </top>
      <bottom style="thick">
        <color rgb="FFFFFFFF"/>
      </bottom>
      <diagonal/>
    </border>
    <border>
      <left style="thin">
        <color rgb="FFFFFFFF"/>
      </left>
      <right style="thick">
        <color rgb="FFFFFFFF"/>
      </right>
      <top style="thick">
        <color rgb="FFFFFFFF"/>
      </top>
      <bottom style="thin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n">
        <color rgb="FFFFFFFF"/>
      </bottom>
      <diagonal/>
    </border>
    <border>
      <left style="thin">
        <color rgb="FFD0CECE"/>
      </left>
      <right style="thin">
        <color rgb="FFD0CECE"/>
      </right>
      <top style="thin">
        <color rgb="FFD0CECE"/>
      </top>
      <bottom/>
      <diagonal/>
    </border>
    <border>
      <left style="thin">
        <color rgb="FFD0CECE"/>
      </left>
      <right style="thin">
        <color rgb="FFD0CECE"/>
      </right>
      <top/>
      <bottom/>
      <diagonal/>
    </border>
    <border>
      <left style="thin">
        <color rgb="FFD0CECE"/>
      </left>
      <right style="thin">
        <color rgb="FFD0CECE"/>
      </right>
      <top/>
      <bottom style="thin">
        <color rgb="FFD0CECE"/>
      </bottom>
      <diagonal/>
    </border>
    <border>
      <left style="thin">
        <color rgb="FFD0CECE"/>
      </left>
      <right/>
      <top/>
      <bottom style="thin">
        <color rgb="FFD0CECE"/>
      </bottom>
      <diagonal/>
    </border>
    <border>
      <left style="thin">
        <color rgb="FFD0CECE"/>
      </left>
      <right/>
      <top/>
      <bottom/>
      <diagonal/>
    </border>
    <border>
      <left style="thin">
        <color rgb="FFCCCCCC"/>
      </left>
      <right style="thin">
        <color rgb="FFCCCCCC"/>
      </right>
      <top/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D0CECE"/>
      </top>
      <bottom/>
      <diagonal/>
    </border>
    <border>
      <left style="thin">
        <color rgb="FFBFBFBF"/>
      </left>
      <right/>
      <top/>
      <bottom/>
      <diagonal/>
    </border>
    <border>
      <left/>
      <right style="thin">
        <color rgb="FFBFBFBF"/>
      </right>
      <top/>
      <bottom/>
      <diagonal/>
    </border>
    <border>
      <left/>
      <right style="thin">
        <color rgb="FFD0CECE"/>
      </right>
      <top/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FFFFFF"/>
      </top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/>
      <bottom/>
      <diagonal/>
    </border>
    <border>
      <left style="thin">
        <color rgb="FFCCCCCC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 style="thin">
        <color rgb="FFCCCCCC"/>
      </left>
      <right/>
      <top style="thin">
        <color rgb="FFCCCCCC"/>
      </top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/>
      <right/>
      <top style="thin">
        <color rgb="FFCCCCCC"/>
      </top>
      <bottom style="thin">
        <color rgb="FFCCCCCC"/>
      </bottom>
      <diagonal/>
    </border>
    <border>
      <left style="thin">
        <color rgb="FFCCCCCC"/>
      </left>
      <right/>
      <top/>
      <bottom/>
      <diagonal/>
    </border>
    <border>
      <left style="thin">
        <color rgb="FFCCCCCC"/>
      </left>
      <right/>
      <top style="thin">
        <color rgb="FFCCCCCC"/>
      </top>
      <bottom style="thin">
        <color rgb="FFD9D9D9"/>
      </bottom>
      <diagonal/>
    </border>
    <border>
      <left style="thin">
        <color rgb="FFCCCCCC"/>
      </left>
      <right style="thin">
        <color rgb="FFD9D9D9"/>
      </right>
      <top style="thin">
        <color rgb="FFCCCCCC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CCCCCC"/>
      </top>
      <bottom style="thin">
        <color rgb="FFD9D9D9"/>
      </bottom>
      <diagonal/>
    </border>
    <border>
      <left style="thin">
        <color rgb="FFD9D9D9"/>
      </left>
      <right/>
      <top style="thin">
        <color rgb="FFCCCCCC"/>
      </top>
      <bottom style="thin">
        <color rgb="FFD9D9D9"/>
      </bottom>
      <diagonal/>
    </border>
    <border>
      <left style="thin">
        <color rgb="FFD9D9D9"/>
      </left>
      <right style="thin">
        <color rgb="FFCCCCCC"/>
      </right>
      <top/>
      <bottom style="thin">
        <color rgb="FFD9D9D9"/>
      </bottom>
      <diagonal/>
    </border>
    <border>
      <left style="thin">
        <color rgb="FFCCCCCC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CCCCCC"/>
      </right>
      <top style="thin">
        <color rgb="FFD9D9D9"/>
      </top>
      <bottom style="thin">
        <color rgb="FFD9D9D9"/>
      </bottom>
      <diagonal/>
    </border>
    <border>
      <left style="thin">
        <color rgb="FFCCCCCC"/>
      </left>
      <right style="thin">
        <color rgb="FFD9D9D9"/>
      </right>
      <top style="thin">
        <color rgb="FFD9D9D9"/>
      </top>
      <bottom style="thin">
        <color rgb="FFCCCCCC"/>
      </bottom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B7B7B7"/>
      </left>
      <right/>
      <top style="thin">
        <color rgb="FFB7B7B7"/>
      </top>
      <bottom style="thin">
        <color rgb="FFB7B7B7"/>
      </bottom>
      <diagonal/>
    </border>
    <border>
      <left/>
      <right/>
      <top style="thin">
        <color rgb="FFB7B7B7"/>
      </top>
      <bottom style="thin">
        <color rgb="FFB7B7B7"/>
      </bottom>
      <diagonal/>
    </border>
    <border>
      <left/>
      <right/>
      <top/>
      <bottom style="thin">
        <color rgb="FFCCCCCC"/>
      </bottom>
      <diagonal/>
    </border>
    <border>
      <left style="thin">
        <color rgb="FFFFFFFF"/>
      </left>
      <right/>
      <top style="medium">
        <color rgb="FFFFFFFF"/>
      </top>
      <bottom style="medium">
        <color rgb="FFFFFFFF"/>
      </bottom>
      <diagonal/>
    </border>
    <border>
      <left/>
      <right/>
      <top style="medium">
        <color rgb="FFFFFFFF"/>
      </top>
      <bottom style="medium">
        <color rgb="FFFFFFFF"/>
      </bottom>
      <diagonal/>
    </border>
    <border>
      <left style="thin">
        <color rgb="FFFFFFFF"/>
      </left>
      <right/>
      <top style="medium">
        <color rgb="FFFFFFFF"/>
      </top>
      <bottom/>
      <diagonal/>
    </border>
    <border>
      <left/>
      <right/>
      <top style="medium">
        <color rgb="FFFFFFFF"/>
      </top>
      <bottom/>
      <diagonal/>
    </border>
    <border>
      <left/>
      <right style="medium">
        <color rgb="FFFFFFFF"/>
      </right>
      <top style="medium">
        <color rgb="FFFFFFFF"/>
      </top>
      <bottom/>
      <diagonal/>
    </border>
    <border>
      <left/>
      <right style="medium">
        <color rgb="FFD9D9D9"/>
      </right>
      <top style="thin">
        <color rgb="FFD0CECE"/>
      </top>
      <bottom/>
      <diagonal/>
    </border>
    <border>
      <left style="thin">
        <color rgb="FFFFFFFF"/>
      </left>
      <right/>
      <top style="medium">
        <color rgb="FFD9D9D9"/>
      </top>
      <bottom style="thin">
        <color rgb="FFFFFFFF"/>
      </bottom>
      <diagonal/>
    </border>
    <border>
      <left/>
      <right/>
      <top style="medium">
        <color rgb="FFD9D9D9"/>
      </top>
      <bottom style="thin">
        <color rgb="FFFFFFFF"/>
      </bottom>
      <diagonal/>
    </border>
    <border>
      <left/>
      <right style="thin">
        <color rgb="FFFFFFFF"/>
      </right>
      <top style="medium">
        <color rgb="FFD9D9D9"/>
      </top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/>
      <top style="thin">
        <color rgb="FFCCCCCC"/>
      </top>
      <bottom style="thin">
        <color rgb="FFD8D8D8"/>
      </bottom>
      <diagonal/>
    </border>
    <border>
      <left/>
      <right style="thin">
        <color rgb="FFD8D8D8"/>
      </right>
      <top style="thin">
        <color rgb="FFD8D8D8"/>
      </top>
      <bottom style="thin">
        <color theme="0" tint="-0.14999847407452621"/>
      </bottom>
      <diagonal/>
    </border>
    <border>
      <left/>
      <right/>
      <top style="thin">
        <color rgb="FFD8D8D8"/>
      </top>
      <bottom style="thin">
        <color theme="0" tint="-0.14999847407452621"/>
      </bottom>
      <diagonal/>
    </border>
    <border>
      <left style="thin">
        <color rgb="FFFFFFFF"/>
      </left>
      <right style="thin">
        <color rgb="FFFFFFFF"/>
      </right>
      <top/>
      <bottom style="thin">
        <color rgb="FFD8D8D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theme="2" tint="-0.249977111117893"/>
      </left>
      <right style="thin">
        <color theme="2" tint="-0.249977111117893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2" tint="-0.14999847407452621"/>
      </left>
      <right style="thin">
        <color theme="2" tint="-0.14999847407452621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/>
      <diagonal/>
    </border>
    <border>
      <left/>
      <right/>
      <top style="thin">
        <color theme="2" tint="-0.14999847407452621"/>
      </top>
      <bottom/>
      <diagonal/>
    </border>
    <border>
      <left/>
      <right style="thin">
        <color theme="2" tint="-0.14999847407452621"/>
      </right>
      <top style="thin">
        <color theme="2" tint="-0.14999847407452621"/>
      </top>
      <bottom/>
      <diagonal/>
    </border>
    <border>
      <left style="thin">
        <color theme="2" tint="-0.14999847407452621"/>
      </left>
      <right/>
      <top style="thin">
        <color rgb="FFD8D8D8"/>
      </top>
      <bottom style="thin">
        <color rgb="FFD8D8D8"/>
      </bottom>
      <diagonal/>
    </border>
    <border>
      <left/>
      <right style="thin">
        <color theme="2" tint="-0.14999847407452621"/>
      </right>
      <top style="thin">
        <color rgb="FFD8D8D8"/>
      </top>
      <bottom style="thin">
        <color rgb="FFD8D8D8"/>
      </bottom>
      <diagonal/>
    </border>
    <border>
      <left style="thin">
        <color theme="2" tint="-0.14999847407452621"/>
      </left>
      <right/>
      <top style="thin">
        <color rgb="FFD8D8D8"/>
      </top>
      <bottom/>
      <diagonal/>
    </border>
    <border>
      <left/>
      <right style="thin">
        <color theme="2" tint="-0.14999847407452621"/>
      </right>
      <top style="thin">
        <color rgb="FFD8D8D8"/>
      </top>
      <bottom/>
      <diagonal/>
    </border>
    <border>
      <left style="thin">
        <color theme="2" tint="-0.14999847407452621"/>
      </left>
      <right/>
      <top/>
      <bottom style="thin">
        <color theme="2" tint="-0.14999847407452621"/>
      </bottom>
      <diagonal/>
    </border>
    <border>
      <left/>
      <right/>
      <top/>
      <bottom style="thin">
        <color theme="2" tint="-0.14999847407452621"/>
      </bottom>
      <diagonal/>
    </border>
    <border>
      <left/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theme="2" tint="-0.14999847407452621"/>
      </right>
      <top style="thin">
        <color rgb="FFD9D9D9"/>
      </top>
      <bottom style="thin">
        <color rgb="FFD9D9D9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thin">
        <color rgb="FFCCCCCC"/>
      </bottom>
      <diagonal/>
    </border>
    <border>
      <left/>
      <right style="thin">
        <color theme="2" tint="-0.14999847407452621"/>
      </right>
      <top style="thin">
        <color rgb="FFCCCCCC"/>
      </top>
      <bottom style="thin">
        <color rgb="FFCCCCCC"/>
      </bottom>
      <diagonal/>
    </border>
    <border>
      <left style="thin">
        <color rgb="FFFFFFFF"/>
      </left>
      <right style="thick">
        <color rgb="FFFFFFFF"/>
      </right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rgb="FFD8D8D8"/>
      </bottom>
      <diagonal/>
    </border>
    <border>
      <left/>
      <right/>
      <top style="thin">
        <color theme="2" tint="-0.14999847407452621"/>
      </top>
      <bottom style="thin">
        <color rgb="FFD8D8D8"/>
      </bottom>
      <diagonal/>
    </border>
    <border>
      <left/>
      <right style="thin">
        <color theme="2" tint="-0.14999847407452621"/>
      </right>
      <top style="thin">
        <color theme="2" tint="-0.14999847407452621"/>
      </top>
      <bottom style="thin">
        <color rgb="FFD8D8D8"/>
      </bottom>
      <diagonal/>
    </border>
    <border>
      <left style="thin">
        <color theme="2" tint="-0.14999847407452621"/>
      </left>
      <right/>
      <top style="thin">
        <color rgb="FFD8D8D8"/>
      </top>
      <bottom style="thin">
        <color theme="2" tint="-0.14999847407452621"/>
      </bottom>
      <diagonal/>
    </border>
    <border>
      <left/>
      <right/>
      <top style="thin">
        <color rgb="FFD8D8D8"/>
      </top>
      <bottom style="thin">
        <color theme="2" tint="-0.14999847407452621"/>
      </bottom>
      <diagonal/>
    </border>
    <border>
      <left/>
      <right style="thin">
        <color theme="2" tint="-0.14999847407452621"/>
      </right>
      <top style="thin">
        <color rgb="FFD8D8D8"/>
      </top>
      <bottom style="thin">
        <color theme="2" tint="-0.14999847407452621"/>
      </bottom>
      <diagonal/>
    </border>
    <border>
      <left style="thin">
        <color theme="2" tint="-0.14999847407452621"/>
      </left>
      <right/>
      <top style="thin">
        <color theme="2" tint="-0.14999847407452621"/>
      </top>
      <bottom style="thin">
        <color rgb="FFCCCCCC"/>
      </bottom>
      <diagonal/>
    </border>
    <border>
      <left/>
      <right/>
      <top style="thin">
        <color theme="2" tint="-0.14999847407452621"/>
      </top>
      <bottom style="thin">
        <color rgb="FFCCCCCC"/>
      </bottom>
      <diagonal/>
    </border>
    <border>
      <left style="thin">
        <color theme="2" tint="-0.14999847407452621"/>
      </left>
      <right/>
      <top style="thin">
        <color rgb="FFCCCCCC"/>
      </top>
      <bottom style="thin">
        <color rgb="FFCCCCCC"/>
      </bottom>
      <diagonal/>
    </border>
    <border>
      <left style="medium">
        <color theme="0" tint="-0.14999847407452621"/>
      </left>
      <right style="thin">
        <color rgb="FFD9D9D9"/>
      </right>
      <top style="medium">
        <color theme="0" tint="-0.14999847407452621"/>
      </top>
      <bottom/>
      <diagonal/>
    </border>
    <border>
      <left style="thin">
        <color rgb="FFD9D9D9"/>
      </left>
      <right/>
      <top style="medium">
        <color theme="0" tint="-0.14999847407452621"/>
      </top>
      <bottom style="thin">
        <color rgb="FFD9D9D9"/>
      </bottom>
      <diagonal/>
    </border>
    <border>
      <left/>
      <right/>
      <top style="medium">
        <color theme="0" tint="-0.14999847407452621"/>
      </top>
      <bottom style="thin">
        <color rgb="FFD9D9D9"/>
      </bottom>
      <diagonal/>
    </border>
    <border>
      <left/>
      <right style="thin">
        <color rgb="FFD9D9D9"/>
      </right>
      <top style="medium">
        <color theme="0" tint="-0.14999847407452621"/>
      </top>
      <bottom style="thin">
        <color rgb="FFD9D9D9"/>
      </bottom>
      <diagonal/>
    </border>
    <border>
      <left/>
      <right/>
      <top style="medium">
        <color theme="0" tint="-0.14999847407452621"/>
      </top>
      <bottom/>
      <diagonal/>
    </border>
    <border>
      <left/>
      <right style="medium">
        <color theme="0" tint="-0.14999847407452621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 style="thin">
        <color rgb="FFD9D9D9"/>
      </right>
      <top/>
      <bottom/>
      <diagonal/>
    </border>
    <border>
      <left/>
      <right style="medium">
        <color theme="0" tint="-0.14999847407452621"/>
      </right>
      <top style="thin">
        <color rgb="FFD8D8D8"/>
      </top>
      <bottom style="thin">
        <color rgb="FFD8D8D8"/>
      </bottom>
      <diagonal/>
    </border>
    <border>
      <left/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 style="thin">
        <color rgb="FFD9D9D9"/>
      </right>
      <top/>
      <bottom style="medium">
        <color theme="0" tint="-0.14999847407452621"/>
      </bottom>
      <diagonal/>
    </border>
    <border>
      <left style="thin">
        <color rgb="FFD9D9D9"/>
      </left>
      <right/>
      <top style="thin">
        <color rgb="FFD9D9D9"/>
      </top>
      <bottom style="medium">
        <color theme="0" tint="-0.14999847407452621"/>
      </bottom>
      <diagonal/>
    </border>
    <border>
      <left/>
      <right/>
      <top style="thin">
        <color rgb="FFD9D9D9"/>
      </top>
      <bottom style="medium">
        <color theme="0" tint="-0.14999847407452621"/>
      </bottom>
      <diagonal/>
    </border>
    <border>
      <left/>
      <right style="thin">
        <color rgb="FFD9D9D9"/>
      </right>
      <top style="thin">
        <color rgb="FFD9D9D9"/>
      </top>
      <bottom style="medium">
        <color theme="0" tint="-0.14999847407452621"/>
      </bottom>
      <diagonal/>
    </border>
    <border>
      <left style="thin">
        <color rgb="FFD8D8D8"/>
      </left>
      <right/>
      <top style="thin">
        <color rgb="FFD8D8D8"/>
      </top>
      <bottom style="medium">
        <color theme="0" tint="-0.14999847407452621"/>
      </bottom>
      <diagonal/>
    </border>
    <border>
      <left/>
      <right/>
      <top style="thin">
        <color rgb="FFD8D8D8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thin">
        <color rgb="FFD8D8D8"/>
      </top>
      <bottom style="medium">
        <color theme="0" tint="-0.14999847407452621"/>
      </bottom>
      <diagonal/>
    </border>
    <border>
      <left style="thin">
        <color rgb="FFD8D8D8"/>
      </left>
      <right/>
      <top style="medium">
        <color theme="0" tint="-0.14999847407452621"/>
      </top>
      <bottom style="thin">
        <color rgb="FFD8D8D8"/>
      </bottom>
      <diagonal/>
    </border>
    <border>
      <left/>
      <right/>
      <top style="medium">
        <color theme="0" tint="-0.14999847407452621"/>
      </top>
      <bottom style="thin">
        <color rgb="FFD8D8D8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thin">
        <color rgb="FFD8D8D8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/>
      <diagonal/>
    </border>
    <border>
      <left style="medium">
        <color theme="0" tint="-0.14999847407452621"/>
      </left>
      <right/>
      <top/>
      <bottom style="medium">
        <color theme="0" tint="-0.14999847407452621"/>
      </bottom>
      <diagonal/>
    </border>
    <border>
      <left/>
      <right/>
      <top/>
      <bottom style="medium">
        <color theme="0" tint="-0.14999847407452621"/>
      </bottom>
      <diagonal/>
    </border>
    <border>
      <left/>
      <right style="medium">
        <color theme="0" tint="-0.14999847407452621"/>
      </right>
      <top/>
      <bottom style="medium">
        <color theme="0" tint="-0.14999847407452621"/>
      </bottom>
      <diagonal/>
    </border>
    <border>
      <left style="thin">
        <color rgb="FFCCCCCC"/>
      </left>
      <right style="medium">
        <color theme="0" tint="-0.14999847407452621"/>
      </right>
      <top style="thin">
        <color rgb="FFCCCCCC"/>
      </top>
      <bottom/>
      <diagonal/>
    </border>
    <border>
      <left style="thin">
        <color rgb="FFCCCCCC"/>
      </left>
      <right style="medium">
        <color theme="0" tint="-0.14999847407452621"/>
      </right>
      <top/>
      <bottom style="thin">
        <color rgb="FFCCCCCC"/>
      </bottom>
      <diagonal/>
    </border>
    <border>
      <left style="medium">
        <color theme="0" tint="-0.14999847407452621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medium">
        <color theme="0" tint="-0.14999847407452621"/>
      </right>
      <top style="thin">
        <color rgb="FFCCCCCC"/>
      </top>
      <bottom style="thin">
        <color rgb="FFCCCCCC"/>
      </bottom>
      <diagonal/>
    </border>
    <border>
      <left style="medium">
        <color theme="0" tint="-0.14999847407452621"/>
      </left>
      <right style="thin">
        <color rgb="FFCCCCCC"/>
      </right>
      <top/>
      <bottom/>
      <diagonal/>
    </border>
    <border>
      <left style="thin">
        <color rgb="FFCCCCCC"/>
      </left>
      <right style="medium">
        <color theme="0" tint="-0.14999847407452621"/>
      </right>
      <top/>
      <bottom/>
      <diagonal/>
    </border>
    <border>
      <left style="medium">
        <color theme="0" tint="-0.14999847407452621"/>
      </left>
      <right style="thin">
        <color rgb="FFCCCCCC"/>
      </right>
      <top style="thin">
        <color rgb="FFCCCCCC"/>
      </top>
      <bottom/>
      <diagonal/>
    </border>
    <border>
      <left style="medium">
        <color theme="0" tint="-0.14999847407452621"/>
      </left>
      <right style="thin">
        <color rgb="FFCCCCCC"/>
      </right>
      <top/>
      <bottom style="thin">
        <color rgb="FFCCCCCC"/>
      </bottom>
      <diagonal/>
    </border>
    <border>
      <left/>
      <right style="thin">
        <color rgb="FFD9D9D9"/>
      </right>
      <top style="medium">
        <color theme="0" tint="-0.14999847407452621"/>
      </top>
      <bottom/>
      <diagonal/>
    </border>
    <border>
      <left style="thin">
        <color rgb="FFD9D9D9"/>
      </left>
      <right/>
      <top style="medium">
        <color theme="0" tint="-0.14999847407452621"/>
      </top>
      <bottom/>
      <diagonal/>
    </border>
    <border>
      <left style="medium">
        <color theme="0" tint="-0.14999847407452621"/>
      </left>
      <right/>
      <top/>
      <bottom style="thin">
        <color rgb="FFD9D9D9"/>
      </bottom>
      <diagonal/>
    </border>
    <border>
      <left/>
      <right style="medium">
        <color theme="0" tint="-0.14999847407452621"/>
      </right>
      <top/>
      <bottom style="thin">
        <color rgb="FFD9D9D9"/>
      </bottom>
      <diagonal/>
    </border>
    <border>
      <left style="medium">
        <color theme="0" tint="-0.14999847407452621"/>
      </left>
      <right/>
      <top style="thin">
        <color rgb="FFD9D9D9"/>
      </top>
      <bottom/>
      <diagonal/>
    </border>
    <border>
      <left/>
      <right style="medium">
        <color theme="0" tint="-0.14999847407452621"/>
      </right>
      <top style="thin">
        <color rgb="FFD9D9D9"/>
      </top>
      <bottom/>
      <diagonal/>
    </border>
    <border>
      <left/>
      <right style="thin">
        <color rgb="FFD9D9D9"/>
      </right>
      <top/>
      <bottom style="medium">
        <color theme="0" tint="-0.14999847407452621"/>
      </bottom>
      <diagonal/>
    </border>
    <border>
      <left style="thin">
        <color rgb="FFD9D9D9"/>
      </left>
      <right style="thin">
        <color rgb="FFD9D9D9"/>
      </right>
      <top/>
      <bottom style="medium">
        <color theme="0" tint="-0.14999847407452621"/>
      </bottom>
      <diagonal/>
    </border>
    <border>
      <left style="thin">
        <color rgb="FFD9D9D9"/>
      </left>
      <right/>
      <top/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medium">
        <color theme="0" tint="-0.14999847407452621"/>
      </top>
      <bottom style="thin">
        <color rgb="FFD9D9D9"/>
      </bottom>
      <diagonal/>
    </border>
    <border>
      <left style="thin">
        <color rgb="FFD9D9D9"/>
      </left>
      <right style="medium">
        <color theme="0" tint="-0.14999847407452621"/>
      </right>
      <top style="medium">
        <color theme="0" tint="-0.14999847407452621"/>
      </top>
      <bottom style="thin">
        <color rgb="FFD9D9D9"/>
      </bottom>
      <diagonal/>
    </border>
    <border>
      <left style="medium">
        <color theme="0" tint="-0.14999847407452621"/>
      </left>
      <right/>
      <top style="thin">
        <color rgb="FFD9D9D9"/>
      </top>
      <bottom style="medium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medium">
        <color theme="0" tint="-0.14999847407452621"/>
      </bottom>
      <diagonal/>
    </border>
    <border>
      <left style="thin">
        <color rgb="FFD9D9D9"/>
      </left>
      <right style="medium">
        <color theme="0" tint="-0.14999847407452621"/>
      </right>
      <top style="thin">
        <color rgb="FFD9D9D9"/>
      </top>
      <bottom style="medium">
        <color theme="0" tint="-0.14999847407452621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thin">
        <color rgb="FFD9D9D9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rgb="FFD9D9D9"/>
      </left>
      <right style="thin">
        <color rgb="FFD9D9D9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rgb="FFD9D9D9"/>
      </left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thin">
        <color rgb="FFD0CECE"/>
      </right>
      <top style="medium">
        <color theme="0" tint="-0.14999847407452621"/>
      </top>
      <bottom/>
      <diagonal/>
    </border>
    <border>
      <left style="thin">
        <color rgb="FFD0CECE"/>
      </left>
      <right/>
      <top style="medium">
        <color theme="0" tint="-0.14999847407452621"/>
      </top>
      <bottom style="thin">
        <color rgb="FFD0CECE"/>
      </bottom>
      <diagonal/>
    </border>
    <border>
      <left/>
      <right/>
      <top style="medium">
        <color theme="0" tint="-0.14999847407452621"/>
      </top>
      <bottom style="thin">
        <color rgb="FFD0CECE"/>
      </bottom>
      <diagonal/>
    </border>
    <border>
      <left/>
      <right style="thin">
        <color rgb="FFD0CECE"/>
      </right>
      <top style="medium">
        <color theme="0" tint="-0.14999847407452621"/>
      </top>
      <bottom style="thin">
        <color rgb="FFD0CECE"/>
      </bottom>
      <diagonal/>
    </border>
    <border>
      <left style="thin">
        <color rgb="FFD0CECE"/>
      </left>
      <right/>
      <top style="medium">
        <color theme="0" tint="-0.14999847407452621"/>
      </top>
      <bottom/>
      <diagonal/>
    </border>
    <border>
      <left/>
      <right style="thin">
        <color rgb="FFD0CECE"/>
      </right>
      <top style="medium">
        <color theme="0" tint="-0.14999847407452621"/>
      </top>
      <bottom/>
      <diagonal/>
    </border>
    <border>
      <left style="medium">
        <color theme="0" tint="-0.14999847407452621"/>
      </left>
      <right style="thin">
        <color rgb="FFD0CECE"/>
      </right>
      <top/>
      <bottom/>
      <diagonal/>
    </border>
    <border>
      <left style="medium">
        <color theme="0" tint="-0.14999847407452621"/>
      </left>
      <right style="thin">
        <color rgb="FFD0CECE"/>
      </right>
      <top/>
      <bottom style="medium">
        <color theme="0" tint="-0.14999847407452621"/>
      </bottom>
      <diagonal/>
    </border>
    <border>
      <left style="thin">
        <color rgb="FFD0CECE"/>
      </left>
      <right/>
      <top/>
      <bottom style="medium">
        <color theme="0" tint="-0.14999847407452621"/>
      </bottom>
      <diagonal/>
    </border>
    <border>
      <left/>
      <right style="thin">
        <color rgb="FFD0CECE"/>
      </right>
      <top/>
      <bottom style="medium">
        <color theme="0" tint="-0.14999847407452621"/>
      </bottom>
      <diagonal/>
    </border>
    <border>
      <left style="medium">
        <color theme="0" tint="-0.14999847407452621"/>
      </left>
      <right style="thin">
        <color rgb="FFD0CECE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rgb="FFD0CECE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thin">
        <color rgb="FFD0CECE"/>
      </right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thin">
        <color rgb="FFD0CECE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D0CECE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rgb="FFD0CECE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rgb="FFD0CECE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D0CECE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rgb="FFD0CECE"/>
      </right>
      <top/>
      <bottom style="thin">
        <color theme="0" tint="-0.14999847407452621"/>
      </bottom>
      <diagonal/>
    </border>
    <border>
      <left/>
      <right style="thin">
        <color rgb="FFFFFFFF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rgb="FFCCCCCC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medium">
        <color theme="0" tint="-0.499984740745262"/>
      </left>
      <right style="thin">
        <color rgb="FFFFFFFF"/>
      </right>
      <top style="medium">
        <color theme="0" tint="-0.499984740745262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medium">
        <color theme="0" tint="-0.499984740745262"/>
      </top>
      <bottom/>
      <diagonal/>
    </border>
    <border>
      <left style="thin">
        <color rgb="FFFFFFFF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 style="thin">
        <color rgb="FFFFFFFF"/>
      </top>
      <bottom style="thin">
        <color rgb="FFFFFFFF"/>
      </bottom>
      <diagonal/>
    </border>
    <border>
      <left/>
      <right style="medium">
        <color theme="0" tint="-0.499984740745262"/>
      </right>
      <top style="thin">
        <color rgb="FFFFFFFF"/>
      </top>
      <bottom style="thin">
        <color rgb="FFFFFFFF"/>
      </bottom>
      <diagonal/>
    </border>
    <border>
      <left style="medium">
        <color theme="0" tint="-0.499984740745262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theme="0" tint="-0.499984740745262"/>
      </right>
      <top style="thin">
        <color rgb="FFFFFFFF"/>
      </top>
      <bottom style="thin">
        <color rgb="FFFFFFFF"/>
      </bottom>
      <diagonal/>
    </border>
    <border>
      <left style="medium">
        <color theme="0" tint="-0.499984740745262"/>
      </left>
      <right style="thin">
        <color rgb="FFFFFFFF"/>
      </right>
      <top style="thin">
        <color rgb="FFFFFFFF"/>
      </top>
      <bottom/>
      <diagonal/>
    </border>
    <border>
      <left style="medium">
        <color theme="0" tint="-0.499984740745262"/>
      </left>
      <right/>
      <top style="thin">
        <color rgb="FFFFFFFF"/>
      </top>
      <bottom/>
      <diagonal/>
    </border>
    <border>
      <left style="medium">
        <color theme="0" tint="-0.499984740745262"/>
      </left>
      <right style="thin">
        <color rgb="FFFFFFFF"/>
      </right>
      <top style="thin">
        <color rgb="FFFFFFFF"/>
      </top>
      <bottom style="medium">
        <color theme="0" tint="-0.499984740745262"/>
      </bottom>
      <diagonal/>
    </border>
    <border>
      <left style="thin">
        <color rgb="FFFFFFFF"/>
      </left>
      <right style="thin">
        <color rgb="FFFFFFFF"/>
      </right>
      <top/>
      <bottom style="medium">
        <color theme="0" tint="-0.499984740745262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theme="0" tint="-0.499984740745262"/>
      </bottom>
      <diagonal/>
    </border>
    <border>
      <left style="thin">
        <color rgb="FFFFFFFF"/>
      </left>
      <right/>
      <top style="thin">
        <color rgb="FFFFFFFF"/>
      </top>
      <bottom style="medium">
        <color theme="0" tint="-0.499984740745262"/>
      </bottom>
      <diagonal/>
    </border>
    <border>
      <left style="thin">
        <color rgb="FFFFFFFF"/>
      </left>
      <right style="medium">
        <color theme="0" tint="-0.499984740745262"/>
      </right>
      <top style="thin">
        <color rgb="FFFFFFFF"/>
      </top>
      <bottom style="medium">
        <color theme="0" tint="-0.499984740745262"/>
      </bottom>
      <diagonal/>
    </border>
    <border>
      <left style="thin">
        <color rgb="FFFFFFFF"/>
      </left>
      <right style="medium">
        <color theme="0" tint="-0.499984740745262"/>
      </right>
      <top style="medium">
        <color theme="0" tint="-0.499984740745262"/>
      </top>
      <bottom style="thin">
        <color rgb="FFFFFFFF"/>
      </bottom>
      <diagonal/>
    </border>
    <border>
      <left style="medium">
        <color theme="0" tint="-0.499984740745262"/>
      </left>
      <right style="medium">
        <color rgb="FFFFFFFF"/>
      </right>
      <top style="medium">
        <color theme="0" tint="-0.499984740745262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medium">
        <color theme="0" tint="-0.499984740745262"/>
      </top>
      <bottom/>
      <diagonal/>
    </border>
    <border>
      <left style="medium">
        <color rgb="FFFFFFFF"/>
      </left>
      <right/>
      <top style="medium">
        <color theme="0" tint="-0.499984740745262"/>
      </top>
      <bottom/>
      <diagonal/>
    </border>
    <border>
      <left style="medium">
        <color rgb="FFFFFFFF"/>
      </left>
      <right style="medium">
        <color theme="0" tint="-0.499984740745262"/>
      </right>
      <top style="medium">
        <color theme="0" tint="-0.499984740745262"/>
      </top>
      <bottom style="thin">
        <color rgb="FFFFFFFF"/>
      </bottom>
      <diagonal/>
    </border>
    <border>
      <left style="medium">
        <color theme="0" tint="-0.499984740745262"/>
      </left>
      <right/>
      <top style="medium">
        <color rgb="FFFFFFFF"/>
      </top>
      <bottom style="medium">
        <color rgb="FFFFFFFF"/>
      </bottom>
      <diagonal/>
    </border>
    <border>
      <left/>
      <right style="medium">
        <color theme="0" tint="-0.499984740745262"/>
      </right>
      <top style="thin">
        <color rgb="FFFFFFFF"/>
      </top>
      <bottom/>
      <diagonal/>
    </border>
    <border>
      <left/>
      <right style="medium">
        <color theme="0" tint="-0.499984740745262"/>
      </right>
      <top/>
      <bottom style="thin">
        <color rgb="FFFFFFFF"/>
      </bottom>
      <diagonal/>
    </border>
    <border>
      <left style="medium">
        <color theme="0" tint="-0.499984740745262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theme="0" tint="-0.499984740745262"/>
      </left>
      <right style="thin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theme="0" tint="-0.499984740745262"/>
      </left>
      <right style="thin">
        <color rgb="FFFFFFFF"/>
      </right>
      <top style="medium">
        <color rgb="FFFFFFFF"/>
      </top>
      <bottom style="thin">
        <color rgb="FFFFFFFF"/>
      </bottom>
      <diagonal/>
    </border>
    <border>
      <left style="medium">
        <color theme="0" tint="-0.499984740745262"/>
      </left>
      <right style="thin">
        <color rgb="FFFFFFFF"/>
      </right>
      <top style="thin">
        <color rgb="FFFFFFFF"/>
      </top>
      <bottom style="medium">
        <color rgb="FFFFFFFF"/>
      </bottom>
      <diagonal/>
    </border>
    <border>
      <left style="medium">
        <color theme="0" tint="-0.499984740745262"/>
      </left>
      <right/>
      <top style="thin">
        <color rgb="FFFFFFFF"/>
      </top>
      <bottom style="medium">
        <color rgb="FFFFFFFF"/>
      </bottom>
      <diagonal/>
    </border>
    <border>
      <left style="medium">
        <color theme="0" tint="-0.499984740745262"/>
      </left>
      <right/>
      <top style="medium">
        <color rgb="FFFFFFFF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n">
        <color rgb="FFFFFFFF"/>
      </left>
      <right style="thin">
        <color rgb="FFFFFFFF"/>
      </right>
      <top style="medium">
        <color theme="0" tint="-0.499984740745262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medium">
        <color theme="0" tint="-0.499984740745262"/>
      </top>
      <bottom style="thin">
        <color rgb="FFFFFFFF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thin">
        <color rgb="FFFFFFFF"/>
      </bottom>
      <diagonal/>
    </border>
    <border>
      <left/>
      <right style="thin">
        <color rgb="FFFFFFFF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thin">
        <color rgb="FFFFFFFF"/>
      </bottom>
      <diagonal/>
    </border>
    <border>
      <left style="medium">
        <color theme="0" tint="-0.499984740745262"/>
      </left>
      <right style="thin">
        <color rgb="FFFFFFFF"/>
      </right>
      <top/>
      <bottom style="thin">
        <color rgb="FFFFFFFF"/>
      </bottom>
      <diagonal/>
    </border>
    <border>
      <left style="thin">
        <color rgb="FFFFFFFF"/>
      </left>
      <right style="medium">
        <color theme="0" tint="-0.499984740745262"/>
      </right>
      <top/>
      <bottom style="thin">
        <color rgb="FFFFFFFF"/>
      </bottom>
      <diagonal/>
    </border>
    <border>
      <left/>
      <right style="thin">
        <color rgb="FFFFFFFF"/>
      </right>
      <top/>
      <bottom style="medium">
        <color theme="0" tint="-0.499984740745262"/>
      </bottom>
      <diagonal/>
    </border>
    <border>
      <left style="medium">
        <color rgb="FFFFFFFF"/>
      </left>
      <right style="medium">
        <color theme="0" tint="-0.499984740745262"/>
      </right>
      <top style="thin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theme="0" tint="-0.499984740745262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theme="0" tint="-0.499984740745262"/>
      </right>
      <top style="medium">
        <color rgb="FFFFFFFF"/>
      </top>
      <bottom style="thin">
        <color rgb="FFFFFFFF"/>
      </bottom>
      <diagonal/>
    </border>
    <border>
      <left style="thin">
        <color rgb="FFFFFFFF"/>
      </left>
      <right style="medium">
        <color rgb="FFFFFFFF"/>
      </right>
      <top style="medium">
        <color theme="0" tint="-0.499984740745262"/>
      </top>
      <bottom/>
      <diagonal/>
    </border>
    <border>
      <left style="thin">
        <color rgb="FFFFFFFF"/>
      </left>
      <right style="medium">
        <color rgb="FFFFFFFF"/>
      </right>
      <top/>
      <bottom style="medium">
        <color rgb="FFFFFFFF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D0CECE"/>
      </right>
      <top style="thin">
        <color rgb="FFD8D8D8"/>
      </top>
      <bottom style="thin">
        <color rgb="FFD8D8D8"/>
      </bottom>
      <diagonal/>
    </border>
    <border>
      <left style="thin">
        <color rgb="FFD0CECE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rgb="FFD0CECE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rgb="FFD0CECE"/>
      </left>
      <right/>
      <top style="thin">
        <color theme="2" tint="-0.14999847407452621"/>
      </top>
      <bottom style="thin">
        <color rgb="FFD0CECE"/>
      </bottom>
      <diagonal/>
    </border>
    <border>
      <left/>
      <right/>
      <top style="thin">
        <color theme="2" tint="-0.14999847407452621"/>
      </top>
      <bottom style="thin">
        <color rgb="FFD0CECE"/>
      </bottom>
      <diagonal/>
    </border>
    <border>
      <left/>
      <right style="thin">
        <color rgb="FFD0CECE"/>
      </right>
      <top style="thin">
        <color theme="2" tint="-0.14999847407452621"/>
      </top>
      <bottom style="thin">
        <color rgb="FFD0CECE"/>
      </bottom>
      <diagonal/>
    </border>
    <border>
      <left style="thin">
        <color rgb="FFD0CECE"/>
      </left>
      <right/>
      <top style="thin">
        <color rgb="FFD0CECE"/>
      </top>
      <bottom style="thin">
        <color theme="2" tint="-0.14999847407452621"/>
      </bottom>
      <diagonal/>
    </border>
    <border>
      <left/>
      <right/>
      <top style="thin">
        <color rgb="FFD0CECE"/>
      </top>
      <bottom style="thin">
        <color theme="2" tint="-0.14999847407452621"/>
      </bottom>
      <diagonal/>
    </border>
    <border>
      <left/>
      <right style="thin">
        <color rgb="FFD0CECE"/>
      </right>
      <top style="thin">
        <color rgb="FFD0CECE"/>
      </top>
      <bottom style="thin">
        <color theme="2" tint="-0.14999847407452621"/>
      </bottom>
      <diagonal/>
    </border>
    <border>
      <left style="thin">
        <color rgb="FFD9D9D9"/>
      </left>
      <right/>
      <top style="thin">
        <color rgb="FFB7B7B7"/>
      </top>
      <bottom style="thin">
        <color rgb="FFD9D9D9"/>
      </bottom>
      <diagonal/>
    </border>
    <border>
      <left/>
      <right/>
      <top style="thin">
        <color rgb="FFB7B7B7"/>
      </top>
      <bottom style="thin">
        <color rgb="FFD9D9D9"/>
      </bottom>
      <diagonal/>
    </border>
    <border>
      <left/>
      <right style="thin">
        <color rgb="FFD9D9D9"/>
      </right>
      <top style="thin">
        <color rgb="FFB7B7B7"/>
      </top>
      <bottom style="thin">
        <color rgb="FFD9D9D9"/>
      </bottom>
      <diagonal/>
    </border>
    <border>
      <left style="thin">
        <color rgb="FFD9D9D9"/>
      </left>
      <right/>
      <top style="thin">
        <color rgb="FFD8D8D8"/>
      </top>
      <bottom style="thin">
        <color rgb="FFD8D8D8"/>
      </bottom>
      <diagonal/>
    </border>
    <border>
      <left style="thin">
        <color rgb="FFD9D9D9"/>
      </left>
      <right/>
      <top style="thin">
        <color rgb="FFB7B7B7"/>
      </top>
      <bottom style="thin">
        <color rgb="FFD8D8D8"/>
      </bottom>
      <diagonal/>
    </border>
    <border>
      <left/>
      <right/>
      <top style="thin">
        <color rgb="FFB7B7B7"/>
      </top>
      <bottom style="thin">
        <color rgb="FFD8D8D8"/>
      </bottom>
      <diagonal/>
    </border>
    <border>
      <left/>
      <right style="thin">
        <color rgb="FFCCCCCC"/>
      </right>
      <top style="thin">
        <color rgb="FFB7B7B7"/>
      </top>
      <bottom style="thin">
        <color rgb="FFD8D8D8"/>
      </bottom>
      <diagonal/>
    </border>
    <border>
      <left style="thin">
        <color rgb="FFBFBFBF"/>
      </left>
      <right/>
      <top style="thin">
        <color rgb="FFD0CECE"/>
      </top>
      <bottom/>
      <diagonal/>
    </border>
    <border>
      <left/>
      <right style="thin">
        <color rgb="FFD0CECE"/>
      </right>
      <top/>
      <bottom style="thin">
        <color rgb="FFBFBFBF"/>
      </bottom>
      <diagonal/>
    </border>
    <border>
      <left/>
      <right/>
      <top/>
      <bottom style="thick">
        <color rgb="FFFFFFFF"/>
      </bottom>
      <diagonal/>
    </border>
    <border>
      <left style="thin">
        <color theme="2" tint="-0.14999847407452621"/>
      </left>
      <right style="thick">
        <color rgb="FFFFFFFF"/>
      </right>
      <top style="thick">
        <color rgb="FFFFFFFF"/>
      </top>
      <bottom/>
      <diagonal/>
    </border>
    <border>
      <left style="thin">
        <color theme="2" tint="-0.14999847407452621"/>
      </left>
      <right style="thick">
        <color rgb="FFFFFFFF"/>
      </right>
      <top/>
      <bottom/>
      <diagonal/>
    </border>
    <border>
      <left style="thin">
        <color theme="2" tint="-0.14999847407452621"/>
      </left>
      <right style="thick">
        <color rgb="FFFFFFFF"/>
      </right>
      <top/>
      <bottom style="thick">
        <color rgb="FFFFFFFF"/>
      </bottom>
      <diagonal/>
    </border>
    <border>
      <left/>
      <right/>
      <top style="thick">
        <color rgb="FFFFFFFF"/>
      </top>
      <bottom style="thin">
        <color rgb="FFCCCCCC"/>
      </bottom>
      <diagonal/>
    </border>
    <border>
      <left/>
      <right style="thick">
        <color rgb="FFFFFFFF"/>
      </right>
      <top style="thick">
        <color rgb="FFFFFFFF"/>
      </top>
      <bottom style="thin">
        <color rgb="FFCCCCCC"/>
      </bottom>
      <diagonal/>
    </border>
    <border>
      <left style="thin">
        <color rgb="FFCCCCCC"/>
      </left>
      <right style="thick">
        <color rgb="FFFFFFFF"/>
      </right>
      <top style="thick">
        <color rgb="FFFFFFFF"/>
      </top>
      <bottom/>
      <diagonal/>
    </border>
    <border>
      <left style="thin">
        <color rgb="FFCCCCCC"/>
      </left>
      <right style="thick">
        <color rgb="FFFFFFFF"/>
      </right>
      <top/>
      <bottom/>
      <diagonal/>
    </border>
    <border>
      <left style="thin">
        <color rgb="FFCCCCCC"/>
      </left>
      <right style="thick">
        <color rgb="FFFFFFFF"/>
      </right>
      <top/>
      <bottom style="thin">
        <color rgb="FFFFFFFF"/>
      </bottom>
      <diagonal/>
    </border>
    <border>
      <left style="thin">
        <color rgb="FFFFFFFF"/>
      </left>
      <right/>
      <top/>
      <bottom style="medium">
        <color theme="0" tint="-0.499984740745262"/>
      </bottom>
      <diagonal/>
    </border>
    <border>
      <left style="medium">
        <color theme="0" tint="-0.499984740745262"/>
      </left>
      <right style="thick">
        <color rgb="FFFFFFFF"/>
      </right>
      <top style="thin">
        <color rgb="FFFFFFFF"/>
      </top>
      <bottom/>
      <diagonal/>
    </border>
    <border>
      <left style="medium">
        <color theme="0" tint="-0.499984740745262"/>
      </left>
      <right style="thick">
        <color rgb="FFFFFFFF"/>
      </right>
      <top/>
      <bottom/>
      <diagonal/>
    </border>
    <border>
      <left style="medium">
        <color theme="0" tint="-0.499984740745262"/>
      </left>
      <right style="thick">
        <color rgb="FFFFFFFF"/>
      </right>
      <top/>
      <bottom style="thin">
        <color rgb="FFFFFFFF"/>
      </bottom>
      <diagonal/>
    </border>
    <border>
      <left style="thick">
        <color rgb="FFFFFFFF"/>
      </left>
      <right/>
      <top style="medium">
        <color theme="0" tint="-0.499984740745262"/>
      </top>
      <bottom/>
      <diagonal/>
    </border>
    <border>
      <left style="medium">
        <color theme="0" tint="-0.499984740745262"/>
      </left>
      <right style="thin">
        <color rgb="FFD9D9D9"/>
      </right>
      <top style="medium">
        <color rgb="FFFFFFFF"/>
      </top>
      <bottom/>
      <diagonal/>
    </border>
    <border>
      <left style="medium">
        <color theme="0" tint="-0.499984740745262"/>
      </left>
      <right style="thin">
        <color rgb="FFD9D9D9"/>
      </right>
      <top/>
      <bottom/>
      <diagonal/>
    </border>
    <border>
      <left style="medium">
        <color theme="0" tint="-0.499984740745262"/>
      </left>
      <right style="thin">
        <color rgb="FFD9D9D9"/>
      </right>
      <top/>
      <bottom style="medium">
        <color rgb="FFFFFFFF"/>
      </bottom>
      <diagonal/>
    </border>
    <border>
      <left style="medium">
        <color theme="0" tint="-0.499984740745262"/>
      </left>
      <right/>
      <top/>
      <bottom style="medium">
        <color rgb="FFFFFFFF"/>
      </bottom>
      <diagonal/>
    </border>
    <border>
      <left style="thin">
        <color theme="2" tint="-0.14999847407452621"/>
      </left>
      <right style="medium">
        <color rgb="FFFFFFFF"/>
      </right>
      <top style="medium">
        <color rgb="FFFFFFFF"/>
      </top>
      <bottom/>
      <diagonal/>
    </border>
    <border>
      <left style="thin">
        <color theme="2" tint="-0.14999847407452621"/>
      </left>
      <right style="medium">
        <color rgb="FFFFFFFF"/>
      </right>
      <top/>
      <bottom/>
      <diagonal/>
    </border>
    <border>
      <left style="thin">
        <color rgb="FFCCCCCC"/>
      </left>
      <right style="medium">
        <color rgb="FFFFFFFF"/>
      </right>
      <top style="medium">
        <color rgb="FFFFFFFF"/>
      </top>
      <bottom/>
      <diagonal/>
    </border>
    <border>
      <left style="thin">
        <color rgb="FFCCCCCC"/>
      </left>
      <right style="medium">
        <color rgb="FFFFFFFF"/>
      </right>
      <top/>
      <bottom/>
      <diagonal/>
    </border>
    <border>
      <left style="thin">
        <color rgb="FFCCCCCC"/>
      </left>
      <right style="medium">
        <color rgb="FFFFFFFF"/>
      </right>
      <top/>
      <bottom style="medium">
        <color rgb="FFFFFFFF"/>
      </bottom>
      <diagonal/>
    </border>
    <border>
      <left style="thin">
        <color rgb="FFD8D8D8"/>
      </left>
      <right/>
      <top style="thin">
        <color rgb="FFD8D8D8"/>
      </top>
      <bottom style="thin">
        <color rgb="FFD0CECE"/>
      </bottom>
      <diagonal/>
    </border>
    <border>
      <left/>
      <right style="thin">
        <color rgb="FFD8D8D8"/>
      </right>
      <top style="thin">
        <color rgb="FFD8D8D8"/>
      </top>
      <bottom style="thin">
        <color rgb="FFD0CECE"/>
      </bottom>
      <diagonal/>
    </border>
    <border>
      <left style="thin">
        <color rgb="FFD9D9D9"/>
      </left>
      <right/>
      <top style="thin">
        <color rgb="FFD8D8D8"/>
      </top>
      <bottom style="thin">
        <color rgb="FFD9D9D9"/>
      </bottom>
      <diagonal/>
    </border>
    <border>
      <left/>
      <right style="thin">
        <color rgb="FFD9D9D9"/>
      </right>
      <top style="thin">
        <color rgb="FFD8D8D8"/>
      </top>
      <bottom style="thin">
        <color rgb="FFD9D9D9"/>
      </bottom>
      <diagonal/>
    </border>
    <border>
      <left style="thin">
        <color rgb="FFD0CECE"/>
      </left>
      <right/>
      <top style="thin">
        <color rgb="FFD8D8D8"/>
      </top>
      <bottom style="thin">
        <color rgb="FFD8D8D8"/>
      </bottom>
      <diagonal/>
    </border>
    <border>
      <left style="thin">
        <color rgb="FFD8D8D8"/>
      </left>
      <right/>
      <top style="thin">
        <color theme="2" tint="-0.14999847407452621"/>
      </top>
      <bottom style="thin">
        <color rgb="FFD8D8D8"/>
      </bottom>
      <diagonal/>
    </border>
    <border>
      <left/>
      <right style="thin">
        <color rgb="FFD0CECE"/>
      </right>
      <top style="thin">
        <color rgb="FFBFBFBF"/>
      </top>
      <bottom/>
      <diagonal/>
    </border>
    <border>
      <left/>
      <right style="thin">
        <color rgb="FFCCCCCC"/>
      </right>
      <top style="thin">
        <color rgb="FFD0CECE"/>
      </top>
      <bottom/>
      <diagonal/>
    </border>
    <border>
      <left/>
      <right style="thin">
        <color rgb="FFCCCCCC"/>
      </right>
      <top/>
      <bottom style="thin">
        <color rgb="FFD0CECE"/>
      </bottom>
      <diagonal/>
    </border>
    <border>
      <left style="thin">
        <color rgb="FFD0CECE"/>
      </left>
      <right/>
      <top style="thin">
        <color rgb="FFD0CECE"/>
      </top>
      <bottom style="medium">
        <color theme="0" tint="-0.14999847407452621"/>
      </bottom>
      <diagonal/>
    </border>
    <border>
      <left/>
      <right/>
      <top style="thin">
        <color rgb="FFD0CECE"/>
      </top>
      <bottom style="medium">
        <color theme="0" tint="-0.14999847407452621"/>
      </bottom>
      <diagonal/>
    </border>
    <border>
      <left/>
      <right style="thin">
        <color rgb="FFD0CECE"/>
      </right>
      <top style="thin">
        <color rgb="FFD0CECE"/>
      </top>
      <bottom style="medium">
        <color theme="0" tint="-0.14999847407452621"/>
      </bottom>
      <diagonal/>
    </border>
    <border>
      <left style="medium">
        <color rgb="FF7F7F7F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rgb="FF7F7F7F"/>
      </right>
      <top/>
      <bottom/>
      <diagonal/>
    </border>
    <border>
      <left style="thin">
        <color theme="2" tint="-0.14999847407452621"/>
      </left>
      <right style="thin">
        <color theme="2" tint="-0.14999847407452621"/>
      </right>
      <top style="thin">
        <color theme="2" tint="-0.14999847407452621"/>
      </top>
      <bottom/>
      <diagonal/>
    </border>
    <border>
      <left style="thin">
        <color theme="2" tint="-0.14999847407452621"/>
      </left>
      <right style="thin">
        <color theme="2" tint="-0.14999847407452621"/>
      </right>
      <top/>
      <bottom/>
      <diagonal/>
    </border>
    <border>
      <left style="thin">
        <color theme="2" tint="-0.14999847407452621"/>
      </left>
      <right style="thin">
        <color theme="2" tint="-0.14999847407452621"/>
      </right>
      <top/>
      <bottom style="thin">
        <color theme="2" tint="-0.14999847407452621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rgb="FFFFFFFF"/>
      </right>
      <top/>
      <bottom style="thin">
        <color rgb="FFD0CECE"/>
      </bottom>
      <diagonal/>
    </border>
    <border>
      <left style="thin">
        <color theme="2" tint="-0.1499984740745262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2" tint="-0.14999847407452621"/>
      </right>
      <top/>
      <bottom/>
      <diagonal/>
    </border>
    <border>
      <left style="thin">
        <color rgb="FFCCCCCC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rgb="FFCCCCCC"/>
      </right>
      <top style="thin">
        <color theme="0" tint="-0.14999847407452621"/>
      </top>
      <bottom/>
      <diagonal/>
    </border>
    <border>
      <left style="thin">
        <color rgb="FFCCCCCC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rgb="FFCCCCCC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2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rgb="FFCCCCCC"/>
      </top>
      <bottom/>
      <diagonal/>
    </border>
    <border>
      <left/>
      <right style="thin">
        <color theme="0" tint="-0.14999847407452621"/>
      </right>
      <top style="thin">
        <color rgb="FFCCCCCC"/>
      </top>
      <bottom/>
      <diagonal/>
    </border>
    <border>
      <left style="thin">
        <color theme="0" tint="-0.14999847407452621"/>
      </left>
      <right/>
      <top style="thin">
        <color rgb="FFCCCCCC"/>
      </top>
      <bottom style="thin">
        <color theme="0" tint="-0.14999847407452621"/>
      </bottom>
      <diagonal/>
    </border>
    <border>
      <left/>
      <right/>
      <top style="thin">
        <color rgb="FFCCCCCC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rgb="FFCCCCCC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0CECE"/>
      </left>
      <right/>
      <top style="thin">
        <color rgb="FFD0CECE"/>
      </top>
      <bottom style="thin">
        <color theme="0" tint="-0.14999847407452621"/>
      </bottom>
      <diagonal/>
    </border>
    <border>
      <left/>
      <right/>
      <top style="thin">
        <color rgb="FFD0CECE"/>
      </top>
      <bottom style="thin">
        <color theme="0" tint="-0.14999847407452621"/>
      </bottom>
      <diagonal/>
    </border>
    <border>
      <left/>
      <right style="thin">
        <color rgb="FFD0CECE"/>
      </right>
      <top style="thin">
        <color rgb="FFD0CECE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rgb="FFFFFFFF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FFFFFF"/>
      </right>
      <top/>
      <bottom/>
      <diagonal/>
    </border>
    <border>
      <left/>
      <right/>
      <top/>
      <bottom style="medium">
        <color theme="2" tint="-0.249977111117893"/>
      </bottom>
      <diagonal/>
    </border>
    <border>
      <left style="medium">
        <color theme="0" tint="-0.499984740745262"/>
      </left>
      <right/>
      <top style="medium">
        <color rgb="FFFFFFFF"/>
      </top>
      <bottom style="medium">
        <color theme="2" tint="-0.249977111117893"/>
      </bottom>
      <diagonal/>
    </border>
    <border>
      <left/>
      <right style="medium">
        <color theme="0" tint="-0.499984740745262"/>
      </right>
      <top style="thin">
        <color rgb="FFFFFFFF"/>
      </top>
      <bottom style="medium">
        <color theme="2" tint="-0.249977111117893"/>
      </bottom>
      <diagonal/>
    </border>
    <border>
      <left style="thin">
        <color theme="0" tint="-0.14999847407452621"/>
      </left>
      <right/>
      <top style="thin">
        <color rgb="FFD0CECE"/>
      </top>
      <bottom style="thin">
        <color rgb="FFD0CECE"/>
      </bottom>
      <diagonal/>
    </border>
    <border>
      <left style="medium">
        <color theme="6"/>
      </left>
      <right style="thin">
        <color rgb="FFFFFFFF"/>
      </right>
      <top style="medium">
        <color theme="6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medium">
        <color theme="6"/>
      </top>
      <bottom/>
      <diagonal/>
    </border>
    <border>
      <left/>
      <right style="medium">
        <color theme="6"/>
      </right>
      <top style="medium">
        <color theme="6"/>
      </top>
      <bottom style="thin">
        <color rgb="FFFFFFFF"/>
      </bottom>
      <diagonal/>
    </border>
    <border>
      <left style="medium">
        <color theme="6"/>
      </left>
      <right/>
      <top style="thin">
        <color rgb="FFFFFFFF"/>
      </top>
      <bottom style="thin">
        <color rgb="FFFFFFFF"/>
      </bottom>
      <diagonal/>
    </border>
    <border>
      <left/>
      <right style="medium">
        <color theme="6"/>
      </right>
      <top style="thin">
        <color rgb="FFFFFFFF"/>
      </top>
      <bottom style="thin">
        <color rgb="FFFFFFFF"/>
      </bottom>
      <diagonal/>
    </border>
    <border>
      <left style="medium">
        <color theme="6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medium">
        <color theme="6"/>
      </left>
      <right style="thin">
        <color rgb="FFFFFFFF"/>
      </right>
      <top style="thin">
        <color rgb="FFFFFFFF"/>
      </top>
      <bottom/>
      <diagonal/>
    </border>
    <border>
      <left style="medium">
        <color theme="6"/>
      </left>
      <right style="thin">
        <color rgb="FFFFFFFF"/>
      </right>
      <top style="thin">
        <color rgb="FFFFFFFF"/>
      </top>
      <bottom style="medium">
        <color theme="6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medium">
        <color theme="6"/>
      </bottom>
      <diagonal/>
    </border>
    <border>
      <left style="thin">
        <color rgb="FFFFFFFF"/>
      </left>
      <right style="thin">
        <color rgb="FFFFFFFF"/>
      </right>
      <top/>
      <bottom style="medium">
        <color theme="6"/>
      </bottom>
      <diagonal/>
    </border>
    <border>
      <left/>
      <right style="medium">
        <color theme="6"/>
      </right>
      <top style="thin">
        <color rgb="FFFFFFFF"/>
      </top>
      <bottom style="medium">
        <color theme="6"/>
      </bottom>
      <diagonal/>
    </border>
    <border>
      <left style="thin">
        <color rgb="FFD9D9D9"/>
      </left>
      <right/>
      <top style="thin">
        <color rgb="FFD9D9D9"/>
      </top>
      <bottom style="thin">
        <color rgb="FFCCCCCC"/>
      </bottom>
      <diagonal/>
    </border>
    <border>
      <left/>
      <right style="medium">
        <color theme="0" tint="-0.14999847407452621"/>
      </right>
      <top style="thin">
        <color theme="2" tint="-0.14999847407452621"/>
      </top>
      <bottom style="thin">
        <color rgb="FFCCCCCC"/>
      </bottom>
      <diagonal/>
    </border>
    <border>
      <left style="medium">
        <color theme="0" tint="-0.14999847407452621"/>
      </left>
      <right/>
      <top style="thin">
        <color theme="2" tint="-0.14999847407452621"/>
      </top>
      <bottom style="thin">
        <color rgb="FFCCCCCC"/>
      </bottom>
      <diagonal/>
    </border>
    <border>
      <left style="thin">
        <color theme="2" tint="-0.14999847407452621"/>
      </left>
      <right/>
      <top style="thin">
        <color rgb="FFCCCCCC"/>
      </top>
      <bottom/>
      <diagonal/>
    </border>
    <border>
      <left style="thin">
        <color rgb="FFCCCCCC"/>
      </left>
      <right style="thin">
        <color theme="2" tint="-0.14999847407452621"/>
      </right>
      <top style="thin">
        <color rgb="FFCCCCCC"/>
      </top>
      <bottom/>
      <diagonal/>
    </border>
    <border>
      <left style="thin">
        <color theme="2" tint="-0.14999847407452621"/>
      </left>
      <right/>
      <top/>
      <bottom style="thin">
        <color rgb="FFCCCCCC"/>
      </bottom>
      <diagonal/>
    </border>
    <border>
      <left style="thin">
        <color rgb="FFCCCCCC"/>
      </left>
      <right style="thin">
        <color theme="2" tint="-0.14999847407452621"/>
      </right>
      <top/>
      <bottom style="thin">
        <color rgb="FFCCCCCC"/>
      </bottom>
      <diagonal/>
    </border>
    <border>
      <left style="thin">
        <color rgb="FFCCCCCC"/>
      </left>
      <right style="thin">
        <color theme="2" tint="-0.14999847407452621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theme="2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2" tint="-0.14999847407452621"/>
      </bottom>
      <diagonal/>
    </border>
    <border>
      <left/>
      <right style="thin">
        <color rgb="FFCCCCCC"/>
      </right>
      <top/>
      <bottom style="thin">
        <color theme="2" tint="-0.14999847407452621"/>
      </bottom>
      <diagonal/>
    </border>
    <border>
      <left style="thin">
        <color rgb="FFCCCCCC"/>
      </left>
      <right style="thin">
        <color rgb="FFCCCCCC"/>
      </right>
      <top/>
      <bottom style="thin">
        <color theme="2" tint="-0.14999847407452621"/>
      </bottom>
      <diagonal/>
    </border>
    <border>
      <left style="thin">
        <color rgb="FFCCCCCC"/>
      </left>
      <right style="medium">
        <color theme="0" tint="-0.14999847407452621"/>
      </right>
      <top/>
      <bottom style="thin">
        <color theme="2" tint="-0.14999847407452621"/>
      </bottom>
      <diagonal/>
    </border>
    <border>
      <left style="medium">
        <color theme="0" tint="-0.14999847407452621"/>
      </left>
      <right style="thin">
        <color rgb="FFCCCCCC"/>
      </right>
      <top/>
      <bottom style="thin">
        <color theme="2" tint="-0.14999847407452621"/>
      </bottom>
      <diagonal/>
    </border>
    <border>
      <left style="thin">
        <color rgb="FFCCCCCC"/>
      </left>
      <right style="thin">
        <color theme="2" tint="-0.14999847407452621"/>
      </right>
      <top/>
      <bottom style="thin">
        <color theme="2" tint="-0.14999847407452621"/>
      </bottom>
      <diagonal/>
    </border>
    <border>
      <left style="thin">
        <color theme="2" tint="-0.14999847407452621"/>
      </left>
      <right style="thin">
        <color rgb="FFCCCCCC"/>
      </right>
      <top style="thin">
        <color theme="2" tint="-0.14999847407452621"/>
      </top>
      <bottom style="thin">
        <color theme="2" tint="-0.14999847407452621"/>
      </bottom>
      <diagonal/>
    </border>
    <border>
      <left style="thin">
        <color rgb="FFCCCCCC"/>
      </left>
      <right/>
      <top style="thin">
        <color theme="2" tint="-0.14999847407452621"/>
      </top>
      <bottom style="thin">
        <color theme="2" tint="-0.14999847407452621"/>
      </bottom>
      <diagonal/>
    </border>
    <border>
      <left/>
      <right style="thin">
        <color rgb="FFD8D8D8"/>
      </right>
      <top style="thin">
        <color theme="2" tint="-0.14999847407452621"/>
      </top>
      <bottom style="thin">
        <color rgb="FFD8D8D8"/>
      </bottom>
      <diagonal/>
    </border>
    <border>
      <left style="thin">
        <color rgb="FFCCCCCC"/>
      </left>
      <right/>
      <top style="thin">
        <color theme="0" tint="-0.14999847407452621"/>
      </top>
      <bottom style="thin">
        <color rgb="FFCCCCCC"/>
      </bottom>
      <diagonal/>
    </border>
    <border>
      <left/>
      <right style="thin">
        <color rgb="FFCCCCCC"/>
      </right>
      <top style="thin">
        <color theme="0" tint="-0.14999847407452621"/>
      </top>
      <bottom style="thin">
        <color rgb="FFCCCCCC"/>
      </bottom>
      <diagonal/>
    </border>
    <border>
      <left style="thin">
        <color rgb="FFD8D8D8"/>
      </left>
      <right/>
      <top style="thin">
        <color rgb="FFCCCCCC"/>
      </top>
      <bottom style="thin">
        <color rgb="FFCCCCCC"/>
      </bottom>
      <diagonal/>
    </border>
    <border>
      <left/>
      <right style="thin">
        <color rgb="FFD8D8D8"/>
      </right>
      <top style="thin">
        <color rgb="FFCCCCCC"/>
      </top>
      <bottom style="thin">
        <color rgb="FFCCCCCC"/>
      </bottom>
      <diagonal/>
    </border>
    <border>
      <left style="thin">
        <color rgb="FFFFFFFF"/>
      </left>
      <right style="thin">
        <color rgb="FFFFFFFF"/>
      </right>
      <top style="thin">
        <color theme="2" tint="-0.14999847407452621"/>
      </top>
      <bottom style="thin">
        <color rgb="FFFFFFFF"/>
      </bottom>
      <diagonal/>
    </border>
    <border>
      <left style="thin">
        <color theme="2" tint="-0.14999847407452621"/>
      </left>
      <right style="thin">
        <color indexed="64"/>
      </right>
      <top style="thin">
        <color theme="2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2" tint="-0.14999847407452621"/>
      </right>
      <top style="thin">
        <color theme="2" tint="-0.14999847407452621"/>
      </top>
      <bottom style="thin">
        <color indexed="64"/>
      </bottom>
      <diagonal/>
    </border>
    <border>
      <left style="thin">
        <color theme="2" tint="-0.14999847407452621"/>
      </left>
      <right style="thin">
        <color indexed="64"/>
      </right>
      <top style="thin">
        <color indexed="64"/>
      </top>
      <bottom style="thin">
        <color theme="2" tint="-0.14999847407452621"/>
      </bottom>
      <diagonal/>
    </border>
    <border>
      <left style="thin">
        <color indexed="64"/>
      </left>
      <right style="thin">
        <color theme="2" tint="-0.14999847407452621"/>
      </right>
      <top style="thin">
        <color indexed="64"/>
      </top>
      <bottom style="thin">
        <color theme="2" tint="-0.14999847407452621"/>
      </bottom>
      <diagonal/>
    </border>
    <border>
      <left/>
      <right style="thin">
        <color indexed="64"/>
      </right>
      <top style="thin">
        <color theme="2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2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rgb="FFD9D9D9"/>
      </bottom>
      <diagonal/>
    </border>
    <border>
      <left/>
      <right style="thin">
        <color rgb="FFD9D9D9"/>
      </right>
      <top style="thin">
        <color theme="0" tint="-0.14999847407452621"/>
      </top>
      <bottom style="thin">
        <color rgb="FFD9D9D9"/>
      </bottom>
      <diagonal/>
    </border>
    <border>
      <left style="thin">
        <color rgb="FFD9D9D9"/>
      </left>
      <right/>
      <top style="thin">
        <color theme="0" tint="-0.14999847407452621"/>
      </top>
      <bottom style="thin">
        <color rgb="FFD9D9D9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rgb="FFD9D9D9"/>
      </bottom>
      <diagonal/>
    </border>
    <border>
      <left style="thin">
        <color theme="0" tint="-0.14999847407452621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theme="0" tint="-0.14999847407452621"/>
      </right>
      <top style="thin">
        <color rgb="FFD9D9D9"/>
      </top>
      <bottom style="thin">
        <color rgb="FFD9D9D9"/>
      </bottom>
      <diagonal/>
    </border>
    <border>
      <left style="thin">
        <color theme="0" tint="-0.14999847407452621"/>
      </left>
      <right/>
      <top style="thin">
        <color rgb="FFD9D9D9"/>
      </top>
      <bottom style="thin">
        <color theme="0" tint="-0.14999847407452621"/>
      </bottom>
      <diagonal/>
    </border>
    <border>
      <left/>
      <right style="thin">
        <color rgb="FFD9D9D9"/>
      </right>
      <top style="thin">
        <color rgb="FFD9D9D9"/>
      </top>
      <bottom style="thin">
        <color theme="0" tint="-0.14999847407452621"/>
      </bottom>
      <diagonal/>
    </border>
    <border>
      <left style="thin">
        <color rgb="FFD9D9D9"/>
      </left>
      <right/>
      <top style="thin">
        <color rgb="FFD9D9D9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rgb="FFD9D9D9"/>
      </top>
      <bottom style="thin">
        <color theme="0" tint="-0.14999847407452621"/>
      </bottom>
      <diagonal/>
    </border>
    <border>
      <left style="thin">
        <color rgb="FFCCCCCC"/>
      </left>
      <right/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9" fontId="67" fillId="0" borderId="0" applyFont="0" applyFill="0" applyBorder="0" applyAlignment="0" applyProtection="0"/>
  </cellStyleXfs>
  <cellXfs count="2935">
    <xf numFmtId="0" fontId="0" fillId="0" borderId="0" xfId="0"/>
    <xf numFmtId="0" fontId="1" fillId="0" borderId="0" xfId="0" applyFont="1"/>
    <xf numFmtId="0" fontId="11" fillId="0" borderId="0" xfId="0" applyFont="1"/>
    <xf numFmtId="0" fontId="7" fillId="0" borderId="0" xfId="0" applyFont="1"/>
    <xf numFmtId="0" fontId="14" fillId="0" borderId="0" xfId="0" applyFont="1"/>
    <xf numFmtId="0" fontId="17" fillId="0" borderId="0" xfId="0" applyFont="1" applyAlignment="1">
      <alignment horizontal="left" vertical="center" wrapText="1"/>
    </xf>
    <xf numFmtId="0" fontId="22" fillId="0" borderId="0" xfId="0" applyFont="1"/>
    <xf numFmtId="0" fontId="1" fillId="6" borderId="43" xfId="0" applyFont="1" applyFill="1" applyBorder="1" applyAlignment="1">
      <alignment horizontal="left" vertical="center" wrapText="1"/>
    </xf>
    <xf numFmtId="0" fontId="8" fillId="0" borderId="41" xfId="0" applyFont="1" applyBorder="1"/>
    <xf numFmtId="0" fontId="5" fillId="0" borderId="0" xfId="0" applyFont="1" applyAlignment="1">
      <alignment horizontal="center"/>
    </xf>
    <xf numFmtId="0" fontId="5" fillId="0" borderId="0" xfId="0" applyFont="1"/>
    <xf numFmtId="0" fontId="14" fillId="0" borderId="0" xfId="0" applyFont="1" applyAlignment="1">
      <alignment horizontal="center"/>
    </xf>
    <xf numFmtId="0" fontId="17" fillId="0" borderId="0" xfId="0" applyFont="1"/>
    <xf numFmtId="0" fontId="46" fillId="0" borderId="0" xfId="0" applyFont="1"/>
    <xf numFmtId="0" fontId="14" fillId="0" borderId="0" xfId="0" applyFont="1" applyAlignment="1">
      <alignment wrapText="1"/>
    </xf>
    <xf numFmtId="0" fontId="47" fillId="15" borderId="190" xfId="0" applyFont="1" applyFill="1" applyBorder="1" applyAlignment="1">
      <alignment horizontal="center" wrapText="1"/>
    </xf>
    <xf numFmtId="0" fontId="47" fillId="18" borderId="190" xfId="0" applyFont="1" applyFill="1" applyBorder="1" applyAlignment="1">
      <alignment horizontal="center" wrapText="1"/>
    </xf>
    <xf numFmtId="0" fontId="47" fillId="19" borderId="190" xfId="0" applyFont="1" applyFill="1" applyBorder="1" applyAlignment="1">
      <alignment horizontal="center" wrapText="1"/>
    </xf>
    <xf numFmtId="0" fontId="40" fillId="0" borderId="189" xfId="0" applyFont="1" applyBorder="1"/>
    <xf numFmtId="0" fontId="14" fillId="0" borderId="191" xfId="0" applyFont="1" applyBorder="1"/>
    <xf numFmtId="0" fontId="48" fillId="0" borderId="191" xfId="0" applyFont="1" applyBorder="1"/>
    <xf numFmtId="3" fontId="48" fillId="0" borderId="191" xfId="0" applyNumberFormat="1" applyFont="1" applyBorder="1"/>
    <xf numFmtId="0" fontId="14" fillId="0" borderId="192" xfId="0" applyFont="1" applyBorder="1"/>
    <xf numFmtId="3" fontId="48" fillId="0" borderId="192" xfId="0" applyNumberFormat="1" applyFont="1" applyBorder="1"/>
    <xf numFmtId="0" fontId="47" fillId="0" borderId="185" xfId="0" applyFont="1" applyBorder="1" applyAlignment="1">
      <alignment horizontal="center" wrapText="1"/>
    </xf>
    <xf numFmtId="0" fontId="47" fillId="0" borderId="188" xfId="0" applyFont="1" applyBorder="1" applyAlignment="1">
      <alignment horizontal="center" wrapText="1"/>
    </xf>
    <xf numFmtId="0" fontId="40" fillId="0" borderId="191" xfId="0" applyFont="1" applyBorder="1" applyAlignment="1">
      <alignment horizontal="center"/>
    </xf>
    <xf numFmtId="3" fontId="40" fillId="0" borderId="191" xfId="0" applyNumberFormat="1" applyFont="1" applyBorder="1" applyAlignment="1">
      <alignment horizontal="center"/>
    </xf>
    <xf numFmtId="0" fontId="49" fillId="0" borderId="191" xfId="0" applyFont="1" applyBorder="1" applyAlignment="1">
      <alignment vertical="center"/>
    </xf>
    <xf numFmtId="0" fontId="49" fillId="0" borderId="189" xfId="0" applyFont="1" applyBorder="1"/>
    <xf numFmtId="0" fontId="49" fillId="0" borderId="0" xfId="0" applyFont="1"/>
    <xf numFmtId="0" fontId="1" fillId="0" borderId="195" xfId="0" applyFont="1" applyBorder="1"/>
    <xf numFmtId="0" fontId="1" fillId="0" borderId="196" xfId="0" applyFont="1" applyBorder="1"/>
    <xf numFmtId="0" fontId="1" fillId="0" borderId="197" xfId="0" applyFont="1" applyBorder="1"/>
    <xf numFmtId="0" fontId="51" fillId="20" borderId="198" xfId="0" applyFont="1" applyFill="1" applyBorder="1" applyAlignment="1">
      <alignment horizontal="center" vertical="center" wrapText="1"/>
    </xf>
    <xf numFmtId="0" fontId="52" fillId="20" borderId="198" xfId="0" applyFont="1" applyFill="1" applyBorder="1" applyAlignment="1">
      <alignment horizontal="center" vertical="center" wrapText="1"/>
    </xf>
    <xf numFmtId="0" fontId="8" fillId="0" borderId="51" xfId="0" applyFont="1" applyBorder="1"/>
    <xf numFmtId="0" fontId="1" fillId="6" borderId="29" xfId="0" applyFont="1" applyFill="1" applyBorder="1" applyAlignment="1">
      <alignment horizontal="left" vertical="center" wrapText="1"/>
    </xf>
    <xf numFmtId="0" fontId="16" fillId="7" borderId="199" xfId="0" applyFont="1" applyFill="1" applyBorder="1" applyAlignment="1">
      <alignment horizontal="center"/>
    </xf>
    <xf numFmtId="0" fontId="50" fillId="21" borderId="0" xfId="0" applyFont="1" applyFill="1"/>
    <xf numFmtId="0" fontId="50" fillId="21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4" fillId="0" borderId="0" xfId="0" applyFont="1" applyAlignment="1">
      <alignment vertical="center" wrapText="1"/>
    </xf>
    <xf numFmtId="0" fontId="50" fillId="22" borderId="1" xfId="0" applyFont="1" applyFill="1" applyBorder="1" applyAlignment="1">
      <alignment horizontal="center"/>
    </xf>
    <xf numFmtId="0" fontId="17" fillId="6" borderId="1" xfId="0" applyFont="1" applyFill="1" applyBorder="1" applyAlignment="1">
      <alignment vertical="center" wrapText="1"/>
    </xf>
    <xf numFmtId="0" fontId="17" fillId="0" borderId="0" xfId="0" applyFont="1" applyAlignment="1">
      <alignment vertical="center" wrapText="1"/>
    </xf>
    <xf numFmtId="0" fontId="9" fillId="0" borderId="0" xfId="0" applyFont="1" applyAlignment="1">
      <alignment horizontal="left"/>
    </xf>
    <xf numFmtId="0" fontId="9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35" fillId="0" borderId="0" xfId="0" applyFont="1"/>
    <xf numFmtId="0" fontId="37" fillId="0" borderId="0" xfId="0" applyFont="1"/>
    <xf numFmtId="0" fontId="9" fillId="7" borderId="1" xfId="0" applyFont="1" applyFill="1" applyBorder="1" applyAlignment="1">
      <alignment horizontal="left"/>
    </xf>
    <xf numFmtId="0" fontId="17" fillId="6" borderId="1" xfId="0" applyFont="1" applyFill="1" applyBorder="1" applyAlignment="1">
      <alignment horizontal="left" vertical="center" wrapText="1"/>
    </xf>
    <xf numFmtId="0" fontId="17" fillId="0" borderId="0" xfId="0" applyFont="1" applyAlignment="1">
      <alignment horizontal="left"/>
    </xf>
    <xf numFmtId="0" fontId="53" fillId="0" borderId="0" xfId="0" applyFont="1"/>
    <xf numFmtId="0" fontId="54" fillId="0" borderId="0" xfId="0" applyFont="1"/>
    <xf numFmtId="0" fontId="9" fillId="7" borderId="0" xfId="0" applyFont="1" applyFill="1" applyAlignment="1">
      <alignment horizontal="left"/>
    </xf>
    <xf numFmtId="0" fontId="0" fillId="0" borderId="0" xfId="0" applyProtection="1">
      <protection locked="0"/>
    </xf>
    <xf numFmtId="0" fontId="9" fillId="6" borderId="200" xfId="0" applyFont="1" applyFill="1" applyBorder="1" applyAlignment="1" applyProtection="1">
      <alignment horizontal="center"/>
      <protection locked="0"/>
    </xf>
    <xf numFmtId="0" fontId="8" fillId="26" borderId="13" xfId="0" applyFont="1" applyFill="1" applyBorder="1" applyAlignment="1" applyProtection="1">
      <alignment horizontal="center" vertical="center"/>
      <protection locked="0"/>
    </xf>
    <xf numFmtId="3" fontId="8" fillId="26" borderId="13" xfId="0" applyNumberFormat="1" applyFont="1" applyFill="1" applyBorder="1" applyAlignment="1" applyProtection="1">
      <alignment horizontal="center" vertical="center"/>
      <protection locked="0"/>
    </xf>
    <xf numFmtId="9" fontId="8" fillId="26" borderId="13" xfId="0" applyNumberFormat="1" applyFont="1" applyFill="1" applyBorder="1" applyAlignment="1" applyProtection="1">
      <alignment horizontal="center" vertical="center"/>
      <protection locked="0"/>
    </xf>
    <xf numFmtId="1" fontId="8" fillId="26" borderId="13" xfId="0" applyNumberFormat="1" applyFont="1" applyFill="1" applyBorder="1" applyAlignment="1" applyProtection="1">
      <alignment horizontal="center" vertical="center"/>
      <protection locked="0"/>
    </xf>
    <xf numFmtId="1" fontId="8" fillId="26" borderId="35" xfId="0" applyNumberFormat="1" applyFont="1" applyFill="1" applyBorder="1" applyAlignment="1" applyProtection="1">
      <alignment horizontal="center" vertical="center"/>
      <protection locked="0"/>
    </xf>
    <xf numFmtId="9" fontId="8" fillId="26" borderId="200" xfId="0" applyNumberFormat="1" applyFont="1" applyFill="1" applyBorder="1" applyAlignment="1" applyProtection="1">
      <alignment horizontal="center" vertical="center"/>
      <protection locked="0"/>
    </xf>
    <xf numFmtId="2" fontId="8" fillId="26" borderId="13" xfId="0" applyNumberFormat="1" applyFont="1" applyFill="1" applyBorder="1" applyAlignment="1" applyProtection="1">
      <alignment horizontal="center" vertical="center"/>
      <protection locked="0"/>
    </xf>
    <xf numFmtId="165" fontId="8" fillId="26" borderId="129" xfId="0" applyNumberFormat="1" applyFont="1" applyFill="1" applyBorder="1" applyAlignment="1" applyProtection="1">
      <alignment horizontal="center" vertical="center"/>
      <protection locked="0"/>
    </xf>
    <xf numFmtId="165" fontId="8" fillId="26" borderId="328" xfId="0" applyNumberFormat="1" applyFont="1" applyFill="1" applyBorder="1" applyAlignment="1" applyProtection="1">
      <alignment horizontal="center" vertical="center"/>
      <protection locked="0"/>
    </xf>
    <xf numFmtId="1" fontId="8" fillId="26" borderId="33" xfId="0" applyNumberFormat="1" applyFont="1" applyFill="1" applyBorder="1" applyAlignment="1" applyProtection="1">
      <alignment horizontal="center" vertical="center"/>
      <protection locked="0"/>
    </xf>
    <xf numFmtId="165" fontId="8" fillId="26" borderId="128" xfId="0" applyNumberFormat="1" applyFont="1" applyFill="1" applyBorder="1" applyAlignment="1" applyProtection="1">
      <alignment horizontal="center" vertical="center"/>
      <protection locked="0"/>
    </xf>
    <xf numFmtId="1" fontId="8" fillId="26" borderId="54" xfId="0" applyNumberFormat="1" applyFont="1" applyFill="1" applyBorder="1" applyAlignment="1" applyProtection="1">
      <alignment horizontal="center" vertical="center"/>
      <protection locked="0"/>
    </xf>
    <xf numFmtId="165" fontId="8" fillId="26" borderId="35" xfId="0" applyNumberFormat="1" applyFont="1" applyFill="1" applyBorder="1" applyAlignment="1" applyProtection="1">
      <alignment horizontal="center" vertical="center"/>
      <protection locked="0"/>
    </xf>
    <xf numFmtId="165" fontId="8" fillId="26" borderId="200" xfId="0" applyNumberFormat="1" applyFont="1" applyFill="1" applyBorder="1" applyAlignment="1" applyProtection="1">
      <alignment horizontal="center" vertical="center"/>
      <protection locked="0"/>
    </xf>
    <xf numFmtId="165" fontId="8" fillId="26" borderId="13" xfId="0" applyNumberFormat="1" applyFont="1" applyFill="1" applyBorder="1" applyAlignment="1" applyProtection="1">
      <alignment horizontal="center" vertical="center"/>
      <protection locked="0"/>
    </xf>
    <xf numFmtId="0" fontId="8" fillId="26" borderId="35" xfId="0" applyFont="1" applyFill="1" applyBorder="1" applyAlignment="1" applyProtection="1">
      <alignment horizontal="center" vertical="center"/>
      <protection locked="0"/>
    </xf>
    <xf numFmtId="2" fontId="8" fillId="25" borderId="13" xfId="0" applyNumberFormat="1" applyFont="1" applyFill="1" applyBorder="1" applyAlignment="1" applyProtection="1">
      <alignment horizontal="center" vertical="center"/>
      <protection locked="0"/>
    </xf>
    <xf numFmtId="2" fontId="18" fillId="48" borderId="13" xfId="0" applyNumberFormat="1" applyFont="1" applyFill="1" applyBorder="1" applyAlignment="1" applyProtection="1">
      <alignment horizontal="center" vertical="center"/>
      <protection locked="0"/>
    </xf>
    <xf numFmtId="0" fontId="8" fillId="26" borderId="13" xfId="0" applyFont="1" applyFill="1" applyBorder="1" applyAlignment="1" applyProtection="1">
      <alignment horizontal="center"/>
      <protection locked="0"/>
    </xf>
    <xf numFmtId="1" fontId="8" fillId="26" borderId="200" xfId="0" applyNumberFormat="1" applyFont="1" applyFill="1" applyBorder="1" applyAlignment="1" applyProtection="1">
      <alignment horizontal="center" vertical="center"/>
      <protection locked="0"/>
    </xf>
    <xf numFmtId="0" fontId="8" fillId="26" borderId="200" xfId="0" applyFont="1" applyFill="1" applyBorder="1" applyAlignment="1" applyProtection="1">
      <alignment horizontal="center" vertical="center"/>
      <protection locked="0"/>
    </xf>
    <xf numFmtId="3" fontId="8" fillId="26" borderId="35" xfId="0" applyNumberFormat="1" applyFont="1" applyFill="1" applyBorder="1" applyAlignment="1" applyProtection="1">
      <alignment horizontal="center" vertical="center"/>
      <protection locked="0"/>
    </xf>
    <xf numFmtId="4" fontId="8" fillId="26" borderId="200" xfId="0" applyNumberFormat="1" applyFont="1" applyFill="1" applyBorder="1" applyAlignment="1" applyProtection="1">
      <alignment horizontal="center" vertical="center"/>
      <protection locked="0"/>
    </xf>
    <xf numFmtId="0" fontId="8" fillId="26" borderId="128" xfId="0" applyFont="1" applyFill="1" applyBorder="1" applyAlignment="1" applyProtection="1">
      <alignment horizontal="center"/>
      <protection locked="0"/>
    </xf>
    <xf numFmtId="3" fontId="8" fillId="26" borderId="128" xfId="0" applyNumberFormat="1" applyFont="1" applyFill="1" applyBorder="1" applyAlignment="1" applyProtection="1">
      <alignment horizontal="center" vertical="center"/>
      <protection locked="0"/>
    </xf>
    <xf numFmtId="9" fontId="8" fillId="26" borderId="128" xfId="0" applyNumberFormat="1" applyFont="1" applyFill="1" applyBorder="1" applyAlignment="1" applyProtection="1">
      <alignment horizontal="center" vertical="center"/>
      <protection locked="0"/>
    </xf>
    <xf numFmtId="0" fontId="8" fillId="26" borderId="128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protection locked="0"/>
    </xf>
    <xf numFmtId="0" fontId="1" fillId="0" borderId="122" xfId="0" applyFont="1" applyBorder="1" applyProtection="1">
      <protection locked="0"/>
    </xf>
    <xf numFmtId="0" fontId="1" fillId="0" borderId="115" xfId="0" applyFont="1" applyBorder="1" applyAlignment="1" applyProtection="1">
      <alignment vertical="center"/>
      <protection hidden="1"/>
    </xf>
    <xf numFmtId="0" fontId="1" fillId="0" borderId="115" xfId="0" applyFont="1" applyBorder="1" applyProtection="1">
      <protection hidden="1"/>
    </xf>
    <xf numFmtId="0" fontId="1" fillId="0" borderId="122" xfId="0" applyFont="1" applyBorder="1" applyProtection="1">
      <protection hidden="1"/>
    </xf>
    <xf numFmtId="0" fontId="5" fillId="0" borderId="60" xfId="0" applyFont="1" applyBorder="1" applyProtection="1">
      <protection hidden="1"/>
    </xf>
    <xf numFmtId="0" fontId="1" fillId="0" borderId="60" xfId="0" applyFont="1" applyBorder="1" applyProtection="1">
      <protection hidden="1"/>
    </xf>
    <xf numFmtId="0" fontId="1" fillId="0" borderId="116" xfId="0" applyFont="1" applyBorder="1" applyProtection="1">
      <protection hidden="1"/>
    </xf>
    <xf numFmtId="0" fontId="14" fillId="0" borderId="60" xfId="0" applyFont="1" applyBorder="1" applyProtection="1">
      <protection hidden="1"/>
    </xf>
    <xf numFmtId="0" fontId="1" fillId="10" borderId="13" xfId="0" applyFont="1" applyFill="1" applyBorder="1" applyAlignment="1" applyProtection="1">
      <alignment horizontal="center" vertical="center" wrapText="1"/>
      <protection locked="0"/>
    </xf>
    <xf numFmtId="0" fontId="1" fillId="10" borderId="13" xfId="0" applyFont="1" applyFill="1" applyBorder="1" applyAlignment="1" applyProtection="1">
      <alignment horizontal="center" vertical="center"/>
      <protection locked="0"/>
    </xf>
    <xf numFmtId="3" fontId="1" fillId="10" borderId="13" xfId="0" applyNumberFormat="1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3" fillId="6" borderId="13" xfId="0" applyFont="1" applyFill="1" applyBorder="1" applyAlignment="1" applyProtection="1">
      <alignment horizontal="center" vertical="center"/>
      <protection locked="0"/>
    </xf>
    <xf numFmtId="0" fontId="14" fillId="0" borderId="116" xfId="0" applyFont="1" applyBorder="1" applyProtection="1">
      <protection hidden="1"/>
    </xf>
    <xf numFmtId="0" fontId="5" fillId="0" borderId="65" xfId="0" applyFont="1" applyBorder="1" applyAlignment="1" applyProtection="1">
      <alignment vertical="top"/>
      <protection hidden="1"/>
    </xf>
    <xf numFmtId="0" fontId="14" fillId="0" borderId="65" xfId="0" applyFont="1" applyBorder="1" applyAlignment="1" applyProtection="1">
      <alignment vertical="top"/>
      <protection hidden="1"/>
    </xf>
    <xf numFmtId="0" fontId="14" fillId="0" borderId="65" xfId="0" applyFont="1" applyBorder="1" applyProtection="1">
      <protection hidden="1"/>
    </xf>
    <xf numFmtId="0" fontId="5" fillId="2" borderId="122" xfId="0" applyFont="1" applyFill="1" applyBorder="1" applyProtection="1">
      <protection hidden="1"/>
    </xf>
    <xf numFmtId="0" fontId="1" fillId="2" borderId="122" xfId="0" applyFont="1" applyFill="1" applyBorder="1" applyProtection="1">
      <protection hidden="1"/>
    </xf>
    <xf numFmtId="0" fontId="17" fillId="2" borderId="122" xfId="0" applyFont="1" applyFill="1" applyBorder="1" applyProtection="1">
      <protection hidden="1"/>
    </xf>
    <xf numFmtId="0" fontId="1" fillId="2" borderId="113" xfId="0" applyFont="1" applyFill="1" applyBorder="1" applyProtection="1">
      <protection hidden="1"/>
    </xf>
    <xf numFmtId="0" fontId="1" fillId="2" borderId="115" xfId="0" applyFont="1" applyFill="1" applyBorder="1" applyProtection="1">
      <protection hidden="1"/>
    </xf>
    <xf numFmtId="0" fontId="1" fillId="7" borderId="122" xfId="0" applyFont="1" applyFill="1" applyBorder="1" applyProtection="1">
      <protection hidden="1"/>
    </xf>
    <xf numFmtId="0" fontId="5" fillId="2" borderId="122" xfId="0" applyFont="1" applyFill="1" applyBorder="1" applyAlignment="1" applyProtection="1">
      <alignment vertical="center"/>
      <protection hidden="1"/>
    </xf>
    <xf numFmtId="0" fontId="1" fillId="2" borderId="122" xfId="0" applyFont="1" applyFill="1" applyBorder="1" applyAlignment="1" applyProtection="1">
      <alignment vertical="center"/>
      <protection hidden="1"/>
    </xf>
    <xf numFmtId="0" fontId="1" fillId="0" borderId="172" xfId="0" applyFont="1" applyBorder="1" applyProtection="1">
      <protection hidden="1"/>
    </xf>
    <xf numFmtId="0" fontId="1" fillId="7" borderId="65" xfId="0" applyFont="1" applyFill="1" applyBorder="1" applyProtection="1">
      <protection hidden="1"/>
    </xf>
    <xf numFmtId="0" fontId="1" fillId="2" borderId="133" xfId="0" applyFont="1" applyFill="1" applyBorder="1" applyProtection="1">
      <protection hidden="1"/>
    </xf>
    <xf numFmtId="0" fontId="1" fillId="2" borderId="116" xfId="0" applyFont="1" applyFill="1" applyBorder="1" applyProtection="1">
      <protection hidden="1"/>
    </xf>
    <xf numFmtId="0" fontId="1" fillId="7" borderId="116" xfId="0" applyFont="1" applyFill="1" applyBorder="1" applyProtection="1">
      <protection hidden="1"/>
    </xf>
    <xf numFmtId="0" fontId="5" fillId="0" borderId="63" xfId="0" applyFont="1" applyBorder="1" applyAlignment="1" applyProtection="1">
      <alignment vertical="top" wrapText="1"/>
      <protection hidden="1"/>
    </xf>
    <xf numFmtId="0" fontId="5" fillId="0" borderId="60" xfId="0" applyFont="1" applyBorder="1" applyAlignment="1" applyProtection="1">
      <alignment vertical="top" wrapText="1"/>
      <protection hidden="1"/>
    </xf>
    <xf numFmtId="0" fontId="1" fillId="7" borderId="60" xfId="0" applyFont="1" applyFill="1" applyBorder="1" applyProtection="1">
      <protection hidden="1"/>
    </xf>
    <xf numFmtId="0" fontId="24" fillId="2" borderId="122" xfId="0" applyFont="1" applyFill="1" applyBorder="1" applyProtection="1">
      <protection hidden="1"/>
    </xf>
    <xf numFmtId="0" fontId="14" fillId="0" borderId="122" xfId="0" applyFont="1" applyBorder="1" applyProtection="1">
      <protection locked="0"/>
    </xf>
    <xf numFmtId="9" fontId="17" fillId="6" borderId="41" xfId="0" applyNumberFormat="1" applyFont="1" applyFill="1" applyBorder="1" applyAlignment="1" applyProtection="1">
      <alignment horizontal="center" vertical="center" wrapText="1"/>
      <protection locked="0"/>
    </xf>
    <xf numFmtId="4" fontId="5" fillId="6" borderId="41" xfId="0" applyNumberFormat="1" applyFont="1" applyFill="1" applyBorder="1" applyAlignment="1" applyProtection="1">
      <alignment horizontal="right"/>
      <protection locked="0"/>
    </xf>
    <xf numFmtId="0" fontId="8" fillId="25" borderId="41" xfId="0" applyFont="1" applyFill="1" applyBorder="1" applyAlignment="1" applyProtection="1">
      <alignment horizontal="left"/>
      <protection locked="0"/>
    </xf>
    <xf numFmtId="0" fontId="1" fillId="6" borderId="41" xfId="0" applyFont="1" applyFill="1" applyBorder="1" applyAlignment="1" applyProtection="1">
      <alignment horizontal="center"/>
      <protection locked="0"/>
    </xf>
    <xf numFmtId="4" fontId="1" fillId="6" borderId="41" xfId="0" applyNumberFormat="1" applyFont="1" applyFill="1" applyBorder="1" applyAlignment="1" applyProtection="1">
      <alignment horizontal="right"/>
      <protection locked="0"/>
    </xf>
    <xf numFmtId="3" fontId="1" fillId="6" borderId="41" xfId="0" applyNumberFormat="1" applyFont="1" applyFill="1" applyBorder="1" applyAlignment="1" applyProtection="1">
      <alignment horizontal="center"/>
      <protection locked="0"/>
    </xf>
    <xf numFmtId="0" fontId="1" fillId="6" borderId="41" xfId="0" applyFont="1" applyFill="1" applyBorder="1" applyAlignment="1" applyProtection="1">
      <alignment horizontal="center" vertical="center"/>
      <protection locked="0"/>
    </xf>
    <xf numFmtId="0" fontId="8" fillId="25" borderId="28" xfId="0" applyFont="1" applyFill="1" applyBorder="1" applyAlignment="1" applyProtection="1">
      <alignment horizontal="left" vertical="center" wrapText="1"/>
      <protection locked="0"/>
    </xf>
    <xf numFmtId="0" fontId="1" fillId="6" borderId="145" xfId="0" applyFont="1" applyFill="1" applyBorder="1" applyAlignment="1" applyProtection="1">
      <alignment horizontal="center"/>
      <protection locked="0"/>
    </xf>
    <xf numFmtId="1" fontId="8" fillId="25" borderId="28" xfId="0" applyNumberFormat="1" applyFont="1" applyFill="1" applyBorder="1" applyAlignment="1" applyProtection="1">
      <alignment horizontal="left" vertical="center" wrapText="1"/>
      <protection locked="0"/>
    </xf>
    <xf numFmtId="0" fontId="1" fillId="6" borderId="41" xfId="0" applyFont="1" applyFill="1" applyBorder="1" applyAlignment="1" applyProtection="1">
      <alignment horizontal="center" vertical="center" wrapText="1"/>
      <protection locked="0"/>
    </xf>
    <xf numFmtId="4" fontId="1" fillId="6" borderId="41" xfId="0" applyNumberFormat="1" applyFont="1" applyFill="1" applyBorder="1" applyAlignment="1" applyProtection="1">
      <alignment horizontal="right" vertical="center"/>
      <protection locked="0"/>
    </xf>
    <xf numFmtId="0" fontId="1" fillId="6" borderId="72" xfId="0" applyFont="1" applyFill="1" applyBorder="1" applyAlignment="1" applyProtection="1">
      <alignment horizontal="center"/>
      <protection locked="0"/>
    </xf>
    <xf numFmtId="0" fontId="5" fillId="6" borderId="72" xfId="0" applyFont="1" applyFill="1" applyBorder="1" applyAlignment="1" applyProtection="1">
      <alignment horizontal="center"/>
      <protection locked="0"/>
    </xf>
    <xf numFmtId="0" fontId="1" fillId="6" borderId="72" xfId="0" applyFont="1" applyFill="1" applyBorder="1" applyAlignment="1" applyProtection="1">
      <alignment horizontal="left"/>
      <protection locked="0"/>
    </xf>
    <xf numFmtId="0" fontId="1" fillId="6" borderId="72" xfId="0" applyFont="1" applyFill="1" applyBorder="1" applyAlignment="1" applyProtection="1">
      <alignment horizontal="center" vertical="center"/>
      <protection locked="0"/>
    </xf>
    <xf numFmtId="0" fontId="8" fillId="6" borderId="72" xfId="0" applyFont="1" applyFill="1" applyBorder="1" applyAlignment="1" applyProtection="1">
      <alignment horizontal="center" vertical="center"/>
      <protection locked="0"/>
    </xf>
    <xf numFmtId="2" fontId="1" fillId="6" borderId="72" xfId="0" applyNumberFormat="1" applyFont="1" applyFill="1" applyBorder="1" applyAlignment="1" applyProtection="1">
      <alignment horizontal="center" vertical="center"/>
      <protection locked="0"/>
    </xf>
    <xf numFmtId="0" fontId="14" fillId="6" borderId="41" xfId="0" applyFont="1" applyFill="1" applyBorder="1" applyProtection="1">
      <protection locked="0"/>
    </xf>
    <xf numFmtId="0" fontId="35" fillId="44" borderId="41" xfId="0" applyFont="1" applyFill="1" applyBorder="1" applyProtection="1">
      <protection locked="0"/>
    </xf>
    <xf numFmtId="0" fontId="14" fillId="0" borderId="122" xfId="0" applyFont="1" applyBorder="1" applyProtection="1">
      <protection hidden="1"/>
    </xf>
    <xf numFmtId="0" fontId="5" fillId="0" borderId="122" xfId="0" applyFont="1" applyBorder="1" applyAlignment="1" applyProtection="1">
      <alignment horizontal="left" vertical="center"/>
      <protection hidden="1"/>
    </xf>
    <xf numFmtId="0" fontId="5" fillId="5" borderId="72" xfId="0" applyFont="1" applyFill="1" applyBorder="1" applyAlignment="1" applyProtection="1">
      <alignment horizontal="center" vertical="center" wrapText="1"/>
      <protection hidden="1"/>
    </xf>
    <xf numFmtId="0" fontId="16" fillId="0" borderId="334" xfId="0" applyFont="1" applyBorder="1" applyProtection="1">
      <protection locked="0"/>
    </xf>
    <xf numFmtId="0" fontId="16" fillId="0" borderId="335" xfId="0" applyFont="1" applyBorder="1" applyProtection="1">
      <protection locked="0"/>
    </xf>
    <xf numFmtId="0" fontId="16" fillId="0" borderId="336" xfId="0" applyFont="1" applyBorder="1" applyProtection="1">
      <protection locked="0"/>
    </xf>
    <xf numFmtId="0" fontId="16" fillId="0" borderId="337" xfId="0" applyFont="1" applyBorder="1" applyProtection="1">
      <protection locked="0"/>
    </xf>
    <xf numFmtId="0" fontId="16" fillId="0" borderId="122" xfId="0" applyFont="1" applyBorder="1" applyProtection="1">
      <protection locked="0"/>
    </xf>
    <xf numFmtId="0" fontId="16" fillId="0" borderId="338" xfId="0" applyFont="1" applyBorder="1" applyProtection="1">
      <protection locked="0"/>
    </xf>
    <xf numFmtId="0" fontId="1" fillId="47" borderId="41" xfId="0" applyFont="1" applyFill="1" applyBorder="1" applyAlignment="1" applyProtection="1">
      <alignment horizontal="center" vertical="center"/>
      <protection locked="0"/>
    </xf>
    <xf numFmtId="3" fontId="1" fillId="6" borderId="41" xfId="0" applyNumberFormat="1" applyFont="1" applyFill="1" applyBorder="1" applyAlignment="1" applyProtection="1">
      <alignment horizontal="center" vertical="center"/>
      <protection locked="0"/>
    </xf>
    <xf numFmtId="0" fontId="5" fillId="0" borderId="122" xfId="0" applyFont="1" applyBorder="1" applyAlignment="1" applyProtection="1">
      <alignment vertical="center"/>
      <protection locked="0"/>
    </xf>
    <xf numFmtId="0" fontId="1" fillId="47" borderId="41" xfId="0" applyFont="1" applyFill="1" applyBorder="1" applyAlignment="1" applyProtection="1">
      <alignment horizontal="center"/>
      <protection locked="0"/>
    </xf>
    <xf numFmtId="0" fontId="16" fillId="0" borderId="339" xfId="0" applyFont="1" applyBorder="1" applyProtection="1">
      <protection locked="0"/>
    </xf>
    <xf numFmtId="0" fontId="16" fillId="0" borderId="340" xfId="0" applyFont="1" applyBorder="1" applyProtection="1">
      <protection locked="0"/>
    </xf>
    <xf numFmtId="0" fontId="16" fillId="0" borderId="335" xfId="0" applyFont="1" applyBorder="1" applyProtection="1">
      <protection hidden="1"/>
    </xf>
    <xf numFmtId="0" fontId="16" fillId="0" borderId="122" xfId="0" applyFont="1" applyBorder="1" applyProtection="1">
      <protection hidden="1"/>
    </xf>
    <xf numFmtId="0" fontId="1" fillId="0" borderId="337" xfId="0" applyFont="1" applyBorder="1" applyProtection="1">
      <protection locked="0"/>
    </xf>
    <xf numFmtId="0" fontId="1" fillId="0" borderId="337" xfId="0" applyFont="1" applyBorder="1" applyProtection="1">
      <protection hidden="1"/>
    </xf>
    <xf numFmtId="0" fontId="1" fillId="0" borderId="338" xfId="0" applyFont="1" applyBorder="1" applyProtection="1">
      <protection hidden="1"/>
    </xf>
    <xf numFmtId="0" fontId="28" fillId="10" borderId="41" xfId="0" applyFont="1" applyFill="1" applyBorder="1" applyAlignment="1" applyProtection="1">
      <alignment horizontal="right"/>
      <protection locked="0"/>
    </xf>
    <xf numFmtId="0" fontId="28" fillId="15" borderId="41" xfId="0" applyFont="1" applyFill="1" applyBorder="1" applyAlignment="1" applyProtection="1">
      <alignment horizontal="center"/>
      <protection locked="0"/>
    </xf>
    <xf numFmtId="0" fontId="28" fillId="15" borderId="298" xfId="0" applyFont="1" applyFill="1" applyBorder="1" applyAlignment="1" applyProtection="1">
      <alignment horizontal="center"/>
      <protection locked="0"/>
    </xf>
    <xf numFmtId="0" fontId="28" fillId="15" borderId="306" xfId="0" applyFont="1" applyFill="1" applyBorder="1" applyAlignment="1" applyProtection="1">
      <alignment horizontal="center"/>
      <protection locked="0"/>
    </xf>
    <xf numFmtId="4" fontId="1" fillId="6" borderId="72" xfId="0" applyNumberFormat="1" applyFont="1" applyFill="1" applyBorder="1" applyAlignment="1" applyProtection="1">
      <alignment horizontal="right" vertical="center"/>
      <protection locked="0"/>
    </xf>
    <xf numFmtId="164" fontId="1" fillId="6" borderId="91" xfId="0" applyNumberFormat="1" applyFont="1" applyFill="1" applyBorder="1" applyAlignment="1" applyProtection="1">
      <alignment horizontal="center" vertical="center"/>
      <protection locked="0"/>
    </xf>
    <xf numFmtId="0" fontId="1" fillId="6" borderId="41" xfId="0" applyFont="1" applyFill="1" applyBorder="1" applyAlignment="1" applyProtection="1">
      <alignment vertical="center"/>
      <protection locked="0"/>
    </xf>
    <xf numFmtId="164" fontId="1" fillId="6" borderId="72" xfId="0" applyNumberFormat="1" applyFont="1" applyFill="1" applyBorder="1" applyAlignment="1" applyProtection="1">
      <alignment horizontal="center" vertical="center"/>
      <protection locked="0"/>
    </xf>
    <xf numFmtId="4" fontId="1" fillId="26" borderId="41" xfId="0" applyNumberFormat="1" applyFont="1" applyFill="1" applyBorder="1" applyAlignment="1" applyProtection="1">
      <alignment vertical="center"/>
      <protection locked="0"/>
    </xf>
    <xf numFmtId="4" fontId="1" fillId="6" borderId="41" xfId="0" applyNumberFormat="1" applyFont="1" applyFill="1" applyBorder="1" applyAlignment="1" applyProtection="1">
      <alignment vertical="center"/>
      <protection locked="0"/>
    </xf>
    <xf numFmtId="2" fontId="1" fillId="26" borderId="41" xfId="0" applyNumberFormat="1" applyFont="1" applyFill="1" applyBorder="1" applyAlignment="1" applyProtection="1">
      <alignment vertical="center"/>
      <protection locked="0"/>
    </xf>
    <xf numFmtId="0" fontId="5" fillId="5" borderId="41" xfId="0" applyFont="1" applyFill="1" applyBorder="1" applyAlignment="1" applyProtection="1">
      <alignment horizontal="center" vertical="center" wrapText="1"/>
      <protection hidden="1"/>
    </xf>
    <xf numFmtId="0" fontId="1" fillId="0" borderId="122" xfId="0" applyFont="1" applyBorder="1" applyAlignment="1" applyProtection="1">
      <alignment vertical="center"/>
      <protection hidden="1"/>
    </xf>
    <xf numFmtId="9" fontId="5" fillId="6" borderId="144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13" xfId="0" applyFont="1" applyFill="1" applyBorder="1" applyAlignment="1" applyProtection="1">
      <alignment horizontal="center" vertical="center"/>
      <protection locked="0"/>
    </xf>
    <xf numFmtId="0" fontId="5" fillId="6" borderId="160" xfId="0" applyFont="1" applyFill="1" applyBorder="1" applyAlignment="1" applyProtection="1">
      <alignment horizontal="left"/>
      <protection locked="0"/>
    </xf>
    <xf numFmtId="0" fontId="5" fillId="0" borderId="65" xfId="0" applyFont="1" applyBorder="1" applyProtection="1">
      <protection hidden="1"/>
    </xf>
    <xf numFmtId="0" fontId="1" fillId="0" borderId="13" xfId="0" applyFont="1" applyBorder="1" applyAlignment="1" applyProtection="1">
      <alignment horizontal="center" vertical="center"/>
      <protection hidden="1"/>
    </xf>
    <xf numFmtId="0" fontId="14" fillId="0" borderId="342" xfId="0" applyFont="1" applyBorder="1" applyProtection="1">
      <protection hidden="1"/>
    </xf>
    <xf numFmtId="0" fontId="14" fillId="0" borderId="345" xfId="0" applyFont="1" applyBorder="1" applyProtection="1">
      <protection hidden="1"/>
    </xf>
    <xf numFmtId="0" fontId="54" fillId="0" borderId="0" xfId="0" applyFont="1" applyProtection="1">
      <protection locked="0"/>
    </xf>
    <xf numFmtId="0" fontId="0" fillId="32" borderId="208" xfId="0" applyFill="1" applyBorder="1" applyProtection="1">
      <protection hidden="1"/>
    </xf>
    <xf numFmtId="0" fontId="0" fillId="32" borderId="209" xfId="0" applyFill="1" applyBorder="1" applyProtection="1">
      <protection hidden="1"/>
    </xf>
    <xf numFmtId="0" fontId="0" fillId="32" borderId="122" xfId="0" applyFill="1" applyBorder="1" applyProtection="1">
      <protection hidden="1"/>
    </xf>
    <xf numFmtId="0" fontId="0" fillId="32" borderId="211" xfId="0" applyFill="1" applyBorder="1" applyProtection="1">
      <protection hidden="1"/>
    </xf>
    <xf numFmtId="0" fontId="0" fillId="32" borderId="213" xfId="0" applyFill="1" applyBorder="1" applyProtection="1">
      <protection hidden="1"/>
    </xf>
    <xf numFmtId="0" fontId="0" fillId="32" borderId="214" xfId="0" applyFill="1" applyBorder="1" applyProtection="1">
      <protection hidden="1"/>
    </xf>
    <xf numFmtId="0" fontId="0" fillId="33" borderId="210" xfId="0" applyFill="1" applyBorder="1" applyProtection="1">
      <protection hidden="1"/>
    </xf>
    <xf numFmtId="0" fontId="0" fillId="33" borderId="122" xfId="0" applyFill="1" applyBorder="1" applyProtection="1">
      <protection hidden="1"/>
    </xf>
    <xf numFmtId="0" fontId="56" fillId="33" borderId="122" xfId="0" applyFont="1" applyFill="1" applyBorder="1" applyProtection="1">
      <protection hidden="1"/>
    </xf>
    <xf numFmtId="0" fontId="57" fillId="33" borderId="122" xfId="0" applyFont="1" applyFill="1" applyBorder="1" applyProtection="1">
      <protection hidden="1"/>
    </xf>
    <xf numFmtId="0" fontId="0" fillId="33" borderId="211" xfId="0" applyFill="1" applyBorder="1" applyProtection="1">
      <protection hidden="1"/>
    </xf>
    <xf numFmtId="0" fontId="0" fillId="34" borderId="122" xfId="0" applyFill="1" applyBorder="1" applyProtection="1">
      <protection hidden="1"/>
    </xf>
    <xf numFmtId="0" fontId="58" fillId="34" borderId="122" xfId="0" applyFont="1" applyFill="1" applyBorder="1" applyAlignment="1" applyProtection="1">
      <alignment horizontal="center"/>
      <protection hidden="1"/>
    </xf>
    <xf numFmtId="0" fontId="0" fillId="35" borderId="122" xfId="0" applyFill="1" applyBorder="1" applyProtection="1">
      <protection hidden="1"/>
    </xf>
    <xf numFmtId="0" fontId="58" fillId="35" borderId="122" xfId="0" applyFont="1" applyFill="1" applyBorder="1" applyAlignment="1" applyProtection="1">
      <alignment horizontal="center"/>
      <protection hidden="1"/>
    </xf>
    <xf numFmtId="0" fontId="0" fillId="36" borderId="122" xfId="0" applyFill="1" applyBorder="1" applyProtection="1">
      <protection hidden="1"/>
    </xf>
    <xf numFmtId="0" fontId="58" fillId="36" borderId="122" xfId="0" applyFont="1" applyFill="1" applyBorder="1" applyAlignment="1" applyProtection="1">
      <alignment horizontal="center"/>
      <protection hidden="1"/>
    </xf>
    <xf numFmtId="0" fontId="0" fillId="37" borderId="122" xfId="0" applyFill="1" applyBorder="1" applyProtection="1">
      <protection hidden="1"/>
    </xf>
    <xf numFmtId="0" fontId="58" fillId="37" borderId="122" xfId="0" applyFont="1" applyFill="1" applyBorder="1" applyAlignment="1" applyProtection="1">
      <alignment horizontal="center"/>
      <protection hidden="1"/>
    </xf>
    <xf numFmtId="0" fontId="1" fillId="38" borderId="215" xfId="0" applyFont="1" applyFill="1" applyBorder="1" applyAlignment="1" applyProtection="1">
      <alignment horizontal="center"/>
      <protection hidden="1"/>
    </xf>
    <xf numFmtId="0" fontId="5" fillId="38" borderId="222" xfId="0" applyFont="1" applyFill="1" applyBorder="1" applyAlignment="1" applyProtection="1">
      <alignment vertical="center" wrapText="1"/>
      <protection hidden="1"/>
    </xf>
    <xf numFmtId="0" fontId="6" fillId="38" borderId="222" xfId="0" applyFont="1" applyFill="1" applyBorder="1" applyAlignment="1" applyProtection="1">
      <alignment vertical="center" wrapText="1"/>
      <protection hidden="1"/>
    </xf>
    <xf numFmtId="0" fontId="16" fillId="38" borderId="216" xfId="0" applyFont="1" applyFill="1" applyBorder="1" applyProtection="1">
      <protection hidden="1"/>
    </xf>
    <xf numFmtId="0" fontId="0" fillId="38" borderId="122" xfId="0" applyFill="1" applyBorder="1" applyProtection="1">
      <protection hidden="1"/>
    </xf>
    <xf numFmtId="0" fontId="59" fillId="38" borderId="122" xfId="0" applyFont="1" applyFill="1" applyBorder="1" applyAlignment="1" applyProtection="1">
      <alignment horizontal="center"/>
      <protection hidden="1"/>
    </xf>
    <xf numFmtId="0" fontId="0" fillId="39" borderId="122" xfId="0" applyFill="1" applyBorder="1" applyProtection="1">
      <protection hidden="1"/>
    </xf>
    <xf numFmtId="0" fontId="59" fillId="39" borderId="122" xfId="0" applyFont="1" applyFill="1" applyBorder="1" applyAlignment="1" applyProtection="1">
      <alignment horizontal="center"/>
      <protection hidden="1"/>
    </xf>
    <xf numFmtId="0" fontId="0" fillId="40" borderId="122" xfId="0" applyFill="1" applyBorder="1" applyProtection="1">
      <protection hidden="1"/>
    </xf>
    <xf numFmtId="0" fontId="59" fillId="40" borderId="122" xfId="0" applyFont="1" applyFill="1" applyBorder="1" applyAlignment="1" applyProtection="1">
      <alignment horizontal="center"/>
      <protection hidden="1"/>
    </xf>
    <xf numFmtId="0" fontId="0" fillId="41" borderId="122" xfId="0" applyFill="1" applyBorder="1" applyProtection="1">
      <protection hidden="1"/>
    </xf>
    <xf numFmtId="0" fontId="59" fillId="41" borderId="122" xfId="0" applyFont="1" applyFill="1" applyBorder="1" applyAlignment="1" applyProtection="1">
      <alignment horizontal="center"/>
      <protection hidden="1"/>
    </xf>
    <xf numFmtId="0" fontId="1" fillId="38" borderId="217" xfId="0" applyFont="1" applyFill="1" applyBorder="1" applyAlignment="1" applyProtection="1">
      <alignment horizontal="center"/>
      <protection hidden="1"/>
    </xf>
    <xf numFmtId="0" fontId="56" fillId="38" borderId="122" xfId="0" applyFont="1" applyFill="1" applyBorder="1" applyProtection="1">
      <protection hidden="1"/>
    </xf>
    <xf numFmtId="0" fontId="60" fillId="38" borderId="122" xfId="0" applyFont="1" applyFill="1" applyBorder="1" applyProtection="1">
      <protection hidden="1"/>
    </xf>
    <xf numFmtId="0" fontId="61" fillId="38" borderId="122" xfId="0" applyFont="1" applyFill="1" applyBorder="1" applyProtection="1">
      <protection hidden="1"/>
    </xf>
    <xf numFmtId="0" fontId="60" fillId="39" borderId="122" xfId="0" applyFont="1" applyFill="1" applyBorder="1" applyProtection="1">
      <protection hidden="1"/>
    </xf>
    <xf numFmtId="0" fontId="60" fillId="40" borderId="122" xfId="0" applyFont="1" applyFill="1" applyBorder="1" applyProtection="1">
      <protection hidden="1"/>
    </xf>
    <xf numFmtId="0" fontId="62" fillId="40" borderId="122" xfId="0" applyFont="1" applyFill="1" applyBorder="1" applyProtection="1">
      <protection hidden="1"/>
    </xf>
    <xf numFmtId="0" fontId="62" fillId="33" borderId="122" xfId="0" applyFont="1" applyFill="1" applyBorder="1" applyProtection="1">
      <protection hidden="1"/>
    </xf>
    <xf numFmtId="0" fontId="60" fillId="41" borderId="122" xfId="0" applyFont="1" applyFill="1" applyBorder="1" applyProtection="1">
      <protection hidden="1"/>
    </xf>
    <xf numFmtId="0" fontId="62" fillId="38" borderId="122" xfId="0" applyFont="1" applyFill="1" applyBorder="1" applyProtection="1">
      <protection hidden="1"/>
    </xf>
    <xf numFmtId="0" fontId="62" fillId="39" borderId="122" xfId="0" applyFont="1" applyFill="1" applyBorder="1" applyProtection="1">
      <protection hidden="1"/>
    </xf>
    <xf numFmtId="0" fontId="62" fillId="41" borderId="122" xfId="0" applyFont="1" applyFill="1" applyBorder="1" applyProtection="1">
      <protection hidden="1"/>
    </xf>
    <xf numFmtId="2" fontId="1" fillId="38" borderId="217" xfId="0" applyNumberFormat="1" applyFont="1" applyFill="1" applyBorder="1" applyAlignment="1" applyProtection="1">
      <alignment horizontal="center"/>
      <protection hidden="1"/>
    </xf>
    <xf numFmtId="1" fontId="1" fillId="38" borderId="217" xfId="0" applyNumberFormat="1" applyFont="1" applyFill="1" applyBorder="1" applyAlignment="1" applyProtection="1">
      <alignment horizontal="center"/>
      <protection hidden="1"/>
    </xf>
    <xf numFmtId="0" fontId="63" fillId="38" borderId="122" xfId="0" applyFont="1" applyFill="1" applyBorder="1" applyProtection="1">
      <protection hidden="1"/>
    </xf>
    <xf numFmtId="0" fontId="63" fillId="39" borderId="122" xfId="0" applyFont="1" applyFill="1" applyBorder="1" applyProtection="1">
      <protection hidden="1"/>
    </xf>
    <xf numFmtId="0" fontId="63" fillId="40" borderId="122" xfId="0" applyFont="1" applyFill="1" applyBorder="1" applyProtection="1">
      <protection hidden="1"/>
    </xf>
    <xf numFmtId="0" fontId="63" fillId="41" borderId="122" xfId="0" applyFont="1" applyFill="1" applyBorder="1" applyProtection="1">
      <protection hidden="1"/>
    </xf>
    <xf numFmtId="0" fontId="64" fillId="33" borderId="122" xfId="0" applyFont="1" applyFill="1" applyBorder="1" applyProtection="1">
      <protection hidden="1"/>
    </xf>
    <xf numFmtId="0" fontId="1" fillId="38" borderId="122" xfId="0" applyFont="1" applyFill="1" applyBorder="1" applyAlignment="1" applyProtection="1">
      <alignment vertical="top" wrapText="1"/>
      <protection hidden="1"/>
    </xf>
    <xf numFmtId="0" fontId="1" fillId="38" borderId="218" xfId="0" applyFont="1" applyFill="1" applyBorder="1" applyAlignment="1" applyProtection="1">
      <alignment vertical="top" wrapText="1"/>
      <protection hidden="1"/>
    </xf>
    <xf numFmtId="1" fontId="1" fillId="38" borderId="217" xfId="0" applyNumberFormat="1" applyFont="1" applyFill="1" applyBorder="1" applyAlignment="1" applyProtection="1">
      <alignment horizontal="center" vertical="top"/>
      <protection hidden="1"/>
    </xf>
    <xf numFmtId="2" fontId="65" fillId="38" borderId="217" xfId="0" applyNumberFormat="1" applyFont="1" applyFill="1" applyBorder="1" applyAlignment="1" applyProtection="1">
      <alignment horizontal="center" vertical="top"/>
      <protection hidden="1"/>
    </xf>
    <xf numFmtId="2" fontId="0" fillId="38" borderId="219" xfId="0" applyNumberFormat="1" applyFill="1" applyBorder="1" applyProtection="1">
      <protection hidden="1"/>
    </xf>
    <xf numFmtId="0" fontId="0" fillId="33" borderId="212" xfId="0" applyFill="1" applyBorder="1" applyProtection="1">
      <protection hidden="1"/>
    </xf>
    <xf numFmtId="0" fontId="0" fillId="33" borderId="213" xfId="0" applyFill="1" applyBorder="1" applyProtection="1">
      <protection hidden="1"/>
    </xf>
    <xf numFmtId="0" fontId="0" fillId="33" borderId="214" xfId="0" applyFill="1" applyBorder="1" applyProtection="1">
      <protection hidden="1"/>
    </xf>
    <xf numFmtId="0" fontId="5" fillId="0" borderId="338" xfId="0" applyFont="1" applyBorder="1" applyAlignment="1" applyProtection="1">
      <alignment horizontal="center" vertical="center"/>
      <protection locked="0"/>
    </xf>
    <xf numFmtId="0" fontId="72" fillId="6" borderId="10" xfId="0" applyFont="1" applyFill="1" applyBorder="1" applyAlignment="1" applyProtection="1">
      <alignment horizontal="center" vertical="center" wrapText="1"/>
      <protection locked="0"/>
    </xf>
    <xf numFmtId="0" fontId="1" fillId="6" borderId="10" xfId="0" applyFont="1" applyFill="1" applyBorder="1" applyAlignment="1" applyProtection="1">
      <alignment horizontal="center" vertical="center" wrapText="1"/>
      <protection locked="0"/>
    </xf>
    <xf numFmtId="0" fontId="5" fillId="0" borderId="122" xfId="0" applyFont="1" applyBorder="1" applyAlignment="1" applyProtection="1">
      <alignment vertical="center"/>
      <protection hidden="1"/>
    </xf>
    <xf numFmtId="0" fontId="5" fillId="0" borderId="338" xfId="0" applyFont="1" applyBorder="1" applyAlignment="1" applyProtection="1">
      <alignment horizontal="left" vertical="center"/>
      <protection hidden="1"/>
    </xf>
    <xf numFmtId="0" fontId="5" fillId="5" borderId="38" xfId="0" applyFont="1" applyFill="1" applyBorder="1" applyAlignment="1" applyProtection="1">
      <alignment horizontal="center" vertical="center"/>
      <protection hidden="1"/>
    </xf>
    <xf numFmtId="0" fontId="5" fillId="5" borderId="10" xfId="0" applyFont="1" applyFill="1" applyBorder="1" applyAlignment="1" applyProtection="1">
      <alignment horizontal="center" vertical="center" wrapText="1"/>
      <protection hidden="1"/>
    </xf>
    <xf numFmtId="0" fontId="10" fillId="0" borderId="122" xfId="0" applyFont="1" applyBorder="1" applyAlignment="1" applyProtection="1">
      <alignment horizontal="left" vertical="center" wrapText="1"/>
      <protection locked="0"/>
    </xf>
    <xf numFmtId="1" fontId="1" fillId="6" borderId="28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223" xfId="0" applyFont="1" applyFill="1" applyBorder="1" applyAlignment="1" applyProtection="1">
      <alignment horizontal="center" vertical="center" wrapText="1"/>
      <protection locked="0"/>
    </xf>
    <xf numFmtId="0" fontId="1" fillId="6" borderId="35" xfId="0" applyFont="1" applyFill="1" applyBorder="1" applyAlignment="1" applyProtection="1">
      <alignment horizontal="center" vertical="center" wrapText="1"/>
      <protection locked="0"/>
    </xf>
    <xf numFmtId="0" fontId="2" fillId="0" borderId="335" xfId="0" applyFont="1" applyBorder="1" applyProtection="1">
      <protection hidden="1"/>
    </xf>
    <xf numFmtId="0" fontId="14" fillId="0" borderId="335" xfId="0" applyFont="1" applyBorder="1" applyProtection="1">
      <protection hidden="1"/>
    </xf>
    <xf numFmtId="0" fontId="14" fillId="0" borderId="336" xfId="0" applyFont="1" applyBorder="1" applyProtection="1">
      <protection hidden="1"/>
    </xf>
    <xf numFmtId="0" fontId="14" fillId="0" borderId="338" xfId="0" applyFont="1" applyBorder="1" applyProtection="1">
      <protection hidden="1"/>
    </xf>
    <xf numFmtId="0" fontId="7" fillId="0" borderId="122" xfId="0" applyFont="1" applyBorder="1" applyProtection="1">
      <protection hidden="1"/>
    </xf>
    <xf numFmtId="0" fontId="5" fillId="5" borderId="13" xfId="0" applyFont="1" applyFill="1" applyBorder="1" applyAlignment="1" applyProtection="1">
      <alignment horizontal="center" vertical="center"/>
      <protection hidden="1"/>
    </xf>
    <xf numFmtId="0" fontId="10" fillId="0" borderId="122" xfId="0" applyFont="1" applyBorder="1" applyAlignment="1" applyProtection="1">
      <alignment horizontal="left" vertical="center" wrapText="1"/>
      <protection hidden="1"/>
    </xf>
    <xf numFmtId="0" fontId="8" fillId="0" borderId="122" xfId="0" applyFont="1" applyBorder="1" applyProtection="1">
      <protection hidden="1"/>
    </xf>
    <xf numFmtId="4" fontId="1" fillId="0" borderId="122" xfId="0" applyNumberFormat="1" applyFont="1" applyBorder="1" applyAlignment="1" applyProtection="1">
      <alignment horizontal="center" vertical="center"/>
      <protection hidden="1"/>
    </xf>
    <xf numFmtId="10" fontId="5" fillId="0" borderId="122" xfId="0" applyNumberFormat="1" applyFont="1" applyBorder="1" applyAlignment="1" applyProtection="1">
      <alignment horizontal="center" vertical="center"/>
      <protection hidden="1"/>
    </xf>
    <xf numFmtId="0" fontId="1" fillId="0" borderId="122" xfId="0" applyFont="1" applyBorder="1" applyAlignment="1" applyProtection="1">
      <alignment horizontal="center" vertical="center"/>
      <protection hidden="1"/>
    </xf>
    <xf numFmtId="0" fontId="0" fillId="0" borderId="122" xfId="0" applyBorder="1" applyProtection="1">
      <protection hidden="1"/>
    </xf>
    <xf numFmtId="0" fontId="1" fillId="2" borderId="122" xfId="0" applyFont="1" applyFill="1" applyBorder="1" applyAlignment="1" applyProtection="1">
      <alignment horizontal="center" vertical="center" wrapText="1"/>
      <protection hidden="1"/>
    </xf>
    <xf numFmtId="0" fontId="1" fillId="7" borderId="122" xfId="0" applyFont="1" applyFill="1" applyBorder="1" applyAlignment="1" applyProtection="1">
      <alignment horizontal="center" vertical="center"/>
      <protection hidden="1"/>
    </xf>
    <xf numFmtId="0" fontId="14" fillId="0" borderId="122" xfId="0" applyFont="1" applyBorder="1" applyAlignment="1" applyProtection="1">
      <alignment vertical="center"/>
      <protection hidden="1"/>
    </xf>
    <xf numFmtId="0" fontId="15" fillId="0" borderId="122" xfId="0" applyFont="1" applyBorder="1" applyProtection="1">
      <protection hidden="1"/>
    </xf>
    <xf numFmtId="0" fontId="16" fillId="0" borderId="338" xfId="0" applyFont="1" applyBorder="1" applyProtection="1">
      <protection hidden="1"/>
    </xf>
    <xf numFmtId="0" fontId="8" fillId="0" borderId="122" xfId="0" applyFont="1" applyBorder="1" applyAlignment="1" applyProtection="1">
      <alignment horizontal="left" vertical="center"/>
      <protection hidden="1"/>
    </xf>
    <xf numFmtId="0" fontId="18" fillId="0" borderId="122" xfId="0" applyFont="1" applyBorder="1" applyAlignment="1" applyProtection="1">
      <alignment horizontal="left" vertical="center"/>
      <protection hidden="1"/>
    </xf>
    <xf numFmtId="0" fontId="8" fillId="5" borderId="174" xfId="0" applyFont="1" applyFill="1" applyBorder="1" applyAlignment="1" applyProtection="1">
      <alignment horizontal="left" vertical="center"/>
      <protection hidden="1"/>
    </xf>
    <xf numFmtId="0" fontId="5" fillId="5" borderId="173" xfId="0" applyFont="1" applyFill="1" applyBorder="1" applyAlignment="1" applyProtection="1">
      <alignment horizontal="left" vertical="center"/>
      <protection hidden="1"/>
    </xf>
    <xf numFmtId="0" fontId="5" fillId="9" borderId="128" xfId="0" applyFont="1" applyFill="1" applyBorder="1" applyAlignment="1" applyProtection="1">
      <alignment horizontal="center" vertical="center" wrapText="1"/>
      <protection hidden="1"/>
    </xf>
    <xf numFmtId="0" fontId="5" fillId="9" borderId="10" xfId="0" applyFont="1" applyFill="1" applyBorder="1" applyAlignment="1" applyProtection="1">
      <alignment horizontal="center" vertical="center" wrapText="1"/>
      <protection hidden="1"/>
    </xf>
    <xf numFmtId="0" fontId="1" fillId="26" borderId="38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337" xfId="0" applyFont="1" applyBorder="1" applyAlignment="1" applyProtection="1">
      <alignment horizontal="center" vertical="center"/>
      <protection locked="0"/>
    </xf>
    <xf numFmtId="0" fontId="72" fillId="10" borderId="28" xfId="0" applyFont="1" applyFill="1" applyBorder="1" applyAlignment="1" applyProtection="1">
      <alignment horizontal="center" vertical="center"/>
      <protection locked="0"/>
    </xf>
    <xf numFmtId="2" fontId="1" fillId="10" borderId="41" xfId="0" applyNumberFormat="1" applyFont="1" applyFill="1" applyBorder="1" applyAlignment="1" applyProtection="1">
      <alignment horizontal="center" vertical="center" wrapText="1"/>
      <protection locked="0"/>
    </xf>
    <xf numFmtId="0" fontId="72" fillId="10" borderId="10" xfId="0" applyFont="1" applyFill="1" applyBorder="1" applyAlignment="1" applyProtection="1">
      <alignment horizontal="center" vertical="center"/>
      <protection locked="0"/>
    </xf>
    <xf numFmtId="0" fontId="1" fillId="10" borderId="93" xfId="0" applyFont="1" applyFill="1" applyBorder="1" applyAlignment="1" applyProtection="1">
      <alignment horizontal="center" vertical="center"/>
      <protection locked="0"/>
    </xf>
    <xf numFmtId="0" fontId="16" fillId="0" borderId="341" xfId="0" applyFont="1" applyBorder="1" applyProtection="1">
      <protection locked="0"/>
    </xf>
    <xf numFmtId="0" fontId="5" fillId="8" borderId="39" xfId="0" applyFont="1" applyFill="1" applyBorder="1" applyAlignment="1" applyProtection="1">
      <alignment horizontal="center" vertical="center"/>
      <protection hidden="1"/>
    </xf>
    <xf numFmtId="0" fontId="72" fillId="10" borderId="41" xfId="0" applyFont="1" applyFill="1" applyBorder="1" applyAlignment="1" applyProtection="1">
      <alignment horizontal="center" vertical="center" wrapText="1"/>
      <protection locked="0"/>
    </xf>
    <xf numFmtId="0" fontId="1" fillId="10" borderId="41" xfId="0" applyFont="1" applyFill="1" applyBorder="1" applyAlignment="1" applyProtection="1">
      <alignment horizontal="center" vertical="center" wrapText="1"/>
      <protection locked="0"/>
    </xf>
    <xf numFmtId="0" fontId="1" fillId="10" borderId="146" xfId="0" applyFont="1" applyFill="1" applyBorder="1" applyAlignment="1" applyProtection="1">
      <alignment horizontal="center" vertical="center" wrapText="1"/>
      <protection locked="0"/>
    </xf>
    <xf numFmtId="1" fontId="1" fillId="10" borderId="72" xfId="0" applyNumberFormat="1" applyFont="1" applyFill="1" applyBorder="1" applyAlignment="1" applyProtection="1">
      <alignment horizontal="left" vertical="center" wrapText="1"/>
      <protection locked="0"/>
    </xf>
    <xf numFmtId="1" fontId="72" fillId="10" borderId="72" xfId="0" applyNumberFormat="1" applyFont="1" applyFill="1" applyBorder="1" applyAlignment="1" applyProtection="1">
      <alignment horizontal="center" vertical="center" wrapText="1"/>
      <protection locked="0"/>
    </xf>
    <xf numFmtId="2" fontId="1" fillId="10" borderId="72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72" xfId="0" applyFont="1" applyFill="1" applyBorder="1" applyAlignment="1" applyProtection="1">
      <alignment horizontal="center" vertical="center" wrapText="1"/>
      <protection locked="0"/>
    </xf>
    <xf numFmtId="0" fontId="72" fillId="10" borderId="72" xfId="0" applyFont="1" applyFill="1" applyBorder="1" applyAlignment="1" applyProtection="1">
      <alignment horizontal="center" vertical="center" wrapText="1"/>
      <protection locked="0"/>
    </xf>
    <xf numFmtId="0" fontId="1" fillId="10" borderId="72" xfId="0" applyFont="1" applyFill="1" applyBorder="1" applyAlignment="1" applyProtection="1">
      <alignment horizontal="left" vertical="center" wrapText="1"/>
      <protection locked="0"/>
    </xf>
    <xf numFmtId="2" fontId="1" fillId="10" borderId="157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72" xfId="0" applyFont="1" applyFill="1" applyBorder="1" applyAlignment="1" applyProtection="1">
      <alignment horizontal="center" vertical="center"/>
      <protection locked="0"/>
    </xf>
    <xf numFmtId="1" fontId="1" fillId="10" borderId="72" xfId="0" applyNumberFormat="1" applyFont="1" applyFill="1" applyBorder="1" applyAlignment="1" applyProtection="1">
      <alignment horizontal="center" vertical="center"/>
      <protection locked="0"/>
    </xf>
    <xf numFmtId="0" fontId="16" fillId="7" borderId="116" xfId="0" applyFont="1" applyFill="1" applyBorder="1" applyProtection="1">
      <protection hidden="1"/>
    </xf>
    <xf numFmtId="0" fontId="5" fillId="7" borderId="60" xfId="0" applyFont="1" applyFill="1" applyBorder="1" applyAlignment="1" applyProtection="1">
      <alignment vertical="top"/>
      <protection hidden="1"/>
    </xf>
    <xf numFmtId="0" fontId="5" fillId="7" borderId="60" xfId="0" applyFont="1" applyFill="1" applyBorder="1" applyProtection="1">
      <protection hidden="1"/>
    </xf>
    <xf numFmtId="0" fontId="16" fillId="7" borderId="60" xfId="0" applyFont="1" applyFill="1" applyBorder="1" applyProtection="1">
      <protection hidden="1"/>
    </xf>
    <xf numFmtId="0" fontId="14" fillId="7" borderId="60" xfId="0" applyFont="1" applyFill="1" applyBorder="1" applyAlignment="1" applyProtection="1">
      <alignment vertical="top"/>
      <protection hidden="1"/>
    </xf>
    <xf numFmtId="0" fontId="14" fillId="7" borderId="62" xfId="0" applyFont="1" applyFill="1" applyBorder="1" applyAlignment="1" applyProtection="1">
      <alignment vertical="top"/>
      <protection hidden="1"/>
    </xf>
    <xf numFmtId="0" fontId="14" fillId="2" borderId="64" xfId="0" applyFont="1" applyFill="1" applyBorder="1" applyAlignment="1" applyProtection="1">
      <alignment vertical="top"/>
      <protection hidden="1"/>
    </xf>
    <xf numFmtId="0" fontId="1" fillId="7" borderId="60" xfId="0" applyFont="1" applyFill="1" applyBorder="1" applyAlignment="1" applyProtection="1">
      <alignment vertical="top"/>
      <protection hidden="1"/>
    </xf>
    <xf numFmtId="0" fontId="5" fillId="7" borderId="65" xfId="0" applyFont="1" applyFill="1" applyBorder="1" applyAlignment="1" applyProtection="1">
      <alignment vertical="top"/>
      <protection hidden="1"/>
    </xf>
    <xf numFmtId="0" fontId="16" fillId="7" borderId="65" xfId="0" applyFont="1" applyFill="1" applyBorder="1" applyProtection="1">
      <protection hidden="1"/>
    </xf>
    <xf numFmtId="0" fontId="14" fillId="7" borderId="65" xfId="0" applyFont="1" applyFill="1" applyBorder="1" applyProtection="1">
      <protection hidden="1"/>
    </xf>
    <xf numFmtId="0" fontId="14" fillId="7" borderId="66" xfId="0" applyFont="1" applyFill="1" applyBorder="1" applyProtection="1">
      <protection hidden="1"/>
    </xf>
    <xf numFmtId="0" fontId="14" fillId="2" borderId="112" xfId="0" applyFont="1" applyFill="1" applyBorder="1" applyProtection="1">
      <protection hidden="1"/>
    </xf>
    <xf numFmtId="0" fontId="14" fillId="0" borderId="116" xfId="0" applyFont="1" applyBorder="1" applyAlignment="1" applyProtection="1">
      <alignment vertical="top"/>
      <protection hidden="1"/>
    </xf>
    <xf numFmtId="0" fontId="14" fillId="0" borderId="172" xfId="0" applyFont="1" applyBorder="1" applyAlignment="1" applyProtection="1">
      <alignment vertical="top"/>
      <protection hidden="1"/>
    </xf>
    <xf numFmtId="0" fontId="14" fillId="0" borderId="67" xfId="0" applyFont="1" applyBorder="1" applyProtection="1">
      <protection hidden="1"/>
    </xf>
    <xf numFmtId="0" fontId="14" fillId="0" borderId="64" xfId="0" applyFont="1" applyBorder="1" applyProtection="1">
      <protection hidden="1"/>
    </xf>
    <xf numFmtId="0" fontId="14" fillId="0" borderId="66" xfId="0" applyFont="1" applyBorder="1" applyProtection="1">
      <protection hidden="1"/>
    </xf>
    <xf numFmtId="0" fontId="5" fillId="0" borderId="170" xfId="0" applyFont="1" applyBorder="1" applyAlignment="1" applyProtection="1">
      <alignment vertical="top"/>
      <protection hidden="1"/>
    </xf>
    <xf numFmtId="0" fontId="5" fillId="0" borderId="122" xfId="0" applyFont="1" applyBorder="1" applyAlignment="1" applyProtection="1">
      <alignment vertical="top"/>
      <protection hidden="1"/>
    </xf>
    <xf numFmtId="0" fontId="5" fillId="7" borderId="122" xfId="0" applyFont="1" applyFill="1" applyBorder="1" applyProtection="1">
      <protection hidden="1"/>
    </xf>
    <xf numFmtId="0" fontId="14" fillId="7" borderId="122" xfId="0" applyFont="1" applyFill="1" applyBorder="1" applyProtection="1">
      <protection hidden="1"/>
    </xf>
    <xf numFmtId="0" fontId="14" fillId="7" borderId="74" xfId="0" applyFont="1" applyFill="1" applyBorder="1" applyProtection="1">
      <protection hidden="1"/>
    </xf>
    <xf numFmtId="0" fontId="5" fillId="7" borderId="170" xfId="0" applyFont="1" applyFill="1" applyBorder="1" applyProtection="1">
      <protection hidden="1"/>
    </xf>
    <xf numFmtId="0" fontId="14" fillId="7" borderId="76" xfId="0" applyFont="1" applyFill="1" applyBorder="1" applyProtection="1">
      <protection hidden="1"/>
    </xf>
    <xf numFmtId="0" fontId="14" fillId="0" borderId="112" xfId="0" applyFont="1" applyBorder="1" applyProtection="1">
      <protection hidden="1"/>
    </xf>
    <xf numFmtId="0" fontId="5" fillId="0" borderId="112" xfId="0" applyFont="1" applyBorder="1" applyAlignment="1" applyProtection="1">
      <alignment vertical="top"/>
      <protection hidden="1"/>
    </xf>
    <xf numFmtId="0" fontId="5" fillId="7" borderId="122" xfId="0" applyFont="1" applyFill="1" applyBorder="1" applyAlignment="1" applyProtection="1">
      <alignment vertical="center"/>
      <protection hidden="1"/>
    </xf>
    <xf numFmtId="0" fontId="5" fillId="5" borderId="246" xfId="0" applyFont="1" applyFill="1" applyBorder="1" applyAlignment="1" applyProtection="1">
      <alignment horizontal="center" vertical="center" wrapText="1"/>
      <protection hidden="1"/>
    </xf>
    <xf numFmtId="0" fontId="14" fillId="0" borderId="70" xfId="0" applyFont="1" applyBorder="1" applyProtection="1">
      <protection hidden="1"/>
    </xf>
    <xf numFmtId="0" fontId="14" fillId="0" borderId="74" xfId="0" applyFont="1" applyBorder="1" applyProtection="1">
      <protection hidden="1"/>
    </xf>
    <xf numFmtId="0" fontId="0" fillId="7" borderId="70" xfId="0" applyFill="1" applyBorder="1" applyProtection="1">
      <protection hidden="1"/>
    </xf>
    <xf numFmtId="0" fontId="5" fillId="0" borderId="70" xfId="0" applyFont="1" applyBorder="1" applyAlignment="1" applyProtection="1">
      <alignment horizontal="left" vertical="center" wrapText="1"/>
      <protection hidden="1"/>
    </xf>
    <xf numFmtId="0" fontId="0" fillId="7" borderId="77" xfId="0" applyFill="1" applyBorder="1" applyProtection="1">
      <protection hidden="1"/>
    </xf>
    <xf numFmtId="0" fontId="0" fillId="7" borderId="68" xfId="0" applyFill="1" applyBorder="1" applyProtection="1">
      <protection hidden="1"/>
    </xf>
    <xf numFmtId="0" fontId="14" fillId="0" borderId="77" xfId="0" applyFont="1" applyBorder="1" applyProtection="1">
      <protection hidden="1"/>
    </xf>
    <xf numFmtId="0" fontId="1" fillId="0" borderId="78" xfId="0" applyFont="1" applyBorder="1" applyProtection="1">
      <protection locked="0"/>
    </xf>
    <xf numFmtId="0" fontId="1" fillId="12" borderId="10" xfId="0" applyFont="1" applyFill="1" applyBorder="1" applyAlignment="1" applyProtection="1">
      <alignment horizontal="center" vertical="center" wrapText="1"/>
      <protection locked="0"/>
    </xf>
    <xf numFmtId="0" fontId="1" fillId="0" borderId="78" xfId="0" applyFont="1" applyBorder="1" applyProtection="1">
      <protection hidden="1"/>
    </xf>
    <xf numFmtId="0" fontId="1" fillId="5" borderId="41" xfId="0" applyFont="1" applyFill="1" applyBorder="1" applyAlignment="1" applyProtection="1">
      <alignment horizontal="center" vertical="center" wrapText="1"/>
      <protection hidden="1"/>
    </xf>
    <xf numFmtId="0" fontId="1" fillId="10" borderId="88" xfId="0" applyFont="1" applyFill="1" applyBorder="1" applyAlignment="1" applyProtection="1">
      <alignment horizontal="center" vertical="center" wrapText="1"/>
      <protection locked="0"/>
    </xf>
    <xf numFmtId="9" fontId="1" fillId="10" borderId="88" xfId="0" applyNumberFormat="1" applyFont="1" applyFill="1" applyBorder="1" applyAlignment="1" applyProtection="1">
      <alignment horizontal="center" vertical="center" wrapText="1"/>
      <protection locked="0"/>
    </xf>
    <xf numFmtId="4" fontId="1" fillId="10" borderId="88" xfId="0" applyNumberFormat="1" applyFont="1" applyFill="1" applyBorder="1" applyAlignment="1" applyProtection="1">
      <alignment horizontal="center" vertical="center" wrapText="1"/>
      <protection locked="0"/>
    </xf>
    <xf numFmtId="2" fontId="1" fillId="10" borderId="89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200" xfId="0" applyFont="1" applyFill="1" applyBorder="1" applyAlignment="1" applyProtection="1">
      <alignment horizontal="center" vertical="center" wrapText="1"/>
      <protection locked="0"/>
    </xf>
    <xf numFmtId="0" fontId="1" fillId="10" borderId="200" xfId="0" applyFont="1" applyFill="1" applyBorder="1" applyAlignment="1" applyProtection="1">
      <alignment wrapText="1"/>
      <protection locked="0"/>
    </xf>
    <xf numFmtId="0" fontId="1" fillId="10" borderId="43" xfId="0" applyFont="1" applyFill="1" applyBorder="1" applyAlignment="1" applyProtection="1">
      <alignment horizontal="center" vertical="center" wrapText="1"/>
      <protection locked="0"/>
    </xf>
    <xf numFmtId="9" fontId="1" fillId="10" borderId="43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29" xfId="0" applyFont="1" applyFill="1" applyBorder="1" applyAlignment="1" applyProtection="1">
      <alignment horizontal="center" vertical="center" wrapText="1"/>
      <protection locked="0"/>
    </xf>
    <xf numFmtId="0" fontId="1" fillId="10" borderId="200" xfId="0" applyFont="1" applyFill="1" applyBorder="1" applyAlignment="1" applyProtection="1">
      <alignment vertical="center" wrapText="1"/>
      <protection locked="0"/>
    </xf>
    <xf numFmtId="0" fontId="1" fillId="10" borderId="204" xfId="0" applyFont="1" applyFill="1" applyBorder="1" applyAlignment="1" applyProtection="1">
      <alignment horizontal="center" vertical="center" wrapText="1"/>
      <protection locked="0"/>
    </xf>
    <xf numFmtId="10" fontId="1" fillId="10" borderId="204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205" xfId="0" applyFont="1" applyFill="1" applyBorder="1" applyAlignment="1" applyProtection="1">
      <alignment horizontal="center" vertical="center" wrapText="1"/>
      <protection locked="0"/>
    </xf>
    <xf numFmtId="14" fontId="1" fillId="10" borderId="29" xfId="0" applyNumberFormat="1" applyFont="1" applyFill="1" applyBorder="1" applyAlignment="1" applyProtection="1">
      <alignment horizontal="left" vertical="center" wrapText="1"/>
      <protection locked="0"/>
    </xf>
    <xf numFmtId="0" fontId="1" fillId="0" borderId="343" xfId="0" applyFont="1" applyBorder="1" applyProtection="1">
      <protection hidden="1"/>
    </xf>
    <xf numFmtId="0" fontId="19" fillId="0" borderId="345" xfId="0" applyFont="1" applyBorder="1" applyAlignment="1" applyProtection="1">
      <alignment horizontal="center"/>
      <protection hidden="1"/>
    </xf>
    <xf numFmtId="0" fontId="1" fillId="0" borderId="81" xfId="0" applyFont="1" applyBorder="1" applyProtection="1">
      <protection hidden="1"/>
    </xf>
    <xf numFmtId="0" fontId="14" fillId="0" borderId="84" xfId="0" applyFont="1" applyBorder="1" applyProtection="1">
      <protection hidden="1"/>
    </xf>
    <xf numFmtId="0" fontId="1" fillId="0" borderId="70" xfId="0" applyFont="1" applyBorder="1" applyProtection="1">
      <protection hidden="1"/>
    </xf>
    <xf numFmtId="0" fontId="24" fillId="0" borderId="70" xfId="0" applyFont="1" applyBorder="1" applyProtection="1">
      <protection hidden="1"/>
    </xf>
    <xf numFmtId="0" fontId="1" fillId="0" borderId="85" xfId="0" applyFont="1" applyBorder="1" applyProtection="1">
      <protection hidden="1"/>
    </xf>
    <xf numFmtId="0" fontId="1" fillId="0" borderId="84" xfId="0" applyFont="1" applyBorder="1" applyProtection="1">
      <protection hidden="1"/>
    </xf>
    <xf numFmtId="0" fontId="17" fillId="0" borderId="77" xfId="0" applyFont="1" applyBorder="1" applyAlignment="1" applyProtection="1">
      <alignment vertical="center"/>
      <protection hidden="1"/>
    </xf>
    <xf numFmtId="0" fontId="17" fillId="0" borderId="77" xfId="0" applyFont="1" applyBorder="1" applyProtection="1">
      <protection hidden="1"/>
    </xf>
    <xf numFmtId="0" fontId="17" fillId="0" borderId="86" xfId="0" applyFont="1" applyBorder="1" applyProtection="1">
      <protection hidden="1"/>
    </xf>
    <xf numFmtId="0" fontId="1" fillId="0" borderId="65" xfId="0" applyFont="1" applyBorder="1" applyProtection="1">
      <protection hidden="1"/>
    </xf>
    <xf numFmtId="0" fontId="1" fillId="0" borderId="87" xfId="0" applyFont="1" applyBorder="1" applyProtection="1">
      <protection hidden="1"/>
    </xf>
    <xf numFmtId="0" fontId="5" fillId="0" borderId="345" xfId="0" applyFont="1" applyBorder="1" applyAlignment="1" applyProtection="1">
      <alignment horizontal="center" vertical="center" wrapText="1"/>
      <protection hidden="1"/>
    </xf>
    <xf numFmtId="0" fontId="5" fillId="0" borderId="201" xfId="0" applyFont="1" applyBorder="1" applyProtection="1">
      <protection hidden="1"/>
    </xf>
    <xf numFmtId="0" fontId="14" fillId="0" borderId="202" xfId="0" applyFont="1" applyBorder="1" applyProtection="1">
      <protection hidden="1"/>
    </xf>
    <xf numFmtId="0" fontId="9" fillId="0" borderId="60" xfId="0" applyFont="1" applyBorder="1" applyAlignment="1" applyProtection="1">
      <alignment horizontal="center"/>
      <protection hidden="1"/>
    </xf>
    <xf numFmtId="0" fontId="1" fillId="0" borderId="60" xfId="0" applyFont="1" applyBorder="1" applyAlignment="1" applyProtection="1">
      <alignment horizontal="center"/>
      <protection hidden="1"/>
    </xf>
    <xf numFmtId="0" fontId="1" fillId="0" borderId="63" xfId="0" applyFont="1" applyBorder="1" applyProtection="1">
      <protection hidden="1"/>
    </xf>
    <xf numFmtId="0" fontId="5" fillId="0" borderId="65" xfId="0" applyFont="1" applyBorder="1" applyAlignment="1" applyProtection="1">
      <alignment vertical="center"/>
      <protection hidden="1"/>
    </xf>
    <xf numFmtId="0" fontId="1" fillId="0" borderId="65" xfId="0" applyFont="1" applyBorder="1" applyAlignment="1" applyProtection="1">
      <alignment horizontal="center"/>
      <protection hidden="1"/>
    </xf>
    <xf numFmtId="0" fontId="5" fillId="0" borderId="116" xfId="0" applyFont="1" applyBorder="1" applyProtection="1">
      <protection hidden="1"/>
    </xf>
    <xf numFmtId="0" fontId="5" fillId="0" borderId="172" xfId="0" applyFont="1" applyBorder="1" applyProtection="1">
      <protection hidden="1"/>
    </xf>
    <xf numFmtId="0" fontId="1" fillId="0" borderId="172" xfId="0" applyFont="1" applyBorder="1" applyAlignment="1" applyProtection="1">
      <alignment horizontal="center" vertical="center"/>
      <protection hidden="1"/>
    </xf>
    <xf numFmtId="14" fontId="1" fillId="0" borderId="206" xfId="0" applyNumberFormat="1" applyFont="1" applyBorder="1" applyAlignment="1" applyProtection="1">
      <alignment horizontal="left" vertical="center" wrapText="1"/>
      <protection hidden="1"/>
    </xf>
    <xf numFmtId="3" fontId="9" fillId="6" borderId="41" xfId="0" applyNumberFormat="1" applyFont="1" applyFill="1" applyBorder="1" applyAlignment="1" applyProtection="1">
      <alignment horizontal="center"/>
      <protection locked="0"/>
    </xf>
    <xf numFmtId="1" fontId="1" fillId="10" borderId="72" xfId="0" applyNumberFormat="1" applyFont="1" applyFill="1" applyBorder="1" applyAlignment="1" applyProtection="1">
      <alignment horizontal="center" vertical="center" wrapText="1"/>
      <protection locked="0"/>
    </xf>
    <xf numFmtId="14" fontId="1" fillId="10" borderId="43" xfId="0" applyNumberFormat="1" applyFont="1" applyFill="1" applyBorder="1" applyAlignment="1" applyProtection="1">
      <alignment horizontal="left" vertical="center" wrapText="1"/>
      <protection locked="0"/>
    </xf>
    <xf numFmtId="0" fontId="1" fillId="10" borderId="13" xfId="0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vertical="center"/>
    </xf>
    <xf numFmtId="0" fontId="1" fillId="0" borderId="441" xfId="0" applyFont="1" applyBorder="1" applyAlignment="1">
      <alignment vertical="center"/>
    </xf>
    <xf numFmtId="0" fontId="5" fillId="7" borderId="122" xfId="0" applyFont="1" applyFill="1" applyBorder="1" applyAlignment="1">
      <alignment horizontal="right" vertical="center"/>
    </xf>
    <xf numFmtId="4" fontId="5" fillId="6" borderId="442" xfId="0" applyNumberFormat="1" applyFont="1" applyFill="1" applyBorder="1" applyAlignment="1" applyProtection="1">
      <alignment horizontal="right"/>
      <protection locked="0"/>
    </xf>
    <xf numFmtId="0" fontId="1" fillId="0" borderId="443" xfId="0" applyFont="1" applyBorder="1" applyAlignment="1">
      <alignment vertical="center"/>
    </xf>
    <xf numFmtId="4" fontId="5" fillId="49" borderId="442" xfId="0" applyNumberFormat="1" applyFont="1" applyFill="1" applyBorder="1" applyAlignment="1">
      <alignment horizontal="right" vertical="center"/>
    </xf>
    <xf numFmtId="1" fontId="1" fillId="38" borderId="217" xfId="0" applyNumberFormat="1" applyFont="1" applyFill="1" applyBorder="1" applyAlignment="1" applyProtection="1">
      <alignment horizontal="center" vertical="center"/>
      <protection hidden="1"/>
    </xf>
    <xf numFmtId="0" fontId="1" fillId="10" borderId="29" xfId="0" applyFont="1" applyFill="1" applyBorder="1" applyAlignment="1" applyProtection="1">
      <alignment horizontal="left" vertical="center" wrapText="1"/>
      <protection locked="0"/>
    </xf>
    <xf numFmtId="0" fontId="5" fillId="5" borderId="200" xfId="0" applyFont="1" applyFill="1" applyBorder="1" applyAlignment="1" applyProtection="1">
      <alignment horizontal="center" vertical="center" wrapText="1"/>
      <protection hidden="1"/>
    </xf>
    <xf numFmtId="0" fontId="1" fillId="10" borderId="43" xfId="0" applyFont="1" applyFill="1" applyBorder="1" applyAlignment="1" applyProtection="1">
      <alignment horizontal="left" vertical="center" wrapText="1"/>
      <protection locked="0"/>
    </xf>
    <xf numFmtId="0" fontId="1" fillId="10" borderId="88" xfId="0" applyFont="1" applyFill="1" applyBorder="1" applyAlignment="1" applyProtection="1">
      <alignment horizontal="left" vertical="center" wrapText="1"/>
      <protection locked="0"/>
    </xf>
    <xf numFmtId="0" fontId="1" fillId="2" borderId="337" xfId="0" applyFont="1" applyFill="1" applyBorder="1"/>
    <xf numFmtId="0" fontId="1" fillId="0" borderId="338" xfId="0" applyFont="1" applyBorder="1"/>
    <xf numFmtId="0" fontId="5" fillId="0" borderId="338" xfId="0" applyFont="1" applyBorder="1" applyAlignment="1">
      <alignment horizontal="left" vertical="center"/>
    </xf>
    <xf numFmtId="0" fontId="1" fillId="0" borderId="337" xfId="0" applyFont="1" applyBorder="1"/>
    <xf numFmtId="0" fontId="5" fillId="0" borderId="122" xfId="0" applyFont="1" applyBorder="1" applyAlignment="1">
      <alignment vertical="center"/>
    </xf>
    <xf numFmtId="0" fontId="1" fillId="0" borderId="122" xfId="0" applyFont="1" applyBorder="1" applyAlignment="1">
      <alignment vertical="center"/>
    </xf>
    <xf numFmtId="0" fontId="0" fillId="0" borderId="122" xfId="0" applyBorder="1"/>
    <xf numFmtId="0" fontId="1" fillId="0" borderId="122" xfId="0" applyFont="1" applyBorder="1"/>
    <xf numFmtId="0" fontId="1" fillId="0" borderId="340" xfId="0" applyFont="1" applyBorder="1"/>
    <xf numFmtId="0" fontId="14" fillId="0" borderId="337" xfId="0" applyFont="1" applyBorder="1"/>
    <xf numFmtId="0" fontId="5" fillId="0" borderId="122" xfId="0" applyFont="1" applyBorder="1" applyAlignment="1">
      <alignment horizontal="left" vertical="center"/>
    </xf>
    <xf numFmtId="0" fontId="14" fillId="0" borderId="122" xfId="0" applyFont="1" applyBorder="1"/>
    <xf numFmtId="0" fontId="1" fillId="2" borderId="122" xfId="0" applyFont="1" applyFill="1" applyBorder="1"/>
    <xf numFmtId="0" fontId="14" fillId="0" borderId="338" xfId="0" applyFont="1" applyBorder="1"/>
    <xf numFmtId="0" fontId="0" fillId="0" borderId="0" xfId="0" applyAlignment="1">
      <alignment vertical="center"/>
    </xf>
    <xf numFmtId="0" fontId="16" fillId="0" borderId="0" xfId="0" applyFont="1"/>
    <xf numFmtId="0" fontId="16" fillId="0" borderId="337" xfId="0" applyFont="1" applyBorder="1"/>
    <xf numFmtId="0" fontId="14" fillId="0" borderId="339" xfId="0" applyFont="1" applyBorder="1"/>
    <xf numFmtId="0" fontId="14" fillId="0" borderId="340" xfId="0" applyFont="1" applyBorder="1"/>
    <xf numFmtId="0" fontId="14" fillId="0" borderId="341" xfId="0" applyFont="1" applyBorder="1"/>
    <xf numFmtId="0" fontId="14" fillId="0" borderId="356" xfId="0" applyFont="1" applyBorder="1"/>
    <xf numFmtId="0" fontId="14" fillId="0" borderId="346" xfId="0" applyFont="1" applyBorder="1"/>
    <xf numFmtId="0" fontId="14" fillId="0" borderId="345" xfId="0" applyFont="1" applyBorder="1"/>
    <xf numFmtId="0" fontId="25" fillId="0" borderId="337" xfId="0" applyFont="1" applyBorder="1"/>
    <xf numFmtId="0" fontId="5" fillId="0" borderId="171" xfId="0" applyFont="1" applyBorder="1"/>
    <xf numFmtId="0" fontId="1" fillId="0" borderId="172" xfId="0" applyFont="1" applyBorder="1"/>
    <xf numFmtId="0" fontId="1" fillId="0" borderId="172" xfId="0" applyFont="1" applyBorder="1" applyAlignment="1">
      <alignment horizontal="center"/>
    </xf>
    <xf numFmtId="0" fontId="14" fillId="0" borderId="172" xfId="0" applyFont="1" applyBorder="1"/>
    <xf numFmtId="0" fontId="25" fillId="0" borderId="338" xfId="0" applyFont="1" applyBorder="1"/>
    <xf numFmtId="0" fontId="17" fillId="0" borderId="347" xfId="0" applyFont="1" applyBorder="1"/>
    <xf numFmtId="0" fontId="14" fillId="0" borderId="348" xfId="0" applyFont="1" applyBorder="1"/>
    <xf numFmtId="0" fontId="17" fillId="0" borderId="345" xfId="0" applyFont="1" applyBorder="1"/>
    <xf numFmtId="10" fontId="14" fillId="0" borderId="0" xfId="0" applyNumberFormat="1" applyFont="1"/>
    <xf numFmtId="0" fontId="5" fillId="0" borderId="116" xfId="0" applyFont="1" applyBorder="1"/>
    <xf numFmtId="0" fontId="1" fillId="0" borderId="116" xfId="0" applyFont="1" applyBorder="1"/>
    <xf numFmtId="0" fontId="5" fillId="0" borderId="347" xfId="0" applyFont="1" applyBorder="1"/>
    <xf numFmtId="0" fontId="5" fillId="0" borderId="345" xfId="0" applyFont="1" applyBorder="1" applyAlignment="1">
      <alignment horizontal="center" vertical="center" wrapText="1"/>
    </xf>
    <xf numFmtId="0" fontId="0" fillId="0" borderId="345" xfId="0" applyBorder="1"/>
    <xf numFmtId="0" fontId="0" fillId="0" borderId="347" xfId="0" applyBorder="1"/>
    <xf numFmtId="0" fontId="5" fillId="0" borderId="172" xfId="0" applyFont="1" applyBorder="1"/>
    <xf numFmtId="0" fontId="5" fillId="0" borderId="345" xfId="0" applyFont="1" applyBorder="1"/>
    <xf numFmtId="0" fontId="5" fillId="0" borderId="351" xfId="0" applyFont="1" applyBorder="1"/>
    <xf numFmtId="0" fontId="5" fillId="0" borderId="352" xfId="0" applyFont="1" applyBorder="1"/>
    <xf numFmtId="0" fontId="1" fillId="0" borderId="352" xfId="0" applyFont="1" applyBorder="1"/>
    <xf numFmtId="0" fontId="14" fillId="0" borderId="355" xfId="0" applyFont="1" applyBorder="1"/>
    <xf numFmtId="0" fontId="14" fillId="0" borderId="98" xfId="0" applyFont="1" applyBorder="1"/>
    <xf numFmtId="0" fontId="1" fillId="0" borderId="99" xfId="0" applyFont="1" applyBorder="1"/>
    <xf numFmtId="0" fontId="1" fillId="0" borderId="100" xfId="0" applyFont="1" applyBorder="1"/>
    <xf numFmtId="0" fontId="14" fillId="0" borderId="101" xfId="0" applyFont="1" applyBorder="1"/>
    <xf numFmtId="0" fontId="26" fillId="2" borderId="1" xfId="0" applyFont="1" applyFill="1" applyBorder="1"/>
    <xf numFmtId="0" fontId="26" fillId="2" borderId="102" xfId="0" applyFont="1" applyFill="1" applyBorder="1"/>
    <xf numFmtId="0" fontId="26" fillId="0" borderId="0" xfId="0" applyFont="1"/>
    <xf numFmtId="0" fontId="26" fillId="2" borderId="2" xfId="0" applyFont="1" applyFill="1" applyBorder="1"/>
    <xf numFmtId="0" fontId="26" fillId="2" borderId="357" xfId="0" applyFont="1" applyFill="1" applyBorder="1"/>
    <xf numFmtId="0" fontId="26" fillId="2" borderId="358" xfId="0" applyFont="1" applyFill="1" applyBorder="1"/>
    <xf numFmtId="0" fontId="26" fillId="0" borderId="358" xfId="0" applyFont="1" applyBorder="1"/>
    <xf numFmtId="0" fontId="26" fillId="0" borderId="359" xfId="0" applyFont="1" applyBorder="1"/>
    <xf numFmtId="0" fontId="26" fillId="0" borderId="360" xfId="0" applyFont="1" applyBorder="1"/>
    <xf numFmtId="0" fontId="16" fillId="0" borderId="361" xfId="0" applyFont="1" applyBorder="1"/>
    <xf numFmtId="0" fontId="16" fillId="0" borderId="346" xfId="0" applyFont="1" applyBorder="1"/>
    <xf numFmtId="0" fontId="26" fillId="2" borderId="361" xfId="0" applyFont="1" applyFill="1" applyBorder="1"/>
    <xf numFmtId="0" fontId="26" fillId="2" borderId="122" xfId="0" applyFont="1" applyFill="1" applyBorder="1"/>
    <xf numFmtId="0" fontId="26" fillId="0" borderId="346" xfId="0" applyFont="1" applyBorder="1"/>
    <xf numFmtId="0" fontId="27" fillId="2" borderId="122" xfId="0" applyFont="1" applyFill="1" applyBorder="1"/>
    <xf numFmtId="0" fontId="1" fillId="2" borderId="2" xfId="0" applyFont="1" applyFill="1" applyBorder="1"/>
    <xf numFmtId="0" fontId="1" fillId="2" borderId="361" xfId="0" applyFont="1" applyFill="1" applyBorder="1"/>
    <xf numFmtId="0" fontId="1" fillId="0" borderId="346" xfId="0" applyFont="1" applyBorder="1"/>
    <xf numFmtId="0" fontId="1" fillId="0" borderId="362" xfId="0" applyFont="1" applyBorder="1"/>
    <xf numFmtId="0" fontId="14" fillId="0" borderId="103" xfId="0" applyFont="1" applyBorder="1"/>
    <xf numFmtId="0" fontId="14" fillId="0" borderId="104" xfId="0" applyFont="1" applyBorder="1"/>
    <xf numFmtId="0" fontId="1" fillId="2" borderId="105" xfId="0" applyFont="1" applyFill="1" applyBorder="1"/>
    <xf numFmtId="0" fontId="1" fillId="0" borderId="363" xfId="0" applyFont="1" applyBorder="1"/>
    <xf numFmtId="0" fontId="14" fillId="0" borderId="108" xfId="0" applyFont="1" applyBorder="1"/>
    <xf numFmtId="0" fontId="14" fillId="0" borderId="106" xfId="0" applyFont="1" applyBorder="1"/>
    <xf numFmtId="0" fontId="1" fillId="2" borderId="107" xfId="0" applyFont="1" applyFill="1" applyBorder="1"/>
    <xf numFmtId="0" fontId="1" fillId="2" borderId="109" xfId="0" applyFont="1" applyFill="1" applyBorder="1"/>
    <xf numFmtId="0" fontId="1" fillId="0" borderId="348" xfId="0" applyFont="1" applyBorder="1"/>
    <xf numFmtId="0" fontId="1" fillId="2" borderId="106" xfId="0" applyFont="1" applyFill="1" applyBorder="1"/>
    <xf numFmtId="0" fontId="1" fillId="0" borderId="106" xfId="0" applyFont="1" applyBorder="1"/>
    <xf numFmtId="0" fontId="1" fillId="0" borderId="110" xfId="0" applyFont="1" applyBorder="1"/>
    <xf numFmtId="0" fontId="1" fillId="2" borderId="364" xfId="0" applyFont="1" applyFill="1" applyBorder="1"/>
    <xf numFmtId="0" fontId="1" fillId="2" borderId="108" xfId="0" applyFont="1" applyFill="1" applyBorder="1"/>
    <xf numFmtId="0" fontId="5" fillId="2" borderId="122" xfId="0" applyFont="1" applyFill="1" applyBorder="1"/>
    <xf numFmtId="0" fontId="1" fillId="2" borderId="2" xfId="0" applyFont="1" applyFill="1" applyBorder="1" applyAlignment="1">
      <alignment vertical="center"/>
    </xf>
    <xf numFmtId="0" fontId="1" fillId="2" borderId="122" xfId="0" applyFont="1" applyFill="1" applyBorder="1" applyAlignment="1">
      <alignment vertical="center"/>
    </xf>
    <xf numFmtId="0" fontId="1" fillId="2" borderId="64" xfId="0" applyFont="1" applyFill="1" applyBorder="1"/>
    <xf numFmtId="0" fontId="5" fillId="2" borderId="337" xfId="0" applyFont="1" applyFill="1" applyBorder="1"/>
    <xf numFmtId="0" fontId="1" fillId="2" borderId="112" xfId="0" applyFont="1" applyFill="1" applyBorder="1"/>
    <xf numFmtId="0" fontId="24" fillId="2" borderId="361" xfId="0" applyFont="1" applyFill="1" applyBorder="1"/>
    <xf numFmtId="0" fontId="1" fillId="2" borderId="115" xfId="0" applyFont="1" applyFill="1" applyBorder="1"/>
    <xf numFmtId="0" fontId="1" fillId="7" borderId="122" xfId="0" applyFont="1" applyFill="1" applyBorder="1"/>
    <xf numFmtId="0" fontId="1" fillId="0" borderId="115" xfId="0" applyFont="1" applyBorder="1"/>
    <xf numFmtId="0" fontId="1" fillId="0" borderId="64" xfId="0" applyFont="1" applyBorder="1"/>
    <xf numFmtId="0" fontId="1" fillId="2" borderId="2" xfId="0" applyFont="1" applyFill="1" applyBorder="1" applyAlignment="1">
      <alignment horizontal="center"/>
    </xf>
    <xf numFmtId="0" fontId="1" fillId="7" borderId="346" xfId="0" applyFont="1" applyFill="1" applyBorder="1" applyAlignment="1">
      <alignment horizontal="center"/>
    </xf>
    <xf numFmtId="0" fontId="1" fillId="7" borderId="346" xfId="0" applyFont="1" applyFill="1" applyBorder="1" applyAlignment="1">
      <alignment vertical="center"/>
    </xf>
    <xf numFmtId="0" fontId="1" fillId="7" borderId="116" xfId="0" applyFont="1" applyFill="1" applyBorder="1"/>
    <xf numFmtId="0" fontId="1" fillId="7" borderId="132" xfId="0" applyFont="1" applyFill="1" applyBorder="1"/>
    <xf numFmtId="0" fontId="26" fillId="0" borderId="60" xfId="0" applyFont="1" applyBorder="1"/>
    <xf numFmtId="0" fontId="26" fillId="0" borderId="64" xfId="0" applyFont="1" applyBorder="1"/>
    <xf numFmtId="0" fontId="1" fillId="2" borderId="141" xfId="0" applyFont="1" applyFill="1" applyBorder="1"/>
    <xf numFmtId="0" fontId="26" fillId="0" borderId="65" xfId="0" applyFont="1" applyBorder="1"/>
    <xf numFmtId="0" fontId="26" fillId="0" borderId="112" xfId="0" applyFont="1" applyBorder="1"/>
    <xf numFmtId="0" fontId="2" fillId="0" borderId="122" xfId="0" applyFont="1" applyBorder="1"/>
    <xf numFmtId="0" fontId="1" fillId="7" borderId="172" xfId="0" applyFont="1" applyFill="1" applyBorder="1"/>
    <xf numFmtId="0" fontId="1" fillId="2" borderId="171" xfId="0" applyFont="1" applyFill="1" applyBorder="1" applyAlignment="1">
      <alignment horizontal="center"/>
    </xf>
    <xf numFmtId="0" fontId="1" fillId="2" borderId="170" xfId="0" applyFont="1" applyFill="1" applyBorder="1" applyAlignment="1">
      <alignment horizontal="center"/>
    </xf>
    <xf numFmtId="0" fontId="11" fillId="2" borderId="122" xfId="0" applyFont="1" applyFill="1" applyBorder="1"/>
    <xf numFmtId="0" fontId="1" fillId="2" borderId="361" xfId="0" applyFont="1" applyFill="1" applyBorder="1" applyAlignment="1">
      <alignment vertical="center"/>
    </xf>
    <xf numFmtId="0" fontId="1" fillId="0" borderId="113" xfId="0" applyFont="1" applyBorder="1"/>
    <xf numFmtId="0" fontId="1" fillId="7" borderId="115" xfId="0" applyFont="1" applyFill="1" applyBorder="1"/>
    <xf numFmtId="0" fontId="1" fillId="0" borderId="346" xfId="0" applyFont="1" applyBorder="1" applyAlignment="1">
      <alignment vertical="center"/>
    </xf>
    <xf numFmtId="0" fontId="5" fillId="2" borderId="171" xfId="0" applyFont="1" applyFill="1" applyBorder="1" applyAlignment="1">
      <alignment horizontal="center" vertical="center" wrapText="1"/>
    </xf>
    <xf numFmtId="0" fontId="5" fillId="2" borderId="172" xfId="0" applyFont="1" applyFill="1" applyBorder="1" applyAlignment="1">
      <alignment horizontal="center" vertical="center" wrapText="1"/>
    </xf>
    <xf numFmtId="0" fontId="5" fillId="2" borderId="172" xfId="0" applyFont="1" applyFill="1" applyBorder="1" applyAlignment="1">
      <alignment horizontal="center" vertical="center"/>
    </xf>
    <xf numFmtId="0" fontId="1" fillId="0" borderId="170" xfId="0" applyFont="1" applyBorder="1"/>
    <xf numFmtId="0" fontId="1" fillId="7" borderId="122" xfId="0" applyFont="1" applyFill="1" applyBorder="1" applyAlignment="1">
      <alignment vertical="center"/>
    </xf>
    <xf numFmtId="0" fontId="5" fillId="2" borderId="122" xfId="0" applyFont="1" applyFill="1" applyBorder="1" applyAlignment="1">
      <alignment horizontal="center" vertical="center"/>
    </xf>
    <xf numFmtId="0" fontId="1" fillId="0" borderId="63" xfId="0" applyFont="1" applyBorder="1"/>
    <xf numFmtId="0" fontId="1" fillId="7" borderId="65" xfId="0" applyFont="1" applyFill="1" applyBorder="1"/>
    <xf numFmtId="0" fontId="24" fillId="2" borderId="122" xfId="0" applyFont="1" applyFill="1" applyBorder="1"/>
    <xf numFmtId="0" fontId="24" fillId="2" borderId="171" xfId="0" applyFont="1" applyFill="1" applyBorder="1"/>
    <xf numFmtId="0" fontId="24" fillId="0" borderId="172" xfId="0" applyFont="1" applyBorder="1"/>
    <xf numFmtId="0" fontId="24" fillId="2" borderId="172" xfId="0" applyFont="1" applyFill="1" applyBorder="1"/>
    <xf numFmtId="0" fontId="24" fillId="0" borderId="170" xfId="0" applyFont="1" applyBorder="1"/>
    <xf numFmtId="0" fontId="1" fillId="2" borderId="113" xfId="0" applyFont="1" applyFill="1" applyBorder="1"/>
    <xf numFmtId="0" fontId="1" fillId="7" borderId="141" xfId="0" applyFont="1" applyFill="1" applyBorder="1"/>
    <xf numFmtId="0" fontId="1" fillId="0" borderId="361" xfId="0" applyFont="1" applyBorder="1"/>
    <xf numFmtId="0" fontId="1" fillId="0" borderId="60" xfId="0" applyFont="1" applyBorder="1"/>
    <xf numFmtId="0" fontId="1" fillId="2" borderId="0" xfId="0" applyFont="1" applyFill="1"/>
    <xf numFmtId="0" fontId="1" fillId="7" borderId="113" xfId="0" applyFont="1" applyFill="1" applyBorder="1"/>
    <xf numFmtId="0" fontId="1" fillId="0" borderId="113" xfId="0" applyFont="1" applyBorder="1" applyAlignment="1">
      <alignment vertical="center"/>
    </xf>
    <xf numFmtId="0" fontId="1" fillId="0" borderId="365" xfId="0" applyFont="1" applyBorder="1"/>
    <xf numFmtId="0" fontId="1" fillId="0" borderId="65" xfId="0" applyFont="1" applyBorder="1"/>
    <xf numFmtId="0" fontId="1" fillId="2" borderId="366" xfId="0" applyFont="1" applyFill="1" applyBorder="1"/>
    <xf numFmtId="0" fontId="1" fillId="2" borderId="116" xfId="0" applyFont="1" applyFill="1" applyBorder="1"/>
    <xf numFmtId="0" fontId="1" fillId="2" borderId="367" xfId="0" applyFont="1" applyFill="1" applyBorder="1"/>
    <xf numFmtId="0" fontId="1" fillId="2" borderId="65" xfId="0" applyFont="1" applyFill="1" applyBorder="1"/>
    <xf numFmtId="0" fontId="1" fillId="7" borderId="112" xfId="0" applyFont="1" applyFill="1" applyBorder="1"/>
    <xf numFmtId="0" fontId="24" fillId="2" borderId="2" xfId="0" applyFont="1" applyFill="1" applyBorder="1" applyAlignment="1">
      <alignment vertical="center" wrapText="1"/>
    </xf>
    <xf numFmtId="0" fontId="1" fillId="2" borderId="368" xfId="0" applyFont="1" applyFill="1" applyBorder="1" applyAlignment="1">
      <alignment wrapText="1"/>
    </xf>
    <xf numFmtId="0" fontId="1" fillId="0" borderId="346" xfId="0" applyFont="1" applyBorder="1" applyAlignment="1">
      <alignment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1" fillId="2" borderId="2" xfId="0" applyFont="1" applyFill="1" applyBorder="1" applyAlignment="1">
      <alignment wrapText="1"/>
    </xf>
    <xf numFmtId="0" fontId="1" fillId="0" borderId="346" xfId="0" applyFont="1" applyBorder="1" applyAlignment="1">
      <alignment wrapText="1"/>
    </xf>
    <xf numFmtId="0" fontId="1" fillId="0" borderId="0" xfId="0" applyFont="1" applyAlignment="1">
      <alignment wrapText="1"/>
    </xf>
    <xf numFmtId="0" fontId="1" fillId="2" borderId="368" xfId="0" applyFont="1" applyFill="1" applyBorder="1"/>
    <xf numFmtId="0" fontId="1" fillId="7" borderId="121" xfId="0" applyFont="1" applyFill="1" applyBorder="1"/>
    <xf numFmtId="0" fontId="1" fillId="7" borderId="74" xfId="0" applyFont="1" applyFill="1" applyBorder="1"/>
    <xf numFmtId="0" fontId="1" fillId="0" borderId="76" xfId="0" applyFont="1" applyBorder="1"/>
    <xf numFmtId="0" fontId="26" fillId="2" borderId="369" xfId="0" applyFont="1" applyFill="1" applyBorder="1"/>
    <xf numFmtId="0" fontId="26" fillId="7" borderId="122" xfId="0" applyFont="1" applyFill="1" applyBorder="1"/>
    <xf numFmtId="0" fontId="26" fillId="0" borderId="362" xfId="0" applyFont="1" applyBorder="1"/>
    <xf numFmtId="0" fontId="14" fillId="0" borderId="60" xfId="0" applyFont="1" applyBorder="1"/>
    <xf numFmtId="0" fontId="14" fillId="0" borderId="65" xfId="0" applyFont="1" applyBorder="1"/>
    <xf numFmtId="0" fontId="14" fillId="0" borderId="61" xfId="0" applyFont="1" applyBorder="1"/>
    <xf numFmtId="0" fontId="14" fillId="0" borderId="342" xfId="0" applyFont="1" applyBorder="1"/>
    <xf numFmtId="0" fontId="14" fillId="0" borderId="343" xfId="0" applyFont="1" applyBorder="1"/>
    <xf numFmtId="0" fontId="14" fillId="0" borderId="347" xfId="0" applyFont="1" applyBorder="1"/>
    <xf numFmtId="0" fontId="14" fillId="0" borderId="116" xfId="0" applyFont="1" applyBorder="1"/>
    <xf numFmtId="0" fontId="17" fillId="0" borderId="60" xfId="0" applyFont="1" applyBorder="1"/>
    <xf numFmtId="0" fontId="14" fillId="0" borderId="123" xfId="0" applyFont="1" applyBorder="1"/>
    <xf numFmtId="0" fontId="14" fillId="0" borderId="68" xfId="0" applyFont="1" applyBorder="1"/>
    <xf numFmtId="0" fontId="5" fillId="0" borderId="65" xfId="0" applyFont="1" applyBorder="1"/>
    <xf numFmtId="0" fontId="14" fillId="0" borderId="74" xfId="0" applyFont="1" applyBorder="1"/>
    <xf numFmtId="0" fontId="14" fillId="0" borderId="70" xfId="0" applyFont="1" applyBorder="1"/>
    <xf numFmtId="0" fontId="14" fillId="0" borderId="61" xfId="0" applyFont="1" applyBorder="1" applyAlignment="1">
      <alignment vertical="center"/>
    </xf>
    <xf numFmtId="0" fontId="14" fillId="0" borderId="345" xfId="0" applyFont="1" applyBorder="1" applyAlignment="1">
      <alignment vertical="center"/>
    </xf>
    <xf numFmtId="0" fontId="14" fillId="0" borderId="60" xfId="0" applyFont="1" applyBorder="1" applyAlignment="1">
      <alignment vertical="center"/>
    </xf>
    <xf numFmtId="0" fontId="14" fillId="0" borderId="62" xfId="0" applyFont="1" applyBorder="1" applyAlignment="1">
      <alignment vertical="center"/>
    </xf>
    <xf numFmtId="0" fontId="14" fillId="0" borderId="70" xfId="0" applyFont="1" applyBorder="1" applyAlignment="1">
      <alignment vertical="center"/>
    </xf>
    <xf numFmtId="0" fontId="14" fillId="0" borderId="0" xfId="0" applyFont="1" applyAlignment="1">
      <alignment vertical="center"/>
    </xf>
    <xf numFmtId="0" fontId="14" fillId="0" borderId="62" xfId="0" applyFont="1" applyBorder="1"/>
    <xf numFmtId="0" fontId="5" fillId="0" borderId="60" xfId="0" applyFont="1" applyBorder="1"/>
    <xf numFmtId="0" fontId="22" fillId="0" borderId="70" xfId="0" applyFont="1" applyBorder="1"/>
    <xf numFmtId="0" fontId="14" fillId="0" borderId="63" xfId="0" applyFont="1" applyBorder="1"/>
    <xf numFmtId="0" fontId="22" fillId="0" borderId="60" xfId="0" applyFont="1" applyBorder="1"/>
    <xf numFmtId="0" fontId="22" fillId="0" borderId="62" xfId="0" applyFont="1" applyBorder="1"/>
    <xf numFmtId="0" fontId="9" fillId="5" borderId="200" xfId="0" applyFont="1" applyFill="1" applyBorder="1" applyAlignment="1">
      <alignment horizontal="center"/>
    </xf>
    <xf numFmtId="0" fontId="14" fillId="0" borderId="113" xfId="0" applyFont="1" applyBorder="1"/>
    <xf numFmtId="0" fontId="14" fillId="0" borderId="115" xfId="0" applyFont="1" applyBorder="1"/>
    <xf numFmtId="0" fontId="14" fillId="0" borderId="64" xfId="0" applyFont="1" applyBorder="1"/>
    <xf numFmtId="0" fontId="14" fillId="0" borderId="124" xfId="0" applyFont="1" applyBorder="1"/>
    <xf numFmtId="0" fontId="14" fillId="0" borderId="125" xfId="0" applyFont="1" applyBorder="1"/>
    <xf numFmtId="0" fontId="8" fillId="5" borderId="13" xfId="0" applyFont="1" applyFill="1" applyBorder="1" applyAlignment="1">
      <alignment horizontal="center" vertical="center" wrapText="1"/>
    </xf>
    <xf numFmtId="0" fontId="14" fillId="2" borderId="116" xfId="0" applyFont="1" applyFill="1" applyBorder="1"/>
    <xf numFmtId="1" fontId="14" fillId="0" borderId="60" xfId="0" applyNumberFormat="1" applyFont="1" applyBorder="1"/>
    <xf numFmtId="168" fontId="8" fillId="5" borderId="200" xfId="0" applyNumberFormat="1" applyFont="1" applyFill="1" applyBorder="1" applyAlignment="1">
      <alignment horizontal="center" vertical="center" wrapText="1"/>
    </xf>
    <xf numFmtId="169" fontId="8" fillId="5" borderId="200" xfId="0" applyNumberFormat="1" applyFont="1" applyFill="1" applyBorder="1" applyAlignment="1">
      <alignment horizontal="center" vertical="center" wrapText="1"/>
    </xf>
    <xf numFmtId="167" fontId="8" fillId="5" borderId="54" xfId="0" applyNumberFormat="1" applyFont="1" applyFill="1" applyBorder="1" applyAlignment="1">
      <alignment horizontal="center" vertical="center" wrapText="1"/>
    </xf>
    <xf numFmtId="170" fontId="8" fillId="5" borderId="13" xfId="0" applyNumberFormat="1" applyFont="1" applyFill="1" applyBorder="1" applyAlignment="1">
      <alignment horizontal="center" vertical="center" wrapText="1"/>
    </xf>
    <xf numFmtId="0" fontId="14" fillId="0" borderId="142" xfId="0" applyFont="1" applyBorder="1"/>
    <xf numFmtId="0" fontId="14" fillId="0" borderId="351" xfId="0" applyFont="1" applyBorder="1"/>
    <xf numFmtId="0" fontId="14" fillId="0" borderId="353" xfId="0" applyFont="1" applyBorder="1"/>
    <xf numFmtId="0" fontId="14" fillId="0" borderId="57" xfId="0" applyFont="1" applyBorder="1"/>
    <xf numFmtId="0" fontId="14" fillId="0" borderId="65" xfId="0" applyFont="1" applyBorder="1" applyAlignment="1">
      <alignment horizontal="center" wrapText="1"/>
    </xf>
    <xf numFmtId="0" fontId="14" fillId="0" borderId="373" xfId="0" applyFont="1" applyBorder="1"/>
    <xf numFmtId="0" fontId="14" fillId="0" borderId="373" xfId="0" applyFont="1" applyBorder="1" applyAlignment="1">
      <alignment horizontal="center" wrapText="1"/>
    </xf>
    <xf numFmtId="0" fontId="14" fillId="0" borderId="59" xfId="0" applyFont="1" applyBorder="1"/>
    <xf numFmtId="0" fontId="1" fillId="0" borderId="61" xfId="0" applyFont="1" applyBorder="1"/>
    <xf numFmtId="0" fontId="1" fillId="0" borderId="347" xfId="0" applyFont="1" applyBorder="1"/>
    <xf numFmtId="0" fontId="1" fillId="0" borderId="59" xfId="0" applyFont="1" applyBorder="1"/>
    <xf numFmtId="0" fontId="1" fillId="0" borderId="65" xfId="0" applyFont="1" applyBorder="1" applyAlignment="1">
      <alignment horizontal="center" wrapText="1"/>
    </xf>
    <xf numFmtId="0" fontId="1" fillId="0" borderId="345" xfId="0" applyFont="1" applyBorder="1"/>
    <xf numFmtId="0" fontId="8" fillId="0" borderId="345" xfId="0" applyFont="1" applyBorder="1"/>
    <xf numFmtId="0" fontId="8" fillId="0" borderId="346" xfId="0" applyFont="1" applyBorder="1"/>
    <xf numFmtId="0" fontId="8" fillId="0" borderId="59" xfId="0" applyFont="1" applyBorder="1"/>
    <xf numFmtId="0" fontId="8" fillId="0" borderId="347" xfId="0" applyFont="1" applyBorder="1"/>
    <xf numFmtId="0" fontId="8" fillId="0" borderId="116" xfId="0" applyFont="1" applyBorder="1"/>
    <xf numFmtId="0" fontId="8" fillId="0" borderId="116" xfId="0" applyFont="1" applyBorder="1" applyAlignment="1">
      <alignment horizontal="center" wrapText="1"/>
    </xf>
    <xf numFmtId="0" fontId="8" fillId="0" borderId="348" xfId="0" applyFont="1" applyBorder="1"/>
    <xf numFmtId="0" fontId="8" fillId="0" borderId="65" xfId="0" applyFont="1" applyBorder="1"/>
    <xf numFmtId="0" fontId="8" fillId="0" borderId="65" xfId="0" applyFont="1" applyBorder="1" applyAlignment="1">
      <alignment horizontal="center" wrapText="1"/>
    </xf>
    <xf numFmtId="0" fontId="8" fillId="0" borderId="60" xfId="0" applyFont="1" applyBorder="1"/>
    <xf numFmtId="0" fontId="1" fillId="0" borderId="116" xfId="0" applyFont="1" applyBorder="1" applyAlignment="1">
      <alignment horizontal="center" wrapText="1"/>
    </xf>
    <xf numFmtId="0" fontId="8" fillId="0" borderId="63" xfId="0" applyFont="1" applyBorder="1"/>
    <xf numFmtId="0" fontId="8" fillId="0" borderId="351" xfId="0" applyFont="1" applyBorder="1"/>
    <xf numFmtId="0" fontId="8" fillId="0" borderId="353" xfId="0" applyFont="1" applyBorder="1"/>
    <xf numFmtId="0" fontId="8" fillId="0" borderId="353" xfId="0" applyFont="1" applyBorder="1" applyAlignment="1">
      <alignment horizontal="center" wrapText="1"/>
    </xf>
    <xf numFmtId="0" fontId="8" fillId="0" borderId="355" xfId="0" applyFont="1" applyBorder="1"/>
    <xf numFmtId="0" fontId="8" fillId="0" borderId="57" xfId="0" applyFont="1" applyBorder="1"/>
    <xf numFmtId="0" fontId="8" fillId="0" borderId="57" xfId="0" applyFont="1" applyBorder="1" applyAlignment="1">
      <alignment horizontal="center" wrapText="1"/>
    </xf>
    <xf numFmtId="0" fontId="8" fillId="0" borderId="60" xfId="0" applyFont="1" applyBorder="1" applyAlignment="1">
      <alignment horizontal="center" wrapText="1"/>
    </xf>
    <xf numFmtId="0" fontId="1" fillId="0" borderId="60" xfId="0" applyFont="1" applyBorder="1" applyAlignment="1">
      <alignment horizontal="center" wrapText="1"/>
    </xf>
    <xf numFmtId="0" fontId="14" fillId="0" borderId="60" xfId="0" applyFont="1" applyBorder="1" applyAlignment="1">
      <alignment horizontal="center" wrapText="1"/>
    </xf>
    <xf numFmtId="0" fontId="14" fillId="0" borderId="334" xfId="0" applyFont="1" applyBorder="1"/>
    <xf numFmtId="0" fontId="14" fillId="0" borderId="335" xfId="0" applyFont="1" applyBorder="1"/>
    <xf numFmtId="0" fontId="14" fillId="0" borderId="336" xfId="0" applyFont="1" applyBorder="1"/>
    <xf numFmtId="0" fontId="5" fillId="0" borderId="0" xfId="0" applyFont="1" applyAlignment="1">
      <alignment horizontal="left" vertical="center"/>
    </xf>
    <xf numFmtId="0" fontId="5" fillId="0" borderId="338" xfId="0" applyFont="1" applyBorder="1" applyAlignment="1">
      <alignment horizontal="left"/>
    </xf>
    <xf numFmtId="0" fontId="5" fillId="0" borderId="0" xfId="0" applyFont="1" applyAlignment="1">
      <alignment horizontal="left"/>
    </xf>
    <xf numFmtId="0" fontId="5" fillId="7" borderId="122" xfId="0" applyFont="1" applyFill="1" applyBorder="1" applyAlignment="1">
      <alignment horizontal="left"/>
    </xf>
    <xf numFmtId="0" fontId="5" fillId="7" borderId="41" xfId="0" applyFont="1" applyFill="1" applyBorder="1" applyAlignment="1">
      <alignment horizontal="left"/>
    </xf>
    <xf numFmtId="4" fontId="5" fillId="7" borderId="41" xfId="0" applyNumberFormat="1" applyFont="1" applyFill="1" applyBorder="1" applyAlignment="1">
      <alignment horizontal="right"/>
    </xf>
    <xf numFmtId="0" fontId="5" fillId="7" borderId="41" xfId="0" applyFont="1" applyFill="1" applyBorder="1"/>
    <xf numFmtId="0" fontId="15" fillId="0" borderId="0" xfId="0" applyFont="1"/>
    <xf numFmtId="0" fontId="14" fillId="7" borderId="1" xfId="0" applyFont="1" applyFill="1" applyBorder="1"/>
    <xf numFmtId="0" fontId="14" fillId="7" borderId="337" xfId="0" applyFont="1" applyFill="1" applyBorder="1"/>
    <xf numFmtId="0" fontId="5" fillId="7" borderId="122" xfId="0" applyFont="1" applyFill="1" applyBorder="1" applyAlignment="1">
      <alignment horizontal="right"/>
    </xf>
    <xf numFmtId="4" fontId="5" fillId="7" borderId="122" xfId="0" applyNumberFormat="1" applyFont="1" applyFill="1" applyBorder="1" applyAlignment="1">
      <alignment horizontal="right"/>
    </xf>
    <xf numFmtId="0" fontId="14" fillId="7" borderId="338" xfId="0" applyFont="1" applyFill="1" applyBorder="1"/>
    <xf numFmtId="0" fontId="5" fillId="0" borderId="122" xfId="0" applyFont="1" applyBorder="1" applyAlignment="1">
      <alignment horizontal="left"/>
    </xf>
    <xf numFmtId="0" fontId="5" fillId="8" borderId="41" xfId="0" applyFont="1" applyFill="1" applyBorder="1" applyAlignment="1">
      <alignment horizontal="center"/>
    </xf>
    <xf numFmtId="0" fontId="35" fillId="8" borderId="41" xfId="0" applyFont="1" applyFill="1" applyBorder="1" applyAlignment="1">
      <alignment horizontal="center"/>
    </xf>
    <xf numFmtId="0" fontId="1" fillId="0" borderId="338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7" fillId="8" borderId="41" xfId="0" applyFont="1" applyFill="1" applyBorder="1" applyAlignment="1">
      <alignment horizontal="center" vertical="center" wrapText="1"/>
    </xf>
    <xf numFmtId="0" fontId="5" fillId="8" borderId="41" xfId="0" applyFont="1" applyFill="1" applyBorder="1" applyAlignment="1">
      <alignment horizontal="left"/>
    </xf>
    <xf numFmtId="4" fontId="5" fillId="8" borderId="41" xfId="0" applyNumberFormat="1" applyFont="1" applyFill="1" applyBorder="1" applyAlignment="1">
      <alignment horizontal="right"/>
    </xf>
    <xf numFmtId="4" fontId="1" fillId="2" borderId="41" xfId="0" applyNumberFormat="1" applyFont="1" applyFill="1" applyBorder="1" applyAlignment="1">
      <alignment horizontal="right"/>
    </xf>
    <xf numFmtId="4" fontId="1" fillId="0" borderId="41" xfId="0" applyNumberFormat="1" applyFont="1" applyBorder="1" applyAlignment="1">
      <alignment horizontal="right"/>
    </xf>
    <xf numFmtId="0" fontId="5" fillId="8" borderId="144" xfId="0" applyFont="1" applyFill="1" applyBorder="1" applyAlignment="1">
      <alignment horizontal="center"/>
    </xf>
    <xf numFmtId="4" fontId="1" fillId="2" borderId="41" xfId="0" applyNumberFormat="1" applyFont="1" applyFill="1" applyBorder="1" applyAlignment="1">
      <alignment horizontal="right" vertical="center"/>
    </xf>
    <xf numFmtId="4" fontId="1" fillId="0" borderId="41" xfId="0" applyNumberFormat="1" applyFont="1" applyBorder="1" applyAlignment="1">
      <alignment horizontal="right" vertical="center"/>
    </xf>
    <xf numFmtId="4" fontId="5" fillId="0" borderId="41" xfId="0" applyNumberFormat="1" applyFont="1" applyBorder="1" applyAlignment="1">
      <alignment horizontal="right" vertical="center"/>
    </xf>
    <xf numFmtId="4" fontId="5" fillId="0" borderId="41" xfId="0" applyNumberFormat="1" applyFont="1" applyBorder="1" applyAlignment="1">
      <alignment horizontal="right"/>
    </xf>
    <xf numFmtId="0" fontId="1" fillId="0" borderId="41" xfId="0" applyFont="1" applyBorder="1" applyAlignment="1">
      <alignment horizontal="center"/>
    </xf>
    <xf numFmtId="0" fontId="1" fillId="0" borderId="41" xfId="0" applyFont="1" applyBorder="1" applyAlignment="1">
      <alignment horizontal="right"/>
    </xf>
    <xf numFmtId="0" fontId="5" fillId="8" borderId="442" xfId="0" applyFont="1" applyFill="1" applyBorder="1" applyAlignment="1">
      <alignment horizontal="center"/>
    </xf>
    <xf numFmtId="4" fontId="5" fillId="8" borderId="442" xfId="0" applyNumberFormat="1" applyFont="1" applyFill="1" applyBorder="1" applyAlignment="1">
      <alignment horizontal="right"/>
    </xf>
    <xf numFmtId="0" fontId="5" fillId="5" borderId="72" xfId="0" applyFont="1" applyFill="1" applyBorder="1" applyAlignment="1">
      <alignment horizontal="center" vertical="center" wrapText="1"/>
    </xf>
    <xf numFmtId="10" fontId="1" fillId="0" borderId="72" xfId="0" applyNumberFormat="1" applyFont="1" applyBorder="1" applyAlignment="1">
      <alignment horizontal="center"/>
    </xf>
    <xf numFmtId="10" fontId="5" fillId="5" borderId="72" xfId="0" applyNumberFormat="1" applyFont="1" applyFill="1" applyBorder="1" applyAlignment="1">
      <alignment horizontal="center"/>
    </xf>
    <xf numFmtId="0" fontId="5" fillId="5" borderId="72" xfId="0" applyFont="1" applyFill="1" applyBorder="1" applyAlignment="1">
      <alignment horizontal="center"/>
    </xf>
    <xf numFmtId="0" fontId="8" fillId="0" borderId="72" xfId="0" applyFont="1" applyBorder="1" applyAlignment="1">
      <alignment horizontal="left" vertical="center"/>
    </xf>
    <xf numFmtId="0" fontId="8" fillId="0" borderId="72" xfId="0" applyFont="1" applyBorder="1" applyAlignment="1">
      <alignment horizontal="center" vertical="center" wrapText="1"/>
    </xf>
    <xf numFmtId="0" fontId="1" fillId="0" borderId="72" xfId="0" applyFont="1" applyBorder="1" applyAlignment="1">
      <alignment horizontal="right"/>
    </xf>
    <xf numFmtId="0" fontId="8" fillId="0" borderId="72" xfId="0" applyFont="1" applyBorder="1" applyAlignment="1">
      <alignment horizontal="left"/>
    </xf>
    <xf numFmtId="0" fontId="8" fillId="0" borderId="72" xfId="0" applyFont="1" applyBorder="1" applyAlignment="1">
      <alignment horizontal="center"/>
    </xf>
    <xf numFmtId="1" fontId="8" fillId="0" borderId="72" xfId="0" applyNumberFormat="1" applyFont="1" applyBorder="1" applyAlignment="1">
      <alignment horizontal="left"/>
    </xf>
    <xf numFmtId="0" fontId="8" fillId="0" borderId="71" xfId="0" applyFont="1" applyBorder="1" applyAlignment="1">
      <alignment horizontal="left"/>
    </xf>
    <xf numFmtId="0" fontId="5" fillId="0" borderId="91" xfId="0" applyFont="1" applyBorder="1" applyAlignment="1">
      <alignment horizontal="left"/>
    </xf>
    <xf numFmtId="0" fontId="5" fillId="0" borderId="72" xfId="0" applyFont="1" applyBorder="1" applyAlignment="1">
      <alignment horizontal="left"/>
    </xf>
    <xf numFmtId="0" fontId="1" fillId="7" borderId="72" xfId="0" applyFont="1" applyFill="1" applyBorder="1" applyAlignment="1">
      <alignment horizontal="center" vertical="center"/>
    </xf>
    <xf numFmtId="0" fontId="1" fillId="7" borderId="72" xfId="0" applyFont="1" applyFill="1" applyBorder="1" applyAlignment="1">
      <alignment horizontal="right"/>
    </xf>
    <xf numFmtId="0" fontId="5" fillId="5" borderId="41" xfId="0" applyFont="1" applyFill="1" applyBorder="1" applyAlignment="1">
      <alignment horizontal="center"/>
    </xf>
    <xf numFmtId="0" fontId="14" fillId="5" borderId="41" xfId="0" applyFont="1" applyFill="1" applyBorder="1"/>
    <xf numFmtId="4" fontId="5" fillId="5" borderId="41" xfId="0" applyNumberFormat="1" applyFont="1" applyFill="1" applyBorder="1" applyAlignment="1">
      <alignment horizontal="center"/>
    </xf>
    <xf numFmtId="4" fontId="1" fillId="7" borderId="41" xfId="0" applyNumberFormat="1" applyFont="1" applyFill="1" applyBorder="1" applyAlignment="1">
      <alignment horizontal="center"/>
    </xf>
    <xf numFmtId="4" fontId="71" fillId="0" borderId="41" xfId="0" applyNumberFormat="1" applyFont="1" applyBorder="1" applyAlignment="1">
      <alignment horizontal="right"/>
    </xf>
    <xf numFmtId="4" fontId="5" fillId="8" borderId="41" xfId="0" applyNumberFormat="1" applyFont="1" applyFill="1" applyBorder="1" applyAlignment="1">
      <alignment horizontal="center"/>
    </xf>
    <xf numFmtId="0" fontId="8" fillId="0" borderId="41" xfId="0" applyFont="1" applyBorder="1" applyAlignment="1">
      <alignment horizontal="left"/>
    </xf>
    <xf numFmtId="4" fontId="1" fillId="7" borderId="41" xfId="0" applyNumberFormat="1" applyFont="1" applyFill="1" applyBorder="1" applyAlignment="1">
      <alignment horizontal="right"/>
    </xf>
    <xf numFmtId="0" fontId="16" fillId="0" borderId="0" xfId="0" applyFont="1" applyAlignment="1">
      <alignment horizontal="center"/>
    </xf>
    <xf numFmtId="0" fontId="16" fillId="0" borderId="334" xfId="0" applyFont="1" applyBorder="1"/>
    <xf numFmtId="0" fontId="16" fillId="0" borderId="335" xfId="0" applyFont="1" applyBorder="1"/>
    <xf numFmtId="0" fontId="16" fillId="0" borderId="335" xfId="0" applyFont="1" applyBorder="1" applyAlignment="1">
      <alignment horizontal="center"/>
    </xf>
    <xf numFmtId="0" fontId="16" fillId="0" borderId="336" xfId="0" applyFont="1" applyBorder="1"/>
    <xf numFmtId="0" fontId="19" fillId="7" borderId="338" xfId="0" applyFont="1" applyFill="1" applyBorder="1" applyAlignment="1">
      <alignment horizontal="center" vertical="center" wrapText="1"/>
    </xf>
    <xf numFmtId="0" fontId="3" fillId="7" borderId="338" xfId="0" applyFont="1" applyFill="1" applyBorder="1" applyAlignment="1">
      <alignment horizontal="center" vertical="center"/>
    </xf>
    <xf numFmtId="0" fontId="16" fillId="0" borderId="122" xfId="0" applyFont="1" applyBorder="1" applyAlignment="1">
      <alignment horizontal="center"/>
    </xf>
    <xf numFmtId="0" fontId="5" fillId="0" borderId="122" xfId="0" applyFont="1" applyBorder="1" applyAlignment="1">
      <alignment horizontal="center" vertical="center"/>
    </xf>
    <xf numFmtId="0" fontId="5" fillId="0" borderId="122" xfId="0" applyFont="1" applyBorder="1" applyAlignment="1">
      <alignment horizontal="center"/>
    </xf>
    <xf numFmtId="0" fontId="5" fillId="8" borderId="41" xfId="0" applyFont="1" applyFill="1" applyBorder="1" applyAlignment="1">
      <alignment horizontal="center" vertical="center" wrapText="1"/>
    </xf>
    <xf numFmtId="4" fontId="1" fillId="0" borderId="41" xfId="0" applyNumberFormat="1" applyFont="1" applyBorder="1" applyAlignment="1">
      <alignment horizontal="center" vertical="center"/>
    </xf>
    <xf numFmtId="0" fontId="16" fillId="0" borderId="122" xfId="0" applyFont="1" applyBorder="1" applyAlignment="1">
      <alignment vertical="center"/>
    </xf>
    <xf numFmtId="0" fontId="1" fillId="0" borderId="151" xfId="0" applyFont="1" applyBorder="1" applyAlignment="1">
      <alignment vertical="center"/>
    </xf>
    <xf numFmtId="0" fontId="1" fillId="7" borderId="42" xfId="0" applyFont="1" applyFill="1" applyBorder="1" applyAlignment="1">
      <alignment horizontal="left" vertical="center"/>
    </xf>
    <xf numFmtId="0" fontId="16" fillId="0" borderId="122" xfId="0" applyFont="1" applyBorder="1" applyAlignment="1">
      <alignment horizontal="center" vertical="center"/>
    </xf>
    <xf numFmtId="0" fontId="5" fillId="0" borderId="122" xfId="0" applyFont="1" applyBorder="1"/>
    <xf numFmtId="0" fontId="1" fillId="5" borderId="41" xfId="0" applyFont="1" applyFill="1" applyBorder="1" applyAlignment="1">
      <alignment horizontal="center" vertical="center"/>
    </xf>
    <xf numFmtId="4" fontId="1" fillId="5" borderId="41" xfId="0" applyNumberFormat="1" applyFont="1" applyFill="1" applyBorder="1" applyAlignment="1">
      <alignment horizontal="center" vertical="center"/>
    </xf>
    <xf numFmtId="165" fontId="16" fillId="0" borderId="122" xfId="0" applyNumberFormat="1" applyFont="1" applyBorder="1" applyAlignment="1">
      <alignment horizontal="center"/>
    </xf>
    <xf numFmtId="173" fontId="1" fillId="2" borderId="41" xfId="0" applyNumberFormat="1" applyFont="1" applyFill="1" applyBorder="1" applyAlignment="1">
      <alignment horizontal="right" vertical="center"/>
    </xf>
    <xf numFmtId="173" fontId="1" fillId="0" borderId="41" xfId="0" applyNumberFormat="1" applyFont="1" applyBorder="1" applyAlignment="1">
      <alignment horizontal="right" vertical="center"/>
    </xf>
    <xf numFmtId="0" fontId="5" fillId="8" borderId="13" xfId="0" applyFont="1" applyFill="1" applyBorder="1" applyAlignment="1">
      <alignment horizontal="center" vertical="center" wrapText="1"/>
    </xf>
    <xf numFmtId="0" fontId="5" fillId="8" borderId="145" xfId="0" applyFont="1" applyFill="1" applyBorder="1" applyAlignment="1">
      <alignment horizontal="center" vertical="center" wrapText="1"/>
    </xf>
    <xf numFmtId="3" fontId="1" fillId="0" borderId="145" xfId="0" applyNumberFormat="1" applyFont="1" applyBorder="1" applyAlignment="1">
      <alignment horizontal="center" vertical="center"/>
    </xf>
    <xf numFmtId="3" fontId="9" fillId="0" borderId="145" xfId="0" applyNumberFormat="1" applyFont="1" applyBorder="1" applyAlignment="1">
      <alignment horizontal="center" vertical="center"/>
    </xf>
    <xf numFmtId="4" fontId="1" fillId="0" borderId="145" xfId="0" applyNumberFormat="1" applyFont="1" applyBorder="1" applyAlignment="1">
      <alignment horizontal="center"/>
    </xf>
    <xf numFmtId="3" fontId="9" fillId="0" borderId="41" xfId="0" applyNumberFormat="1" applyFont="1" applyBorder="1" applyAlignment="1">
      <alignment horizontal="center" vertical="center"/>
    </xf>
    <xf numFmtId="4" fontId="1" fillId="0" borderId="41" xfId="0" applyNumberFormat="1" applyFont="1" applyBorder="1" applyAlignment="1">
      <alignment horizontal="center"/>
    </xf>
    <xf numFmtId="3" fontId="1" fillId="0" borderId="41" xfId="0" applyNumberFormat="1" applyFont="1" applyBorder="1" applyAlignment="1">
      <alignment horizontal="center" vertical="center"/>
    </xf>
    <xf numFmtId="4" fontId="9" fillId="0" borderId="41" xfId="0" applyNumberFormat="1" applyFont="1" applyBorder="1" applyAlignment="1">
      <alignment horizontal="right" vertical="center"/>
    </xf>
    <xf numFmtId="4" fontId="9" fillId="2" borderId="41" xfId="0" applyNumberFormat="1" applyFont="1" applyFill="1" applyBorder="1" applyAlignment="1">
      <alignment horizontal="right" vertical="center"/>
    </xf>
    <xf numFmtId="4" fontId="9" fillId="0" borderId="41" xfId="0" applyNumberFormat="1" applyFont="1" applyBorder="1" applyAlignment="1">
      <alignment horizontal="center" vertical="center"/>
    </xf>
    <xf numFmtId="0" fontId="16" fillId="7" borderId="1" xfId="0" applyFont="1" applyFill="1" applyBorder="1"/>
    <xf numFmtId="0" fontId="16" fillId="7" borderId="337" xfId="0" applyFont="1" applyFill="1" applyBorder="1"/>
    <xf numFmtId="0" fontId="5" fillId="7" borderId="122" xfId="0" applyFont="1" applyFill="1" applyBorder="1" applyAlignment="1">
      <alignment horizontal="center" vertical="center" wrapText="1"/>
    </xf>
    <xf numFmtId="0" fontId="16" fillId="7" borderId="122" xfId="0" applyFont="1" applyFill="1" applyBorder="1"/>
    <xf numFmtId="0" fontId="16" fillId="7" borderId="338" xfId="0" applyFont="1" applyFill="1" applyBorder="1"/>
    <xf numFmtId="0" fontId="16" fillId="0" borderId="133" xfId="0" applyFont="1" applyBorder="1"/>
    <xf numFmtId="0" fontId="16" fillId="0" borderId="132" xfId="0" applyFont="1" applyBorder="1"/>
    <xf numFmtId="0" fontId="16" fillId="0" borderId="59" xfId="0" applyFont="1" applyBorder="1"/>
    <xf numFmtId="0" fontId="16" fillId="0" borderId="69" xfId="0" applyFont="1" applyBorder="1"/>
    <xf numFmtId="0" fontId="16" fillId="7" borderId="72" xfId="0" applyFont="1" applyFill="1" applyBorder="1" applyAlignment="1">
      <alignment vertical="center"/>
    </xf>
    <xf numFmtId="165" fontId="1" fillId="7" borderId="72" xfId="0" applyNumberFormat="1" applyFont="1" applyFill="1" applyBorder="1" applyAlignment="1">
      <alignment horizontal="center" vertical="center"/>
    </xf>
    <xf numFmtId="0" fontId="1" fillId="8" borderId="146" xfId="0" applyFont="1" applyFill="1" applyBorder="1" applyAlignment="1">
      <alignment horizontal="center" vertical="center"/>
    </xf>
    <xf numFmtId="0" fontId="16" fillId="8" borderId="151" xfId="0" applyFont="1" applyFill="1" applyBorder="1" applyAlignment="1">
      <alignment horizontal="center" vertical="center"/>
    </xf>
    <xf numFmtId="0" fontId="16" fillId="8" borderId="42" xfId="0" applyFont="1" applyFill="1" applyBorder="1" applyAlignment="1">
      <alignment horizontal="center" vertical="center"/>
    </xf>
    <xf numFmtId="2" fontId="1" fillId="7" borderId="72" xfId="0" applyNumberFormat="1" applyFont="1" applyFill="1" applyBorder="1" applyAlignment="1">
      <alignment horizontal="center"/>
    </xf>
    <xf numFmtId="0" fontId="1" fillId="7" borderId="72" xfId="0" applyFont="1" applyFill="1" applyBorder="1" applyAlignment="1">
      <alignment horizontal="center"/>
    </xf>
    <xf numFmtId="0" fontId="16" fillId="7" borderId="72" xfId="0" applyFont="1" applyFill="1" applyBorder="1"/>
    <xf numFmtId="165" fontId="1" fillId="7" borderId="72" xfId="0" applyNumberFormat="1" applyFont="1" applyFill="1" applyBorder="1" applyAlignment="1">
      <alignment horizontal="center"/>
    </xf>
    <xf numFmtId="0" fontId="1" fillId="0" borderId="146" xfId="0" applyFont="1" applyBorder="1" applyAlignment="1">
      <alignment horizontal="center"/>
    </xf>
    <xf numFmtId="0" fontId="16" fillId="0" borderId="151" xfId="0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1" fillId="8" borderId="146" xfId="0" applyFont="1" applyFill="1" applyBorder="1" applyAlignment="1">
      <alignment horizontal="center"/>
    </xf>
    <xf numFmtId="0" fontId="16" fillId="8" borderId="151" xfId="0" applyFont="1" applyFill="1" applyBorder="1" applyAlignment="1">
      <alignment horizontal="center"/>
    </xf>
    <xf numFmtId="0" fontId="16" fillId="8" borderId="42" xfId="0" applyFont="1" applyFill="1" applyBorder="1" applyAlignment="1">
      <alignment horizontal="center"/>
    </xf>
    <xf numFmtId="0" fontId="5" fillId="8" borderId="152" xfId="0" applyFont="1" applyFill="1" applyBorder="1" applyAlignment="1">
      <alignment horizontal="center" vertical="center" wrapText="1"/>
    </xf>
    <xf numFmtId="0" fontId="5" fillId="8" borderId="71" xfId="0" applyFont="1" applyFill="1" applyBorder="1" applyAlignment="1">
      <alignment horizontal="center" vertical="center" wrapText="1"/>
    </xf>
    <xf numFmtId="0" fontId="5" fillId="8" borderId="153" xfId="0" applyFont="1" applyFill="1" applyBorder="1" applyAlignment="1">
      <alignment horizontal="center" vertical="center" wrapText="1"/>
    </xf>
    <xf numFmtId="0" fontId="5" fillId="8" borderId="200" xfId="0" applyFont="1" applyFill="1" applyBorder="1" applyAlignment="1">
      <alignment horizontal="center" vertical="center" wrapText="1"/>
    </xf>
    <xf numFmtId="0" fontId="5" fillId="8" borderId="91" xfId="0" applyFont="1" applyFill="1" applyBorder="1" applyAlignment="1">
      <alignment horizontal="center" vertical="center" wrapText="1"/>
    </xf>
    <xf numFmtId="4" fontId="1" fillId="0" borderId="41" xfId="0" applyNumberFormat="1" applyFont="1" applyBorder="1" applyAlignment="1">
      <alignment vertical="center"/>
    </xf>
    <xf numFmtId="0" fontId="1" fillId="0" borderId="122" xfId="0" applyFont="1" applyBorder="1" applyAlignment="1">
      <alignment horizontal="center"/>
    </xf>
    <xf numFmtId="0" fontId="5" fillId="8" borderId="72" xfId="0" applyFont="1" applyFill="1" applyBorder="1" applyAlignment="1">
      <alignment horizontal="center" vertical="center" wrapText="1"/>
    </xf>
    <xf numFmtId="0" fontId="1" fillId="0" borderId="72" xfId="0" applyFont="1" applyBorder="1" applyAlignment="1">
      <alignment horizontal="center"/>
    </xf>
    <xf numFmtId="0" fontId="1" fillId="45" borderId="72" xfId="0" applyFont="1" applyFill="1" applyBorder="1" applyAlignment="1">
      <alignment horizontal="center"/>
    </xf>
    <xf numFmtId="4" fontId="1" fillId="0" borderId="72" xfId="0" applyNumberFormat="1" applyFont="1" applyBorder="1" applyAlignment="1">
      <alignment horizontal="center"/>
    </xf>
    <xf numFmtId="4" fontId="1" fillId="0" borderId="157" xfId="0" applyNumberFormat="1" applyFont="1" applyBorder="1" applyAlignment="1">
      <alignment horizontal="center"/>
    </xf>
    <xf numFmtId="0" fontId="16" fillId="0" borderId="339" xfId="0" applyFont="1" applyBorder="1"/>
    <xf numFmtId="0" fontId="16" fillId="0" borderId="340" xfId="0" applyFont="1" applyBorder="1"/>
    <xf numFmtId="0" fontId="16" fillId="0" borderId="340" xfId="0" applyFont="1" applyBorder="1" applyAlignment="1">
      <alignment horizontal="center"/>
    </xf>
    <xf numFmtId="0" fontId="16" fillId="0" borderId="341" xfId="0" applyFont="1" applyBorder="1" applyAlignment="1">
      <alignment horizontal="center"/>
    </xf>
    <xf numFmtId="0" fontId="1" fillId="0" borderId="334" xfId="0" applyFont="1" applyBorder="1"/>
    <xf numFmtId="0" fontId="1" fillId="0" borderId="335" xfId="0" applyFont="1" applyBorder="1"/>
    <xf numFmtId="0" fontId="1" fillId="0" borderId="336" xfId="0" applyFont="1" applyBorder="1"/>
    <xf numFmtId="0" fontId="5" fillId="0" borderId="122" xfId="0" applyFont="1" applyBorder="1" applyAlignment="1">
      <alignment horizontal="left" vertical="top"/>
    </xf>
    <xf numFmtId="0" fontId="1" fillId="0" borderId="332" xfId="0" applyFont="1" applyBorder="1" applyAlignment="1">
      <alignment horizontal="center"/>
    </xf>
    <xf numFmtId="4" fontId="1" fillId="0" borderId="71" xfId="0" applyNumberFormat="1" applyFont="1" applyBorder="1"/>
    <xf numFmtId="0" fontId="1" fillId="0" borderId="72" xfId="0" applyFont="1" applyBorder="1"/>
    <xf numFmtId="4" fontId="1" fillId="0" borderId="72" xfId="0" applyNumberFormat="1" applyFont="1" applyBorder="1"/>
    <xf numFmtId="4" fontId="1" fillId="0" borderId="283" xfId="0" applyNumberFormat="1" applyFont="1" applyBorder="1"/>
    <xf numFmtId="0" fontId="1" fillId="0" borderId="282" xfId="0" applyFont="1" applyBorder="1" applyAlignment="1">
      <alignment horizontal="center"/>
    </xf>
    <xf numFmtId="0" fontId="1" fillId="0" borderId="333" xfId="0" applyFont="1" applyBorder="1" applyAlignment="1">
      <alignment horizontal="center"/>
    </xf>
    <xf numFmtId="4" fontId="1" fillId="0" borderId="156" xfId="0" applyNumberFormat="1" applyFont="1" applyBorder="1"/>
    <xf numFmtId="4" fontId="1" fillId="0" borderId="131" xfId="0" applyNumberFormat="1" applyFont="1" applyBorder="1"/>
    <xf numFmtId="4" fontId="1" fillId="0" borderId="285" xfId="0" applyNumberFormat="1" applyFont="1" applyBorder="1"/>
    <xf numFmtId="0" fontId="1" fillId="0" borderId="284" xfId="0" applyFont="1" applyBorder="1" applyAlignment="1">
      <alignment horizontal="center"/>
    </xf>
    <xf numFmtId="4" fontId="1" fillId="0" borderId="90" xfId="0" applyNumberFormat="1" applyFont="1" applyBorder="1"/>
    <xf numFmtId="0" fontId="1" fillId="0" borderId="119" xfId="0" applyFont="1" applyBorder="1"/>
    <xf numFmtId="0" fontId="1" fillId="0" borderId="131" xfId="0" applyFont="1" applyBorder="1"/>
    <xf numFmtId="0" fontId="1" fillId="0" borderId="339" xfId="0" applyFont="1" applyBorder="1"/>
    <xf numFmtId="0" fontId="1" fillId="0" borderId="341" xfId="0" applyFont="1" applyBorder="1"/>
    <xf numFmtId="0" fontId="36" fillId="0" borderId="0" xfId="0" applyFont="1"/>
    <xf numFmtId="0" fontId="37" fillId="0" borderId="376" xfId="0" applyFont="1" applyBorder="1"/>
    <xf numFmtId="0" fontId="37" fillId="0" borderId="343" xfId="0" applyFont="1" applyBorder="1"/>
    <xf numFmtId="0" fontId="37" fillId="0" borderId="377" xfId="0" applyFont="1" applyBorder="1"/>
    <xf numFmtId="0" fontId="37" fillId="0" borderId="375" xfId="0" applyFont="1" applyBorder="1"/>
    <xf numFmtId="0" fontId="37" fillId="0" borderId="378" xfId="0" applyFont="1" applyBorder="1"/>
    <xf numFmtId="0" fontId="37" fillId="2" borderId="363" xfId="0" applyFont="1" applyFill="1" applyBorder="1"/>
    <xf numFmtId="0" fontId="37" fillId="7" borderId="379" xfId="0" applyFont="1" applyFill="1" applyBorder="1"/>
    <xf numFmtId="0" fontId="28" fillId="7" borderId="116" xfId="0" applyFont="1" applyFill="1" applyBorder="1"/>
    <xf numFmtId="0" fontId="28" fillId="0" borderId="133" xfId="0" applyFont="1" applyBorder="1"/>
    <xf numFmtId="0" fontId="37" fillId="0" borderId="133" xfId="0" applyFont="1" applyBorder="1"/>
    <xf numFmtId="0" fontId="37" fillId="7" borderId="347" xfId="0" applyFont="1" applyFill="1" applyBorder="1"/>
    <xf numFmtId="0" fontId="39" fillId="7" borderId="60" xfId="0" applyFont="1" applyFill="1" applyBorder="1" applyAlignment="1">
      <alignment horizontal="left" vertical="top"/>
    </xf>
    <xf numFmtId="0" fontId="39" fillId="0" borderId="133" xfId="0" applyFont="1" applyBorder="1" applyAlignment="1">
      <alignment vertical="top"/>
    </xf>
    <xf numFmtId="0" fontId="28" fillId="0" borderId="133" xfId="0" applyFont="1" applyBorder="1" applyAlignment="1">
      <alignment vertical="top"/>
    </xf>
    <xf numFmtId="0" fontId="37" fillId="0" borderId="133" xfId="0" applyFont="1" applyBorder="1" applyAlignment="1">
      <alignment vertical="top"/>
    </xf>
    <xf numFmtId="0" fontId="39" fillId="7" borderId="60" xfId="0" applyFont="1" applyFill="1" applyBorder="1" applyAlignment="1">
      <alignment vertical="top"/>
    </xf>
    <xf numFmtId="0" fontId="40" fillId="0" borderId="133" xfId="0" applyFont="1" applyBorder="1" applyAlignment="1">
      <alignment vertical="top"/>
    </xf>
    <xf numFmtId="0" fontId="40" fillId="0" borderId="133" xfId="0" applyFont="1" applyBorder="1"/>
    <xf numFmtId="0" fontId="39" fillId="7" borderId="60" xfId="0" applyFont="1" applyFill="1" applyBorder="1"/>
    <xf numFmtId="0" fontId="39" fillId="0" borderId="133" xfId="0" applyFont="1" applyBorder="1"/>
    <xf numFmtId="0" fontId="39" fillId="7" borderId="60" xfId="0" applyFont="1" applyFill="1" applyBorder="1" applyAlignment="1">
      <alignment horizontal="left"/>
    </xf>
    <xf numFmtId="0" fontId="39" fillId="0" borderId="171" xfId="0" applyFont="1" applyBorder="1" applyAlignment="1">
      <alignment horizontal="left"/>
    </xf>
    <xf numFmtId="0" fontId="39" fillId="0" borderId="133" xfId="0" applyFont="1" applyBorder="1" applyAlignment="1">
      <alignment horizontal="center"/>
    </xf>
    <xf numFmtId="0" fontId="36" fillId="0" borderId="122" xfId="0" applyFont="1" applyBorder="1"/>
    <xf numFmtId="0" fontId="37" fillId="0" borderId="172" xfId="0" applyFont="1" applyBorder="1"/>
    <xf numFmtId="0" fontId="39" fillId="7" borderId="64" xfId="0" applyFont="1" applyFill="1" applyBorder="1"/>
    <xf numFmtId="0" fontId="2" fillId="0" borderId="115" xfId="0" applyFont="1" applyBorder="1"/>
    <xf numFmtId="0" fontId="37" fillId="0" borderId="60" xfId="0" applyFont="1" applyBorder="1"/>
    <xf numFmtId="0" fontId="37" fillId="0" borderId="63" xfId="0" applyFont="1" applyBorder="1"/>
    <xf numFmtId="0" fontId="39" fillId="0" borderId="171" xfId="0" applyFont="1" applyBorder="1" applyAlignment="1">
      <alignment horizontal="center"/>
    </xf>
    <xf numFmtId="0" fontId="28" fillId="0" borderId="171" xfId="0" applyFont="1" applyBorder="1"/>
    <xf numFmtId="0" fontId="37" fillId="0" borderId="171" xfId="0" applyFont="1" applyBorder="1"/>
    <xf numFmtId="0" fontId="39" fillId="7" borderId="64" xfId="0" applyFont="1" applyFill="1" applyBorder="1" applyAlignment="1">
      <alignment horizontal="left"/>
    </xf>
    <xf numFmtId="0" fontId="37" fillId="0" borderId="113" xfId="0" applyFont="1" applyBorder="1"/>
    <xf numFmtId="0" fontId="37" fillId="0" borderId="132" xfId="0" applyFont="1" applyBorder="1"/>
    <xf numFmtId="0" fontId="37" fillId="0" borderId="116" xfId="0" applyFont="1" applyBorder="1"/>
    <xf numFmtId="0" fontId="39" fillId="0" borderId="171" xfId="0" applyFont="1" applyBorder="1"/>
    <xf numFmtId="0" fontId="28" fillId="2" borderId="41" xfId="0" applyFont="1" applyFill="1" applyBorder="1" applyAlignment="1">
      <alignment horizontal="center"/>
    </xf>
    <xf numFmtId="0" fontId="28" fillId="2" borderId="41" xfId="0" applyFont="1" applyFill="1" applyBorder="1" applyAlignment="1">
      <alignment horizontal="left"/>
    </xf>
    <xf numFmtId="1" fontId="28" fillId="0" borderId="41" xfId="0" applyNumberFormat="1" applyFont="1" applyBorder="1" applyAlignment="1">
      <alignment horizontal="center"/>
    </xf>
    <xf numFmtId="0" fontId="28" fillId="0" borderId="41" xfId="0" applyFont="1" applyBorder="1" applyAlignment="1">
      <alignment horizontal="left"/>
    </xf>
    <xf numFmtId="0" fontId="28" fillId="0" borderId="41" xfId="0" applyFont="1" applyBorder="1" applyAlignment="1">
      <alignment horizontal="center"/>
    </xf>
    <xf numFmtId="0" fontId="37" fillId="7" borderId="363" xfId="0" applyFont="1" applyFill="1" applyBorder="1"/>
    <xf numFmtId="0" fontId="41" fillId="0" borderId="171" xfId="0" applyFont="1" applyBorder="1" applyAlignment="1">
      <alignment horizontal="left"/>
    </xf>
    <xf numFmtId="0" fontId="28" fillId="0" borderId="113" xfId="0" applyFont="1" applyBorder="1"/>
    <xf numFmtId="0" fontId="37" fillId="7" borderId="63" xfId="0" applyFont="1" applyFill="1" applyBorder="1"/>
    <xf numFmtId="0" fontId="39" fillId="0" borderId="142" xfId="0" applyFont="1" applyBorder="1" applyAlignment="1">
      <alignment horizontal="left"/>
    </xf>
    <xf numFmtId="0" fontId="36" fillId="7" borderId="115" xfId="0" applyFont="1" applyFill="1" applyBorder="1"/>
    <xf numFmtId="0" fontId="28" fillId="0" borderId="41" xfId="0" applyFont="1" applyBorder="1"/>
    <xf numFmtId="0" fontId="28" fillId="0" borderId="41" xfId="0" applyFont="1" applyBorder="1" applyAlignment="1">
      <alignment horizontal="right"/>
    </xf>
    <xf numFmtId="1" fontId="28" fillId="0" borderId="41" xfId="0" applyNumberFormat="1" applyFont="1" applyBorder="1" applyAlignment="1">
      <alignment horizontal="right"/>
    </xf>
    <xf numFmtId="0" fontId="28" fillId="5" borderId="41" xfId="0" applyFont="1" applyFill="1" applyBorder="1"/>
    <xf numFmtId="0" fontId="28" fillId="5" borderId="41" xfId="0" applyFont="1" applyFill="1" applyBorder="1" applyAlignment="1">
      <alignment horizontal="center"/>
    </xf>
    <xf numFmtId="0" fontId="28" fillId="46" borderId="41" xfId="0" applyFont="1" applyFill="1" applyBorder="1" applyAlignment="1">
      <alignment horizontal="center"/>
    </xf>
    <xf numFmtId="1" fontId="39" fillId="5" borderId="41" xfId="0" applyNumberFormat="1" applyFont="1" applyFill="1" applyBorder="1" applyAlignment="1">
      <alignment horizontal="center"/>
    </xf>
    <xf numFmtId="0" fontId="39" fillId="5" borderId="41" xfId="0" applyFont="1" applyFill="1" applyBorder="1" applyAlignment="1">
      <alignment horizontal="center"/>
    </xf>
    <xf numFmtId="0" fontId="37" fillId="7" borderId="133" xfId="0" applyFont="1" applyFill="1" applyBorder="1"/>
    <xf numFmtId="0" fontId="37" fillId="7" borderId="116" xfId="0" applyFont="1" applyFill="1" applyBorder="1"/>
    <xf numFmtId="0" fontId="37" fillId="7" borderId="60" xfId="0" applyFont="1" applyFill="1" applyBorder="1"/>
    <xf numFmtId="0" fontId="28" fillId="7" borderId="348" xfId="0" applyFont="1" applyFill="1" applyBorder="1"/>
    <xf numFmtId="0" fontId="28" fillId="7" borderId="60" xfId="0" applyFont="1" applyFill="1" applyBorder="1"/>
    <xf numFmtId="2" fontId="28" fillId="0" borderId="41" xfId="0" applyNumberFormat="1" applyFont="1" applyBorder="1" applyAlignment="1">
      <alignment horizontal="center"/>
    </xf>
    <xf numFmtId="0" fontId="36" fillId="7" borderId="60" xfId="0" applyFont="1" applyFill="1" applyBorder="1"/>
    <xf numFmtId="0" fontId="39" fillId="0" borderId="113" xfId="0" applyFont="1" applyBorder="1"/>
    <xf numFmtId="0" fontId="37" fillId="7" borderId="64" xfId="0" applyFont="1" applyFill="1" applyBorder="1"/>
    <xf numFmtId="0" fontId="28" fillId="0" borderId="60" xfId="0" applyFont="1" applyBorder="1"/>
    <xf numFmtId="0" fontId="36" fillId="0" borderId="60" xfId="0" applyFont="1" applyBorder="1"/>
    <xf numFmtId="0" fontId="36" fillId="0" borderId="65" xfId="0" applyFont="1" applyBorder="1"/>
    <xf numFmtId="0" fontId="37" fillId="7" borderId="380" xfId="0" applyFont="1" applyFill="1" applyBorder="1"/>
    <xf numFmtId="2" fontId="28" fillId="0" borderId="298" xfId="0" applyNumberFormat="1" applyFont="1" applyBorder="1" applyAlignment="1">
      <alignment horizontal="center"/>
    </xf>
    <xf numFmtId="0" fontId="28" fillId="0" borderId="299" xfId="0" applyFont="1" applyBorder="1" applyAlignment="1">
      <alignment horizontal="left"/>
    </xf>
    <xf numFmtId="0" fontId="36" fillId="7" borderId="63" xfId="0" applyFont="1" applyFill="1" applyBorder="1"/>
    <xf numFmtId="0" fontId="36" fillId="7" borderId="64" xfId="0" applyFont="1" applyFill="1" applyBorder="1"/>
    <xf numFmtId="0" fontId="28" fillId="0" borderId="302" xfId="0" applyFont="1" applyBorder="1" applyAlignment="1">
      <alignment horizontal="left"/>
    </xf>
    <xf numFmtId="0" fontId="36" fillId="0" borderId="133" xfId="0" applyFont="1" applyBorder="1"/>
    <xf numFmtId="0" fontId="36" fillId="0" borderId="116" xfId="0" applyFont="1" applyBorder="1"/>
    <xf numFmtId="0" fontId="42" fillId="0" borderId="65" xfId="0" applyFont="1" applyBorder="1"/>
    <xf numFmtId="0" fontId="42" fillId="7" borderId="60" xfId="0" applyFont="1" applyFill="1" applyBorder="1"/>
    <xf numFmtId="0" fontId="42" fillId="7" borderId="63" xfId="0" applyFont="1" applyFill="1" applyBorder="1"/>
    <xf numFmtId="0" fontId="28" fillId="0" borderId="301" xfId="0" applyFont="1" applyBorder="1" applyAlignment="1">
      <alignment horizontal="center"/>
    </xf>
    <xf numFmtId="0" fontId="42" fillId="0" borderId="172" xfId="0" applyFont="1" applyBorder="1"/>
    <xf numFmtId="0" fontId="36" fillId="0" borderId="172" xfId="0" applyFont="1" applyBorder="1"/>
    <xf numFmtId="0" fontId="42" fillId="7" borderId="64" xfId="0" applyFont="1" applyFill="1" applyBorder="1"/>
    <xf numFmtId="0" fontId="28" fillId="0" borderId="307" xfId="0" applyFont="1" applyBorder="1" applyAlignment="1">
      <alignment horizontal="left"/>
    </xf>
    <xf numFmtId="0" fontId="42" fillId="0" borderId="116" xfId="0" applyFont="1" applyBorder="1"/>
    <xf numFmtId="0" fontId="2" fillId="0" borderId="63" xfId="0" applyFont="1" applyBorder="1"/>
    <xf numFmtId="0" fontId="39" fillId="0" borderId="60" xfId="0" applyFont="1" applyBorder="1"/>
    <xf numFmtId="0" fontId="43" fillId="0" borderId="65" xfId="0" applyFont="1" applyBorder="1"/>
    <xf numFmtId="0" fontId="37" fillId="0" borderId="65" xfId="0" applyFont="1" applyBorder="1"/>
    <xf numFmtId="0" fontId="37" fillId="7" borderId="246" xfId="0" applyFont="1" applyFill="1" applyBorder="1"/>
    <xf numFmtId="0" fontId="37" fillId="7" borderId="323" xfId="0" applyFont="1" applyFill="1" applyBorder="1" applyAlignment="1">
      <alignment horizontal="center"/>
    </xf>
    <xf numFmtId="2" fontId="28" fillId="7" borderId="323" xfId="0" applyNumberFormat="1" applyFont="1" applyFill="1" applyBorder="1" applyAlignment="1">
      <alignment horizontal="center"/>
    </xf>
    <xf numFmtId="0" fontId="28" fillId="7" borderId="323" xfId="0" applyFont="1" applyFill="1" applyBorder="1" applyAlignment="1">
      <alignment horizontal="center"/>
    </xf>
    <xf numFmtId="0" fontId="28" fillId="7" borderId="323" xfId="0" applyFont="1" applyFill="1" applyBorder="1"/>
    <xf numFmtId="0" fontId="37" fillId="7" borderId="387" xfId="0" applyFont="1" applyFill="1" applyBorder="1"/>
    <xf numFmtId="0" fontId="39" fillId="0" borderId="63" xfId="0" applyFont="1" applyBorder="1"/>
    <xf numFmtId="0" fontId="37" fillId="0" borderId="170" xfId="0" applyFont="1" applyBorder="1"/>
    <xf numFmtId="0" fontId="39" fillId="7" borderId="116" xfId="0" applyFont="1" applyFill="1" applyBorder="1"/>
    <xf numFmtId="0" fontId="36" fillId="0" borderId="63" xfId="0" applyFont="1" applyBorder="1" applyAlignment="1">
      <alignment horizontal="left"/>
    </xf>
    <xf numFmtId="0" fontId="37" fillId="7" borderId="132" xfId="0" applyFont="1" applyFill="1" applyBorder="1"/>
    <xf numFmtId="0" fontId="36" fillId="7" borderId="122" xfId="0" applyFont="1" applyFill="1" applyBorder="1"/>
    <xf numFmtId="0" fontId="28" fillId="0" borderId="63" xfId="0" applyFont="1" applyBorder="1"/>
    <xf numFmtId="0" fontId="28" fillId="0" borderId="172" xfId="0" applyFont="1" applyBorder="1"/>
    <xf numFmtId="2" fontId="28" fillId="0" borderId="41" xfId="0" applyNumberFormat="1" applyFont="1" applyBorder="1" applyAlignment="1">
      <alignment horizontal="right"/>
    </xf>
    <xf numFmtId="2" fontId="37" fillId="0" borderId="41" xfId="0" applyNumberFormat="1" applyFont="1" applyBorder="1"/>
    <xf numFmtId="2" fontId="39" fillId="5" borderId="41" xfId="0" applyNumberFormat="1" applyFont="1" applyFill="1" applyBorder="1" applyAlignment="1">
      <alignment horizontal="right"/>
    </xf>
    <xf numFmtId="0" fontId="37" fillId="7" borderId="171" xfId="0" applyFont="1" applyFill="1" applyBorder="1"/>
    <xf numFmtId="0" fontId="39" fillId="8" borderId="41" xfId="0" applyFont="1" applyFill="1" applyBorder="1" applyAlignment="1">
      <alignment horizontal="center" vertical="center"/>
    </xf>
    <xf numFmtId="0" fontId="37" fillId="7" borderId="351" xfId="0" applyFont="1" applyFill="1" applyBorder="1"/>
    <xf numFmtId="0" fontId="37" fillId="7" borderId="353" xfId="0" applyFont="1" applyFill="1" applyBorder="1"/>
    <xf numFmtId="0" fontId="28" fillId="0" borderId="381" xfId="0" applyFont="1" applyBorder="1"/>
    <xf numFmtId="0" fontId="37" fillId="0" borderId="381" xfId="0" applyFont="1" applyBorder="1"/>
    <xf numFmtId="0" fontId="37" fillId="7" borderId="381" xfId="0" applyFont="1" applyFill="1" applyBorder="1"/>
    <xf numFmtId="0" fontId="37" fillId="7" borderId="341" xfId="0" applyFont="1" applyFill="1" applyBorder="1"/>
    <xf numFmtId="0" fontId="37" fillId="7" borderId="55" xfId="0" applyFont="1" applyFill="1" applyBorder="1"/>
    <xf numFmtId="0" fontId="37" fillId="7" borderId="56" xfId="0" applyFont="1" applyFill="1" applyBorder="1"/>
    <xf numFmtId="0" fontId="28" fillId="0" borderId="55" xfId="0" applyFont="1" applyBorder="1"/>
    <xf numFmtId="0" fontId="37" fillId="0" borderId="55" xfId="0" applyFont="1" applyBorder="1"/>
    <xf numFmtId="0" fontId="37" fillId="7" borderId="0" xfId="0" applyFont="1" applyFill="1"/>
    <xf numFmtId="0" fontId="28" fillId="0" borderId="0" xfId="0" applyFont="1"/>
    <xf numFmtId="0" fontId="21" fillId="0" borderId="122" xfId="0" applyFont="1" applyBorder="1" applyAlignment="1">
      <alignment horizontal="left"/>
    </xf>
    <xf numFmtId="0" fontId="5" fillId="9" borderId="90" xfId="0" applyFont="1" applyFill="1" applyBorder="1" applyAlignment="1">
      <alignment horizontal="center" vertical="center" wrapText="1"/>
    </xf>
    <xf numFmtId="0" fontId="5" fillId="9" borderId="156" xfId="0" applyFont="1" applyFill="1" applyBorder="1" applyAlignment="1">
      <alignment horizontal="center" vertical="center" wrapText="1"/>
    </xf>
    <xf numFmtId="0" fontId="10" fillId="0" borderId="122" xfId="0" applyFont="1" applyBorder="1" applyAlignment="1">
      <alignment horizontal="center" vertical="center" wrapText="1"/>
    </xf>
    <xf numFmtId="0" fontId="10" fillId="7" borderId="122" xfId="0" applyFont="1" applyFill="1" applyBorder="1" applyAlignment="1">
      <alignment horizontal="center" vertical="center" wrapText="1"/>
    </xf>
    <xf numFmtId="4" fontId="5" fillId="0" borderId="72" xfId="0" applyNumberFormat="1" applyFont="1" applyBorder="1"/>
    <xf numFmtId="10" fontId="1" fillId="0" borderId="0" xfId="0" applyNumberFormat="1" applyFont="1"/>
    <xf numFmtId="2" fontId="1" fillId="0" borderId="122" xfId="0" applyNumberFormat="1" applyFont="1" applyBorder="1"/>
    <xf numFmtId="0" fontId="1" fillId="7" borderId="122" xfId="0" applyFont="1" applyFill="1" applyBorder="1" applyAlignment="1">
      <alignment horizontal="left"/>
    </xf>
    <xf numFmtId="0" fontId="5" fillId="7" borderId="72" xfId="0" applyFont="1" applyFill="1" applyBorder="1" applyAlignment="1">
      <alignment horizontal="center"/>
    </xf>
    <xf numFmtId="4" fontId="5" fillId="9" borderId="72" xfId="0" applyNumberFormat="1" applyFont="1" applyFill="1" applyBorder="1" applyAlignment="1">
      <alignment horizontal="right" vertical="center"/>
    </xf>
    <xf numFmtId="0" fontId="5" fillId="9" borderId="72" xfId="0" applyFont="1" applyFill="1" applyBorder="1" applyAlignment="1">
      <alignment horizontal="center"/>
    </xf>
    <xf numFmtId="4" fontId="5" fillId="0" borderId="122" xfId="0" applyNumberFormat="1" applyFont="1" applyBorder="1" applyAlignment="1">
      <alignment horizontal="right" vertical="center"/>
    </xf>
    <xf numFmtId="4" fontId="5" fillId="16" borderId="72" xfId="0" applyNumberFormat="1" applyFont="1" applyFill="1" applyBorder="1" applyAlignment="1">
      <alignment horizontal="right" vertical="center"/>
    </xf>
    <xf numFmtId="0" fontId="5" fillId="5" borderId="122" xfId="0" applyFont="1" applyFill="1" applyBorder="1" applyAlignment="1">
      <alignment horizontal="left"/>
    </xf>
    <xf numFmtId="0" fontId="5" fillId="5" borderId="41" xfId="0" applyFont="1" applyFill="1" applyBorder="1" applyAlignment="1">
      <alignment horizontal="center" vertical="center" wrapText="1"/>
    </xf>
    <xf numFmtId="10" fontId="1" fillId="0" borderId="157" xfId="0" applyNumberFormat="1" applyFont="1" applyBorder="1" applyAlignment="1">
      <alignment horizontal="center"/>
    </xf>
    <xf numFmtId="4" fontId="1" fillId="0" borderId="72" xfId="0" applyNumberFormat="1" applyFont="1" applyBorder="1" applyAlignment="1">
      <alignment horizontal="right"/>
    </xf>
    <xf numFmtId="10" fontId="5" fillId="5" borderId="41" xfId="0" applyNumberFormat="1" applyFont="1" applyFill="1" applyBorder="1" applyAlignment="1">
      <alignment horizontal="center"/>
    </xf>
    <xf numFmtId="4" fontId="5" fillId="8" borderId="72" xfId="0" applyNumberFormat="1" applyFont="1" applyFill="1" applyBorder="1" applyAlignment="1">
      <alignment horizontal="right"/>
    </xf>
    <xf numFmtId="0" fontId="5" fillId="5" borderId="151" xfId="0" applyFont="1" applyFill="1" applyBorder="1" applyAlignment="1">
      <alignment vertical="center"/>
    </xf>
    <xf numFmtId="0" fontId="5" fillId="5" borderId="41" xfId="0" applyFont="1" applyFill="1" applyBorder="1" applyAlignment="1">
      <alignment horizontal="center" vertical="center"/>
    </xf>
    <xf numFmtId="0" fontId="1" fillId="5" borderId="122" xfId="0" applyFont="1" applyFill="1" applyBorder="1" applyAlignment="1">
      <alignment vertical="center"/>
    </xf>
    <xf numFmtId="4" fontId="5" fillId="5" borderId="41" xfId="0" applyNumberFormat="1" applyFont="1" applyFill="1" applyBorder="1" applyAlignment="1">
      <alignment vertical="center"/>
    </xf>
    <xf numFmtId="0" fontId="1" fillId="5" borderId="41" xfId="0" applyFont="1" applyFill="1" applyBorder="1" applyAlignment="1">
      <alignment vertical="center"/>
    </xf>
    <xf numFmtId="0" fontId="5" fillId="8" borderId="146" xfId="0" applyFont="1" applyFill="1" applyBorder="1" applyAlignment="1">
      <alignment vertical="center"/>
    </xf>
    <xf numFmtId="0" fontId="5" fillId="8" borderId="151" xfId="0" applyFont="1" applyFill="1" applyBorder="1" applyAlignment="1">
      <alignment vertical="center"/>
    </xf>
    <xf numFmtId="4" fontId="5" fillId="8" borderId="151" xfId="0" applyNumberFormat="1" applyFont="1" applyFill="1" applyBorder="1"/>
    <xf numFmtId="0" fontId="5" fillId="8" borderId="42" xfId="0" applyFont="1" applyFill="1" applyBorder="1"/>
    <xf numFmtId="0" fontId="1" fillId="8" borderId="41" xfId="0" applyFont="1" applyFill="1" applyBorder="1"/>
    <xf numFmtId="0" fontId="16" fillId="8" borderId="122" xfId="0" applyFont="1" applyFill="1" applyBorder="1"/>
    <xf numFmtId="0" fontId="16" fillId="8" borderId="41" xfId="0" applyFont="1" applyFill="1" applyBorder="1"/>
    <xf numFmtId="0" fontId="5" fillId="7" borderId="175" xfId="0" applyFont="1" applyFill="1" applyBorder="1" applyAlignment="1">
      <alignment horizontal="left" vertical="center"/>
    </xf>
    <xf numFmtId="0" fontId="5" fillId="7" borderId="145" xfId="0" applyFont="1" applyFill="1" applyBorder="1" applyAlignment="1">
      <alignment horizontal="center" vertical="center"/>
    </xf>
    <xf numFmtId="4" fontId="5" fillId="0" borderId="41" xfId="0" applyNumberFormat="1" applyFont="1" applyBorder="1" applyAlignment="1">
      <alignment vertical="center"/>
    </xf>
    <xf numFmtId="0" fontId="1" fillId="0" borderId="41" xfId="0" applyFont="1" applyBorder="1" applyAlignment="1">
      <alignment vertical="center"/>
    </xf>
    <xf numFmtId="4" fontId="5" fillId="5" borderId="151" xfId="0" applyNumberFormat="1" applyFont="1" applyFill="1" applyBorder="1" applyAlignment="1">
      <alignment vertical="center"/>
    </xf>
    <xf numFmtId="0" fontId="5" fillId="5" borderId="42" xfId="0" applyFont="1" applyFill="1" applyBorder="1" applyAlignment="1">
      <alignment vertical="center"/>
    </xf>
    <xf numFmtId="0" fontId="16" fillId="5" borderId="41" xfId="0" applyFont="1" applyFill="1" applyBorder="1" applyAlignment="1">
      <alignment vertical="center"/>
    </xf>
    <xf numFmtId="174" fontId="1" fillId="0" borderId="41" xfId="0" applyNumberFormat="1" applyFont="1" applyBorder="1" applyAlignment="1">
      <alignment horizontal="right"/>
    </xf>
    <xf numFmtId="173" fontId="1" fillId="0" borderId="41" xfId="0" applyNumberFormat="1" applyFont="1" applyBorder="1" applyAlignment="1">
      <alignment horizontal="right"/>
    </xf>
    <xf numFmtId="3" fontId="24" fillId="0" borderId="122" xfId="0" applyNumberFormat="1" applyFont="1" applyBorder="1" applyAlignment="1">
      <alignment horizontal="center" vertical="center"/>
    </xf>
    <xf numFmtId="4" fontId="17" fillId="0" borderId="41" xfId="0" applyNumberFormat="1" applyFont="1" applyBorder="1" applyAlignment="1">
      <alignment horizontal="right" vertical="center"/>
    </xf>
    <xf numFmtId="0" fontId="5" fillId="7" borderId="338" xfId="0" applyFont="1" applyFill="1" applyBorder="1" applyAlignment="1">
      <alignment horizontal="center" vertical="center" wrapText="1"/>
    </xf>
    <xf numFmtId="0" fontId="1" fillId="0" borderId="337" xfId="0" applyFont="1" applyBorder="1" applyAlignment="1">
      <alignment vertical="center"/>
    </xf>
    <xf numFmtId="0" fontId="5" fillId="5" borderId="151" xfId="0" applyFont="1" applyFill="1" applyBorder="1" applyAlignment="1">
      <alignment horizontal="left" vertical="center"/>
    </xf>
    <xf numFmtId="0" fontId="5" fillId="7" borderId="155" xfId="0" applyFont="1" applyFill="1" applyBorder="1" applyAlignment="1">
      <alignment horizontal="left" vertical="center"/>
    </xf>
    <xf numFmtId="0" fontId="5" fillId="7" borderId="159" xfId="0" applyFont="1" applyFill="1" applyBorder="1" applyAlignment="1">
      <alignment horizontal="left"/>
    </xf>
    <xf numFmtId="0" fontId="5" fillId="7" borderId="161" xfId="0" applyFont="1" applyFill="1" applyBorder="1" applyAlignment="1">
      <alignment horizontal="left" vertical="center"/>
    </xf>
    <xf numFmtId="0" fontId="5" fillId="7" borderId="151" xfId="0" applyFont="1" applyFill="1" applyBorder="1" applyAlignment="1">
      <alignment horizontal="left"/>
    </xf>
    <xf numFmtId="0" fontId="5" fillId="5" borderId="151" xfId="0" applyFont="1" applyFill="1" applyBorder="1" applyAlignment="1">
      <alignment horizontal="left"/>
    </xf>
    <xf numFmtId="0" fontId="5" fillId="8" borderId="162" xfId="0" applyFont="1" applyFill="1" applyBorder="1" applyAlignment="1">
      <alignment horizontal="center" vertical="center" wrapText="1"/>
    </xf>
    <xf numFmtId="0" fontId="44" fillId="0" borderId="122" xfId="0" applyFont="1" applyBorder="1" applyAlignment="1">
      <alignment horizontal="left"/>
    </xf>
    <xf numFmtId="0" fontId="44" fillId="0" borderId="122" xfId="0" applyFont="1" applyBorder="1"/>
    <xf numFmtId="0" fontId="24" fillId="0" borderId="122" xfId="0" applyFont="1" applyBorder="1"/>
    <xf numFmtId="0" fontId="1" fillId="0" borderId="163" xfId="0" applyFont="1" applyBorder="1" applyAlignment="1">
      <alignment horizontal="center"/>
    </xf>
    <xf numFmtId="0" fontId="1" fillId="0" borderId="164" xfId="0" applyFont="1" applyBorder="1" applyAlignment="1">
      <alignment horizontal="center"/>
    </xf>
    <xf numFmtId="0" fontId="1" fillId="0" borderId="165" xfId="0" applyFont="1" applyBorder="1" applyAlignment="1">
      <alignment horizontal="center"/>
    </xf>
    <xf numFmtId="4" fontId="1" fillId="0" borderId="149" xfId="0" applyNumberFormat="1" applyFont="1" applyBorder="1" applyAlignment="1">
      <alignment horizontal="right"/>
    </xf>
    <xf numFmtId="4" fontId="1" fillId="0" borderId="145" xfId="0" applyNumberFormat="1" applyFont="1" applyBorder="1" applyAlignment="1">
      <alignment horizontal="right"/>
    </xf>
    <xf numFmtId="164" fontId="1" fillId="0" borderId="41" xfId="0" applyNumberFormat="1" applyFont="1" applyBorder="1" applyAlignment="1">
      <alignment horizontal="center"/>
    </xf>
    <xf numFmtId="4" fontId="1" fillId="0" borderId="166" xfId="0" applyNumberFormat="1" applyFont="1" applyBorder="1" applyAlignment="1">
      <alignment horizontal="right"/>
    </xf>
    <xf numFmtId="0" fontId="1" fillId="0" borderId="167" xfId="0" applyFont="1" applyBorder="1" applyAlignment="1">
      <alignment horizontal="center"/>
    </xf>
    <xf numFmtId="1" fontId="9" fillId="0" borderId="41" xfId="0" applyNumberFormat="1" applyFont="1" applyBorder="1" applyAlignment="1">
      <alignment horizontal="right"/>
    </xf>
    <xf numFmtId="9" fontId="9" fillId="0" borderId="41" xfId="0" applyNumberFormat="1" applyFont="1" applyBorder="1" applyAlignment="1">
      <alignment horizontal="right"/>
    </xf>
    <xf numFmtId="1" fontId="1" fillId="0" borderId="146" xfId="0" applyNumberFormat="1" applyFont="1" applyBorder="1" applyAlignment="1">
      <alignment horizontal="right"/>
    </xf>
    <xf numFmtId="4" fontId="9" fillId="0" borderId="72" xfId="0" applyNumberFormat="1" applyFont="1" applyBorder="1" applyAlignment="1">
      <alignment horizontal="right"/>
    </xf>
    <xf numFmtId="4" fontId="9" fillId="0" borderId="157" xfId="0" applyNumberFormat="1" applyFont="1" applyBorder="1" applyAlignment="1">
      <alignment horizontal="right"/>
    </xf>
    <xf numFmtId="4" fontId="9" fillId="0" borderId="71" xfId="0" applyNumberFormat="1" applyFont="1" applyBorder="1" applyAlignment="1">
      <alignment horizontal="right"/>
    </xf>
    <xf numFmtId="4" fontId="9" fillId="0" borderId="42" xfId="0" applyNumberFormat="1" applyFont="1" applyBorder="1" applyAlignment="1">
      <alignment horizontal="right"/>
    </xf>
    <xf numFmtId="4" fontId="9" fillId="0" borderId="41" xfId="0" applyNumberFormat="1" applyFont="1" applyBorder="1" applyAlignment="1">
      <alignment horizontal="right"/>
    </xf>
    <xf numFmtId="4" fontId="1" fillId="0" borderId="168" xfId="0" applyNumberFormat="1" applyFont="1" applyBorder="1" applyAlignment="1">
      <alignment horizontal="right"/>
    </xf>
    <xf numFmtId="0" fontId="1" fillId="24" borderId="167" xfId="0" applyFont="1" applyFill="1" applyBorder="1" applyAlignment="1">
      <alignment horizontal="center"/>
    </xf>
    <xf numFmtId="0" fontId="1" fillId="27" borderId="167" xfId="0" applyFont="1" applyFill="1" applyBorder="1" applyAlignment="1">
      <alignment horizontal="center"/>
    </xf>
    <xf numFmtId="0" fontId="1" fillId="0" borderId="169" xfId="0" applyFont="1" applyBorder="1" applyAlignment="1">
      <alignment horizontal="center"/>
    </xf>
    <xf numFmtId="4" fontId="9" fillId="0" borderId="120" xfId="0" applyNumberFormat="1" applyFont="1" applyBorder="1" applyAlignment="1">
      <alignment horizontal="right"/>
    </xf>
    <xf numFmtId="3" fontId="1" fillId="0" borderId="122" xfId="0" applyNumberFormat="1" applyFont="1" applyBorder="1" applyAlignment="1">
      <alignment horizontal="right"/>
    </xf>
    <xf numFmtId="0" fontId="5" fillId="14" borderId="41" xfId="0" applyFont="1" applyFill="1" applyBorder="1" applyAlignment="1">
      <alignment horizontal="center" vertical="center"/>
    </xf>
    <xf numFmtId="10" fontId="5" fillId="7" borderId="41" xfId="0" applyNumberFormat="1" applyFont="1" applyFill="1" applyBorder="1" applyAlignment="1">
      <alignment horizontal="right"/>
    </xf>
    <xf numFmtId="176" fontId="1" fillId="0" borderId="122" xfId="0" applyNumberFormat="1" applyFont="1" applyBorder="1" applyAlignment="1">
      <alignment horizontal="right"/>
    </xf>
    <xf numFmtId="0" fontId="1" fillId="0" borderId="122" xfId="0" applyFont="1" applyBorder="1" applyAlignment="1">
      <alignment horizontal="right"/>
    </xf>
    <xf numFmtId="164" fontId="5" fillId="7" borderId="41" xfId="0" applyNumberFormat="1" applyFont="1" applyFill="1" applyBorder="1" applyAlignment="1">
      <alignment horizontal="right"/>
    </xf>
    <xf numFmtId="0" fontId="17" fillId="7" borderId="122" xfId="0" applyFont="1" applyFill="1" applyBorder="1"/>
    <xf numFmtId="0" fontId="44" fillId="7" borderId="122" xfId="0" applyFont="1" applyFill="1" applyBorder="1"/>
    <xf numFmtId="0" fontId="1" fillId="2" borderId="145" xfId="0" applyFont="1" applyFill="1" applyBorder="1" applyAlignment="1">
      <alignment horizontal="center"/>
    </xf>
    <xf numFmtId="3" fontId="1" fillId="2" borderId="145" xfId="0" applyNumberFormat="1" applyFont="1" applyFill="1" applyBorder="1" applyAlignment="1">
      <alignment horizontal="center"/>
    </xf>
    <xf numFmtId="4" fontId="1" fillId="2" borderId="145" xfId="0" applyNumberFormat="1" applyFont="1" applyFill="1" applyBorder="1" applyAlignment="1">
      <alignment horizontal="right"/>
    </xf>
    <xf numFmtId="0" fontId="1" fillId="2" borderId="145" xfId="0" applyFont="1" applyFill="1" applyBorder="1" applyAlignment="1">
      <alignment horizontal="right"/>
    </xf>
    <xf numFmtId="164" fontId="1" fillId="2" borderId="41" xfId="0" applyNumberFormat="1" applyFont="1" applyFill="1" applyBorder="1" applyAlignment="1">
      <alignment horizontal="center"/>
    </xf>
    <xf numFmtId="0" fontId="1" fillId="2" borderId="41" xfId="0" applyFont="1" applyFill="1" applyBorder="1" applyAlignment="1">
      <alignment horizontal="center"/>
    </xf>
    <xf numFmtId="1" fontId="1" fillId="2" borderId="41" xfId="0" applyNumberFormat="1" applyFont="1" applyFill="1" applyBorder="1" applyAlignment="1">
      <alignment horizontal="center"/>
    </xf>
    <xf numFmtId="9" fontId="1" fillId="2" borderId="41" xfId="0" applyNumberFormat="1" applyFont="1" applyFill="1" applyBorder="1" applyAlignment="1">
      <alignment horizontal="center"/>
    </xf>
    <xf numFmtId="2" fontId="1" fillId="2" borderId="41" xfId="0" applyNumberFormat="1" applyFont="1" applyFill="1" applyBorder="1" applyAlignment="1">
      <alignment horizontal="right"/>
    </xf>
    <xf numFmtId="4" fontId="9" fillId="2" borderId="41" xfId="0" applyNumberFormat="1" applyFont="1" applyFill="1" applyBorder="1" applyAlignment="1">
      <alignment horizontal="right"/>
    </xf>
    <xf numFmtId="0" fontId="17" fillId="0" borderId="122" xfId="0" applyFont="1" applyBorder="1"/>
    <xf numFmtId="0" fontId="21" fillId="0" borderId="122" xfId="0" applyFont="1" applyBorder="1"/>
    <xf numFmtId="0" fontId="17" fillId="0" borderId="0" xfId="0" applyFont="1" applyAlignment="1">
      <alignment horizontal="center" vertical="center" wrapText="1"/>
    </xf>
    <xf numFmtId="4" fontId="1" fillId="2" borderId="116" xfId="0" applyNumberFormat="1" applyFont="1" applyFill="1" applyBorder="1"/>
    <xf numFmtId="4" fontId="1" fillId="2" borderId="172" xfId="0" applyNumberFormat="1" applyFont="1" applyFill="1" applyBorder="1"/>
    <xf numFmtId="0" fontId="5" fillId="8" borderId="72" xfId="0" applyFont="1" applyFill="1" applyBorder="1" applyAlignment="1">
      <alignment horizontal="center"/>
    </xf>
    <xf numFmtId="4" fontId="5" fillId="8" borderId="72" xfId="0" applyNumberFormat="1" applyFont="1" applyFill="1" applyBorder="1" applyAlignment="1">
      <alignment horizontal="center"/>
    </xf>
    <xf numFmtId="3" fontId="1" fillId="0" borderId="72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center"/>
    </xf>
    <xf numFmtId="3" fontId="5" fillId="8" borderId="72" xfId="0" applyNumberFormat="1" applyFont="1" applyFill="1" applyBorder="1" applyAlignment="1">
      <alignment horizontal="right"/>
    </xf>
    <xf numFmtId="0" fontId="16" fillId="0" borderId="116" xfId="0" applyFont="1" applyBorder="1"/>
    <xf numFmtId="0" fontId="16" fillId="0" borderId="172" xfId="0" applyFont="1" applyBorder="1"/>
    <xf numFmtId="0" fontId="5" fillId="0" borderId="65" xfId="0" applyFont="1" applyBorder="1" applyAlignment="1">
      <alignment horizontal="left"/>
    </xf>
    <xf numFmtId="0" fontId="5" fillId="0" borderId="60" xfId="0" applyFont="1" applyBorder="1" applyAlignment="1">
      <alignment horizontal="left"/>
    </xf>
    <xf numFmtId="0" fontId="14" fillId="0" borderId="61" xfId="0" applyFont="1" applyBorder="1" applyAlignment="1">
      <alignment horizontal="center" vertical="center" wrapText="1"/>
    </xf>
    <xf numFmtId="0" fontId="14" fillId="0" borderId="345" xfId="0" applyFont="1" applyBorder="1" applyAlignment="1">
      <alignment horizontal="center" vertical="center" wrapText="1"/>
    </xf>
    <xf numFmtId="0" fontId="5" fillId="5" borderId="13" xfId="0" applyFont="1" applyFill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60" xfId="0" applyFont="1" applyBorder="1" applyAlignment="1">
      <alignment horizontal="center" vertical="center" wrapText="1"/>
    </xf>
    <xf numFmtId="0" fontId="14" fillId="0" borderId="348" xfId="0" applyFont="1" applyBorder="1" applyAlignment="1">
      <alignment horizontal="center" vertical="center" wrapText="1"/>
    </xf>
    <xf numFmtId="0" fontId="14" fillId="0" borderId="59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5" fillId="0" borderId="63" xfId="0" applyFont="1" applyBorder="1" applyAlignment="1">
      <alignment horizontal="left"/>
    </xf>
    <xf numFmtId="0" fontId="5" fillId="0" borderId="116" xfId="0" applyFont="1" applyBorder="1" applyAlignment="1">
      <alignment horizontal="left"/>
    </xf>
    <xf numFmtId="0" fontId="1" fillId="0" borderId="61" xfId="0" applyFont="1" applyBorder="1" applyAlignment="1">
      <alignment wrapText="1"/>
    </xf>
    <xf numFmtId="0" fontId="1" fillId="0" borderId="345" xfId="0" applyFont="1" applyBorder="1" applyAlignment="1">
      <alignment wrapText="1"/>
    </xf>
    <xf numFmtId="0" fontId="1" fillId="0" borderId="59" xfId="0" applyFont="1" applyBorder="1" applyAlignment="1">
      <alignment wrapText="1"/>
    </xf>
    <xf numFmtId="0" fontId="14" fillId="0" borderId="348" xfId="0" applyFont="1" applyBorder="1" applyAlignment="1">
      <alignment vertical="center"/>
    </xf>
    <xf numFmtId="0" fontId="14" fillId="0" borderId="59" xfId="0" applyFont="1" applyBorder="1" applyAlignment="1">
      <alignment vertical="center"/>
    </xf>
    <xf numFmtId="0" fontId="14" fillId="0" borderId="385" xfId="0" applyFont="1" applyBorder="1"/>
    <xf numFmtId="0" fontId="14" fillId="0" borderId="358" xfId="0" applyFont="1" applyBorder="1"/>
    <xf numFmtId="0" fontId="14" fillId="0" borderId="360" xfId="0" applyFont="1" applyBorder="1"/>
    <xf numFmtId="0" fontId="14" fillId="0" borderId="386" xfId="0" applyFont="1" applyBorder="1"/>
    <xf numFmtId="0" fontId="14" fillId="0" borderId="382" xfId="0" applyFont="1" applyBorder="1"/>
    <xf numFmtId="0" fontId="66" fillId="0" borderId="176" xfId="0" applyFont="1" applyBorder="1"/>
    <xf numFmtId="0" fontId="2" fillId="0" borderId="177" xfId="0" applyFont="1" applyBorder="1"/>
    <xf numFmtId="0" fontId="2" fillId="0" borderId="108" xfId="0" applyFont="1" applyBorder="1"/>
    <xf numFmtId="0" fontId="14" fillId="0" borderId="383" xfId="0" applyFont="1" applyBorder="1"/>
    <xf numFmtId="0" fontId="14" fillId="0" borderId="384" xfId="0" applyFont="1" applyBorder="1"/>
    <xf numFmtId="0" fontId="14" fillId="0" borderId="61" xfId="0" applyFont="1" applyBorder="1" applyAlignment="1">
      <alignment horizontal="center" vertical="center"/>
    </xf>
    <xf numFmtId="0" fontId="14" fillId="0" borderId="345" xfId="0" applyFont="1" applyBorder="1" applyAlignment="1">
      <alignment horizontal="center" vertical="center"/>
    </xf>
    <xf numFmtId="0" fontId="1" fillId="8" borderId="126" xfId="0" applyFont="1" applyFill="1" applyBorder="1" applyAlignment="1">
      <alignment horizontal="center" vertical="center"/>
    </xf>
    <xf numFmtId="0" fontId="14" fillId="0" borderId="346" xfId="0" applyFont="1" applyBorder="1" applyAlignment="1">
      <alignment horizontal="center" vertical="center"/>
    </xf>
    <xf numFmtId="0" fontId="14" fillId="0" borderId="59" xfId="0" applyFont="1" applyBorder="1" applyAlignment="1">
      <alignment horizontal="center" vertical="center"/>
    </xf>
    <xf numFmtId="0" fontId="5" fillId="5" borderId="318" xfId="0" applyFont="1" applyFill="1" applyBorder="1" applyAlignment="1">
      <alignment horizontal="center" vertical="center"/>
    </xf>
    <xf numFmtId="0" fontId="9" fillId="0" borderId="60" xfId="0" applyFont="1" applyBorder="1"/>
    <xf numFmtId="0" fontId="11" fillId="0" borderId="60" xfId="0" applyFont="1" applyBorder="1"/>
    <xf numFmtId="0" fontId="14" fillId="0" borderId="349" xfId="0" applyFont="1" applyBorder="1"/>
    <xf numFmtId="0" fontId="33" fillId="0" borderId="347" xfId="0" applyFont="1" applyBorder="1"/>
    <xf numFmtId="0" fontId="77" fillId="0" borderId="0" xfId="0" applyFont="1"/>
    <xf numFmtId="0" fontId="5" fillId="5" borderId="79" xfId="0" applyFont="1" applyFill="1" applyBorder="1" applyAlignment="1" applyProtection="1">
      <alignment horizontal="center" vertical="center"/>
      <protection hidden="1"/>
    </xf>
    <xf numFmtId="0" fontId="1" fillId="6" borderId="29" xfId="0" applyFont="1" applyFill="1" applyBorder="1" applyAlignment="1" applyProtection="1">
      <alignment horizontal="center" vertical="center" wrapText="1"/>
      <protection locked="0"/>
    </xf>
    <xf numFmtId="0" fontId="1" fillId="0" borderId="122" xfId="0" applyFont="1" applyBorder="1" applyAlignment="1" applyProtection="1">
      <alignment horizontal="center" vertical="center" wrapText="1"/>
      <protection hidden="1"/>
    </xf>
    <xf numFmtId="0" fontId="5" fillId="5" borderId="146" xfId="0" applyFont="1" applyFill="1" applyBorder="1" applyAlignment="1" applyProtection="1">
      <alignment horizontal="center" vertical="center" wrapText="1"/>
      <protection hidden="1"/>
    </xf>
    <xf numFmtId="0" fontId="1" fillId="10" borderId="157" xfId="0" applyFont="1" applyFill="1" applyBorder="1" applyAlignment="1" applyProtection="1">
      <alignment horizontal="left" vertical="center" wrapText="1"/>
      <protection locked="0"/>
    </xf>
    <xf numFmtId="0" fontId="5" fillId="5" borderId="157" xfId="0" applyFont="1" applyFill="1" applyBorder="1" applyAlignment="1" applyProtection="1">
      <alignment horizontal="center" vertical="center" wrapText="1"/>
      <protection hidden="1"/>
    </xf>
    <xf numFmtId="0" fontId="1" fillId="10" borderId="157" xfId="0" applyFont="1" applyFill="1" applyBorder="1" applyAlignment="1" applyProtection="1">
      <alignment horizontal="center" vertical="center" wrapText="1"/>
      <protection locked="0"/>
    </xf>
    <xf numFmtId="0" fontId="14" fillId="0" borderId="122" xfId="0" applyFont="1" applyBorder="1" applyAlignment="1">
      <alignment horizontal="center"/>
    </xf>
    <xf numFmtId="0" fontId="9" fillId="5" borderId="200" xfId="0" applyFont="1" applyFill="1" applyBorder="1" applyAlignment="1">
      <alignment horizontal="center" vertical="center"/>
    </xf>
    <xf numFmtId="0" fontId="14" fillId="0" borderId="112" xfId="0" applyFont="1" applyBorder="1"/>
    <xf numFmtId="0" fontId="8" fillId="5" borderId="131" xfId="0" applyFont="1" applyFill="1" applyBorder="1" applyAlignment="1">
      <alignment horizontal="center" vertical="center" wrapText="1"/>
    </xf>
    <xf numFmtId="0" fontId="8" fillId="5" borderId="130" xfId="0" applyFont="1" applyFill="1" applyBorder="1" applyAlignment="1">
      <alignment horizontal="center" vertical="center" wrapText="1"/>
    </xf>
    <xf numFmtId="0" fontId="8" fillId="0" borderId="61" xfId="0" applyFont="1" applyBorder="1"/>
    <xf numFmtId="0" fontId="5" fillId="8" borderId="144" xfId="0" applyFont="1" applyFill="1" applyBorder="1" applyAlignment="1">
      <alignment horizontal="center" vertical="center" wrapText="1"/>
    </xf>
    <xf numFmtId="0" fontId="5" fillId="8" borderId="146" xfId="0" applyFont="1" applyFill="1" applyBorder="1" applyAlignment="1">
      <alignment horizontal="center" vertical="center" wrapText="1"/>
    </xf>
    <xf numFmtId="0" fontId="16" fillId="0" borderId="338" xfId="0" applyFont="1" applyBorder="1"/>
    <xf numFmtId="165" fontId="1" fillId="6" borderId="146" xfId="0" applyNumberFormat="1" applyFont="1" applyFill="1" applyBorder="1" applyAlignment="1" applyProtection="1">
      <alignment horizontal="center"/>
      <protection locked="0"/>
    </xf>
    <xf numFmtId="0" fontId="5" fillId="8" borderId="157" xfId="0" applyFont="1" applyFill="1" applyBorder="1" applyAlignment="1">
      <alignment horizontal="center" vertical="center" wrapText="1"/>
    </xf>
    <xf numFmtId="0" fontId="39" fillId="0" borderId="64" xfId="0" applyFont="1" applyBorder="1"/>
    <xf numFmtId="0" fontId="1" fillId="0" borderId="122" xfId="0" applyFont="1" applyBorder="1" applyAlignment="1">
      <alignment horizontal="left"/>
    </xf>
    <xf numFmtId="4" fontId="1" fillId="0" borderId="122" xfId="0" applyNumberFormat="1" applyFont="1" applyBorder="1"/>
    <xf numFmtId="0" fontId="16" fillId="0" borderId="122" xfId="0" applyFont="1" applyBorder="1"/>
    <xf numFmtId="0" fontId="5" fillId="5" borderId="200" xfId="0" applyFont="1" applyFill="1" applyBorder="1" applyAlignment="1">
      <alignment horizontal="center" vertical="center" wrapText="1"/>
    </xf>
    <xf numFmtId="0" fontId="5" fillId="14" borderId="157" xfId="0" applyFont="1" applyFill="1" applyBorder="1" applyAlignment="1">
      <alignment horizontal="center" vertical="center" wrapText="1"/>
    </xf>
    <xf numFmtId="4" fontId="28" fillId="0" borderId="41" xfId="0" applyNumberFormat="1" applyFont="1" applyBorder="1" applyAlignment="1">
      <alignment horizontal="center"/>
    </xf>
    <xf numFmtId="4" fontId="36" fillId="0" borderId="41" xfId="0" applyNumberFormat="1" applyFont="1" applyBorder="1"/>
    <xf numFmtId="4" fontId="37" fillId="0" borderId="41" xfId="0" applyNumberFormat="1" applyFont="1" applyBorder="1"/>
    <xf numFmtId="4" fontId="14" fillId="0" borderId="41" xfId="0" applyNumberFormat="1" applyFont="1" applyBorder="1"/>
    <xf numFmtId="4" fontId="1" fillId="0" borderId="71" xfId="0" applyNumberFormat="1" applyFont="1" applyBorder="1" applyAlignment="1">
      <alignment horizontal="center"/>
    </xf>
    <xf numFmtId="4" fontId="8" fillId="26" borderId="92" xfId="0" applyNumberFormat="1" applyFont="1" applyFill="1" applyBorder="1" applyAlignment="1" applyProtection="1">
      <alignment horizontal="center" vertical="center"/>
      <protection locked="0"/>
    </xf>
    <xf numFmtId="4" fontId="8" fillId="26" borderId="71" xfId="0" applyNumberFormat="1" applyFont="1" applyFill="1" applyBorder="1" applyAlignment="1" applyProtection="1">
      <alignment horizontal="center" vertical="center"/>
      <protection locked="0"/>
    </xf>
    <xf numFmtId="4" fontId="8" fillId="26" borderId="72" xfId="0" applyNumberFormat="1" applyFont="1" applyFill="1" applyBorder="1" applyAlignment="1" applyProtection="1">
      <alignment horizontal="center" vertical="center"/>
      <protection locked="0"/>
    </xf>
    <xf numFmtId="165" fontId="1" fillId="7" borderId="157" xfId="0" applyNumberFormat="1" applyFont="1" applyFill="1" applyBorder="1" applyAlignment="1">
      <alignment vertical="center"/>
    </xf>
    <xf numFmtId="165" fontId="1" fillId="6" borderId="41" xfId="0" applyNumberFormat="1" applyFont="1" applyFill="1" applyBorder="1" applyAlignment="1" applyProtection="1">
      <alignment horizontal="center" vertical="center"/>
      <protection locked="0"/>
    </xf>
    <xf numFmtId="4" fontId="9" fillId="6" borderId="41" xfId="0" applyNumberFormat="1" applyFont="1" applyFill="1" applyBorder="1" applyProtection="1">
      <protection locked="0"/>
    </xf>
    <xf numFmtId="0" fontId="9" fillId="0" borderId="41" xfId="0" applyFont="1" applyBorder="1" applyAlignment="1">
      <alignment horizontal="center"/>
    </xf>
    <xf numFmtId="1" fontId="9" fillId="0" borderId="41" xfId="0" applyNumberFormat="1" applyFont="1" applyBorder="1" applyAlignment="1">
      <alignment horizontal="center"/>
    </xf>
    <xf numFmtId="0" fontId="0" fillId="0" borderId="0" xfId="0" applyProtection="1">
      <protection hidden="1"/>
    </xf>
    <xf numFmtId="0" fontId="14" fillId="0" borderId="334" xfId="0" applyFont="1" applyBorder="1" applyProtection="1">
      <protection hidden="1"/>
    </xf>
    <xf numFmtId="0" fontId="14" fillId="0" borderId="337" xfId="0" applyFont="1" applyBorder="1" applyProtection="1">
      <protection hidden="1"/>
    </xf>
    <xf numFmtId="0" fontId="54" fillId="0" borderId="0" xfId="0" applyFont="1" applyProtection="1">
      <protection hidden="1"/>
    </xf>
    <xf numFmtId="0" fontId="14" fillId="2" borderId="122" xfId="0" applyFont="1" applyFill="1" applyBorder="1" applyProtection="1">
      <protection hidden="1"/>
    </xf>
    <xf numFmtId="0" fontId="1" fillId="2" borderId="122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hidden="1"/>
    </xf>
    <xf numFmtId="0" fontId="14" fillId="0" borderId="337" xfId="0" applyFont="1" applyBorder="1" applyAlignment="1" applyProtection="1">
      <alignment vertical="center"/>
      <protection hidden="1"/>
    </xf>
    <xf numFmtId="0" fontId="15" fillId="0" borderId="338" xfId="0" applyFont="1" applyBorder="1" applyAlignment="1" applyProtection="1">
      <alignment vertical="center"/>
      <protection hidden="1"/>
    </xf>
    <xf numFmtId="0" fontId="16" fillId="0" borderId="0" xfId="0" applyFont="1" applyProtection="1">
      <protection hidden="1"/>
    </xf>
    <xf numFmtId="0" fontId="16" fillId="0" borderId="337" xfId="0" applyFont="1" applyBorder="1" applyProtection="1">
      <protection hidden="1"/>
    </xf>
    <xf numFmtId="0" fontId="14" fillId="0" borderId="339" xfId="0" applyFont="1" applyBorder="1" applyProtection="1">
      <protection hidden="1"/>
    </xf>
    <xf numFmtId="0" fontId="14" fillId="0" borderId="340" xfId="0" applyFont="1" applyBorder="1" applyProtection="1">
      <protection hidden="1"/>
    </xf>
    <xf numFmtId="0" fontId="14" fillId="0" borderId="341" xfId="0" applyFont="1" applyBorder="1" applyProtection="1">
      <protection hidden="1"/>
    </xf>
    <xf numFmtId="0" fontId="14" fillId="0" borderId="55" xfId="0" applyFont="1" applyBorder="1" applyProtection="1">
      <protection hidden="1"/>
    </xf>
    <xf numFmtId="0" fontId="14" fillId="0" borderId="172" xfId="0" applyFont="1" applyBorder="1" applyProtection="1">
      <protection hidden="1"/>
    </xf>
    <xf numFmtId="0" fontId="19" fillId="2" borderId="172" xfId="0" applyFont="1" applyFill="1" applyBorder="1" applyAlignment="1" applyProtection="1">
      <alignment horizontal="center"/>
      <protection hidden="1"/>
    </xf>
    <xf numFmtId="0" fontId="16" fillId="2" borderId="172" xfId="0" applyFont="1" applyFill="1" applyBorder="1" applyProtection="1">
      <protection hidden="1"/>
    </xf>
    <xf numFmtId="0" fontId="16" fillId="0" borderId="172" xfId="0" applyFont="1" applyBorder="1" applyProtection="1">
      <protection hidden="1"/>
    </xf>
    <xf numFmtId="0" fontId="16" fillId="0" borderId="56" xfId="0" applyFont="1" applyBorder="1" applyProtection="1">
      <protection hidden="1"/>
    </xf>
    <xf numFmtId="0" fontId="16" fillId="0" borderId="58" xfId="0" applyFont="1" applyBorder="1" applyProtection="1">
      <protection hidden="1"/>
    </xf>
    <xf numFmtId="0" fontId="14" fillId="0" borderId="0" xfId="0" applyFont="1" applyProtection="1">
      <protection hidden="1"/>
    </xf>
    <xf numFmtId="0" fontId="14" fillId="7" borderId="342" xfId="0" applyFont="1" applyFill="1" applyBorder="1" applyProtection="1">
      <protection hidden="1"/>
    </xf>
    <xf numFmtId="0" fontId="19" fillId="7" borderId="343" xfId="0" applyFont="1" applyFill="1" applyBorder="1" applyAlignment="1" applyProtection="1">
      <alignment horizontal="center"/>
      <protection hidden="1"/>
    </xf>
    <xf numFmtId="0" fontId="16" fillId="0" borderId="343" xfId="0" applyFont="1" applyBorder="1" applyProtection="1">
      <protection hidden="1"/>
    </xf>
    <xf numFmtId="0" fontId="16" fillId="0" borderId="344" xfId="0" applyFont="1" applyBorder="1" applyProtection="1">
      <protection hidden="1"/>
    </xf>
    <xf numFmtId="0" fontId="16" fillId="0" borderId="115" xfId="0" applyFont="1" applyBorder="1" applyProtection="1">
      <protection hidden="1"/>
    </xf>
    <xf numFmtId="0" fontId="16" fillId="0" borderId="346" xfId="0" applyFont="1" applyBorder="1" applyProtection="1">
      <protection hidden="1"/>
    </xf>
    <xf numFmtId="0" fontId="20" fillId="0" borderId="113" xfId="0" applyFont="1" applyBorder="1" applyAlignment="1" applyProtection="1">
      <alignment horizontal="center"/>
      <protection hidden="1"/>
    </xf>
    <xf numFmtId="0" fontId="20" fillId="0" borderId="0" xfId="0" applyFont="1" applyAlignment="1" applyProtection="1">
      <alignment horizontal="center"/>
      <protection hidden="1"/>
    </xf>
    <xf numFmtId="0" fontId="20" fillId="0" borderId="115" xfId="0" applyFont="1" applyBorder="1" applyAlignment="1" applyProtection="1">
      <alignment horizontal="center"/>
      <protection hidden="1"/>
    </xf>
    <xf numFmtId="0" fontId="14" fillId="2" borderId="1" xfId="0" applyFont="1" applyFill="1" applyBorder="1" applyProtection="1">
      <protection hidden="1"/>
    </xf>
    <xf numFmtId="0" fontId="14" fillId="7" borderId="347" xfId="0" applyFont="1" applyFill="1" applyBorder="1" applyProtection="1">
      <protection hidden="1"/>
    </xf>
    <xf numFmtId="0" fontId="14" fillId="2" borderId="63" xfId="0" applyFont="1" applyFill="1" applyBorder="1" applyProtection="1">
      <protection hidden="1"/>
    </xf>
    <xf numFmtId="0" fontId="14" fillId="2" borderId="1" xfId="0" applyFont="1" applyFill="1" applyBorder="1" applyAlignment="1" applyProtection="1">
      <alignment vertical="top"/>
      <protection hidden="1"/>
    </xf>
    <xf numFmtId="0" fontId="14" fillId="7" borderId="347" xfId="0" applyFont="1" applyFill="1" applyBorder="1" applyAlignment="1" applyProtection="1">
      <alignment vertical="top"/>
      <protection hidden="1"/>
    </xf>
    <xf numFmtId="0" fontId="14" fillId="2" borderId="115" xfId="0" applyFont="1" applyFill="1" applyBorder="1" applyAlignment="1" applyProtection="1">
      <alignment vertical="top"/>
      <protection hidden="1"/>
    </xf>
    <xf numFmtId="0" fontId="14" fillId="2" borderId="348" xfId="0" applyFont="1" applyFill="1" applyBorder="1" applyAlignment="1" applyProtection="1">
      <alignment vertical="top"/>
      <protection hidden="1"/>
    </xf>
    <xf numFmtId="0" fontId="14" fillId="2" borderId="348" xfId="0" applyFont="1" applyFill="1" applyBorder="1" applyProtection="1">
      <protection hidden="1"/>
    </xf>
    <xf numFmtId="0" fontId="14" fillId="2" borderId="115" xfId="0" applyFont="1" applyFill="1" applyBorder="1" applyProtection="1">
      <protection hidden="1"/>
    </xf>
    <xf numFmtId="0" fontId="14" fillId="0" borderId="0" xfId="0" applyFont="1" applyAlignment="1" applyProtection="1">
      <alignment vertical="top"/>
      <protection hidden="1"/>
    </xf>
    <xf numFmtId="0" fontId="14" fillId="0" borderId="345" xfId="0" applyFont="1" applyBorder="1" applyAlignment="1" applyProtection="1">
      <alignment vertical="top"/>
      <protection hidden="1"/>
    </xf>
    <xf numFmtId="0" fontId="1" fillId="0" borderId="346" xfId="0" applyFont="1" applyBorder="1" applyAlignment="1" applyProtection="1">
      <alignment horizontal="left" vertical="center" wrapText="1"/>
      <protection hidden="1"/>
    </xf>
    <xf numFmtId="0" fontId="1" fillId="0" borderId="63" xfId="0" applyFont="1" applyBorder="1" applyAlignment="1" applyProtection="1">
      <alignment horizontal="left" vertical="center" wrapText="1"/>
      <protection hidden="1"/>
    </xf>
    <xf numFmtId="0" fontId="1" fillId="0" borderId="0" xfId="0" applyFont="1" applyAlignment="1" applyProtection="1">
      <alignment horizontal="left" vertical="center" wrapText="1"/>
      <protection hidden="1"/>
    </xf>
    <xf numFmtId="0" fontId="14" fillId="0" borderId="346" xfId="0" applyFont="1" applyBorder="1" applyProtection="1">
      <protection hidden="1"/>
    </xf>
    <xf numFmtId="0" fontId="14" fillId="0" borderId="63" xfId="0" applyFont="1" applyBorder="1" applyProtection="1">
      <protection hidden="1"/>
    </xf>
    <xf numFmtId="0" fontId="14" fillId="0" borderId="347" xfId="0" applyFont="1" applyBorder="1" applyAlignment="1" applyProtection="1">
      <alignment vertical="top"/>
      <protection hidden="1"/>
    </xf>
    <xf numFmtId="0" fontId="14" fillId="0" borderId="348" xfId="0" applyFont="1" applyBorder="1" applyProtection="1">
      <protection hidden="1"/>
    </xf>
    <xf numFmtId="0" fontId="14" fillId="0" borderId="115" xfId="0" applyFont="1" applyBorder="1" applyProtection="1">
      <protection hidden="1"/>
    </xf>
    <xf numFmtId="0" fontId="5" fillId="0" borderId="346" xfId="0" applyFont="1" applyBorder="1" applyAlignment="1" applyProtection="1">
      <alignment horizontal="center" vertical="center"/>
      <protection hidden="1"/>
    </xf>
    <xf numFmtId="0" fontId="5" fillId="0" borderId="63" xfId="0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0" fontId="21" fillId="0" borderId="172" xfId="0" applyFont="1" applyBorder="1" applyProtection="1">
      <protection hidden="1"/>
    </xf>
    <xf numFmtId="0" fontId="14" fillId="0" borderId="347" xfId="0" applyFont="1" applyBorder="1" applyProtection="1">
      <protection hidden="1"/>
    </xf>
    <xf numFmtId="0" fontId="1" fillId="0" borderId="172" xfId="0" applyFont="1" applyBorder="1" applyAlignment="1" applyProtection="1">
      <alignment horizontal="left" vertical="center" wrapText="1"/>
      <protection hidden="1"/>
    </xf>
    <xf numFmtId="2" fontId="1" fillId="0" borderId="172" xfId="0" applyNumberFormat="1" applyFont="1" applyBorder="1" applyAlignment="1" applyProtection="1">
      <alignment horizontal="center" vertical="center" wrapText="1"/>
      <protection hidden="1"/>
    </xf>
    <xf numFmtId="0" fontId="1" fillId="0" borderId="170" xfId="0" applyFont="1" applyBorder="1" applyAlignment="1" applyProtection="1">
      <alignment horizontal="left" vertical="center" wrapText="1"/>
      <protection hidden="1"/>
    </xf>
    <xf numFmtId="0" fontId="14" fillId="7" borderId="121" xfId="0" applyFont="1" applyFill="1" applyBorder="1" applyProtection="1">
      <protection hidden="1"/>
    </xf>
    <xf numFmtId="0" fontId="14" fillId="7" borderId="67" xfId="0" applyFont="1" applyFill="1" applyBorder="1" applyProtection="1">
      <protection hidden="1"/>
    </xf>
    <xf numFmtId="0" fontId="14" fillId="0" borderId="132" xfId="0" applyFont="1" applyBorder="1" applyProtection="1">
      <protection hidden="1"/>
    </xf>
    <xf numFmtId="2" fontId="1" fillId="0" borderId="170" xfId="0" applyNumberFormat="1" applyFont="1" applyBorder="1" applyAlignment="1" applyProtection="1">
      <alignment horizontal="center" vertical="center" wrapText="1"/>
      <protection hidden="1"/>
    </xf>
    <xf numFmtId="0" fontId="14" fillId="7" borderId="245" xfId="0" applyFont="1" applyFill="1" applyBorder="1" applyProtection="1">
      <protection hidden="1"/>
    </xf>
    <xf numFmtId="0" fontId="14" fillId="0" borderId="170" xfId="0" applyFont="1" applyBorder="1" applyProtection="1">
      <protection hidden="1"/>
    </xf>
    <xf numFmtId="0" fontId="1" fillId="0" borderId="172" xfId="0" applyFont="1" applyBorder="1" applyAlignment="1" applyProtection="1">
      <alignment horizontal="center" vertical="center" wrapText="1"/>
      <protection hidden="1"/>
    </xf>
    <xf numFmtId="0" fontId="14" fillId="0" borderId="349" xfId="0" applyFont="1" applyBorder="1" applyProtection="1">
      <protection hidden="1"/>
    </xf>
    <xf numFmtId="0" fontId="0" fillId="0" borderId="171" xfId="0" applyBorder="1" applyProtection="1">
      <protection hidden="1"/>
    </xf>
    <xf numFmtId="0" fontId="17" fillId="0" borderId="0" xfId="0" applyFont="1" applyAlignment="1" applyProtection="1">
      <alignment horizontal="left" vertical="center" wrapText="1"/>
      <protection hidden="1"/>
    </xf>
    <xf numFmtId="0" fontId="0" fillId="0" borderId="142" xfId="0" applyBorder="1" applyProtection="1">
      <protection hidden="1"/>
    </xf>
    <xf numFmtId="0" fontId="5" fillId="0" borderId="0" xfId="0" applyFont="1" applyAlignment="1" applyProtection="1">
      <alignment horizontal="left" vertical="center" wrapText="1"/>
      <protection hidden="1"/>
    </xf>
    <xf numFmtId="0" fontId="14" fillId="0" borderId="350" xfId="0" applyFont="1" applyBorder="1" applyProtection="1">
      <protection hidden="1"/>
    </xf>
    <xf numFmtId="0" fontId="14" fillId="0" borderId="351" xfId="0" applyFont="1" applyBorder="1" applyProtection="1">
      <protection hidden="1"/>
    </xf>
    <xf numFmtId="0" fontId="14" fillId="0" borderId="352" xfId="0" applyFont="1" applyBorder="1" applyProtection="1">
      <protection hidden="1"/>
    </xf>
    <xf numFmtId="0" fontId="14" fillId="0" borderId="353" xfId="0" applyFont="1" applyBorder="1" applyProtection="1">
      <protection hidden="1"/>
    </xf>
    <xf numFmtId="0" fontId="16" fillId="0" borderId="334" xfId="0" applyFont="1" applyBorder="1" applyProtection="1">
      <protection hidden="1"/>
    </xf>
    <xf numFmtId="0" fontId="16" fillId="0" borderId="336" xfId="0" applyFont="1" applyBorder="1" applyProtection="1">
      <protection hidden="1"/>
    </xf>
    <xf numFmtId="0" fontId="1" fillId="0" borderId="0" xfId="0" applyFont="1" applyProtection="1">
      <protection hidden="1"/>
    </xf>
    <xf numFmtId="4" fontId="1" fillId="0" borderId="78" xfId="0" applyNumberFormat="1" applyFont="1" applyBorder="1" applyAlignment="1" applyProtection="1">
      <alignment horizontal="center" vertical="center"/>
      <protection hidden="1"/>
    </xf>
    <xf numFmtId="0" fontId="1" fillId="2" borderId="122" xfId="0" applyFont="1" applyFill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178" fontId="1" fillId="43" borderId="54" xfId="0" applyNumberFormat="1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28" xfId="0" applyFont="1" applyBorder="1" applyAlignment="1">
      <alignment horizontal="center"/>
    </xf>
    <xf numFmtId="0" fontId="8" fillId="24" borderId="13" xfId="0" applyFont="1" applyFill="1" applyBorder="1" applyAlignment="1">
      <alignment horizontal="center" vertical="center" wrapText="1"/>
    </xf>
    <xf numFmtId="0" fontId="8" fillId="24" borderId="13" xfId="0" applyFont="1" applyFill="1" applyBorder="1" applyAlignment="1">
      <alignment horizontal="center" wrapText="1"/>
    </xf>
    <xf numFmtId="0" fontId="8" fillId="23" borderId="13" xfId="0" applyFont="1" applyFill="1" applyBorder="1" applyAlignment="1">
      <alignment horizontal="center"/>
    </xf>
    <xf numFmtId="0" fontId="5" fillId="0" borderId="60" xfId="0" applyFont="1" applyBorder="1" applyAlignment="1">
      <alignment horizontal="left" vertical="top"/>
    </xf>
    <xf numFmtId="0" fontId="5" fillId="0" borderId="60" xfId="0" applyFont="1" applyBorder="1" applyAlignment="1">
      <alignment vertical="top"/>
    </xf>
    <xf numFmtId="0" fontId="1" fillId="0" borderId="60" xfId="0" applyFont="1" applyBorder="1" applyAlignment="1">
      <alignment vertical="top"/>
    </xf>
    <xf numFmtId="0" fontId="14" fillId="0" borderId="60" xfId="0" applyFont="1" applyBorder="1" applyAlignment="1">
      <alignment vertical="top"/>
    </xf>
    <xf numFmtId="0" fontId="5" fillId="0" borderId="65" xfId="0" applyFont="1" applyBorder="1" applyAlignment="1">
      <alignment vertical="top"/>
    </xf>
    <xf numFmtId="0" fontId="1" fillId="0" borderId="65" xfId="0" applyFont="1" applyBorder="1" applyAlignment="1">
      <alignment vertical="top"/>
    </xf>
    <xf numFmtId="0" fontId="21" fillId="0" borderId="65" xfId="0" applyFont="1" applyBorder="1" applyAlignment="1">
      <alignment vertical="top"/>
    </xf>
    <xf numFmtId="0" fontId="14" fillId="0" borderId="65" xfId="0" applyFont="1" applyBorder="1" applyAlignment="1">
      <alignment vertical="top"/>
    </xf>
    <xf numFmtId="0" fontId="1" fillId="27" borderId="35" xfId="0" applyFont="1" applyFill="1" applyBorder="1" applyAlignment="1">
      <alignment horizontal="left" vertical="center"/>
    </xf>
    <xf numFmtId="0" fontId="1" fillId="0" borderId="116" xfId="0" applyFont="1" applyBorder="1" applyAlignment="1">
      <alignment vertical="top"/>
    </xf>
    <xf numFmtId="0" fontId="14" fillId="0" borderId="116" xfId="0" applyFont="1" applyBorder="1" applyAlignment="1">
      <alignment vertical="top"/>
    </xf>
    <xf numFmtId="0" fontId="66" fillId="0" borderId="60" xfId="0" applyFont="1" applyBorder="1" applyAlignment="1">
      <alignment vertical="top"/>
    </xf>
    <xf numFmtId="0" fontId="5" fillId="0" borderId="65" xfId="0" applyFont="1" applyBorder="1" applyAlignment="1">
      <alignment horizontal="center" vertical="center" wrapText="1"/>
    </xf>
    <xf numFmtId="0" fontId="31" fillId="0" borderId="65" xfId="0" applyFont="1" applyBorder="1" applyAlignment="1">
      <alignment horizontal="center"/>
    </xf>
    <xf numFmtId="0" fontId="32" fillId="0" borderId="65" xfId="0" applyFont="1" applyBorder="1" applyAlignment="1">
      <alignment horizontal="center"/>
    </xf>
    <xf numFmtId="0" fontId="22" fillId="0" borderId="61" xfId="0" applyFont="1" applyBorder="1"/>
    <xf numFmtId="0" fontId="5" fillId="0" borderId="172" xfId="0" applyFont="1" applyBorder="1" applyAlignment="1">
      <alignment horizontal="left" vertical="center" wrapText="1"/>
    </xf>
    <xf numFmtId="14" fontId="1" fillId="0" borderId="172" xfId="0" applyNumberFormat="1" applyFont="1" applyBorder="1" applyAlignment="1">
      <alignment horizontal="left" vertical="center" wrapText="1"/>
    </xf>
    <xf numFmtId="0" fontId="14" fillId="0" borderId="133" xfId="0" applyFont="1" applyBorder="1"/>
    <xf numFmtId="0" fontId="16" fillId="0" borderId="122" xfId="0" applyFont="1" applyBorder="1" applyAlignment="1">
      <alignment horizontal="right" vertical="center"/>
    </xf>
    <xf numFmtId="4" fontId="5" fillId="5" borderId="41" xfId="0" applyNumberFormat="1" applyFont="1" applyFill="1" applyBorder="1" applyAlignment="1">
      <alignment horizontal="right" vertical="center"/>
    </xf>
    <xf numFmtId="2" fontId="1" fillId="7" borderId="41" xfId="0" applyNumberFormat="1" applyFont="1" applyFill="1" applyBorder="1" applyAlignment="1">
      <alignment horizontal="right" vertical="center"/>
    </xf>
    <xf numFmtId="2" fontId="5" fillId="7" borderId="72" xfId="0" applyNumberFormat="1" applyFont="1" applyFill="1" applyBorder="1" applyAlignment="1">
      <alignment horizontal="right" vertical="center"/>
    </xf>
    <xf numFmtId="0" fontId="2" fillId="0" borderId="71" xfId="0" applyFont="1" applyBorder="1" applyAlignment="1">
      <alignment horizontal="right"/>
    </xf>
    <xf numFmtId="2" fontId="1" fillId="7" borderId="72" xfId="0" applyNumberFormat="1" applyFont="1" applyFill="1" applyBorder="1" applyAlignment="1">
      <alignment horizontal="right" vertical="center"/>
    </xf>
    <xf numFmtId="2" fontId="1" fillId="6" borderId="41" xfId="0" applyNumberFormat="1" applyFont="1" applyFill="1" applyBorder="1" applyAlignment="1" applyProtection="1">
      <alignment horizontal="right" vertical="center"/>
      <protection locked="0"/>
    </xf>
    <xf numFmtId="2" fontId="1" fillId="6" borderId="41" xfId="0" applyNumberFormat="1" applyFont="1" applyFill="1" applyBorder="1" applyAlignment="1" applyProtection="1">
      <alignment horizontal="right"/>
      <protection locked="0"/>
    </xf>
    <xf numFmtId="2" fontId="1" fillId="7" borderId="72" xfId="0" applyNumberFormat="1" applyFont="1" applyFill="1" applyBorder="1" applyAlignment="1">
      <alignment horizontal="right"/>
    </xf>
    <xf numFmtId="2" fontId="5" fillId="7" borderId="72" xfId="0" applyNumberFormat="1" applyFont="1" applyFill="1" applyBorder="1" applyAlignment="1">
      <alignment horizontal="right"/>
    </xf>
    <xf numFmtId="4" fontId="5" fillId="5" borderId="41" xfId="0" applyNumberFormat="1" applyFont="1" applyFill="1" applyBorder="1" applyAlignment="1">
      <alignment horizontal="right"/>
    </xf>
    <xf numFmtId="9" fontId="5" fillId="51" borderId="200" xfId="0" applyNumberFormat="1" applyFont="1" applyFill="1" applyBorder="1" applyAlignment="1" applyProtection="1">
      <alignment horizontal="center" vertical="center" wrapText="1"/>
      <protection locked="0"/>
    </xf>
    <xf numFmtId="9" fontId="5" fillId="52" borderId="72" xfId="0" applyNumberFormat="1" applyFont="1" applyFill="1" applyBorder="1" applyAlignment="1" applyProtection="1">
      <alignment horizontal="center"/>
      <protection locked="0"/>
    </xf>
    <xf numFmtId="0" fontId="78" fillId="0" borderId="450" xfId="0" applyFont="1" applyBorder="1" applyAlignment="1">
      <alignment horizontal="center" vertical="center" wrapText="1"/>
    </xf>
    <xf numFmtId="0" fontId="79" fillId="0" borderId="0" xfId="0" applyFont="1" applyAlignment="1">
      <alignment horizontal="left"/>
    </xf>
    <xf numFmtId="0" fontId="79" fillId="0" borderId="0" xfId="0" applyFont="1"/>
    <xf numFmtId="0" fontId="81" fillId="58" borderId="450" xfId="0" applyFont="1" applyFill="1" applyBorder="1" applyAlignment="1">
      <alignment horizontal="center" vertical="center" wrapText="1"/>
    </xf>
    <xf numFmtId="0" fontId="78" fillId="24" borderId="450" xfId="0" applyFont="1" applyFill="1" applyBorder="1" applyAlignment="1">
      <alignment horizontal="center" vertical="center" wrapText="1"/>
    </xf>
    <xf numFmtId="0" fontId="79" fillId="0" borderId="122" xfId="0" applyFont="1" applyBorder="1"/>
    <xf numFmtId="0" fontId="1" fillId="54" borderId="0" xfId="0" applyFont="1" applyFill="1"/>
    <xf numFmtId="0" fontId="71" fillId="54" borderId="0" xfId="0" applyFont="1" applyFill="1"/>
    <xf numFmtId="0" fontId="66" fillId="54" borderId="194" xfId="0" applyFont="1" applyFill="1" applyBorder="1" applyAlignment="1">
      <alignment vertical="center"/>
    </xf>
    <xf numFmtId="0" fontId="66" fillId="54" borderId="189" xfId="0" applyFont="1" applyFill="1" applyBorder="1"/>
    <xf numFmtId="0" fontId="82" fillId="0" borderId="450" xfId="0" applyFont="1" applyBorder="1" applyAlignment="1">
      <alignment horizontal="left" vertical="center" wrapText="1"/>
    </xf>
    <xf numFmtId="0" fontId="5" fillId="55" borderId="450" xfId="0" applyFont="1" applyFill="1" applyBorder="1" applyAlignment="1">
      <alignment horizontal="center"/>
    </xf>
    <xf numFmtId="0" fontId="5" fillId="56" borderId="450" xfId="0" applyFont="1" applyFill="1" applyBorder="1" applyAlignment="1">
      <alignment horizontal="center"/>
    </xf>
    <xf numFmtId="0" fontId="80" fillId="57" borderId="450" xfId="0" applyFont="1" applyFill="1" applyBorder="1" applyAlignment="1">
      <alignment horizontal="center"/>
    </xf>
    <xf numFmtId="0" fontId="1" fillId="10" borderId="35" xfId="0" applyFont="1" applyFill="1" applyBorder="1" applyAlignment="1" applyProtection="1">
      <alignment vertical="center"/>
      <protection locked="0"/>
    </xf>
    <xf numFmtId="0" fontId="1" fillId="10" borderId="35" xfId="0" applyFont="1" applyFill="1" applyBorder="1" applyAlignment="1" applyProtection="1">
      <alignment horizontal="center" vertical="center" wrapText="1"/>
      <protection locked="0"/>
    </xf>
    <xf numFmtId="0" fontId="1" fillId="10" borderId="54" xfId="0" applyFont="1" applyFill="1" applyBorder="1" applyAlignment="1" applyProtection="1">
      <alignment horizontal="center" vertical="center" wrapText="1"/>
      <protection locked="0"/>
    </xf>
    <xf numFmtId="0" fontId="1" fillId="10" borderId="54" xfId="0" applyFont="1" applyFill="1" applyBorder="1" applyAlignment="1" applyProtection="1">
      <alignment vertical="center"/>
      <protection locked="0"/>
    </xf>
    <xf numFmtId="0" fontId="1" fillId="10" borderId="50" xfId="0" applyFont="1" applyFill="1" applyBorder="1" applyAlignment="1" applyProtection="1">
      <alignment vertical="center"/>
      <protection locked="0"/>
    </xf>
    <xf numFmtId="0" fontId="22" fillId="0" borderId="64" xfId="0" applyFont="1" applyBorder="1"/>
    <xf numFmtId="0" fontId="80" fillId="0" borderId="0" xfId="0" applyFont="1"/>
    <xf numFmtId="0" fontId="83" fillId="0" borderId="450" xfId="0" applyFont="1" applyBorder="1" applyAlignment="1">
      <alignment horizontal="left" vertical="center" wrapText="1"/>
    </xf>
    <xf numFmtId="1" fontId="1" fillId="6" borderId="72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141" xfId="0" applyFont="1" applyFill="1" applyBorder="1" applyProtection="1">
      <protection locked="0"/>
    </xf>
    <xf numFmtId="0" fontId="1" fillId="7" borderId="122" xfId="0" applyFont="1" applyFill="1" applyBorder="1" applyProtection="1">
      <protection locked="0"/>
    </xf>
    <xf numFmtId="0" fontId="1" fillId="0" borderId="141" xfId="0" applyFont="1" applyBorder="1" applyAlignment="1" applyProtection="1">
      <alignment vertical="center"/>
      <protection locked="0"/>
    </xf>
    <xf numFmtId="2" fontId="1" fillId="10" borderId="146" xfId="0" applyNumberFormat="1" applyFont="1" applyFill="1" applyBorder="1" applyAlignment="1" applyProtection="1">
      <alignment horizontal="left" vertical="center" wrapText="1"/>
      <protection locked="0"/>
    </xf>
    <xf numFmtId="2" fontId="1" fillId="10" borderId="42" xfId="0" applyNumberFormat="1" applyFont="1" applyFill="1" applyBorder="1" applyAlignment="1" applyProtection="1">
      <alignment horizontal="left" vertical="center" wrapText="1"/>
      <protection locked="0"/>
    </xf>
    <xf numFmtId="0" fontId="72" fillId="10" borderId="157" xfId="0" applyFont="1" applyFill="1" applyBorder="1" applyAlignment="1" applyProtection="1">
      <alignment horizontal="center" vertical="center" wrapText="1"/>
      <protection locked="0"/>
    </xf>
    <xf numFmtId="0" fontId="14" fillId="7" borderId="457" xfId="0" applyFont="1" applyFill="1" applyBorder="1" applyProtection="1">
      <protection hidden="1"/>
    </xf>
    <xf numFmtId="0" fontId="5" fillId="5" borderId="91" xfId="0" applyFont="1" applyFill="1" applyBorder="1" applyAlignment="1" applyProtection="1">
      <alignment horizontal="center" vertical="center" wrapText="1"/>
      <protection hidden="1"/>
    </xf>
    <xf numFmtId="0" fontId="5" fillId="5" borderId="92" xfId="0" applyFont="1" applyFill="1" applyBorder="1" applyAlignment="1" applyProtection="1">
      <alignment horizontal="center" vertical="center" wrapText="1"/>
      <protection hidden="1"/>
    </xf>
    <xf numFmtId="0" fontId="1" fillId="2" borderId="122" xfId="0" applyFont="1" applyFill="1" applyBorder="1" applyAlignment="1">
      <alignment wrapText="1"/>
    </xf>
    <xf numFmtId="0" fontId="1" fillId="0" borderId="468" xfId="0" applyFont="1" applyBorder="1"/>
    <xf numFmtId="0" fontId="1" fillId="0" borderId="472" xfId="0" applyFont="1" applyBorder="1"/>
    <xf numFmtId="0" fontId="1" fillId="0" borderId="323" xfId="0" applyFont="1" applyBorder="1"/>
    <xf numFmtId="0" fontId="1" fillId="0" borderId="387" xfId="0" applyFont="1" applyBorder="1"/>
    <xf numFmtId="0" fontId="66" fillId="0" borderId="65" xfId="0" applyFont="1" applyBorder="1" applyAlignment="1">
      <alignment vertical="top"/>
    </xf>
    <xf numFmtId="0" fontId="5" fillId="63" borderId="122" xfId="0" applyFont="1" applyFill="1" applyBorder="1" applyAlignment="1">
      <alignment horizontal="center" vertical="center" wrapText="1"/>
    </xf>
    <xf numFmtId="0" fontId="1" fillId="30" borderId="41" xfId="0" applyFont="1" applyFill="1" applyBorder="1" applyAlignment="1">
      <alignment horizontal="center"/>
    </xf>
    <xf numFmtId="4" fontId="66" fillId="30" borderId="41" xfId="0" applyNumberFormat="1" applyFont="1" applyFill="1" applyBorder="1" applyAlignment="1">
      <alignment horizontal="right"/>
    </xf>
    <xf numFmtId="4" fontId="5" fillId="30" borderId="41" xfId="0" applyNumberFormat="1" applyFont="1" applyFill="1" applyBorder="1" applyAlignment="1">
      <alignment horizontal="right"/>
    </xf>
    <xf numFmtId="1" fontId="8" fillId="0" borderId="72" xfId="0" applyNumberFormat="1" applyFont="1" applyBorder="1" applyAlignment="1">
      <alignment horizontal="left" vertical="center"/>
    </xf>
    <xf numFmtId="0" fontId="1" fillId="49" borderId="41" xfId="0" applyFont="1" applyFill="1" applyBorder="1" applyAlignment="1">
      <alignment horizontal="center"/>
    </xf>
    <xf numFmtId="4" fontId="5" fillId="49" borderId="41" xfId="0" applyNumberFormat="1" applyFont="1" applyFill="1" applyBorder="1" applyAlignment="1">
      <alignment horizontal="right"/>
    </xf>
    <xf numFmtId="4" fontId="1" fillId="30" borderId="41" xfId="0" applyNumberFormat="1" applyFont="1" applyFill="1" applyBorder="1" applyAlignment="1">
      <alignment horizontal="right"/>
    </xf>
    <xf numFmtId="0" fontId="5" fillId="30" borderId="41" xfId="0" applyFont="1" applyFill="1" applyBorder="1" applyAlignment="1">
      <alignment horizontal="right"/>
    </xf>
    <xf numFmtId="0" fontId="18" fillId="30" borderId="72" xfId="0" applyFont="1" applyFill="1" applyBorder="1" applyAlignment="1">
      <alignment horizontal="center"/>
    </xf>
    <xf numFmtId="0" fontId="18" fillId="49" borderId="72" xfId="0" applyFont="1" applyFill="1" applyBorder="1" applyAlignment="1">
      <alignment horizontal="left"/>
    </xf>
    <xf numFmtId="0" fontId="5" fillId="49" borderId="72" xfId="0" applyFont="1" applyFill="1" applyBorder="1" applyAlignment="1">
      <alignment horizontal="left"/>
    </xf>
    <xf numFmtId="0" fontId="1" fillId="30" borderId="72" xfId="0" applyFont="1" applyFill="1" applyBorder="1" applyAlignment="1">
      <alignment horizontal="right"/>
    </xf>
    <xf numFmtId="0" fontId="8" fillId="49" borderId="72" xfId="0" applyFont="1" applyFill="1" applyBorder="1" applyAlignment="1">
      <alignment horizontal="center" vertical="center"/>
    </xf>
    <xf numFmtId="0" fontId="1" fillId="49" borderId="72" xfId="0" applyFont="1" applyFill="1" applyBorder="1" applyAlignment="1">
      <alignment horizontal="center" vertical="center"/>
    </xf>
    <xf numFmtId="0" fontId="18" fillId="49" borderId="41" xfId="0" applyFont="1" applyFill="1" applyBorder="1"/>
    <xf numFmtId="0" fontId="35" fillId="49" borderId="41" xfId="0" applyFont="1" applyFill="1" applyBorder="1"/>
    <xf numFmtId="4" fontId="5" fillId="49" borderId="41" xfId="0" applyNumberFormat="1" applyFont="1" applyFill="1" applyBorder="1" applyAlignment="1">
      <alignment horizontal="center"/>
    </xf>
    <xf numFmtId="0" fontId="18" fillId="49" borderId="41" xfId="0" applyFont="1" applyFill="1" applyBorder="1" applyAlignment="1">
      <alignment horizontal="left"/>
    </xf>
    <xf numFmtId="0" fontId="1" fillId="30" borderId="41" xfId="0" applyFont="1" applyFill="1" applyBorder="1" applyAlignment="1">
      <alignment horizontal="center" vertical="center"/>
    </xf>
    <xf numFmtId="4" fontId="1" fillId="30" borderId="41" xfId="0" applyNumberFormat="1" applyFont="1" applyFill="1" applyBorder="1" applyAlignment="1">
      <alignment horizontal="center" vertical="center"/>
    </xf>
    <xf numFmtId="4" fontId="5" fillId="30" borderId="41" xfId="0" applyNumberFormat="1" applyFont="1" applyFill="1" applyBorder="1" applyAlignment="1">
      <alignment horizontal="right" vertical="center"/>
    </xf>
    <xf numFmtId="0" fontId="16" fillId="30" borderId="122" xfId="0" applyFont="1" applyFill="1" applyBorder="1" applyAlignment="1">
      <alignment vertical="center"/>
    </xf>
    <xf numFmtId="0" fontId="5" fillId="64" borderId="41" xfId="0" applyFont="1" applyFill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4" fontId="9" fillId="0" borderId="41" xfId="0" applyNumberFormat="1" applyFont="1" applyBorder="1" applyAlignment="1" applyProtection="1">
      <alignment horizontal="center" vertical="center"/>
      <protection locked="0"/>
    </xf>
    <xf numFmtId="4" fontId="1" fillId="0" borderId="42" xfId="0" applyNumberFormat="1" applyFont="1" applyBorder="1" applyAlignment="1" applyProtection="1">
      <alignment horizontal="center" vertical="center"/>
      <protection locked="0"/>
    </xf>
    <xf numFmtId="0" fontId="1" fillId="49" borderId="41" xfId="0" applyFont="1" applyFill="1" applyBorder="1" applyAlignment="1">
      <alignment horizontal="center" vertical="center"/>
    </xf>
    <xf numFmtId="165" fontId="1" fillId="49" borderId="146" xfId="0" applyNumberFormat="1" applyFont="1" applyFill="1" applyBorder="1" applyAlignment="1">
      <alignment vertical="center"/>
    </xf>
    <xf numFmtId="4" fontId="5" fillId="49" borderId="41" xfId="0" applyNumberFormat="1" applyFont="1" applyFill="1" applyBorder="1" applyAlignment="1">
      <alignment horizontal="right" vertical="center"/>
    </xf>
    <xf numFmtId="165" fontId="1" fillId="49" borderId="146" xfId="0" applyNumberFormat="1" applyFont="1" applyFill="1" applyBorder="1" applyAlignment="1">
      <alignment horizontal="center" vertical="center"/>
    </xf>
    <xf numFmtId="2" fontId="1" fillId="49" borderId="41" xfId="0" applyNumberFormat="1" applyFont="1" applyFill="1" applyBorder="1" applyAlignment="1">
      <alignment horizontal="center" vertical="center"/>
    </xf>
    <xf numFmtId="0" fontId="5" fillId="49" borderId="72" xfId="0" applyFont="1" applyFill="1" applyBorder="1" applyAlignment="1">
      <alignment horizontal="left" vertical="center"/>
    </xf>
    <xf numFmtId="165" fontId="1" fillId="49" borderId="157" xfId="0" applyNumberFormat="1" applyFont="1" applyFill="1" applyBorder="1" applyAlignment="1">
      <alignment vertical="center"/>
    </xf>
    <xf numFmtId="0" fontId="2" fillId="30" borderId="71" xfId="0" applyFont="1" applyFill="1" applyBorder="1" applyAlignment="1">
      <alignment horizontal="right"/>
    </xf>
    <xf numFmtId="0" fontId="5" fillId="49" borderId="72" xfId="0" applyFont="1" applyFill="1" applyBorder="1" applyAlignment="1">
      <alignment horizontal="right" vertical="center"/>
    </xf>
    <xf numFmtId="0" fontId="5" fillId="49" borderId="72" xfId="0" applyFont="1" applyFill="1" applyBorder="1" applyAlignment="1">
      <alignment horizontal="center" vertical="center"/>
    </xf>
    <xf numFmtId="2" fontId="5" fillId="49" borderId="72" xfId="0" applyNumberFormat="1" applyFont="1" applyFill="1" applyBorder="1" applyAlignment="1">
      <alignment horizontal="right" vertical="center"/>
    </xf>
    <xf numFmtId="0" fontId="16" fillId="30" borderId="72" xfId="0" applyFont="1" applyFill="1" applyBorder="1" applyAlignment="1">
      <alignment vertical="center"/>
    </xf>
    <xf numFmtId="0" fontId="1" fillId="30" borderId="72" xfId="0" applyFont="1" applyFill="1" applyBorder="1" applyAlignment="1">
      <alignment horizontal="center" vertical="center"/>
    </xf>
    <xf numFmtId="0" fontId="16" fillId="30" borderId="72" xfId="0" applyFont="1" applyFill="1" applyBorder="1" applyAlignment="1">
      <alignment horizontal="right" vertical="center"/>
    </xf>
    <xf numFmtId="0" fontId="16" fillId="30" borderId="72" xfId="0" applyFont="1" applyFill="1" applyBorder="1" applyAlignment="1">
      <alignment horizontal="center" vertical="center"/>
    </xf>
    <xf numFmtId="4" fontId="9" fillId="0" borderId="145" xfId="0" applyNumberFormat="1" applyFont="1" applyBorder="1" applyAlignment="1">
      <alignment vertical="center"/>
    </xf>
    <xf numFmtId="4" fontId="9" fillId="0" borderId="150" xfId="0" applyNumberFormat="1" applyFont="1" applyBorder="1" applyAlignment="1" applyProtection="1">
      <alignment vertical="center"/>
      <protection locked="0"/>
    </xf>
    <xf numFmtId="4" fontId="9" fillId="0" borderId="41" xfId="0" applyNumberFormat="1" applyFont="1" applyBorder="1" applyAlignment="1" applyProtection="1">
      <alignment vertical="center"/>
      <protection locked="0"/>
    </xf>
    <xf numFmtId="4" fontId="1" fillId="0" borderId="146" xfId="0" applyNumberFormat="1" applyFont="1" applyBorder="1" applyAlignment="1">
      <alignment vertical="center"/>
    </xf>
    <xf numFmtId="4" fontId="9" fillId="0" borderId="200" xfId="0" applyNumberFormat="1" applyFont="1" applyBorder="1" applyAlignment="1" applyProtection="1">
      <alignment vertical="center"/>
      <protection locked="0"/>
    </xf>
    <xf numFmtId="4" fontId="9" fillId="0" borderId="41" xfId="0" applyNumberFormat="1" applyFont="1" applyBorder="1"/>
    <xf numFmtId="4" fontId="1" fillId="0" borderId="146" xfId="0" applyNumberFormat="1" applyFont="1" applyBorder="1"/>
    <xf numFmtId="4" fontId="9" fillId="0" borderId="41" xfId="0" applyNumberFormat="1" applyFont="1" applyBorder="1" applyAlignment="1" applyProtection="1">
      <alignment horizontal="right" vertical="center"/>
      <protection locked="0"/>
    </xf>
    <xf numFmtId="4" fontId="1" fillId="0" borderId="42" xfId="0" applyNumberFormat="1" applyFont="1" applyBorder="1" applyAlignment="1" applyProtection="1">
      <alignment horizontal="right" vertical="center"/>
      <protection locked="0"/>
    </xf>
    <xf numFmtId="0" fontId="5" fillId="49" borderId="145" xfId="0" applyFont="1" applyFill="1" applyBorder="1" applyAlignment="1">
      <alignment horizontal="center" vertical="center"/>
    </xf>
    <xf numFmtId="0" fontId="1" fillId="30" borderId="122" xfId="0" applyFont="1" applyFill="1" applyBorder="1" applyAlignment="1">
      <alignment vertical="center"/>
    </xf>
    <xf numFmtId="4" fontId="5" fillId="30" borderId="41" xfId="0" applyNumberFormat="1" applyFont="1" applyFill="1" applyBorder="1" applyAlignment="1">
      <alignment vertical="center"/>
    </xf>
    <xf numFmtId="0" fontId="1" fillId="30" borderId="41" xfId="0" applyFont="1" applyFill="1" applyBorder="1" applyAlignment="1">
      <alignment vertical="center"/>
    </xf>
    <xf numFmtId="4" fontId="9" fillId="0" borderId="145" xfId="0" applyNumberFormat="1" applyFont="1" applyBorder="1" applyAlignment="1">
      <alignment horizontal="right" vertical="center"/>
    </xf>
    <xf numFmtId="0" fontId="66" fillId="54" borderId="189" xfId="0" applyFont="1" applyFill="1" applyBorder="1" applyAlignment="1">
      <alignment horizontal="center" vertical="center" wrapText="1"/>
    </xf>
    <xf numFmtId="0" fontId="40" fillId="0" borderId="122" xfId="0" applyFont="1" applyBorder="1"/>
    <xf numFmtId="0" fontId="33" fillId="0" borderId="192" xfId="0" applyFont="1" applyBorder="1"/>
    <xf numFmtId="0" fontId="33" fillId="0" borderId="192" xfId="0" applyFont="1" applyBorder="1" applyAlignment="1">
      <alignment wrapText="1"/>
    </xf>
    <xf numFmtId="0" fontId="33" fillId="0" borderId="0" xfId="0" applyFont="1"/>
    <xf numFmtId="0" fontId="84" fillId="54" borderId="122" xfId="0" applyFont="1" applyFill="1" applyBorder="1"/>
    <xf numFmtId="0" fontId="0" fillId="54" borderId="0" xfId="0" applyFill="1"/>
    <xf numFmtId="0" fontId="54" fillId="0" borderId="122" xfId="0" applyFont="1" applyBorder="1"/>
    <xf numFmtId="0" fontId="40" fillId="0" borderId="122" xfId="0" applyFont="1" applyBorder="1" applyAlignment="1">
      <alignment horizontal="center"/>
    </xf>
    <xf numFmtId="3" fontId="40" fillId="0" borderId="122" xfId="0" applyNumberFormat="1" applyFont="1" applyBorder="1" applyAlignment="1">
      <alignment horizontal="center"/>
    </xf>
    <xf numFmtId="4" fontId="33" fillId="0" borderId="122" xfId="0" applyNumberFormat="1" applyFont="1" applyBorder="1"/>
    <xf numFmtId="0" fontId="71" fillId="0" borderId="60" xfId="0" applyFont="1" applyBorder="1"/>
    <xf numFmtId="0" fontId="78" fillId="0" borderId="450" xfId="0" applyFont="1" applyBorder="1" applyAlignment="1">
      <alignment horizontal="left" vertical="center" wrapText="1"/>
    </xf>
    <xf numFmtId="0" fontId="78" fillId="0" borderId="122" xfId="0" applyFont="1" applyBorder="1" applyAlignment="1">
      <alignment horizontal="center" vertical="center" wrapText="1"/>
    </xf>
    <xf numFmtId="0" fontId="78" fillId="0" borderId="473" xfId="0" applyFont="1" applyBorder="1" applyAlignment="1">
      <alignment horizontal="center" vertical="center" wrapText="1"/>
    </xf>
    <xf numFmtId="0" fontId="8" fillId="10" borderId="200" xfId="0" applyFont="1" applyFill="1" applyBorder="1" applyAlignment="1" applyProtection="1">
      <alignment vertical="top" wrapText="1"/>
      <protection locked="0"/>
    </xf>
    <xf numFmtId="0" fontId="83" fillId="0" borderId="473" xfId="0" applyFont="1" applyBorder="1" applyAlignment="1">
      <alignment horizontal="center" vertical="center" wrapText="1"/>
    </xf>
    <xf numFmtId="0" fontId="11" fillId="2" borderId="361" xfId="0" applyFont="1" applyFill="1" applyBorder="1"/>
    <xf numFmtId="0" fontId="77" fillId="0" borderId="122" xfId="0" applyFont="1" applyBorder="1" applyProtection="1">
      <protection hidden="1"/>
    </xf>
    <xf numFmtId="0" fontId="2" fillId="0" borderId="122" xfId="0" applyFont="1" applyBorder="1" applyProtection="1">
      <protection hidden="1"/>
    </xf>
    <xf numFmtId="0" fontId="79" fillId="0" borderId="450" xfId="0" applyFont="1" applyBorder="1"/>
    <xf numFmtId="2" fontId="8" fillId="10" borderId="72" xfId="0" applyNumberFormat="1" applyFont="1" applyFill="1" applyBorder="1" applyAlignment="1" applyProtection="1">
      <alignment horizontal="center" vertical="center" wrapText="1"/>
      <protection locked="0"/>
    </xf>
    <xf numFmtId="14" fontId="1" fillId="10" borderId="88" xfId="0" applyNumberFormat="1" applyFont="1" applyFill="1" applyBorder="1" applyAlignment="1" applyProtection="1">
      <alignment horizontal="center" vertical="center" wrapText="1"/>
      <protection locked="0"/>
    </xf>
    <xf numFmtId="0" fontId="75" fillId="0" borderId="122" xfId="0" applyFont="1" applyBorder="1" applyProtection="1">
      <protection locked="0"/>
    </xf>
    <xf numFmtId="0" fontId="14" fillId="0" borderId="474" xfId="0" applyFont="1" applyBorder="1" applyAlignment="1">
      <alignment horizontal="center"/>
    </xf>
    <xf numFmtId="0" fontId="1" fillId="2" borderId="369" xfId="0" applyFont="1" applyFill="1" applyBorder="1"/>
    <xf numFmtId="0" fontId="1" fillId="2" borderId="122" xfId="0" applyFont="1" applyFill="1" applyBorder="1" applyAlignment="1" applyProtection="1">
      <alignment horizontal="left" vertical="center" wrapText="1"/>
      <protection hidden="1"/>
    </xf>
    <xf numFmtId="0" fontId="1" fillId="0" borderId="122" xfId="0" applyFont="1" applyBorder="1" applyAlignment="1">
      <alignment horizontal="center" vertical="center"/>
    </xf>
    <xf numFmtId="10" fontId="1" fillId="2" borderId="122" xfId="0" applyNumberFormat="1" applyFont="1" applyFill="1" applyBorder="1" applyAlignment="1" applyProtection="1">
      <alignment horizontal="center" vertical="center"/>
      <protection hidden="1"/>
    </xf>
    <xf numFmtId="0" fontId="26" fillId="2" borderId="476" xfId="0" applyFont="1" applyFill="1" applyBorder="1"/>
    <xf numFmtId="0" fontId="26" fillId="7" borderId="475" xfId="0" applyFont="1" applyFill="1" applyBorder="1"/>
    <xf numFmtId="0" fontId="26" fillId="0" borderId="477" xfId="0" applyFont="1" applyBorder="1"/>
    <xf numFmtId="0" fontId="66" fillId="2" borderId="122" xfId="0" applyFont="1" applyFill="1" applyBorder="1" applyProtection="1">
      <protection hidden="1"/>
    </xf>
    <xf numFmtId="0" fontId="2" fillId="0" borderId="141" xfId="0" applyFont="1" applyBorder="1"/>
    <xf numFmtId="0" fontId="2" fillId="0" borderId="142" xfId="0" applyFont="1" applyBorder="1"/>
    <xf numFmtId="0" fontId="5" fillId="0" borderId="113" xfId="0" applyFont="1" applyBorder="1" applyAlignment="1">
      <alignment vertical="center"/>
    </xf>
    <xf numFmtId="0" fontId="5" fillId="0" borderId="133" xfId="0" applyFont="1" applyBorder="1" applyAlignment="1">
      <alignment vertical="center"/>
    </xf>
    <xf numFmtId="3" fontId="33" fillId="10" borderId="13" xfId="0" applyNumberFormat="1" applyFont="1" applyFill="1" applyBorder="1" applyAlignment="1" applyProtection="1">
      <alignment horizontal="center" vertical="center"/>
      <protection locked="0"/>
    </xf>
    <xf numFmtId="0" fontId="5" fillId="0" borderId="32" xfId="0" applyFont="1" applyBorder="1" applyAlignment="1">
      <alignment vertical="center"/>
    </xf>
    <xf numFmtId="0" fontId="5" fillId="0" borderId="448" xfId="0" applyFont="1" applyBorder="1" applyAlignment="1">
      <alignment vertical="center"/>
    </xf>
    <xf numFmtId="0" fontId="5" fillId="0" borderId="122" xfId="0" applyFont="1" applyBorder="1" applyAlignment="1">
      <alignment horizontal="center" vertical="center" wrapText="1"/>
    </xf>
    <xf numFmtId="0" fontId="5" fillId="0" borderId="141" xfId="0" applyFont="1" applyBorder="1" applyAlignment="1">
      <alignment vertical="center"/>
    </xf>
    <xf numFmtId="0" fontId="14" fillId="0" borderId="479" xfId="0" applyFont="1" applyBorder="1"/>
    <xf numFmtId="0" fontId="14" fillId="0" borderId="480" xfId="0" applyFont="1" applyBorder="1"/>
    <xf numFmtId="0" fontId="14" fillId="0" borderId="481" xfId="0" applyFont="1" applyBorder="1"/>
    <xf numFmtId="0" fontId="14" fillId="0" borderId="482" xfId="0" applyFont="1" applyBorder="1"/>
    <xf numFmtId="0" fontId="14" fillId="0" borderId="483" xfId="0" applyFont="1" applyBorder="1"/>
    <xf numFmtId="0" fontId="14" fillId="0" borderId="484" xfId="0" applyFont="1" applyBorder="1"/>
    <xf numFmtId="0" fontId="14" fillId="24" borderId="482" xfId="0" applyFont="1" applyFill="1" applyBorder="1"/>
    <xf numFmtId="0" fontId="22" fillId="0" borderId="482" xfId="0" applyFont="1" applyBorder="1"/>
    <xf numFmtId="0" fontId="66" fillId="0" borderId="485" xfId="0" applyFont="1" applyBorder="1" applyAlignment="1">
      <alignment vertical="top"/>
    </xf>
    <xf numFmtId="0" fontId="14" fillId="0" borderId="486" xfId="0" applyFont="1" applyBorder="1"/>
    <xf numFmtId="0" fontId="14" fillId="0" borderId="487" xfId="0" applyFont="1" applyBorder="1"/>
    <xf numFmtId="0" fontId="14" fillId="0" borderId="488" xfId="0" applyFont="1" applyBorder="1"/>
    <xf numFmtId="0" fontId="14" fillId="0" borderId="489" xfId="0" applyFont="1" applyBorder="1"/>
    <xf numFmtId="0" fontId="8" fillId="25" borderId="122" xfId="0" applyFont="1" applyFill="1" applyBorder="1" applyAlignment="1" applyProtection="1">
      <alignment horizontal="left"/>
      <protection locked="0"/>
    </xf>
    <xf numFmtId="3" fontId="1" fillId="6" borderId="145" xfId="0" applyNumberFormat="1" applyFont="1" applyFill="1" applyBorder="1" applyAlignment="1" applyProtection="1">
      <alignment horizontal="center"/>
      <protection locked="0"/>
    </xf>
    <xf numFmtId="4" fontId="9" fillId="6" borderId="41" xfId="0" applyNumberFormat="1" applyFont="1" applyFill="1" applyBorder="1" applyAlignment="1" applyProtection="1">
      <alignment horizontal="right"/>
      <protection locked="0"/>
    </xf>
    <xf numFmtId="2" fontId="1" fillId="6" borderId="72" xfId="0" applyNumberFormat="1" applyFont="1" applyFill="1" applyBorder="1" applyAlignment="1" applyProtection="1">
      <alignment horizontal="center"/>
      <protection locked="0"/>
    </xf>
    <xf numFmtId="0" fontId="1" fillId="6" borderId="122" xfId="0" applyFont="1" applyFill="1" applyBorder="1" applyAlignment="1" applyProtection="1">
      <alignment horizontal="center"/>
      <protection locked="0"/>
    </xf>
    <xf numFmtId="3" fontId="1" fillId="6" borderId="122" xfId="0" applyNumberFormat="1" applyFont="1" applyFill="1" applyBorder="1" applyAlignment="1" applyProtection="1">
      <alignment horizontal="center"/>
      <protection locked="0"/>
    </xf>
    <xf numFmtId="0" fontId="1" fillId="6" borderId="122" xfId="0" applyFont="1" applyFill="1" applyBorder="1" applyAlignment="1" applyProtection="1">
      <alignment horizontal="center" vertical="center"/>
      <protection locked="0"/>
    </xf>
    <xf numFmtId="4" fontId="71" fillId="0" borderId="122" xfId="0" applyNumberFormat="1" applyFont="1" applyBorder="1" applyAlignment="1">
      <alignment horizontal="right"/>
    </xf>
    <xf numFmtId="4" fontId="5" fillId="8" borderId="122" xfId="0" applyNumberFormat="1" applyFont="1" applyFill="1" applyBorder="1" applyAlignment="1">
      <alignment horizontal="right"/>
    </xf>
    <xf numFmtId="4" fontId="0" fillId="0" borderId="0" xfId="0" applyNumberFormat="1"/>
    <xf numFmtId="4" fontId="1" fillId="6" borderId="41" xfId="0" applyNumberFormat="1" applyFont="1" applyFill="1" applyBorder="1" applyAlignment="1" applyProtection="1">
      <alignment horizontal="center" vertical="center"/>
      <protection locked="0"/>
    </xf>
    <xf numFmtId="1" fontId="1" fillId="6" borderId="146" xfId="0" applyNumberFormat="1" applyFont="1" applyFill="1" applyBorder="1" applyAlignment="1" applyProtection="1">
      <alignment horizontal="center" vertical="center"/>
      <protection locked="0"/>
    </xf>
    <xf numFmtId="2" fontId="1" fillId="6" borderId="41" xfId="0" applyNumberFormat="1" applyFont="1" applyFill="1" applyBorder="1" applyAlignment="1" applyProtection="1">
      <alignment horizontal="center" vertical="center"/>
      <protection locked="0"/>
    </xf>
    <xf numFmtId="2" fontId="1" fillId="6" borderId="144" xfId="0" applyNumberFormat="1" applyFont="1" applyFill="1" applyBorder="1" applyAlignment="1" applyProtection="1">
      <alignment horizontal="center" vertical="center"/>
      <protection locked="0"/>
    </xf>
    <xf numFmtId="0" fontId="1" fillId="6" borderId="144" xfId="0" applyFont="1" applyFill="1" applyBorder="1" applyAlignment="1" applyProtection="1">
      <alignment horizontal="center" vertical="center"/>
      <protection locked="0"/>
    </xf>
    <xf numFmtId="0" fontId="68" fillId="2" borderId="41" xfId="0" applyFont="1" applyFill="1" applyBorder="1" applyAlignment="1">
      <alignment horizontal="center"/>
    </xf>
    <xf numFmtId="1" fontId="68" fillId="0" borderId="41" xfId="0" applyNumberFormat="1" applyFont="1" applyBorder="1" applyAlignment="1">
      <alignment horizontal="center"/>
    </xf>
    <xf numFmtId="0" fontId="68" fillId="0" borderId="41" xfId="0" applyFont="1" applyBorder="1" applyAlignment="1">
      <alignment horizontal="center"/>
    </xf>
    <xf numFmtId="0" fontId="68" fillId="0" borderId="41" xfId="0" applyFont="1" applyBorder="1" applyAlignment="1">
      <alignment horizontal="left"/>
    </xf>
    <xf numFmtId="0" fontId="68" fillId="15" borderId="301" xfId="0" applyFont="1" applyFill="1" applyBorder="1" applyAlignment="1" applyProtection="1">
      <alignment horizontal="center"/>
      <protection locked="0"/>
    </xf>
    <xf numFmtId="4" fontId="88" fillId="0" borderId="116" xfId="0" applyNumberFormat="1" applyFont="1" applyBorder="1"/>
    <xf numFmtId="0" fontId="20" fillId="7" borderId="122" xfId="0" applyFont="1" applyFill="1" applyBorder="1" applyAlignment="1" applyProtection="1">
      <alignment horizontal="center"/>
      <protection hidden="1"/>
    </xf>
    <xf numFmtId="0" fontId="14" fillId="7" borderId="122" xfId="0" applyFont="1" applyFill="1" applyBorder="1" applyAlignment="1" applyProtection="1">
      <alignment vertical="top"/>
      <protection hidden="1"/>
    </xf>
    <xf numFmtId="0" fontId="1" fillId="7" borderId="122" xfId="0" applyFont="1" applyFill="1" applyBorder="1" applyAlignment="1" applyProtection="1">
      <alignment horizontal="left" vertical="center" wrapText="1"/>
      <protection hidden="1"/>
    </xf>
    <xf numFmtId="0" fontId="5" fillId="7" borderId="122" xfId="0" applyFont="1" applyFill="1" applyBorder="1" applyAlignment="1" applyProtection="1">
      <alignment horizontal="center" vertical="center"/>
      <protection hidden="1"/>
    </xf>
    <xf numFmtId="0" fontId="5" fillId="7" borderId="122" xfId="0" applyFont="1" applyFill="1" applyBorder="1" applyAlignment="1" applyProtection="1">
      <alignment horizontal="center" wrapText="1"/>
      <protection hidden="1"/>
    </xf>
    <xf numFmtId="0" fontId="0" fillId="7" borderId="122" xfId="0" applyFill="1" applyBorder="1" applyProtection="1">
      <protection hidden="1"/>
    </xf>
    <xf numFmtId="0" fontId="5" fillId="61" borderId="13" xfId="0" applyFont="1" applyFill="1" applyBorder="1" applyAlignment="1" applyProtection="1">
      <alignment horizontal="center" vertical="center" wrapText="1"/>
      <protection hidden="1"/>
    </xf>
    <xf numFmtId="0" fontId="66" fillId="61" borderId="54" xfId="0" applyFont="1" applyFill="1" applyBorder="1" applyAlignment="1" applyProtection="1">
      <alignment horizontal="center" vertical="center" wrapText="1"/>
      <protection hidden="1"/>
    </xf>
    <xf numFmtId="0" fontId="66" fillId="2" borderId="122" xfId="0" applyFont="1" applyFill="1" applyBorder="1" applyAlignment="1" applyProtection="1">
      <alignment vertical="center"/>
      <protection hidden="1"/>
    </xf>
    <xf numFmtId="0" fontId="1" fillId="0" borderId="255" xfId="0" applyFont="1" applyBorder="1" applyAlignment="1">
      <alignment horizontal="center"/>
    </xf>
    <xf numFmtId="4" fontId="1" fillId="0" borderId="497" xfId="0" applyNumberFormat="1" applyFont="1" applyBorder="1"/>
    <xf numFmtId="0" fontId="1" fillId="0" borderId="449" xfId="0" applyFont="1" applyBorder="1" applyAlignment="1">
      <alignment horizontal="center"/>
    </xf>
    <xf numFmtId="4" fontId="1" fillId="0" borderId="498" xfId="0" applyNumberFormat="1" applyFont="1" applyBorder="1"/>
    <xf numFmtId="0" fontId="1" fillId="0" borderId="238" xfId="0" applyFont="1" applyBorder="1" applyAlignment="1">
      <alignment horizontal="center"/>
    </xf>
    <xf numFmtId="0" fontId="1" fillId="0" borderId="499" xfId="0" applyFont="1" applyBorder="1" applyAlignment="1">
      <alignment horizontal="center"/>
    </xf>
    <xf numFmtId="0" fontId="1" fillId="0" borderId="500" xfId="0" applyFont="1" applyBorder="1"/>
    <xf numFmtId="4" fontId="1" fillId="0" borderId="501" xfId="0" applyNumberFormat="1" applyFont="1" applyBorder="1"/>
    <xf numFmtId="4" fontId="1" fillId="0" borderId="502" xfId="0" applyNumberFormat="1" applyFont="1" applyBorder="1"/>
    <xf numFmtId="0" fontId="1" fillId="0" borderId="239" xfId="0" applyFont="1" applyBorder="1"/>
    <xf numFmtId="0" fontId="1" fillId="0" borderId="503" xfId="0" applyFont="1" applyBorder="1" applyAlignment="1">
      <alignment horizontal="center"/>
    </xf>
    <xf numFmtId="0" fontId="1" fillId="0" borderId="501" xfId="0" applyFont="1" applyBorder="1"/>
    <xf numFmtId="4" fontId="1" fillId="0" borderId="504" xfId="0" applyNumberFormat="1" applyFont="1" applyBorder="1"/>
    <xf numFmtId="0" fontId="5" fillId="66" borderId="90" xfId="0" applyFont="1" applyFill="1" applyBorder="1" applyAlignment="1">
      <alignment horizontal="center" vertical="center" wrapText="1"/>
    </xf>
    <xf numFmtId="4" fontId="5" fillId="0" borderId="72" xfId="0" applyNumberFormat="1" applyFont="1" applyBorder="1" applyAlignment="1" applyProtection="1">
      <alignment horizontal="right" vertical="center"/>
      <protection hidden="1"/>
    </xf>
    <xf numFmtId="0" fontId="47" fillId="14" borderId="228" xfId="0" applyFont="1" applyFill="1" applyBorder="1" applyAlignment="1">
      <alignment horizontal="center" vertical="center" wrapText="1"/>
    </xf>
    <xf numFmtId="0" fontId="40" fillId="0" borderId="228" xfId="0" applyFont="1" applyBorder="1"/>
    <xf numFmtId="4" fontId="33" fillId="0" borderId="228" xfId="0" applyNumberFormat="1" applyFont="1" applyBorder="1"/>
    <xf numFmtId="0" fontId="54" fillId="0" borderId="228" xfId="0" applyFont="1" applyBorder="1"/>
    <xf numFmtId="0" fontId="0" fillId="24" borderId="122" xfId="0" applyFill="1" applyBorder="1"/>
    <xf numFmtId="3" fontId="48" fillId="53" borderId="191" xfId="0" applyNumberFormat="1" applyFont="1" applyFill="1" applyBorder="1"/>
    <xf numFmtId="0" fontId="11" fillId="24" borderId="122" xfId="0" applyFont="1" applyFill="1" applyBorder="1"/>
    <xf numFmtId="0" fontId="5" fillId="60" borderId="41" xfId="0" applyFont="1" applyFill="1" applyBorder="1" applyAlignment="1" applyProtection="1">
      <alignment horizontal="center" vertical="center" wrapText="1"/>
      <protection hidden="1"/>
    </xf>
    <xf numFmtId="0" fontId="5" fillId="60" borderId="72" xfId="0" applyFont="1" applyFill="1" applyBorder="1" applyAlignment="1" applyProtection="1">
      <alignment horizontal="center" vertical="center" wrapText="1"/>
      <protection hidden="1"/>
    </xf>
    <xf numFmtId="0" fontId="5" fillId="61" borderId="13" xfId="0" applyFont="1" applyFill="1" applyBorder="1" applyAlignment="1">
      <alignment horizontal="center" vertical="center" wrapText="1"/>
    </xf>
    <xf numFmtId="0" fontId="5" fillId="61" borderId="60" xfId="0" applyFont="1" applyFill="1" applyBorder="1" applyAlignment="1">
      <alignment horizontal="center" vertical="center" wrapText="1"/>
    </xf>
    <xf numFmtId="0" fontId="1" fillId="24" borderId="337" xfId="0" applyFont="1" applyFill="1" applyBorder="1"/>
    <xf numFmtId="0" fontId="16" fillId="24" borderId="122" xfId="0" applyFont="1" applyFill="1" applyBorder="1"/>
    <xf numFmtId="0" fontId="5" fillId="67" borderId="122" xfId="0" applyFont="1" applyFill="1" applyBorder="1" applyAlignment="1">
      <alignment horizontal="left"/>
    </xf>
    <xf numFmtId="0" fontId="5" fillId="67" borderId="122" xfId="0" applyFont="1" applyFill="1" applyBorder="1" applyAlignment="1">
      <alignment horizontal="center" vertical="center" wrapText="1"/>
    </xf>
    <xf numFmtId="0" fontId="5" fillId="24" borderId="122" xfId="0" applyFont="1" applyFill="1" applyBorder="1"/>
    <xf numFmtId="0" fontId="1" fillId="24" borderId="122" xfId="0" applyFont="1" applyFill="1" applyBorder="1"/>
    <xf numFmtId="0" fontId="5" fillId="24" borderId="122" xfId="0" applyFont="1" applyFill="1" applyBorder="1" applyAlignment="1">
      <alignment horizontal="left"/>
    </xf>
    <xf numFmtId="0" fontId="16" fillId="24" borderId="122" xfId="0" applyFont="1" applyFill="1" applyBorder="1" applyAlignment="1">
      <alignment horizontal="center"/>
    </xf>
    <xf numFmtId="0" fontId="16" fillId="24" borderId="338" xfId="0" applyFont="1" applyFill="1" applyBorder="1"/>
    <xf numFmtId="0" fontId="14" fillId="24" borderId="122" xfId="0" applyFont="1" applyFill="1" applyBorder="1" applyAlignment="1">
      <alignment horizontal="center"/>
    </xf>
    <xf numFmtId="0" fontId="1" fillId="24" borderId="232" xfId="0" applyFont="1" applyFill="1" applyBorder="1"/>
    <xf numFmtId="4" fontId="5" fillId="24" borderId="41" xfId="0" applyNumberFormat="1" applyFont="1" applyFill="1" applyBorder="1" applyAlignment="1">
      <alignment horizontal="right"/>
    </xf>
    <xf numFmtId="0" fontId="1" fillId="24" borderId="146" xfId="0" applyFont="1" applyFill="1" applyBorder="1" applyAlignment="1">
      <alignment vertical="center"/>
    </xf>
    <xf numFmtId="0" fontId="1" fillId="24" borderId="60" xfId="0" applyFont="1" applyFill="1" applyBorder="1"/>
    <xf numFmtId="0" fontId="14" fillId="24" borderId="60" xfId="0" applyFont="1" applyFill="1" applyBorder="1"/>
    <xf numFmtId="0" fontId="9" fillId="24" borderId="60" xfId="0" applyFont="1" applyFill="1" applyBorder="1"/>
    <xf numFmtId="0" fontId="1" fillId="10" borderId="40" xfId="0" applyFont="1" applyFill="1" applyBorder="1" applyAlignment="1" applyProtection="1">
      <alignment horizontal="center" vertical="center" wrapText="1"/>
      <protection locked="0"/>
    </xf>
    <xf numFmtId="0" fontId="5" fillId="5" borderId="505" xfId="0" applyFont="1" applyFill="1" applyBorder="1" applyAlignment="1" applyProtection="1">
      <alignment horizontal="center" vertical="center" wrapText="1"/>
      <protection hidden="1"/>
    </xf>
    <xf numFmtId="0" fontId="34" fillId="29" borderId="200" xfId="0" applyFont="1" applyFill="1" applyBorder="1" applyAlignment="1" applyProtection="1">
      <alignment horizontal="center" vertical="center"/>
      <protection hidden="1"/>
    </xf>
    <xf numFmtId="0" fontId="1" fillId="67" borderId="115" xfId="0" applyFont="1" applyFill="1" applyBorder="1"/>
    <xf numFmtId="0" fontId="1" fillId="67" borderId="122" xfId="0" applyFont="1" applyFill="1" applyBorder="1"/>
    <xf numFmtId="0" fontId="1" fillId="24" borderId="115" xfId="0" applyFont="1" applyFill="1" applyBorder="1" applyAlignment="1">
      <alignment vertical="center"/>
    </xf>
    <xf numFmtId="0" fontId="14" fillId="0" borderId="512" xfId="0" applyFont="1" applyBorder="1"/>
    <xf numFmtId="0" fontId="0" fillId="0" borderId="122" xfId="0" applyBorder="1" applyProtection="1">
      <protection locked="0"/>
    </xf>
    <xf numFmtId="4" fontId="5" fillId="8" borderId="146" xfId="0" applyNumberFormat="1" applyFont="1" applyFill="1" applyBorder="1" applyAlignment="1">
      <alignment horizontal="right"/>
    </xf>
    <xf numFmtId="0" fontId="5" fillId="5" borderId="157" xfId="0" applyFont="1" applyFill="1" applyBorder="1" applyAlignment="1">
      <alignment horizontal="center" vertical="center" wrapText="1"/>
    </xf>
    <xf numFmtId="0" fontId="1" fillId="7" borderId="146" xfId="0" applyFont="1" applyFill="1" applyBorder="1" applyAlignment="1">
      <alignment horizontal="left" vertical="center"/>
    </xf>
    <xf numFmtId="0" fontId="5" fillId="7" borderId="158" xfId="0" applyFont="1" applyFill="1" applyBorder="1" applyAlignment="1">
      <alignment horizontal="left" vertical="center"/>
    </xf>
    <xf numFmtId="0" fontId="5" fillId="5" borderId="146" xfId="0" applyFont="1" applyFill="1" applyBorder="1" applyAlignment="1">
      <alignment horizontal="left" vertical="center"/>
    </xf>
    <xf numFmtId="0" fontId="5" fillId="7" borderId="146" xfId="0" applyFont="1" applyFill="1" applyBorder="1" applyAlignment="1">
      <alignment horizontal="left"/>
    </xf>
    <xf numFmtId="0" fontId="5" fillId="5" borderId="146" xfId="0" applyFont="1" applyFill="1" applyBorder="1" applyAlignment="1">
      <alignment horizontal="left"/>
    </xf>
    <xf numFmtId="0" fontId="1" fillId="0" borderId="146" xfId="0" applyFont="1" applyBorder="1" applyAlignment="1">
      <alignment vertical="center"/>
    </xf>
    <xf numFmtId="0" fontId="5" fillId="5" borderId="146" xfId="0" applyFont="1" applyFill="1" applyBorder="1" applyAlignment="1">
      <alignment vertical="center"/>
    </xf>
    <xf numFmtId="4" fontId="1" fillId="0" borderId="146" xfId="0" applyNumberFormat="1" applyFont="1" applyBorder="1" applyAlignment="1">
      <alignment horizontal="right" vertical="center"/>
    </xf>
    <xf numFmtId="4" fontId="1" fillId="0" borderId="146" xfId="0" applyNumberFormat="1" applyFont="1" applyBorder="1" applyAlignment="1">
      <alignment horizontal="right"/>
    </xf>
    <xf numFmtId="4" fontId="1" fillId="0" borderId="157" xfId="0" applyNumberFormat="1" applyFont="1" applyBorder="1"/>
    <xf numFmtId="0" fontId="5" fillId="8" borderId="158" xfId="0" applyFont="1" applyFill="1" applyBorder="1" applyAlignment="1">
      <alignment horizontal="center" vertical="center" wrapText="1"/>
    </xf>
    <xf numFmtId="0" fontId="5" fillId="8" borderId="151" xfId="0" applyFont="1" applyFill="1" applyBorder="1" applyAlignment="1">
      <alignment horizontal="center" vertical="center" wrapText="1"/>
    </xf>
    <xf numFmtId="164" fontId="1" fillId="6" borderId="157" xfId="0" applyNumberFormat="1" applyFont="1" applyFill="1" applyBorder="1" applyAlignment="1" applyProtection="1">
      <alignment horizontal="center" vertical="center"/>
      <protection locked="0"/>
    </xf>
    <xf numFmtId="0" fontId="5" fillId="9" borderId="155" xfId="0" applyFont="1" applyFill="1" applyBorder="1" applyAlignment="1">
      <alignment horizontal="center" vertical="center" wrapText="1"/>
    </xf>
    <xf numFmtId="0" fontId="1" fillId="10" borderId="28" xfId="0" applyFont="1" applyFill="1" applyBorder="1" applyAlignment="1" applyProtection="1">
      <alignment horizontal="center" vertical="center"/>
      <protection locked="0"/>
    </xf>
    <xf numFmtId="0" fontId="1" fillId="6" borderId="71" xfId="0" applyFont="1" applyFill="1" applyBorder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1" fillId="2" borderId="1" xfId="0" applyFont="1" applyFill="1" applyBorder="1" applyProtection="1">
      <protection locked="0"/>
    </xf>
    <xf numFmtId="0" fontId="1" fillId="2" borderId="337" xfId="0" applyFont="1" applyFill="1" applyBorder="1" applyProtection="1">
      <protection locked="0"/>
    </xf>
    <xf numFmtId="0" fontId="4" fillId="0" borderId="338" xfId="0" applyFont="1" applyBorder="1" applyAlignment="1" applyProtection="1">
      <alignment horizontal="left" vertical="center"/>
      <protection locked="0"/>
    </xf>
    <xf numFmtId="0" fontId="1" fillId="0" borderId="338" xfId="0" applyFont="1" applyBorder="1" applyProtection="1">
      <protection locked="0"/>
    </xf>
    <xf numFmtId="0" fontId="1" fillId="0" borderId="122" xfId="0" applyFont="1" applyBorder="1" applyAlignment="1" applyProtection="1">
      <alignment vertical="center"/>
      <protection locked="0"/>
    </xf>
    <xf numFmtId="0" fontId="1" fillId="0" borderId="338" xfId="0" applyFont="1" applyBorder="1" applyAlignment="1" applyProtection="1">
      <alignment vertical="center"/>
      <protection locked="0"/>
    </xf>
    <xf numFmtId="0" fontId="5" fillId="0" borderId="122" xfId="0" applyFont="1" applyBorder="1" applyAlignment="1" applyProtection="1">
      <alignment horizontal="left" vertical="center"/>
      <protection locked="0"/>
    </xf>
    <xf numFmtId="0" fontId="5" fillId="2" borderId="122" xfId="0" applyFont="1" applyFill="1" applyBorder="1" applyAlignment="1" applyProtection="1">
      <alignment horizontal="left" vertical="center"/>
      <protection locked="0"/>
    </xf>
    <xf numFmtId="0" fontId="1" fillId="0" borderId="122" xfId="0" applyFont="1" applyBorder="1" applyAlignment="1" applyProtection="1">
      <alignment horizontal="left" vertical="center"/>
      <protection locked="0"/>
    </xf>
    <xf numFmtId="0" fontId="5" fillId="0" borderId="338" xfId="0" applyFont="1" applyBorder="1" applyAlignment="1" applyProtection="1">
      <alignment horizontal="left" vertical="center"/>
      <protection locked="0"/>
    </xf>
    <xf numFmtId="0" fontId="5" fillId="2" borderId="130" xfId="0" applyFont="1" applyFill="1" applyBorder="1" applyAlignment="1" applyProtection="1">
      <alignment horizontal="left" vertical="center"/>
      <protection locked="0"/>
    </xf>
    <xf numFmtId="0" fontId="5" fillId="0" borderId="338" xfId="0" applyFont="1" applyBorder="1" applyAlignment="1" applyProtection="1">
      <alignment horizontal="center" vertical="center" wrapText="1"/>
      <protection locked="0"/>
    </xf>
    <xf numFmtId="0" fontId="1" fillId="0" borderId="338" xfId="0" applyFont="1" applyBorder="1" applyAlignment="1" applyProtection="1">
      <alignment horizontal="center" vertical="center"/>
      <protection locked="0"/>
    </xf>
    <xf numFmtId="0" fontId="6" fillId="5" borderId="38" xfId="0" applyFont="1" applyFill="1" applyBorder="1" applyAlignment="1" applyProtection="1">
      <alignment horizontal="center" vertical="center"/>
      <protection locked="0"/>
    </xf>
    <xf numFmtId="0" fontId="5" fillId="5" borderId="38" xfId="0" applyFont="1" applyFill="1" applyBorder="1" applyAlignment="1" applyProtection="1">
      <alignment horizontal="center" vertical="center"/>
      <protection locked="0"/>
    </xf>
    <xf numFmtId="0" fontId="7" fillId="0" borderId="129" xfId="0" applyFont="1" applyBorder="1" applyAlignment="1" applyProtection="1">
      <alignment horizontal="center" vertical="center"/>
      <protection locked="0"/>
    </xf>
    <xf numFmtId="0" fontId="8" fillId="0" borderId="122" xfId="0" applyFont="1" applyBorder="1" applyAlignment="1" applyProtection="1">
      <alignment horizontal="left" vertical="top"/>
      <protection locked="0"/>
    </xf>
    <xf numFmtId="0" fontId="5" fillId="5" borderId="10" xfId="0" applyFont="1" applyFill="1" applyBorder="1" applyAlignment="1" applyProtection="1">
      <alignment horizontal="center" vertical="center" wrapText="1"/>
      <protection locked="0"/>
    </xf>
    <xf numFmtId="0" fontId="5" fillId="5" borderId="10" xfId="0" applyFont="1" applyFill="1" applyBorder="1" applyAlignment="1" applyProtection="1">
      <alignment horizontal="center" vertical="center"/>
      <protection locked="0"/>
    </xf>
    <xf numFmtId="0" fontId="4" fillId="0" borderId="338" xfId="0" applyFont="1" applyBorder="1" applyAlignment="1" applyProtection="1">
      <alignment horizontal="left" vertical="center" wrapText="1"/>
      <protection locked="0"/>
    </xf>
    <xf numFmtId="0" fontId="11" fillId="0" borderId="0" xfId="0" applyFont="1" applyProtection="1">
      <protection locked="0"/>
    </xf>
    <xf numFmtId="0" fontId="10" fillId="0" borderId="338" xfId="0" applyFont="1" applyBorder="1" applyAlignment="1" applyProtection="1">
      <alignment horizontal="left" vertical="center" wrapText="1"/>
      <protection locked="0"/>
    </xf>
    <xf numFmtId="0" fontId="12" fillId="0" borderId="0" xfId="0" applyFont="1" applyProtection="1">
      <protection locked="0"/>
    </xf>
    <xf numFmtId="0" fontId="12" fillId="0" borderId="337" xfId="0" applyFont="1" applyBorder="1" applyProtection="1">
      <protection locked="0"/>
    </xf>
    <xf numFmtId="0" fontId="13" fillId="0" borderId="338" xfId="0" applyFont="1" applyBorder="1" applyAlignment="1" applyProtection="1">
      <alignment horizontal="left" vertical="center" wrapText="1"/>
      <protection locked="0"/>
    </xf>
    <xf numFmtId="0" fontId="12" fillId="0" borderId="339" xfId="0" applyFont="1" applyBorder="1" applyProtection="1">
      <protection locked="0"/>
    </xf>
    <xf numFmtId="0" fontId="1" fillId="0" borderId="340" xfId="0" applyFont="1" applyBorder="1" applyProtection="1">
      <protection locked="0"/>
    </xf>
    <xf numFmtId="0" fontId="13" fillId="0" borderId="341" xfId="0" applyFont="1" applyBorder="1" applyAlignment="1" applyProtection="1">
      <alignment horizontal="left" vertical="center" wrapText="1"/>
      <protection locked="0"/>
    </xf>
    <xf numFmtId="0" fontId="1" fillId="23" borderId="10" xfId="0" applyFont="1" applyFill="1" applyBorder="1" applyAlignment="1">
      <alignment vertical="center" wrapText="1"/>
    </xf>
    <xf numFmtId="0" fontId="1" fillId="0" borderId="10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9" fillId="2" borderId="10" xfId="0" applyFont="1" applyFill="1" applyBorder="1" applyAlignment="1">
      <alignment horizontal="center" vertical="center" wrapText="1"/>
    </xf>
    <xf numFmtId="0" fontId="1" fillId="0" borderId="10" xfId="0" applyFont="1" applyBorder="1" applyAlignment="1">
      <alignment vertical="center" wrapText="1"/>
    </xf>
    <xf numFmtId="0" fontId="9" fillId="0" borderId="10" xfId="0" applyFont="1" applyBorder="1" applyAlignment="1">
      <alignment horizontal="center" vertical="center" wrapText="1"/>
    </xf>
    <xf numFmtId="1" fontId="1" fillId="0" borderId="13" xfId="0" applyNumberFormat="1" applyFont="1" applyBorder="1" applyAlignment="1">
      <alignment horizontal="center" vertical="center"/>
    </xf>
    <xf numFmtId="0" fontId="10" fillId="0" borderId="122" xfId="0" applyFont="1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1" fontId="71" fillId="28" borderId="200" xfId="0" applyNumberFormat="1" applyFont="1" applyFill="1" applyBorder="1" applyAlignment="1">
      <alignment horizontal="center" vertical="center" wrapText="1"/>
    </xf>
    <xf numFmtId="0" fontId="14" fillId="6" borderId="144" xfId="0" applyFont="1" applyFill="1" applyBorder="1" applyProtection="1">
      <protection locked="0"/>
    </xf>
    <xf numFmtId="0" fontId="14" fillId="6" borderId="143" xfId="0" applyFont="1" applyFill="1" applyBorder="1" applyProtection="1">
      <protection locked="0"/>
    </xf>
    <xf numFmtId="0" fontId="14" fillId="6" borderId="145" xfId="0" applyFont="1" applyFill="1" applyBorder="1" applyProtection="1">
      <protection locked="0"/>
    </xf>
    <xf numFmtId="4" fontId="5" fillId="8" borderId="41" xfId="0" applyNumberFormat="1" applyFont="1" applyFill="1" applyBorder="1" applyAlignment="1" applyProtection="1">
      <alignment horizontal="right"/>
      <protection locked="0"/>
    </xf>
    <xf numFmtId="0" fontId="1" fillId="68" borderId="41" xfId="0" applyFont="1" applyFill="1" applyBorder="1" applyAlignment="1" applyProtection="1">
      <alignment vertical="center"/>
      <protection locked="0"/>
    </xf>
    <xf numFmtId="4" fontId="1" fillId="68" borderId="41" xfId="0" applyNumberFormat="1" applyFont="1" applyFill="1" applyBorder="1" applyAlignment="1" applyProtection="1">
      <alignment vertical="center"/>
      <protection locked="0"/>
    </xf>
    <xf numFmtId="0" fontId="5" fillId="49" borderId="145" xfId="0" applyFont="1" applyFill="1" applyBorder="1" applyAlignment="1" applyProtection="1">
      <alignment horizontal="center" vertical="center"/>
      <protection locked="0"/>
    </xf>
    <xf numFmtId="0" fontId="5" fillId="7" borderId="145" xfId="0" applyFont="1" applyFill="1" applyBorder="1" applyAlignment="1" applyProtection="1">
      <alignment horizontal="center" vertical="center"/>
      <protection locked="0"/>
    </xf>
    <xf numFmtId="4" fontId="5" fillId="5" borderId="151" xfId="0" applyNumberFormat="1" applyFont="1" applyFill="1" applyBorder="1" applyAlignment="1" applyProtection="1">
      <alignment horizontal="right" vertical="center"/>
      <protection locked="0"/>
    </xf>
    <xf numFmtId="0" fontId="5" fillId="5" borderId="151" xfId="0" applyFont="1" applyFill="1" applyBorder="1" applyAlignment="1" applyProtection="1">
      <alignment horizontal="left" vertical="center"/>
      <protection locked="0"/>
    </xf>
    <xf numFmtId="4" fontId="5" fillId="30" borderId="146" xfId="0" applyNumberFormat="1" applyFont="1" applyFill="1" applyBorder="1" applyAlignment="1" applyProtection="1">
      <alignment vertical="center"/>
      <protection locked="0"/>
    </xf>
    <xf numFmtId="4" fontId="5" fillId="30" borderId="42" xfId="0" applyNumberFormat="1" applyFont="1" applyFill="1" applyBorder="1" applyAlignment="1" applyProtection="1">
      <alignment vertical="center"/>
      <protection locked="0"/>
    </xf>
    <xf numFmtId="4" fontId="5" fillId="0" borderId="41" xfId="0" applyNumberFormat="1" applyFont="1" applyBorder="1" applyAlignment="1" applyProtection="1">
      <alignment vertical="center"/>
      <protection locked="0"/>
    </xf>
    <xf numFmtId="0" fontId="1" fillId="0" borderId="41" xfId="0" applyFont="1" applyBorder="1" applyAlignment="1" applyProtection="1">
      <alignment vertical="center"/>
      <protection locked="0"/>
    </xf>
    <xf numFmtId="0" fontId="5" fillId="5" borderId="42" xfId="0" applyFont="1" applyFill="1" applyBorder="1" applyAlignment="1" applyProtection="1">
      <alignment horizontal="left" vertical="center"/>
      <protection locked="0"/>
    </xf>
    <xf numFmtId="0" fontId="1" fillId="10" borderId="10" xfId="0" applyFont="1" applyFill="1" applyBorder="1" applyAlignment="1" applyProtection="1">
      <alignment horizontal="center" vertical="center"/>
      <protection locked="0"/>
    </xf>
    <xf numFmtId="0" fontId="9" fillId="5" borderId="200" xfId="0" applyFont="1" applyFill="1" applyBorder="1" applyAlignment="1" applyProtection="1">
      <alignment horizontal="center" vertical="center"/>
      <protection locked="0"/>
    </xf>
    <xf numFmtId="179" fontId="1" fillId="26" borderId="200" xfId="0" applyNumberFormat="1" applyFont="1" applyFill="1" applyBorder="1" applyAlignment="1" applyProtection="1">
      <alignment horizontal="center"/>
      <protection locked="0"/>
    </xf>
    <xf numFmtId="177" fontId="1" fillId="26" borderId="200" xfId="0" applyNumberFormat="1" applyFont="1" applyFill="1" applyBorder="1" applyAlignment="1" applyProtection="1">
      <alignment horizontal="center"/>
      <protection locked="0"/>
    </xf>
    <xf numFmtId="0" fontId="5" fillId="5" borderId="10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3" fontId="1" fillId="2" borderId="10" xfId="0" applyNumberFormat="1" applyFont="1" applyFill="1" applyBorder="1" applyAlignment="1">
      <alignment horizontal="center" vertical="center" wrapText="1"/>
    </xf>
    <xf numFmtId="0" fontId="71" fillId="38" borderId="122" xfId="0" applyFont="1" applyFill="1" applyBorder="1" applyAlignment="1" applyProtection="1">
      <alignment vertical="center" wrapText="1"/>
      <protection hidden="1"/>
    </xf>
    <xf numFmtId="0" fontId="71" fillId="38" borderId="218" xfId="0" applyFont="1" applyFill="1" applyBorder="1" applyAlignment="1" applyProtection="1">
      <alignment vertical="center" wrapText="1"/>
      <protection hidden="1"/>
    </xf>
    <xf numFmtId="0" fontId="71" fillId="38" borderId="220" xfId="0" applyFont="1" applyFill="1" applyBorder="1" applyAlignment="1" applyProtection="1">
      <alignment vertical="center" wrapText="1"/>
      <protection hidden="1"/>
    </xf>
    <xf numFmtId="0" fontId="71" fillId="38" borderId="221" xfId="0" applyFont="1" applyFill="1" applyBorder="1" applyAlignment="1" applyProtection="1">
      <alignment vertical="center" wrapText="1"/>
      <protection hidden="1"/>
    </xf>
    <xf numFmtId="0" fontId="1" fillId="38" borderId="122" xfId="0" applyFont="1" applyFill="1" applyBorder="1" applyAlignment="1" applyProtection="1">
      <alignment horizontal="left" vertical="top" wrapText="1"/>
      <protection hidden="1"/>
    </xf>
    <xf numFmtId="0" fontId="1" fillId="38" borderId="218" xfId="0" applyFont="1" applyFill="1" applyBorder="1" applyAlignment="1" applyProtection="1">
      <alignment horizontal="left" vertical="top" wrapText="1"/>
      <protection hidden="1"/>
    </xf>
    <xf numFmtId="0" fontId="71" fillId="38" borderId="122" xfId="0" applyFont="1" applyFill="1" applyBorder="1" applyAlignment="1" applyProtection="1">
      <alignment horizontal="left" vertical="top" wrapText="1"/>
      <protection hidden="1"/>
    </xf>
    <xf numFmtId="0" fontId="71" fillId="38" borderId="218" xfId="0" applyFont="1" applyFill="1" applyBorder="1" applyAlignment="1" applyProtection="1">
      <alignment horizontal="left" vertical="top" wrapText="1"/>
      <protection hidden="1"/>
    </xf>
    <xf numFmtId="0" fontId="55" fillId="31" borderId="207" xfId="0" applyFont="1" applyFill="1" applyBorder="1" applyAlignment="1" applyProtection="1">
      <alignment horizontal="center" vertical="center" wrapText="1"/>
      <protection hidden="1"/>
    </xf>
    <xf numFmtId="0" fontId="55" fillId="31" borderId="208" xfId="0" applyFont="1" applyFill="1" applyBorder="1" applyAlignment="1" applyProtection="1">
      <alignment horizontal="center" vertical="center" wrapText="1"/>
      <protection hidden="1"/>
    </xf>
    <xf numFmtId="0" fontId="55" fillId="31" borderId="209" xfId="0" applyFont="1" applyFill="1" applyBorder="1" applyAlignment="1" applyProtection="1">
      <alignment horizontal="center" vertical="center" wrapText="1"/>
      <protection hidden="1"/>
    </xf>
    <xf numFmtId="0" fontId="55" fillId="31" borderId="210" xfId="0" applyFont="1" applyFill="1" applyBorder="1" applyAlignment="1" applyProtection="1">
      <alignment horizontal="center" vertical="center" wrapText="1"/>
      <protection hidden="1"/>
    </xf>
    <xf numFmtId="0" fontId="55" fillId="31" borderId="122" xfId="0" applyFont="1" applyFill="1" applyBorder="1" applyAlignment="1" applyProtection="1">
      <alignment horizontal="center" vertical="center" wrapText="1"/>
      <protection hidden="1"/>
    </xf>
    <xf numFmtId="0" fontId="55" fillId="31" borderId="211" xfId="0" applyFont="1" applyFill="1" applyBorder="1" applyAlignment="1" applyProtection="1">
      <alignment horizontal="center" vertical="center" wrapText="1"/>
      <protection hidden="1"/>
    </xf>
    <xf numFmtId="0" fontId="55" fillId="31" borderId="212" xfId="0" applyFont="1" applyFill="1" applyBorder="1" applyAlignment="1" applyProtection="1">
      <alignment horizontal="center" vertical="center" wrapText="1"/>
      <protection hidden="1"/>
    </xf>
    <xf numFmtId="0" fontId="55" fillId="31" borderId="213" xfId="0" applyFont="1" applyFill="1" applyBorder="1" applyAlignment="1" applyProtection="1">
      <alignment horizontal="center" vertical="center" wrapText="1"/>
      <protection hidden="1"/>
    </xf>
    <xf numFmtId="0" fontId="55" fillId="31" borderId="214" xfId="0" applyFont="1" applyFill="1" applyBorder="1" applyAlignment="1" applyProtection="1">
      <alignment horizontal="center" vertical="center" wrapText="1"/>
      <protection hidden="1"/>
    </xf>
    <xf numFmtId="0" fontId="4" fillId="42" borderId="215" xfId="0" applyFont="1" applyFill="1" applyBorder="1" applyAlignment="1" applyProtection="1">
      <alignment horizontal="center" vertical="center" wrapText="1"/>
      <protection hidden="1"/>
    </xf>
    <xf numFmtId="0" fontId="4" fillId="42" borderId="222" xfId="0" applyFont="1" applyFill="1" applyBorder="1" applyAlignment="1" applyProtection="1">
      <alignment horizontal="center" vertical="center" wrapText="1"/>
      <protection hidden="1"/>
    </xf>
    <xf numFmtId="0" fontId="4" fillId="42" borderId="216" xfId="0" applyFont="1" applyFill="1" applyBorder="1" applyAlignment="1" applyProtection="1">
      <alignment horizontal="center" vertical="center" wrapText="1"/>
      <protection hidden="1"/>
    </xf>
    <xf numFmtId="0" fontId="4" fillId="42" borderId="219" xfId="0" applyFont="1" applyFill="1" applyBorder="1" applyAlignment="1" applyProtection="1">
      <alignment horizontal="center" vertical="center" wrapText="1"/>
      <protection hidden="1"/>
    </xf>
    <xf numFmtId="0" fontId="4" fillId="42" borderId="220" xfId="0" applyFont="1" applyFill="1" applyBorder="1" applyAlignment="1" applyProtection="1">
      <alignment horizontal="center" vertical="center" wrapText="1"/>
      <protection hidden="1"/>
    </xf>
    <xf numFmtId="0" fontId="4" fillId="42" borderId="221" xfId="0" applyFont="1" applyFill="1" applyBorder="1" applyAlignment="1" applyProtection="1">
      <alignment horizontal="center" vertical="center" wrapText="1"/>
      <protection hidden="1"/>
    </xf>
    <xf numFmtId="0" fontId="1" fillId="38" borderId="122" xfId="0" applyFont="1" applyFill="1" applyBorder="1" applyAlignment="1" applyProtection="1">
      <alignment horizontal="left" vertical="center" wrapText="1"/>
      <protection hidden="1"/>
    </xf>
    <xf numFmtId="0" fontId="1" fillId="38" borderId="218" xfId="0" applyFont="1" applyFill="1" applyBorder="1" applyAlignment="1" applyProtection="1">
      <alignment horizontal="left" vertical="center" wrapText="1"/>
      <protection hidden="1"/>
    </xf>
    <xf numFmtId="0" fontId="1" fillId="38" borderId="122" xfId="0" applyFont="1" applyFill="1" applyBorder="1" applyAlignment="1" applyProtection="1">
      <alignment horizontal="left" wrapText="1"/>
      <protection hidden="1"/>
    </xf>
    <xf numFmtId="0" fontId="1" fillId="38" borderId="218" xfId="0" applyFont="1" applyFill="1" applyBorder="1" applyAlignment="1" applyProtection="1">
      <alignment horizontal="left" wrapText="1"/>
      <protection hidden="1"/>
    </xf>
    <xf numFmtId="0" fontId="1" fillId="6" borderId="8" xfId="0" applyFont="1" applyFill="1" applyBorder="1" applyAlignment="1" applyProtection="1">
      <alignment horizontal="left" vertical="center" wrapText="1"/>
      <protection locked="0"/>
    </xf>
    <xf numFmtId="0" fontId="2" fillId="0" borderId="95" xfId="0" applyFont="1" applyBorder="1" applyProtection="1">
      <protection locked="0"/>
    </xf>
    <xf numFmtId="0" fontId="2" fillId="0" borderId="9" xfId="0" applyFont="1" applyBorder="1" applyProtection="1">
      <protection locked="0"/>
    </xf>
    <xf numFmtId="0" fontId="1" fillId="6" borderId="28" xfId="0" applyFont="1" applyFill="1" applyBorder="1" applyAlignment="1" applyProtection="1">
      <alignment horizontal="center" vertical="center"/>
      <protection locked="0"/>
    </xf>
    <xf numFmtId="0" fontId="73" fillId="0" borderId="29" xfId="0" applyFont="1" applyBorder="1" applyProtection="1">
      <protection locked="0"/>
    </xf>
    <xf numFmtId="0" fontId="73" fillId="0" borderId="43" xfId="0" applyFont="1" applyBorder="1" applyProtection="1">
      <protection locked="0"/>
    </xf>
    <xf numFmtId="0" fontId="2" fillId="0" borderId="29" xfId="0" applyFont="1" applyBorder="1" applyProtection="1">
      <protection locked="0"/>
    </xf>
    <xf numFmtId="0" fontId="2" fillId="0" borderId="43" xfId="0" applyFont="1" applyBorder="1" applyProtection="1">
      <protection locked="0"/>
    </xf>
    <xf numFmtId="0" fontId="1" fillId="0" borderId="28" xfId="0" applyFont="1" applyBorder="1" applyAlignment="1">
      <alignment horizontal="left" vertical="center"/>
    </xf>
    <xf numFmtId="0" fontId="2" fillId="0" borderId="29" xfId="0" applyFont="1" applyBorder="1"/>
    <xf numFmtId="0" fontId="2" fillId="0" borderId="43" xfId="0" applyFont="1" applyBorder="1"/>
    <xf numFmtId="0" fontId="1" fillId="6" borderId="39" xfId="0" applyFont="1" applyFill="1" applyBorder="1" applyAlignment="1" applyProtection="1">
      <alignment horizontal="center" vertical="center" wrapText="1"/>
      <protection locked="0"/>
    </xf>
    <xf numFmtId="0" fontId="2" fillId="0" borderId="93" xfId="0" applyFont="1" applyBorder="1" applyProtection="1">
      <protection locked="0"/>
    </xf>
    <xf numFmtId="0" fontId="2" fillId="0" borderId="37" xfId="0" applyFont="1" applyBorder="1" applyProtection="1">
      <protection locked="0"/>
    </xf>
    <xf numFmtId="0" fontId="2" fillId="0" borderId="79" xfId="0" applyFont="1" applyBorder="1" applyProtection="1">
      <protection locked="0"/>
    </xf>
    <xf numFmtId="0" fontId="2" fillId="0" borderId="94" xfId="0" applyFont="1" applyBorder="1" applyProtection="1">
      <protection locked="0"/>
    </xf>
    <xf numFmtId="0" fontId="2" fillId="0" borderId="40" xfId="0" applyFont="1" applyBorder="1" applyProtection="1">
      <protection locked="0"/>
    </xf>
    <xf numFmtId="0" fontId="5" fillId="5" borderId="28" xfId="0" applyFont="1" applyFill="1" applyBorder="1" applyAlignment="1" applyProtection="1">
      <alignment horizontal="left" vertical="center"/>
      <protection locked="0"/>
    </xf>
    <xf numFmtId="0" fontId="5" fillId="60" borderId="11" xfId="0" applyFont="1" applyFill="1" applyBorder="1" applyAlignment="1" applyProtection="1">
      <alignment horizontal="center" vertical="center"/>
      <protection locked="0"/>
    </xf>
    <xf numFmtId="0" fontId="5" fillId="60" borderId="122" xfId="0" applyFont="1" applyFill="1" applyBorder="1" applyAlignment="1" applyProtection="1">
      <alignment horizontal="center" vertical="center"/>
      <protection locked="0"/>
    </xf>
    <xf numFmtId="0" fontId="5" fillId="60" borderId="12" xfId="0" applyFont="1" applyFill="1" applyBorder="1" applyAlignment="1" applyProtection="1">
      <alignment horizontal="center" vertical="center"/>
      <protection locked="0"/>
    </xf>
    <xf numFmtId="0" fontId="1" fillId="0" borderId="334" xfId="0" applyFont="1" applyBorder="1" applyAlignment="1" applyProtection="1">
      <alignment horizontal="center"/>
      <protection locked="0"/>
    </xf>
    <xf numFmtId="0" fontId="2" fillId="0" borderId="335" xfId="0" applyFont="1" applyBorder="1" applyProtection="1">
      <protection locked="0"/>
    </xf>
    <xf numFmtId="0" fontId="2" fillId="0" borderId="336" xfId="0" applyFont="1" applyBorder="1" applyProtection="1">
      <protection locked="0"/>
    </xf>
    <xf numFmtId="0" fontId="3" fillId="3" borderId="370" xfId="0" applyFont="1" applyFill="1" applyBorder="1" applyAlignment="1" applyProtection="1">
      <alignment horizontal="center" vertical="center" wrapText="1"/>
      <protection locked="0"/>
    </xf>
    <xf numFmtId="0" fontId="2" fillId="0" borderId="371" xfId="0" applyFont="1" applyBorder="1" applyProtection="1">
      <protection locked="0"/>
    </xf>
    <xf numFmtId="0" fontId="2" fillId="0" borderId="372" xfId="0" applyFont="1" applyBorder="1" applyProtection="1">
      <protection locked="0"/>
    </xf>
    <xf numFmtId="0" fontId="3" fillId="4" borderId="370" xfId="0" applyFont="1" applyFill="1" applyBorder="1" applyAlignment="1" applyProtection="1">
      <alignment horizontal="center" vertical="center"/>
      <protection locked="0"/>
    </xf>
    <xf numFmtId="0" fontId="1" fillId="6" borderId="429" xfId="0" applyFont="1" applyFill="1" applyBorder="1" applyAlignment="1" applyProtection="1">
      <alignment horizontal="center" vertical="center" wrapText="1"/>
      <protection locked="0"/>
    </xf>
    <xf numFmtId="0" fontId="72" fillId="6" borderId="430" xfId="0" applyFont="1" applyFill="1" applyBorder="1" applyAlignment="1" applyProtection="1">
      <alignment horizontal="center" vertical="center" wrapText="1"/>
      <protection locked="0"/>
    </xf>
    <xf numFmtId="0" fontId="73" fillId="0" borderId="93" xfId="0" applyFont="1" applyBorder="1" applyProtection="1">
      <protection locked="0"/>
    </xf>
    <xf numFmtId="0" fontId="73" fillId="0" borderId="37" xfId="0" applyFont="1" applyBorder="1" applyProtection="1">
      <protection locked="0"/>
    </xf>
    <xf numFmtId="0" fontId="1" fillId="6" borderId="79" xfId="0" applyFont="1" applyFill="1" applyBorder="1" applyAlignment="1" applyProtection="1">
      <alignment horizontal="center" vertical="center" wrapText="1"/>
      <protection locked="0"/>
    </xf>
    <xf numFmtId="0" fontId="73" fillId="0" borderId="40" xfId="0" applyFont="1" applyBorder="1" applyProtection="1">
      <protection locked="0"/>
    </xf>
    <xf numFmtId="0" fontId="1" fillId="23" borderId="28" xfId="0" applyFont="1" applyFill="1" applyBorder="1" applyAlignment="1">
      <alignment horizontal="left" vertical="center" wrapText="1"/>
    </xf>
    <xf numFmtId="0" fontId="2" fillId="24" borderId="43" xfId="0" applyFont="1" applyFill="1" applyBorder="1"/>
    <xf numFmtId="0" fontId="5" fillId="5" borderId="28" xfId="0" applyFont="1" applyFill="1" applyBorder="1" applyAlignment="1" applyProtection="1">
      <alignment horizontal="center" vertical="center" wrapText="1"/>
      <protection locked="0"/>
    </xf>
    <xf numFmtId="0" fontId="2" fillId="24" borderId="29" xfId="0" applyFont="1" applyFill="1" applyBorder="1"/>
    <xf numFmtId="0" fontId="71" fillId="23" borderId="28" xfId="0" applyFont="1" applyFill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5" fillId="60" borderId="28" xfId="0" applyFont="1" applyFill="1" applyBorder="1" applyAlignment="1" applyProtection="1">
      <alignment horizontal="center" vertical="center" wrapText="1"/>
      <protection locked="0"/>
    </xf>
    <xf numFmtId="0" fontId="2" fillId="30" borderId="43" xfId="0" applyFont="1" applyFill="1" applyBorder="1" applyProtection="1">
      <protection locked="0"/>
    </xf>
    <xf numFmtId="0" fontId="2" fillId="0" borderId="11" xfId="0" applyFont="1" applyBorder="1" applyProtection="1">
      <protection locked="0"/>
    </xf>
    <xf numFmtId="0" fontId="0" fillId="0" borderId="122" xfId="0" applyBorder="1" applyProtection="1">
      <protection locked="0"/>
    </xf>
    <xf numFmtId="0" fontId="2" fillId="0" borderId="12" xfId="0" applyFont="1" applyBorder="1" applyProtection="1">
      <protection locked="0"/>
    </xf>
    <xf numFmtId="0" fontId="5" fillId="5" borderId="79" xfId="0" applyFont="1" applyFill="1" applyBorder="1" applyAlignment="1" applyProtection="1">
      <alignment horizontal="center" vertical="center"/>
      <protection locked="0"/>
    </xf>
    <xf numFmtId="0" fontId="1" fillId="6" borderId="28" xfId="0" applyFont="1" applyFill="1" applyBorder="1" applyAlignment="1" applyProtection="1">
      <alignment horizontal="center" vertical="center" wrapText="1"/>
      <protection locked="0"/>
    </xf>
    <xf numFmtId="0" fontId="5" fillId="5" borderId="28" xfId="0" applyFont="1" applyFill="1" applyBorder="1" applyAlignment="1" applyProtection="1">
      <alignment horizontal="center" vertical="center"/>
      <protection locked="0"/>
    </xf>
    <xf numFmtId="0" fontId="1" fillId="6" borderId="28" xfId="0" applyFont="1" applyFill="1" applyBorder="1" applyAlignment="1" applyProtection="1">
      <alignment horizontal="left" vertical="center"/>
      <protection locked="0"/>
    </xf>
    <xf numFmtId="0" fontId="2" fillId="0" borderId="95" xfId="0" applyFont="1" applyBorder="1" applyAlignment="1" applyProtection="1">
      <alignment horizontal="left"/>
      <protection locked="0"/>
    </xf>
    <xf numFmtId="0" fontId="2" fillId="0" borderId="9" xfId="0" applyFont="1" applyBorder="1" applyAlignment="1" applyProtection="1">
      <alignment horizontal="left"/>
      <protection locked="0"/>
    </xf>
    <xf numFmtId="0" fontId="2" fillId="0" borderId="29" xfId="0" applyFont="1" applyBorder="1" applyAlignment="1" applyProtection="1">
      <alignment horizontal="left"/>
      <protection locked="0"/>
    </xf>
    <xf numFmtId="0" fontId="2" fillId="0" borderId="43" xfId="0" applyFont="1" applyBorder="1" applyAlignment="1" applyProtection="1">
      <alignment horizontal="left"/>
      <protection locked="0"/>
    </xf>
    <xf numFmtId="0" fontId="1" fillId="6" borderId="430" xfId="0" applyFont="1" applyFill="1" applyBorder="1" applyAlignment="1" applyProtection="1">
      <alignment horizontal="center" vertical="center" wrapText="1"/>
      <protection locked="0"/>
    </xf>
    <xf numFmtId="0" fontId="1" fillId="6" borderId="43" xfId="0" applyFont="1" applyFill="1" applyBorder="1" applyAlignment="1" applyProtection="1">
      <alignment horizontal="center" vertical="center" wrapText="1"/>
      <protection locked="0"/>
    </xf>
    <xf numFmtId="0" fontId="1" fillId="0" borderId="28" xfId="0" applyFont="1" applyBorder="1" applyAlignment="1">
      <alignment horizontal="center" vertical="center" wrapText="1"/>
    </xf>
    <xf numFmtId="2" fontId="1" fillId="6" borderId="28" xfId="0" applyNumberFormat="1" applyFont="1" applyFill="1" applyBorder="1" applyAlignment="1" applyProtection="1">
      <alignment horizontal="center" vertical="center" wrapText="1"/>
      <protection locked="0"/>
    </xf>
    <xf numFmtId="2" fontId="1" fillId="6" borderId="29" xfId="0" applyNumberFormat="1" applyFont="1" applyFill="1" applyBorder="1" applyAlignment="1" applyProtection="1">
      <alignment horizontal="center" vertical="center" wrapText="1"/>
      <protection locked="0"/>
    </xf>
    <xf numFmtId="2" fontId="1" fillId="6" borderId="43" xfId="0" applyNumberFormat="1" applyFont="1" applyFill="1" applyBorder="1" applyAlignment="1" applyProtection="1">
      <alignment horizontal="center" vertical="center" wrapText="1"/>
      <protection locked="0"/>
    </xf>
    <xf numFmtId="0" fontId="1" fillId="6" borderId="29" xfId="0" applyFont="1" applyFill="1" applyBorder="1" applyAlignment="1" applyProtection="1">
      <alignment horizontal="center" vertical="center" wrapText="1"/>
      <protection locked="0"/>
    </xf>
    <xf numFmtId="0" fontId="1" fillId="6" borderId="28" xfId="0" applyFont="1" applyFill="1" applyBorder="1" applyAlignment="1" applyProtection="1">
      <alignment horizontal="left" vertical="center" wrapText="1"/>
      <protection locked="0"/>
    </xf>
    <xf numFmtId="0" fontId="1" fillId="6" borderId="29" xfId="0" applyFont="1" applyFill="1" applyBorder="1" applyAlignment="1" applyProtection="1">
      <alignment horizontal="left" vertical="center" wrapText="1"/>
      <protection locked="0"/>
    </xf>
    <xf numFmtId="0" fontId="1" fillId="6" borderId="43" xfId="0" applyFont="1" applyFill="1" applyBorder="1" applyAlignment="1" applyProtection="1">
      <alignment horizontal="left" vertical="center" wrapText="1"/>
      <protection locked="0"/>
    </xf>
    <xf numFmtId="14" fontId="1" fillId="6" borderId="28" xfId="0" applyNumberFormat="1" applyFont="1" applyFill="1" applyBorder="1" applyAlignment="1" applyProtection="1">
      <alignment horizontal="center" vertical="center" wrapText="1"/>
      <protection locked="0"/>
    </xf>
    <xf numFmtId="14" fontId="1" fillId="6" borderId="43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122" xfId="0" applyFont="1" applyBorder="1" applyAlignment="1" applyProtection="1">
      <alignment horizontal="left" vertical="center"/>
      <protection hidden="1"/>
    </xf>
    <xf numFmtId="0" fontId="0" fillId="0" borderId="122" xfId="0" applyBorder="1" applyProtection="1">
      <protection hidden="1"/>
    </xf>
    <xf numFmtId="0" fontId="2" fillId="0" borderId="338" xfId="0" applyFont="1" applyBorder="1" applyProtection="1">
      <protection hidden="1"/>
    </xf>
    <xf numFmtId="0" fontId="5" fillId="5" borderId="39" xfId="0" applyFont="1" applyFill="1" applyBorder="1" applyAlignment="1" applyProtection="1">
      <alignment horizontal="center" vertical="center" wrapText="1"/>
      <protection hidden="1"/>
    </xf>
    <xf numFmtId="0" fontId="2" fillId="0" borderId="93" xfId="0" applyFont="1" applyBorder="1" applyProtection="1">
      <protection hidden="1"/>
    </xf>
    <xf numFmtId="0" fontId="2" fillId="0" borderId="37" xfId="0" applyFont="1" applyBorder="1" applyProtection="1">
      <protection hidden="1"/>
    </xf>
    <xf numFmtId="0" fontId="2" fillId="0" borderId="79" xfId="0" applyFont="1" applyBorder="1" applyProtection="1">
      <protection hidden="1"/>
    </xf>
    <xf numFmtId="0" fontId="2" fillId="0" borderId="94" xfId="0" applyFont="1" applyBorder="1" applyProtection="1">
      <protection hidden="1"/>
    </xf>
    <xf numFmtId="0" fontId="2" fillId="0" borderId="40" xfId="0" applyFont="1" applyBorder="1" applyProtection="1">
      <protection hidden="1"/>
    </xf>
    <xf numFmtId="0" fontId="10" fillId="6" borderId="28" xfId="0" applyFont="1" applyFill="1" applyBorder="1" applyAlignment="1" applyProtection="1">
      <alignment horizontal="center" vertical="center" wrapText="1"/>
      <protection locked="0"/>
    </xf>
    <xf numFmtId="0" fontId="1" fillId="6" borderId="35" xfId="0" applyFont="1" applyFill="1" applyBorder="1" applyAlignment="1" applyProtection="1">
      <alignment horizontal="left" vertical="center" wrapText="1"/>
      <protection locked="0"/>
    </xf>
    <xf numFmtId="0" fontId="2" fillId="0" borderId="50" xfId="0" applyFont="1" applyBorder="1" applyProtection="1">
      <protection locked="0"/>
    </xf>
    <xf numFmtId="0" fontId="2" fillId="0" borderId="54" xfId="0" applyFont="1" applyBorder="1" applyProtection="1">
      <protection locked="0"/>
    </xf>
    <xf numFmtId="0" fontId="5" fillId="9" borderId="28" xfId="0" applyFont="1" applyFill="1" applyBorder="1" applyAlignment="1" applyProtection="1">
      <alignment horizontal="center" vertical="center" wrapText="1"/>
      <protection hidden="1"/>
    </xf>
    <xf numFmtId="0" fontId="2" fillId="0" borderId="29" xfId="0" applyFont="1" applyBorder="1" applyProtection="1">
      <protection hidden="1"/>
    </xf>
    <xf numFmtId="0" fontId="2" fillId="0" borderId="43" xfId="0" applyFont="1" applyBorder="1" applyProtection="1">
      <protection hidden="1"/>
    </xf>
    <xf numFmtId="0" fontId="5" fillId="9" borderId="30" xfId="0" applyFont="1" applyFill="1" applyBorder="1" applyAlignment="1" applyProtection="1">
      <alignment horizontal="center" vertical="center" wrapText="1"/>
      <protection hidden="1"/>
    </xf>
    <xf numFmtId="0" fontId="2" fillId="0" borderId="137" xfId="0" applyFont="1" applyBorder="1" applyProtection="1">
      <protection hidden="1"/>
    </xf>
    <xf numFmtId="0" fontId="2" fillId="0" borderId="31" xfId="0" applyFont="1" applyBorder="1" applyProtection="1">
      <protection hidden="1"/>
    </xf>
    <xf numFmtId="0" fontId="2" fillId="0" borderId="129" xfId="0" applyFont="1" applyBorder="1" applyProtection="1">
      <protection hidden="1"/>
    </xf>
    <xf numFmtId="0" fontId="2" fillId="0" borderId="32" xfId="0" applyFont="1" applyBorder="1" applyProtection="1">
      <protection hidden="1"/>
    </xf>
    <xf numFmtId="0" fontId="2" fillId="0" borderId="33" xfId="0" applyFont="1" applyBorder="1" applyProtection="1">
      <protection hidden="1"/>
    </xf>
    <xf numFmtId="0" fontId="72" fillId="6" borderId="28" xfId="0" applyFont="1" applyFill="1" applyBorder="1" applyAlignment="1" applyProtection="1">
      <alignment horizontal="center" vertical="center" wrapText="1"/>
      <protection locked="0"/>
    </xf>
    <xf numFmtId="0" fontId="72" fillId="6" borderId="43" xfId="0" applyFont="1" applyFill="1" applyBorder="1" applyAlignment="1" applyProtection="1">
      <alignment horizontal="center" vertical="center" wrapText="1"/>
      <protection locked="0"/>
    </xf>
    <xf numFmtId="0" fontId="5" fillId="9" borderId="34" xfId="0" applyFont="1" applyFill="1" applyBorder="1" applyAlignment="1" applyProtection="1">
      <alignment horizontal="center" vertical="center" wrapText="1"/>
      <protection hidden="1"/>
    </xf>
    <xf numFmtId="0" fontId="17" fillId="5" borderId="39" xfId="0" applyFont="1" applyFill="1" applyBorder="1" applyAlignment="1" applyProtection="1">
      <alignment horizontal="center" vertical="center" wrapText="1"/>
      <protection hidden="1"/>
    </xf>
    <xf numFmtId="0" fontId="5" fillId="8" borderId="39" xfId="0" applyFont="1" applyFill="1" applyBorder="1" applyAlignment="1" applyProtection="1">
      <alignment horizontal="center" vertical="center"/>
      <protection hidden="1"/>
    </xf>
    <xf numFmtId="0" fontId="5" fillId="5" borderId="93" xfId="0" applyFont="1" applyFill="1" applyBorder="1" applyAlignment="1" applyProtection="1">
      <alignment horizontal="center" vertical="center" wrapText="1"/>
      <protection hidden="1"/>
    </xf>
    <xf numFmtId="0" fontId="5" fillId="5" borderId="146" xfId="0" applyFont="1" applyFill="1" applyBorder="1" applyAlignment="1" applyProtection="1">
      <alignment horizontal="center" vertical="center"/>
      <protection hidden="1"/>
    </xf>
    <xf numFmtId="0" fontId="2" fillId="0" borderId="151" xfId="0" applyFont="1" applyBorder="1" applyProtection="1">
      <protection hidden="1"/>
    </xf>
    <xf numFmtId="0" fontId="2" fillId="0" borderId="42" xfId="0" applyFont="1" applyBorder="1" applyProtection="1">
      <protection hidden="1"/>
    </xf>
    <xf numFmtId="0" fontId="5" fillId="5" borderId="28" xfId="0" applyFont="1" applyFill="1" applyBorder="1" applyAlignment="1" applyProtection="1">
      <alignment horizontal="center" vertical="center"/>
      <protection hidden="1"/>
    </xf>
    <xf numFmtId="0" fontId="5" fillId="5" borderId="151" xfId="0" applyFont="1" applyFill="1" applyBorder="1" applyAlignment="1" applyProtection="1">
      <alignment horizontal="center" vertical="center"/>
      <protection hidden="1"/>
    </xf>
    <xf numFmtId="0" fontId="1" fillId="0" borderId="122" xfId="0" applyFont="1" applyBorder="1" applyAlignment="1" applyProtection="1">
      <alignment horizontal="center" vertical="center" wrapText="1"/>
      <protection hidden="1"/>
    </xf>
    <xf numFmtId="0" fontId="2" fillId="0" borderId="12" xfId="0" applyFont="1" applyBorder="1" applyProtection="1">
      <protection hidden="1"/>
    </xf>
    <xf numFmtId="0" fontId="1" fillId="2" borderId="28" xfId="0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2" fillId="0" borderId="20" xfId="0" applyFont="1" applyBorder="1"/>
    <xf numFmtId="0" fontId="2" fillId="0" borderId="21" xfId="0" applyFont="1" applyBorder="1"/>
    <xf numFmtId="0" fontId="1" fillId="2" borderId="151" xfId="0" applyFont="1" applyFill="1" applyBorder="1" applyAlignment="1">
      <alignment horizontal="center" vertical="center" wrapText="1"/>
    </xf>
    <xf numFmtId="0" fontId="2" fillId="0" borderId="151" xfId="0" applyFont="1" applyBorder="1"/>
    <xf numFmtId="0" fontId="2" fillId="0" borderId="42" xfId="0" applyFont="1" applyBorder="1"/>
    <xf numFmtId="0" fontId="1" fillId="0" borderId="14" xfId="0" applyFont="1" applyBorder="1" applyAlignment="1">
      <alignment horizontal="center" vertical="center" wrapText="1"/>
    </xf>
    <xf numFmtId="0" fontId="2" fillId="0" borderId="15" xfId="0" applyFont="1" applyBorder="1"/>
    <xf numFmtId="0" fontId="2" fillId="0" borderId="16" xfId="0" applyFont="1" applyBorder="1"/>
    <xf numFmtId="0" fontId="1" fillId="6" borderId="224" xfId="0" applyFont="1" applyFill="1" applyBorder="1" applyAlignment="1" applyProtection="1">
      <alignment horizontal="center" vertical="center" wrapText="1"/>
      <protection locked="0"/>
    </xf>
    <xf numFmtId="0" fontId="2" fillId="0" borderId="225" xfId="0" applyFont="1" applyBorder="1" applyAlignment="1" applyProtection="1">
      <alignment wrapText="1"/>
      <protection locked="0"/>
    </xf>
    <xf numFmtId="0" fontId="2" fillId="0" borderId="226" xfId="0" applyFont="1" applyBorder="1" applyAlignment="1" applyProtection="1">
      <alignment wrapText="1"/>
      <protection locked="0"/>
    </xf>
    <xf numFmtId="0" fontId="1" fillId="0" borderId="146" xfId="0" applyFont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2" fillId="0" borderId="18" xfId="0" applyFont="1" applyBorder="1"/>
    <xf numFmtId="0" fontId="8" fillId="6" borderId="22" xfId="0" applyFont="1" applyFill="1" applyBorder="1" applyAlignment="1" applyProtection="1">
      <alignment horizontal="center"/>
      <protection locked="0"/>
    </xf>
    <xf numFmtId="0" fontId="2" fillId="0" borderId="23" xfId="0" applyFont="1" applyBorder="1" applyProtection="1">
      <protection locked="0"/>
    </xf>
    <xf numFmtId="0" fontId="2" fillId="0" borderId="24" xfId="0" applyFont="1" applyBorder="1" applyProtection="1">
      <protection locked="0"/>
    </xf>
    <xf numFmtId="0" fontId="2" fillId="0" borderId="25" xfId="0" applyFont="1" applyBorder="1" applyProtection="1">
      <protection locked="0"/>
    </xf>
    <xf numFmtId="0" fontId="2" fillId="0" borderId="26" xfId="0" applyFont="1" applyBorder="1" applyProtection="1">
      <protection locked="0"/>
    </xf>
    <xf numFmtId="0" fontId="2" fillId="0" borderId="27" xfId="0" applyFont="1" applyBorder="1" applyProtection="1">
      <protection locked="0"/>
    </xf>
    <xf numFmtId="0" fontId="5" fillId="5" borderId="39" xfId="0" applyFont="1" applyFill="1" applyBorder="1" applyAlignment="1" applyProtection="1">
      <alignment horizontal="center" vertical="center"/>
      <protection hidden="1"/>
    </xf>
    <xf numFmtId="0" fontId="3" fillId="3" borderId="370" xfId="0" applyFont="1" applyFill="1" applyBorder="1" applyAlignment="1" applyProtection="1">
      <alignment horizontal="center" vertical="center" wrapText="1"/>
      <protection hidden="1"/>
    </xf>
    <xf numFmtId="0" fontId="2" fillId="0" borderId="371" xfId="0" applyFont="1" applyBorder="1" applyProtection="1">
      <protection hidden="1"/>
    </xf>
    <xf numFmtId="0" fontId="2" fillId="0" borderId="372" xfId="0" applyFont="1" applyBorder="1" applyProtection="1">
      <protection hidden="1"/>
    </xf>
    <xf numFmtId="0" fontId="3" fillId="4" borderId="370" xfId="0" applyFont="1" applyFill="1" applyBorder="1" applyAlignment="1" applyProtection="1">
      <alignment horizontal="center" vertical="center"/>
      <protection hidden="1"/>
    </xf>
    <xf numFmtId="0" fontId="1" fillId="10" borderId="28" xfId="0" applyFont="1" applyFill="1" applyBorder="1" applyAlignment="1" applyProtection="1">
      <alignment horizontal="left" vertical="center" wrapText="1"/>
      <protection locked="0"/>
    </xf>
    <xf numFmtId="0" fontId="1" fillId="10" borderId="29" xfId="0" applyFont="1" applyFill="1" applyBorder="1" applyAlignment="1" applyProtection="1">
      <alignment horizontal="left" vertical="center" wrapText="1"/>
      <protection locked="0"/>
    </xf>
    <xf numFmtId="0" fontId="1" fillId="10" borderId="388" xfId="0" applyFont="1" applyFill="1" applyBorder="1" applyAlignment="1" applyProtection="1">
      <alignment horizontal="left" vertical="center" wrapText="1"/>
      <protection locked="0"/>
    </xf>
    <xf numFmtId="1" fontId="72" fillId="10" borderId="433" xfId="0" applyNumberFormat="1" applyFont="1" applyFill="1" applyBorder="1" applyAlignment="1" applyProtection="1">
      <alignment horizontal="center" vertical="center"/>
      <protection locked="0"/>
    </xf>
    <xf numFmtId="1" fontId="72" fillId="10" borderId="388" xfId="0" applyNumberFormat="1" applyFont="1" applyFill="1" applyBorder="1" applyAlignment="1" applyProtection="1">
      <alignment horizontal="center" vertical="center"/>
      <protection locked="0"/>
    </xf>
    <xf numFmtId="0" fontId="1" fillId="10" borderId="28" xfId="0" applyFont="1" applyFill="1" applyBorder="1" applyAlignment="1" applyProtection="1">
      <alignment horizontal="center" vertical="center"/>
      <protection locked="0"/>
    </xf>
    <xf numFmtId="0" fontId="1" fillId="10" borderId="43" xfId="0" applyFont="1" applyFill="1" applyBorder="1" applyAlignment="1" applyProtection="1">
      <alignment horizontal="center" vertical="center"/>
      <protection locked="0"/>
    </xf>
    <xf numFmtId="0" fontId="1" fillId="10" borderId="28" xfId="0" applyFont="1" applyFill="1" applyBorder="1" applyAlignment="1" applyProtection="1">
      <alignment horizontal="center" vertical="center" wrapText="1"/>
      <protection locked="0"/>
    </xf>
    <xf numFmtId="0" fontId="1" fillId="10" borderId="146" xfId="0" applyFont="1" applyFill="1" applyBorder="1" applyAlignment="1" applyProtection="1">
      <alignment horizontal="center" vertical="center"/>
      <protection locked="0"/>
    </xf>
    <xf numFmtId="0" fontId="2" fillId="0" borderId="42" xfId="0" applyFont="1" applyBorder="1" applyProtection="1">
      <protection locked="0"/>
    </xf>
    <xf numFmtId="0" fontId="72" fillId="10" borderId="29" xfId="0" applyFont="1" applyFill="1" applyBorder="1" applyAlignment="1" applyProtection="1">
      <alignment horizontal="left" vertical="center" wrapText="1"/>
      <protection locked="0"/>
    </xf>
    <xf numFmtId="0" fontId="72" fillId="10" borderId="43" xfId="0" applyFont="1" applyFill="1" applyBorder="1" applyAlignment="1" applyProtection="1">
      <alignment horizontal="left" vertical="center" wrapText="1"/>
      <protection locked="0"/>
    </xf>
    <xf numFmtId="0" fontId="9" fillId="6" borderId="47" xfId="0" applyFont="1" applyFill="1" applyBorder="1" applyAlignment="1" applyProtection="1">
      <alignment horizontal="center" vertical="center"/>
      <protection locked="0"/>
    </xf>
    <xf numFmtId="0" fontId="2" fillId="0" borderId="48" xfId="0" applyFont="1" applyBorder="1" applyProtection="1">
      <protection locked="0"/>
    </xf>
    <xf numFmtId="0" fontId="2" fillId="0" borderId="151" xfId="0" applyFont="1" applyBorder="1" applyProtection="1">
      <protection locked="0"/>
    </xf>
    <xf numFmtId="0" fontId="1" fillId="6" borderId="146" xfId="0" applyFont="1" applyFill="1" applyBorder="1" applyAlignment="1" applyProtection="1">
      <alignment horizontal="center" vertical="center"/>
      <protection locked="0"/>
    </xf>
    <xf numFmtId="0" fontId="1" fillId="6" borderId="151" xfId="0" applyFont="1" applyFill="1" applyBorder="1" applyAlignment="1" applyProtection="1">
      <alignment horizontal="center" vertical="center"/>
      <protection locked="0"/>
    </xf>
    <xf numFmtId="0" fontId="1" fillId="6" borderId="42" xfId="0" applyFont="1" applyFill="1" applyBorder="1" applyAlignment="1" applyProtection="1">
      <alignment horizontal="center" vertical="center"/>
      <protection locked="0"/>
    </xf>
    <xf numFmtId="0" fontId="1" fillId="25" borderId="146" xfId="0" applyFont="1" applyFill="1" applyBorder="1" applyAlignment="1" applyProtection="1">
      <alignment horizontal="left" vertical="center" wrapText="1"/>
      <protection locked="0"/>
    </xf>
    <xf numFmtId="0" fontId="2" fillId="26" borderId="151" xfId="0" applyFont="1" applyFill="1" applyBorder="1" applyProtection="1">
      <protection locked="0"/>
    </xf>
    <xf numFmtId="0" fontId="2" fillId="26" borderId="42" xfId="0" applyFont="1" applyFill="1" applyBorder="1" applyProtection="1">
      <protection locked="0"/>
    </xf>
    <xf numFmtId="0" fontId="5" fillId="5" borderId="44" xfId="0" applyFont="1" applyFill="1" applyBorder="1" applyAlignment="1" applyProtection="1">
      <alignment horizontal="center" vertical="center" wrapText="1"/>
      <protection hidden="1"/>
    </xf>
    <xf numFmtId="0" fontId="2" fillId="0" borderId="46" xfId="0" applyFont="1" applyBorder="1" applyProtection="1">
      <protection hidden="1"/>
    </xf>
    <xf numFmtId="0" fontId="2" fillId="0" borderId="45" xfId="0" applyFont="1" applyBorder="1" applyProtection="1">
      <protection hidden="1"/>
    </xf>
    <xf numFmtId="0" fontId="5" fillId="5" borderId="151" xfId="0" applyFont="1" applyFill="1" applyBorder="1" applyAlignment="1" applyProtection="1">
      <alignment horizontal="center" vertical="center" wrapText="1"/>
      <protection hidden="1"/>
    </xf>
    <xf numFmtId="1" fontId="1" fillId="10" borderId="433" xfId="0" applyNumberFormat="1" applyFont="1" applyFill="1" applyBorder="1" applyAlignment="1" applyProtection="1">
      <alignment horizontal="center" vertical="center"/>
      <protection locked="0"/>
    </xf>
    <xf numFmtId="1" fontId="1" fillId="10" borderId="388" xfId="0" applyNumberFormat="1" applyFont="1" applyFill="1" applyBorder="1" applyAlignment="1" applyProtection="1">
      <alignment horizontal="center" vertical="center"/>
      <protection locked="0"/>
    </xf>
    <xf numFmtId="0" fontId="9" fillId="10" borderId="28" xfId="0" applyFont="1" applyFill="1" applyBorder="1" applyAlignment="1" applyProtection="1">
      <alignment horizontal="center" vertical="center" wrapText="1"/>
      <protection locked="0"/>
    </xf>
    <xf numFmtId="0" fontId="9" fillId="10" borderId="29" xfId="0" applyFont="1" applyFill="1" applyBorder="1" applyAlignment="1" applyProtection="1">
      <alignment horizontal="center" vertical="center" wrapText="1"/>
      <protection locked="0"/>
    </xf>
    <xf numFmtId="0" fontId="9" fillId="10" borderId="43" xfId="0" applyFont="1" applyFill="1" applyBorder="1" applyAlignment="1" applyProtection="1">
      <alignment horizontal="center" vertical="center" wrapText="1"/>
      <protection locked="0"/>
    </xf>
    <xf numFmtId="0" fontId="1" fillId="10" borderId="7" xfId="0" applyFont="1" applyFill="1" applyBorder="1" applyAlignment="1" applyProtection="1">
      <alignment horizontal="left" vertical="center" wrapText="1"/>
      <protection locked="0"/>
    </xf>
    <xf numFmtId="0" fontId="9" fillId="10" borderId="28" xfId="0" applyFont="1" applyFill="1" applyBorder="1" applyAlignment="1" applyProtection="1">
      <alignment horizontal="center" vertical="center"/>
      <protection locked="0"/>
    </xf>
    <xf numFmtId="0" fontId="1" fillId="6" borderId="4" xfId="0" applyFont="1" applyFill="1" applyBorder="1" applyAlignment="1" applyProtection="1">
      <alignment horizontal="left" vertical="center" wrapText="1"/>
      <protection locked="0"/>
    </xf>
    <xf numFmtId="0" fontId="2" fillId="0" borderId="89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1" fillId="6" borderId="6" xfId="0" applyFont="1" applyFill="1" applyBorder="1" applyAlignment="1" applyProtection="1">
      <alignment horizontal="left" vertical="center" wrapText="1"/>
      <protection locked="0"/>
    </xf>
    <xf numFmtId="0" fontId="1" fillId="6" borderId="431" xfId="0" applyFont="1" applyFill="1" applyBorder="1" applyAlignment="1" applyProtection="1">
      <alignment horizontal="left" vertical="center" wrapText="1"/>
      <protection locked="0"/>
    </xf>
    <xf numFmtId="0" fontId="1" fillId="6" borderId="46" xfId="0" applyFont="1" applyFill="1" applyBorder="1" applyAlignment="1" applyProtection="1">
      <alignment horizontal="left" vertical="center" wrapText="1"/>
      <protection locked="0"/>
    </xf>
    <xf numFmtId="0" fontId="1" fillId="6" borderId="432" xfId="0" applyFont="1" applyFill="1" applyBorder="1" applyAlignment="1" applyProtection="1">
      <alignment horizontal="left" vertical="center" wrapText="1"/>
      <protection locked="0"/>
    </xf>
    <xf numFmtId="0" fontId="5" fillId="5" borderId="146" xfId="0" applyFont="1" applyFill="1" applyBorder="1" applyAlignment="1" applyProtection="1">
      <alignment horizontal="center" vertical="center" wrapText="1"/>
      <protection hidden="1"/>
    </xf>
    <xf numFmtId="0" fontId="5" fillId="65" borderId="148" xfId="0" applyFont="1" applyFill="1" applyBorder="1" applyAlignment="1" applyProtection="1">
      <alignment horizontal="center" vertical="center" wrapText="1"/>
      <protection hidden="1"/>
    </xf>
    <xf numFmtId="0" fontId="2" fillId="62" borderId="114" xfId="0" applyFont="1" applyFill="1" applyBorder="1" applyProtection="1">
      <protection hidden="1"/>
    </xf>
    <xf numFmtId="0" fontId="2" fillId="62" borderId="147" xfId="0" applyFont="1" applyFill="1" applyBorder="1" applyProtection="1">
      <protection hidden="1"/>
    </xf>
    <xf numFmtId="0" fontId="2" fillId="62" borderId="150" xfId="0" applyFont="1" applyFill="1" applyBorder="1" applyProtection="1">
      <protection hidden="1"/>
    </xf>
    <xf numFmtId="0" fontId="2" fillId="62" borderId="154" xfId="0" applyFont="1" applyFill="1" applyBorder="1" applyProtection="1">
      <protection hidden="1"/>
    </xf>
    <xf numFmtId="0" fontId="2" fillId="62" borderId="149" xfId="0" applyFont="1" applyFill="1" applyBorder="1" applyProtection="1">
      <protection hidden="1"/>
    </xf>
    <xf numFmtId="0" fontId="5" fillId="61" borderId="37" xfId="0" applyFont="1" applyFill="1" applyBorder="1" applyAlignment="1" applyProtection="1">
      <alignment horizontal="center" vertical="center" wrapText="1"/>
      <protection hidden="1"/>
    </xf>
    <xf numFmtId="0" fontId="2" fillId="62" borderId="40" xfId="0" applyFont="1" applyFill="1" applyBorder="1" applyProtection="1">
      <protection hidden="1"/>
    </xf>
    <xf numFmtId="0" fontId="17" fillId="0" borderId="122" xfId="0" applyFont="1" applyBorder="1" applyAlignment="1" applyProtection="1">
      <alignment horizontal="left" vertical="center" wrapText="1"/>
      <protection hidden="1"/>
    </xf>
    <xf numFmtId="0" fontId="5" fillId="5" borderId="36" xfId="0" applyFont="1" applyFill="1" applyBorder="1" applyAlignment="1" applyProtection="1">
      <alignment horizontal="center" vertical="center" wrapText="1"/>
      <protection hidden="1"/>
    </xf>
    <xf numFmtId="0" fontId="2" fillId="0" borderId="38" xfId="0" applyFont="1" applyBorder="1" applyProtection="1">
      <protection hidden="1"/>
    </xf>
    <xf numFmtId="0" fontId="5" fillId="50" borderId="39" xfId="0" applyFont="1" applyFill="1" applyBorder="1" applyAlignment="1" applyProtection="1">
      <alignment horizontal="center" vertical="center" wrapText="1"/>
      <protection hidden="1"/>
    </xf>
    <xf numFmtId="0" fontId="2" fillId="30" borderId="93" xfId="0" applyFont="1" applyFill="1" applyBorder="1" applyProtection="1">
      <protection hidden="1"/>
    </xf>
    <xf numFmtId="0" fontId="2" fillId="30" borderId="37" xfId="0" applyFont="1" applyFill="1" applyBorder="1" applyProtection="1">
      <protection hidden="1"/>
    </xf>
    <xf numFmtId="0" fontId="2" fillId="30" borderId="79" xfId="0" applyFont="1" applyFill="1" applyBorder="1" applyProtection="1">
      <protection hidden="1"/>
    </xf>
    <xf numFmtId="0" fontId="2" fillId="30" borderId="94" xfId="0" applyFont="1" applyFill="1" applyBorder="1" applyProtection="1">
      <protection hidden="1"/>
    </xf>
    <xf numFmtId="0" fontId="2" fillId="30" borderId="40" xfId="0" applyFont="1" applyFill="1" applyBorder="1" applyProtection="1">
      <protection hidden="1"/>
    </xf>
    <xf numFmtId="0" fontId="9" fillId="6" borderId="6" xfId="0" applyFont="1" applyFill="1" applyBorder="1" applyAlignment="1" applyProtection="1">
      <alignment horizontal="left" vertical="center" wrapText="1"/>
      <protection locked="0"/>
    </xf>
    <xf numFmtId="0" fontId="9" fillId="6" borderId="29" xfId="0" applyFont="1" applyFill="1" applyBorder="1" applyAlignment="1" applyProtection="1">
      <alignment horizontal="left" vertical="center" wrapText="1"/>
      <protection locked="0"/>
    </xf>
    <xf numFmtId="0" fontId="9" fillId="6" borderId="43" xfId="0" applyFont="1" applyFill="1" applyBorder="1" applyAlignment="1" applyProtection="1">
      <alignment horizontal="left" vertical="center" wrapText="1"/>
      <protection locked="0"/>
    </xf>
    <xf numFmtId="0" fontId="17" fillId="5" borderId="28" xfId="0" applyFont="1" applyFill="1" applyBorder="1" applyAlignment="1" applyProtection="1">
      <alignment horizontal="center" vertical="center" wrapText="1"/>
      <protection hidden="1"/>
    </xf>
    <xf numFmtId="0" fontId="1" fillId="10" borderId="43" xfId="0" applyFont="1" applyFill="1" applyBorder="1" applyAlignment="1" applyProtection="1">
      <alignment horizontal="left" vertical="center" wrapText="1"/>
      <protection locked="0"/>
    </xf>
    <xf numFmtId="0" fontId="8" fillId="0" borderId="122" xfId="0" applyFont="1" applyBorder="1" applyAlignment="1" applyProtection="1">
      <alignment horizontal="left" vertical="top" wrapText="1"/>
      <protection hidden="1"/>
    </xf>
    <xf numFmtId="0" fontId="5" fillId="8" borderId="146" xfId="0" applyFont="1" applyFill="1" applyBorder="1" applyAlignment="1" applyProtection="1">
      <alignment horizontal="center" vertical="center" wrapText="1"/>
      <protection hidden="1"/>
    </xf>
    <xf numFmtId="0" fontId="5" fillId="5" borderId="144" xfId="0" applyFont="1" applyFill="1" applyBorder="1" applyAlignment="1" applyProtection="1">
      <alignment horizontal="center" vertical="center" wrapText="1"/>
      <protection hidden="1"/>
    </xf>
    <xf numFmtId="0" fontId="2" fillId="0" borderId="145" xfId="0" applyFont="1" applyBorder="1" applyProtection="1">
      <protection hidden="1"/>
    </xf>
    <xf numFmtId="0" fontId="17" fillId="5" borderId="39" xfId="0" applyFont="1" applyFill="1" applyBorder="1" applyAlignment="1" applyProtection="1">
      <alignment horizontal="center" vertical="center"/>
      <protection hidden="1"/>
    </xf>
    <xf numFmtId="0" fontId="5" fillId="5" borderId="37" xfId="0" applyFont="1" applyFill="1" applyBorder="1" applyAlignment="1" applyProtection="1">
      <alignment horizontal="center" vertical="center" wrapText="1"/>
      <protection hidden="1"/>
    </xf>
    <xf numFmtId="0" fontId="5" fillId="5" borderId="79" xfId="0" applyFont="1" applyFill="1" applyBorder="1" applyAlignment="1" applyProtection="1">
      <alignment horizontal="center" vertical="center" wrapText="1"/>
      <protection hidden="1"/>
    </xf>
    <xf numFmtId="0" fontId="5" fillId="5" borderId="94" xfId="0" applyFont="1" applyFill="1" applyBorder="1" applyAlignment="1" applyProtection="1">
      <alignment horizontal="center" vertical="center" wrapText="1"/>
      <protection hidden="1"/>
    </xf>
    <xf numFmtId="0" fontId="5" fillId="5" borderId="40" xfId="0" applyFont="1" applyFill="1" applyBorder="1" applyAlignment="1" applyProtection="1">
      <alignment horizontal="center" vertical="center" wrapText="1"/>
      <protection hidden="1"/>
    </xf>
    <xf numFmtId="0" fontId="5" fillId="61" borderId="35" xfId="0" applyFont="1" applyFill="1" applyBorder="1" applyAlignment="1" applyProtection="1">
      <alignment horizontal="center" vertical="center" wrapText="1"/>
      <protection hidden="1"/>
    </xf>
    <xf numFmtId="0" fontId="2" fillId="62" borderId="50" xfId="0" applyFont="1" applyFill="1" applyBorder="1" applyProtection="1">
      <protection hidden="1"/>
    </xf>
    <xf numFmtId="0" fontId="2" fillId="62" borderId="49" xfId="0" applyFont="1" applyFill="1" applyBorder="1" applyProtection="1">
      <protection hidden="1"/>
    </xf>
    <xf numFmtId="0" fontId="5" fillId="0" borderId="28" xfId="0" applyFont="1" applyBorder="1" applyAlignment="1" applyProtection="1">
      <alignment horizontal="left" vertical="top" wrapText="1"/>
      <protection hidden="1"/>
    </xf>
    <xf numFmtId="0" fontId="1" fillId="0" borderId="28" xfId="0" applyFont="1" applyBorder="1" applyAlignment="1" applyProtection="1">
      <alignment horizontal="center" vertical="center" wrapText="1"/>
      <protection locked="0"/>
    </xf>
    <xf numFmtId="0" fontId="16" fillId="0" borderId="122" xfId="0" applyFont="1" applyBorder="1" applyProtection="1">
      <protection locked="0"/>
    </xf>
    <xf numFmtId="0" fontId="5" fillId="61" borderId="52" xfId="0" applyFont="1" applyFill="1" applyBorder="1" applyAlignment="1" applyProtection="1">
      <alignment horizontal="center" vertical="center" wrapText="1"/>
      <protection hidden="1"/>
    </xf>
    <xf numFmtId="0" fontId="2" fillId="62" borderId="53" xfId="0" applyFont="1" applyFill="1" applyBorder="1" applyProtection="1">
      <protection hidden="1"/>
    </xf>
    <xf numFmtId="0" fontId="1" fillId="0" borderId="28" xfId="0" applyFont="1" applyBorder="1" applyAlignment="1" applyProtection="1">
      <alignment horizontal="left" vertical="center" wrapText="1"/>
      <protection locked="0"/>
    </xf>
    <xf numFmtId="0" fontId="5" fillId="61" borderId="39" xfId="0" applyFont="1" applyFill="1" applyBorder="1" applyAlignment="1" applyProtection="1">
      <alignment horizontal="center" vertical="center" wrapText="1"/>
      <protection hidden="1"/>
    </xf>
    <xf numFmtId="0" fontId="2" fillId="62" borderId="93" xfId="0" applyFont="1" applyFill="1" applyBorder="1" applyProtection="1">
      <protection hidden="1"/>
    </xf>
    <xf numFmtId="0" fontId="2" fillId="62" borderId="37" xfId="0" applyFont="1" applyFill="1" applyBorder="1" applyProtection="1">
      <protection hidden="1"/>
    </xf>
    <xf numFmtId="0" fontId="2" fillId="62" borderId="79" xfId="0" applyFont="1" applyFill="1" applyBorder="1" applyProtection="1">
      <protection hidden="1"/>
    </xf>
    <xf numFmtId="0" fontId="2" fillId="62" borderId="94" xfId="0" applyFont="1" applyFill="1" applyBorder="1" applyProtection="1">
      <protection hidden="1"/>
    </xf>
    <xf numFmtId="0" fontId="5" fillId="61" borderId="50" xfId="0" applyFont="1" applyFill="1" applyBorder="1" applyAlignment="1" applyProtection="1">
      <alignment horizontal="center" vertical="center" wrapText="1"/>
      <protection hidden="1"/>
    </xf>
    <xf numFmtId="0" fontId="2" fillId="62" borderId="54" xfId="0" applyFont="1" applyFill="1" applyBorder="1" applyProtection="1">
      <protection hidden="1"/>
    </xf>
    <xf numFmtId="0" fontId="5" fillId="5" borderId="90" xfId="0" applyFont="1" applyFill="1" applyBorder="1" applyAlignment="1" applyProtection="1">
      <alignment horizontal="center" vertical="center" wrapText="1"/>
      <protection hidden="1"/>
    </xf>
    <xf numFmtId="0" fontId="2" fillId="0" borderId="91" xfId="0" applyFont="1" applyBorder="1" applyProtection="1">
      <protection hidden="1"/>
    </xf>
    <xf numFmtId="0" fontId="1" fillId="10" borderId="146" xfId="0" applyFont="1" applyFill="1" applyBorder="1" applyAlignment="1" applyProtection="1">
      <alignment horizontal="left" vertical="center" wrapText="1"/>
      <protection locked="0"/>
    </xf>
    <xf numFmtId="0" fontId="1" fillId="10" borderId="42" xfId="0" applyFont="1" applyFill="1" applyBorder="1" applyAlignment="1" applyProtection="1">
      <alignment horizontal="left" vertical="center" wrapText="1"/>
      <protection locked="0"/>
    </xf>
    <xf numFmtId="0" fontId="5" fillId="5" borderId="157" xfId="0" applyFont="1" applyFill="1" applyBorder="1" applyAlignment="1" applyProtection="1">
      <alignment horizontal="center" vertical="center" wrapText="1"/>
      <protection hidden="1"/>
    </xf>
    <xf numFmtId="0" fontId="2" fillId="0" borderId="71" xfId="0" applyFont="1" applyBorder="1" applyProtection="1">
      <protection hidden="1"/>
    </xf>
    <xf numFmtId="0" fontId="14" fillId="0" borderId="407" xfId="0" applyFont="1" applyBorder="1" applyAlignment="1" applyProtection="1">
      <alignment horizontal="center"/>
      <protection hidden="1"/>
    </xf>
    <xf numFmtId="0" fontId="14" fillId="0" borderId="408" xfId="0" applyFont="1" applyBorder="1" applyAlignment="1" applyProtection="1">
      <alignment horizontal="center"/>
      <protection hidden="1"/>
    </xf>
    <xf numFmtId="0" fontId="14" fillId="0" borderId="409" xfId="0" applyFont="1" applyBorder="1" applyAlignment="1" applyProtection="1">
      <alignment horizontal="center"/>
      <protection hidden="1"/>
    </xf>
    <xf numFmtId="0" fontId="14" fillId="0" borderId="412" xfId="0" applyFont="1" applyBorder="1" applyAlignment="1" applyProtection="1">
      <alignment horizontal="center"/>
      <protection hidden="1"/>
    </xf>
    <xf numFmtId="0" fontId="14" fillId="0" borderId="413" xfId="0" applyFont="1" applyBorder="1" applyAlignment="1" applyProtection="1">
      <alignment horizontal="center"/>
      <protection hidden="1"/>
    </xf>
    <xf numFmtId="0" fontId="14" fillId="0" borderId="414" xfId="0" applyFont="1" applyBorder="1" applyAlignment="1" applyProtection="1">
      <alignment horizontal="center"/>
      <protection hidden="1"/>
    </xf>
    <xf numFmtId="0" fontId="1" fillId="10" borderId="157" xfId="0" applyFont="1" applyFill="1" applyBorder="1" applyAlignment="1" applyProtection="1">
      <alignment horizontal="left" vertical="center"/>
      <protection locked="0"/>
    </xf>
    <xf numFmtId="0" fontId="2" fillId="0" borderId="160" xfId="0" applyFont="1" applyBorder="1" applyProtection="1">
      <protection locked="0"/>
    </xf>
    <xf numFmtId="0" fontId="2" fillId="0" borderId="71" xfId="0" applyFont="1" applyBorder="1" applyProtection="1">
      <protection locked="0"/>
    </xf>
    <xf numFmtId="0" fontId="2" fillId="0" borderId="160" xfId="0" applyFont="1" applyBorder="1" applyAlignment="1" applyProtection="1">
      <alignment horizontal="left"/>
      <protection locked="0"/>
    </xf>
    <xf numFmtId="0" fontId="2" fillId="0" borderId="71" xfId="0" applyFont="1" applyBorder="1" applyAlignment="1" applyProtection="1">
      <alignment horizontal="left"/>
      <protection locked="0"/>
    </xf>
    <xf numFmtId="2" fontId="8" fillId="10" borderId="229" xfId="0" applyNumberFormat="1" applyFont="1" applyFill="1" applyBorder="1" applyAlignment="1" applyProtection="1">
      <alignment horizontal="center" vertical="center" wrapText="1"/>
      <protection locked="0"/>
    </xf>
    <xf numFmtId="2" fontId="8" fillId="10" borderId="227" xfId="0" applyNumberFormat="1" applyFont="1" applyFill="1" applyBorder="1" applyAlignment="1" applyProtection="1">
      <alignment horizontal="center" vertical="center" wrapText="1"/>
      <protection locked="0"/>
    </xf>
    <xf numFmtId="2" fontId="8" fillId="10" borderId="230" xfId="0" applyNumberFormat="1" applyFont="1" applyFill="1" applyBorder="1" applyAlignment="1" applyProtection="1">
      <alignment horizontal="center" vertical="center" wrapText="1"/>
      <protection locked="0"/>
    </xf>
    <xf numFmtId="2" fontId="1" fillId="10" borderId="229" xfId="0" applyNumberFormat="1" applyFont="1" applyFill="1" applyBorder="1" applyAlignment="1" applyProtection="1">
      <alignment horizontal="center" vertical="center" wrapText="1"/>
      <protection locked="0"/>
    </xf>
    <xf numFmtId="2" fontId="1" fillId="10" borderId="227" xfId="0" applyNumberFormat="1" applyFont="1" applyFill="1" applyBorder="1" applyAlignment="1" applyProtection="1">
      <alignment horizontal="center" vertical="center" wrapText="1"/>
      <protection locked="0"/>
    </xf>
    <xf numFmtId="2" fontId="1" fillId="10" borderId="230" xfId="0" applyNumberFormat="1" applyFont="1" applyFill="1" applyBorder="1" applyAlignment="1" applyProtection="1">
      <alignment horizontal="center" vertical="center" wrapText="1"/>
      <protection locked="0"/>
    </xf>
    <xf numFmtId="0" fontId="1" fillId="10" borderId="229" xfId="0" applyFont="1" applyFill="1" applyBorder="1" applyAlignment="1" applyProtection="1">
      <alignment horizontal="center" vertical="center" wrapText="1"/>
      <protection locked="0"/>
    </xf>
    <xf numFmtId="0" fontId="1" fillId="10" borderId="227" xfId="0" applyFont="1" applyFill="1" applyBorder="1" applyAlignment="1" applyProtection="1">
      <alignment horizontal="center" vertical="center" wrapText="1"/>
      <protection locked="0"/>
    </xf>
    <xf numFmtId="0" fontId="1" fillId="10" borderId="230" xfId="0" applyFont="1" applyFill="1" applyBorder="1" applyAlignment="1" applyProtection="1">
      <alignment horizontal="center" vertical="center" wrapText="1"/>
      <protection locked="0"/>
    </xf>
    <xf numFmtId="0" fontId="17" fillId="0" borderId="73" xfId="0" applyFont="1" applyBorder="1" applyAlignment="1" applyProtection="1">
      <alignment horizontal="left" vertical="center" wrapText="1"/>
      <protection hidden="1"/>
    </xf>
    <xf numFmtId="0" fontId="2" fillId="0" borderId="73" xfId="0" applyFont="1" applyBorder="1" applyProtection="1">
      <protection hidden="1"/>
    </xf>
    <xf numFmtId="0" fontId="2" fillId="0" borderId="74" xfId="0" applyFont="1" applyBorder="1" applyProtection="1">
      <protection hidden="1"/>
    </xf>
    <xf numFmtId="0" fontId="5" fillId="0" borderId="75" xfId="0" applyFont="1" applyBorder="1" applyAlignment="1" applyProtection="1">
      <alignment horizontal="left" vertical="center" wrapText="1"/>
      <protection hidden="1"/>
    </xf>
    <xf numFmtId="0" fontId="2" fillId="0" borderId="75" xfId="0" applyFont="1" applyBorder="1" applyProtection="1">
      <protection hidden="1"/>
    </xf>
    <xf numFmtId="0" fontId="2" fillId="0" borderId="76" xfId="0" applyFont="1" applyBorder="1" applyProtection="1">
      <protection hidden="1"/>
    </xf>
    <xf numFmtId="0" fontId="1" fillId="10" borderId="157" xfId="0" applyFont="1" applyFill="1" applyBorder="1" applyAlignment="1" applyProtection="1">
      <alignment horizontal="left" vertical="center" wrapText="1"/>
      <protection locked="0"/>
    </xf>
    <xf numFmtId="2" fontId="1" fillId="10" borderId="229" xfId="0" applyNumberFormat="1" applyFont="1" applyFill="1" applyBorder="1" applyAlignment="1" applyProtection="1">
      <alignment horizontal="left" vertical="center" wrapText="1"/>
      <protection locked="0"/>
    </xf>
    <xf numFmtId="2" fontId="1" fillId="10" borderId="227" xfId="0" applyNumberFormat="1" applyFont="1" applyFill="1" applyBorder="1" applyAlignment="1" applyProtection="1">
      <alignment horizontal="left" vertical="center" wrapText="1"/>
      <protection locked="0"/>
    </xf>
    <xf numFmtId="2" fontId="1" fillId="10" borderId="230" xfId="0" applyNumberFormat="1" applyFont="1" applyFill="1" applyBorder="1" applyAlignment="1" applyProtection="1">
      <alignment horizontal="left" vertical="center" wrapText="1"/>
      <protection locked="0"/>
    </xf>
    <xf numFmtId="0" fontId="5" fillId="5" borderId="155" xfId="0" applyFont="1" applyFill="1" applyBorder="1" applyAlignment="1" applyProtection="1">
      <alignment horizontal="center" vertical="center" wrapText="1"/>
      <protection hidden="1"/>
    </xf>
    <xf numFmtId="0" fontId="2" fillId="0" borderId="159" xfId="0" applyFont="1" applyBorder="1" applyProtection="1">
      <protection hidden="1"/>
    </xf>
    <xf numFmtId="0" fontId="2" fillId="0" borderId="156" xfId="0" applyFont="1" applyBorder="1" applyProtection="1">
      <protection hidden="1"/>
    </xf>
    <xf numFmtId="0" fontId="2" fillId="0" borderId="158" xfId="0" applyFont="1" applyBorder="1" applyProtection="1">
      <protection hidden="1"/>
    </xf>
    <xf numFmtId="0" fontId="2" fillId="0" borderId="175" xfId="0" applyFont="1" applyBorder="1" applyProtection="1">
      <protection hidden="1"/>
    </xf>
    <xf numFmtId="0" fontId="2" fillId="0" borderId="92" xfId="0" applyFont="1" applyBorder="1" applyProtection="1">
      <protection hidden="1"/>
    </xf>
    <xf numFmtId="0" fontId="5" fillId="5" borderId="229" xfId="0" applyFont="1" applyFill="1" applyBorder="1" applyAlignment="1" applyProtection="1">
      <alignment horizontal="center" vertical="center" wrapText="1"/>
      <protection hidden="1"/>
    </xf>
    <xf numFmtId="0" fontId="5" fillId="5" borderId="227" xfId="0" applyFont="1" applyFill="1" applyBorder="1" applyAlignment="1" applyProtection="1">
      <alignment horizontal="center" vertical="center" wrapText="1"/>
      <protection hidden="1"/>
    </xf>
    <xf numFmtId="0" fontId="5" fillId="5" borderId="230" xfId="0" applyFont="1" applyFill="1" applyBorder="1" applyAlignment="1" applyProtection="1">
      <alignment horizontal="center" vertical="center" wrapText="1"/>
      <protection hidden="1"/>
    </xf>
    <xf numFmtId="0" fontId="1" fillId="10" borderId="157" xfId="0" applyFont="1" applyFill="1" applyBorder="1" applyAlignment="1" applyProtection="1">
      <alignment horizontal="center" vertical="center" wrapText="1"/>
      <protection locked="0"/>
    </xf>
    <xf numFmtId="0" fontId="1" fillId="10" borderId="160" xfId="0" applyFont="1" applyFill="1" applyBorder="1" applyAlignment="1" applyProtection="1">
      <alignment horizontal="center" vertical="center" wrapText="1"/>
      <protection locked="0"/>
    </xf>
    <xf numFmtId="0" fontId="1" fillId="10" borderId="71" xfId="0" applyFont="1" applyFill="1" applyBorder="1" applyAlignment="1" applyProtection="1">
      <alignment horizontal="center" vertical="center" wrapText="1"/>
      <protection locked="0"/>
    </xf>
    <xf numFmtId="0" fontId="2" fillId="0" borderId="160" xfId="0" applyFont="1" applyBorder="1" applyProtection="1">
      <protection hidden="1"/>
    </xf>
    <xf numFmtId="0" fontId="14" fillId="0" borderId="406" xfId="0" applyFont="1" applyBorder="1" applyAlignment="1" applyProtection="1">
      <alignment horizontal="center"/>
      <protection hidden="1"/>
    </xf>
    <xf numFmtId="0" fontId="14" fillId="0" borderId="121" xfId="0" applyFont="1" applyBorder="1" applyAlignment="1" applyProtection="1">
      <alignment horizontal="center"/>
      <protection hidden="1"/>
    </xf>
    <xf numFmtId="0" fontId="5" fillId="0" borderId="410" xfId="0" applyFont="1" applyBorder="1" applyAlignment="1" applyProtection="1">
      <alignment horizontal="left" vertical="center" wrapText="1"/>
      <protection hidden="1"/>
    </xf>
    <xf numFmtId="0" fontId="5" fillId="0" borderId="411" xfId="0" applyFont="1" applyBorder="1" applyAlignment="1" applyProtection="1">
      <alignment horizontal="left" vertical="center" wrapText="1"/>
      <protection hidden="1"/>
    </xf>
    <xf numFmtId="0" fontId="5" fillId="61" borderId="155" xfId="0" applyFont="1" applyFill="1" applyBorder="1" applyAlignment="1" applyProtection="1">
      <alignment horizontal="center" vertical="center" wrapText="1"/>
      <protection hidden="1"/>
    </xf>
    <xf numFmtId="0" fontId="5" fillId="61" borderId="159" xfId="0" applyFont="1" applyFill="1" applyBorder="1" applyAlignment="1" applyProtection="1">
      <alignment horizontal="center" vertical="center" wrapText="1"/>
      <protection hidden="1"/>
    </xf>
    <xf numFmtId="0" fontId="5" fillId="61" borderId="156" xfId="0" applyFont="1" applyFill="1" applyBorder="1" applyAlignment="1" applyProtection="1">
      <alignment horizontal="center" vertical="center" wrapText="1"/>
      <protection hidden="1"/>
    </xf>
    <xf numFmtId="0" fontId="5" fillId="61" borderId="158" xfId="0" applyFont="1" applyFill="1" applyBorder="1" applyAlignment="1" applyProtection="1">
      <alignment horizontal="center" vertical="center" wrapText="1"/>
      <protection hidden="1"/>
    </xf>
    <xf numFmtId="0" fontId="5" fillId="61" borderId="175" xfId="0" applyFont="1" applyFill="1" applyBorder="1" applyAlignment="1" applyProtection="1">
      <alignment horizontal="center" vertical="center" wrapText="1"/>
      <protection hidden="1"/>
    </xf>
    <xf numFmtId="0" fontId="5" fillId="61" borderId="92" xfId="0" applyFont="1" applyFill="1" applyBorder="1" applyAlignment="1" applyProtection="1">
      <alignment horizontal="center" vertical="center" wrapText="1"/>
      <protection hidden="1"/>
    </xf>
    <xf numFmtId="0" fontId="5" fillId="60" borderId="157" xfId="0" applyFont="1" applyFill="1" applyBorder="1" applyAlignment="1" applyProtection="1">
      <alignment horizontal="center" vertical="center" wrapText="1"/>
      <protection hidden="1"/>
    </xf>
    <xf numFmtId="0" fontId="2" fillId="30" borderId="71" xfId="0" applyFont="1" applyFill="1" applyBorder="1" applyProtection="1">
      <protection hidden="1"/>
    </xf>
    <xf numFmtId="0" fontId="5" fillId="5" borderId="200" xfId="0" applyFont="1" applyFill="1" applyBorder="1" applyAlignment="1" applyProtection="1">
      <alignment horizontal="center" vertical="center" wrapText="1"/>
      <protection hidden="1"/>
    </xf>
    <xf numFmtId="0" fontId="2" fillId="0" borderId="200" xfId="0" applyFont="1" applyBorder="1" applyProtection="1">
      <protection hidden="1"/>
    </xf>
    <xf numFmtId="0" fontId="1" fillId="10" borderId="241" xfId="0" applyFont="1" applyFill="1" applyBorder="1" applyAlignment="1" applyProtection="1">
      <alignment horizontal="left" vertical="center" wrapText="1"/>
      <protection locked="0"/>
    </xf>
    <xf numFmtId="0" fontId="2" fillId="0" borderId="242" xfId="0" applyFont="1" applyBorder="1" applyProtection="1">
      <protection locked="0"/>
    </xf>
    <xf numFmtId="0" fontId="5" fillId="5" borderId="231" xfId="0" applyFont="1" applyFill="1" applyBorder="1" applyAlignment="1" applyProtection="1">
      <alignment horizontal="center" vertical="center" wrapText="1"/>
      <protection hidden="1"/>
    </xf>
    <xf numFmtId="0" fontId="5" fillId="5" borderId="232" xfId="0" applyFont="1" applyFill="1" applyBorder="1" applyAlignment="1" applyProtection="1">
      <alignment horizontal="center" vertical="center" wrapText="1"/>
      <protection hidden="1"/>
    </xf>
    <xf numFmtId="0" fontId="5" fillId="5" borderId="233" xfId="0" applyFont="1" applyFill="1" applyBorder="1" applyAlignment="1" applyProtection="1">
      <alignment horizontal="center" vertical="center" wrapText="1"/>
      <protection hidden="1"/>
    </xf>
    <xf numFmtId="0" fontId="5" fillId="5" borderId="238" xfId="0" applyFont="1" applyFill="1" applyBorder="1" applyAlignment="1" applyProtection="1">
      <alignment horizontal="center" vertical="center" wrapText="1"/>
      <protection hidden="1"/>
    </xf>
    <xf numFmtId="0" fontId="5" fillId="5" borderId="239" xfId="0" applyFont="1" applyFill="1" applyBorder="1" applyAlignment="1" applyProtection="1">
      <alignment horizontal="center" vertical="center" wrapText="1"/>
      <protection hidden="1"/>
    </xf>
    <xf numFmtId="0" fontId="5" fillId="5" borderId="240" xfId="0" applyFont="1" applyFill="1" applyBorder="1" applyAlignment="1" applyProtection="1">
      <alignment horizontal="center" vertical="center" wrapText="1"/>
      <protection hidden="1"/>
    </xf>
    <xf numFmtId="1" fontId="1" fillId="10" borderId="157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71" xfId="0" applyNumberFormat="1" applyFont="1" applyFill="1" applyBorder="1" applyAlignment="1" applyProtection="1">
      <alignment horizontal="center" vertical="center" wrapText="1"/>
      <protection locked="0"/>
    </xf>
    <xf numFmtId="0" fontId="5" fillId="60" borderId="90" xfId="0" applyFont="1" applyFill="1" applyBorder="1" applyAlignment="1" applyProtection="1">
      <alignment horizontal="center" vertical="center" wrapText="1"/>
      <protection hidden="1"/>
    </xf>
    <xf numFmtId="0" fontId="2" fillId="30" borderId="91" xfId="0" applyFont="1" applyFill="1" applyBorder="1" applyProtection="1">
      <protection hidden="1"/>
    </xf>
    <xf numFmtId="0" fontId="5" fillId="60" borderId="146" xfId="0" applyFont="1" applyFill="1" applyBorder="1" applyAlignment="1" applyProtection="1">
      <alignment horizontal="center" vertical="center" wrapText="1"/>
      <protection hidden="1"/>
    </xf>
    <xf numFmtId="0" fontId="2" fillId="30" borderId="42" xfId="0" applyFont="1" applyFill="1" applyBorder="1" applyProtection="1">
      <protection hidden="1"/>
    </xf>
    <xf numFmtId="2" fontId="1" fillId="10" borderId="146" xfId="0" applyNumberFormat="1" applyFont="1" applyFill="1" applyBorder="1" applyAlignment="1" applyProtection="1">
      <alignment horizontal="left" vertical="center" wrapText="1"/>
      <protection locked="0"/>
    </xf>
    <xf numFmtId="2" fontId="1" fillId="10" borderId="42" xfId="0" applyNumberFormat="1" applyFont="1" applyFill="1" applyBorder="1" applyAlignment="1" applyProtection="1">
      <alignment horizontal="left" vertical="center" wrapText="1"/>
      <protection locked="0"/>
    </xf>
    <xf numFmtId="0" fontId="3" fillId="11" borderId="370" xfId="0" applyFont="1" applyFill="1" applyBorder="1" applyAlignment="1" applyProtection="1">
      <alignment horizontal="center"/>
      <protection hidden="1"/>
    </xf>
    <xf numFmtId="0" fontId="3" fillId="11" borderId="371" xfId="0" applyFont="1" applyFill="1" applyBorder="1" applyAlignment="1" applyProtection="1">
      <alignment horizontal="center"/>
      <protection hidden="1"/>
    </xf>
    <xf numFmtId="0" fontId="3" fillId="11" borderId="372" xfId="0" applyFont="1" applyFill="1" applyBorder="1" applyAlignment="1" applyProtection="1">
      <alignment horizontal="center"/>
      <protection hidden="1"/>
    </xf>
    <xf numFmtId="0" fontId="5" fillId="5" borderId="148" xfId="0" applyFont="1" applyFill="1" applyBorder="1" applyAlignment="1" applyProtection="1">
      <alignment horizontal="center" vertical="center" wrapText="1"/>
      <protection hidden="1"/>
    </xf>
    <xf numFmtId="0" fontId="2" fillId="0" borderId="147" xfId="0" applyFont="1" applyBorder="1" applyProtection="1">
      <protection hidden="1"/>
    </xf>
    <xf numFmtId="0" fontId="2" fillId="0" borderId="150" xfId="0" applyFont="1" applyBorder="1" applyProtection="1">
      <protection hidden="1"/>
    </xf>
    <xf numFmtId="0" fontId="2" fillId="0" borderId="149" xfId="0" applyFont="1" applyBorder="1" applyProtection="1">
      <protection hidden="1"/>
    </xf>
    <xf numFmtId="0" fontId="5" fillId="60" borderId="148" xfId="0" applyFont="1" applyFill="1" applyBorder="1" applyAlignment="1" applyProtection="1">
      <alignment horizontal="center" vertical="center" wrapText="1"/>
      <protection hidden="1"/>
    </xf>
    <xf numFmtId="0" fontId="2" fillId="30" borderId="147" xfId="0" applyFont="1" applyFill="1" applyBorder="1" applyProtection="1">
      <protection hidden="1"/>
    </xf>
    <xf numFmtId="0" fontId="2" fillId="30" borderId="150" xfId="0" applyFont="1" applyFill="1" applyBorder="1" applyProtection="1">
      <protection hidden="1"/>
    </xf>
    <xf numFmtId="0" fontId="2" fillId="30" borderId="149" xfId="0" applyFont="1" applyFill="1" applyBorder="1" applyProtection="1">
      <protection hidden="1"/>
    </xf>
    <xf numFmtId="0" fontId="2" fillId="0" borderId="232" xfId="0" applyFont="1" applyBorder="1" applyProtection="1">
      <protection hidden="1"/>
    </xf>
    <xf numFmtId="0" fontId="2" fillId="0" borderId="233" xfId="0" applyFont="1" applyBorder="1" applyProtection="1">
      <protection hidden="1"/>
    </xf>
    <xf numFmtId="0" fontId="2" fillId="0" borderId="238" xfId="0" applyFont="1" applyBorder="1" applyProtection="1">
      <protection hidden="1"/>
    </xf>
    <xf numFmtId="0" fontId="2" fillId="0" borderId="239" xfId="0" applyFont="1" applyBorder="1" applyProtection="1">
      <protection hidden="1"/>
    </xf>
    <xf numFmtId="0" fontId="2" fillId="0" borderId="240" xfId="0" applyFont="1" applyBorder="1" applyProtection="1">
      <protection hidden="1"/>
    </xf>
    <xf numFmtId="0" fontId="5" fillId="0" borderId="362" xfId="0" applyFont="1" applyBorder="1" applyAlignment="1" applyProtection="1">
      <alignment horizontal="center" vertical="center"/>
      <protection hidden="1"/>
    </xf>
    <xf numFmtId="0" fontId="5" fillId="0" borderId="338" xfId="0" applyFont="1" applyBorder="1" applyAlignment="1" applyProtection="1">
      <alignment horizontal="center" vertical="center"/>
      <protection hidden="1"/>
    </xf>
    <xf numFmtId="0" fontId="14" fillId="0" borderId="415" xfId="0" applyFont="1" applyBorder="1" applyAlignment="1" applyProtection="1">
      <alignment horizontal="center"/>
      <protection hidden="1"/>
    </xf>
    <xf numFmtId="0" fontId="14" fillId="0" borderId="340" xfId="0" applyFont="1" applyBorder="1" applyAlignment="1" applyProtection="1">
      <alignment horizontal="center"/>
      <protection hidden="1"/>
    </xf>
    <xf numFmtId="0" fontId="14" fillId="0" borderId="341" xfId="0" applyFont="1" applyBorder="1" applyAlignment="1" applyProtection="1">
      <alignment horizontal="center"/>
      <protection hidden="1"/>
    </xf>
    <xf numFmtId="0" fontId="3" fillId="4" borderId="370" xfId="0" applyFont="1" applyFill="1" applyBorder="1" applyAlignment="1" applyProtection="1">
      <alignment horizontal="center"/>
      <protection hidden="1"/>
    </xf>
    <xf numFmtId="0" fontId="3" fillId="4" borderId="371" xfId="0" applyFont="1" applyFill="1" applyBorder="1" applyAlignment="1" applyProtection="1">
      <alignment horizontal="center"/>
      <protection hidden="1"/>
    </xf>
    <xf numFmtId="0" fontId="3" fillId="4" borderId="372" xfId="0" applyFont="1" applyFill="1" applyBorder="1" applyAlignment="1" applyProtection="1">
      <alignment horizontal="center"/>
      <protection hidden="1"/>
    </xf>
    <xf numFmtId="0" fontId="5" fillId="5" borderId="449" xfId="0" applyFont="1" applyFill="1" applyBorder="1" applyAlignment="1" applyProtection="1">
      <alignment horizontal="center" vertical="center" wrapText="1"/>
      <protection hidden="1"/>
    </xf>
    <xf numFmtId="0" fontId="5" fillId="5" borderId="122" xfId="0" applyFont="1" applyFill="1" applyBorder="1" applyAlignment="1" applyProtection="1">
      <alignment horizontal="center" vertical="center" wrapText="1"/>
      <protection hidden="1"/>
    </xf>
    <xf numFmtId="0" fontId="5" fillId="5" borderId="451" xfId="0" applyFont="1" applyFill="1" applyBorder="1" applyAlignment="1" applyProtection="1">
      <alignment horizontal="center" vertical="center" wrapText="1"/>
      <protection hidden="1"/>
    </xf>
    <xf numFmtId="0" fontId="5" fillId="60" borderId="155" xfId="0" applyFont="1" applyFill="1" applyBorder="1" applyAlignment="1" applyProtection="1">
      <alignment horizontal="center" vertical="center" wrapText="1"/>
      <protection hidden="1"/>
    </xf>
    <xf numFmtId="0" fontId="2" fillId="30" borderId="159" xfId="0" applyFont="1" applyFill="1" applyBorder="1" applyProtection="1">
      <protection hidden="1"/>
    </xf>
    <xf numFmtId="0" fontId="2" fillId="30" borderId="156" xfId="0" applyFont="1" applyFill="1" applyBorder="1" applyProtection="1">
      <protection hidden="1"/>
    </xf>
    <xf numFmtId="0" fontId="2" fillId="30" borderId="158" xfId="0" applyFont="1" applyFill="1" applyBorder="1" applyProtection="1">
      <protection hidden="1"/>
    </xf>
    <xf numFmtId="0" fontId="2" fillId="30" borderId="175" xfId="0" applyFont="1" applyFill="1" applyBorder="1" applyProtection="1">
      <protection hidden="1"/>
    </xf>
    <xf numFmtId="0" fontId="2" fillId="30" borderId="92" xfId="0" applyFont="1" applyFill="1" applyBorder="1" applyProtection="1">
      <protection hidden="1"/>
    </xf>
    <xf numFmtId="0" fontId="5" fillId="61" borderId="90" xfId="0" applyFont="1" applyFill="1" applyBorder="1" applyAlignment="1" applyProtection="1">
      <alignment horizontal="center" vertical="center" wrapText="1"/>
      <protection hidden="1"/>
    </xf>
    <xf numFmtId="0" fontId="2" fillId="62" borderId="91" xfId="0" applyFont="1" applyFill="1" applyBorder="1" applyProtection="1">
      <protection hidden="1"/>
    </xf>
    <xf numFmtId="0" fontId="1" fillId="10" borderId="452" xfId="0" applyFont="1" applyFill="1" applyBorder="1" applyAlignment="1" applyProtection="1">
      <alignment horizontal="center" vertical="center" wrapText="1"/>
      <protection locked="0"/>
    </xf>
    <xf numFmtId="0" fontId="1" fillId="10" borderId="453" xfId="0" applyFont="1" applyFill="1" applyBorder="1" applyAlignment="1" applyProtection="1">
      <alignment horizontal="center" vertical="center" wrapText="1"/>
      <protection locked="0"/>
    </xf>
    <xf numFmtId="0" fontId="1" fillId="10" borderId="454" xfId="0" applyFont="1" applyFill="1" applyBorder="1" applyAlignment="1" applyProtection="1">
      <alignment horizontal="center" vertical="center" wrapText="1"/>
      <protection locked="0"/>
    </xf>
    <xf numFmtId="0" fontId="1" fillId="10" borderId="246" xfId="0" applyFont="1" applyFill="1" applyBorder="1" applyAlignment="1" applyProtection="1">
      <alignment horizontal="center" vertical="center" wrapText="1"/>
      <protection locked="0"/>
    </xf>
    <xf numFmtId="0" fontId="1" fillId="10" borderId="323" xfId="0" applyFont="1" applyFill="1" applyBorder="1" applyAlignment="1" applyProtection="1">
      <alignment horizontal="center" vertical="center" wrapText="1"/>
      <protection locked="0"/>
    </xf>
    <xf numFmtId="0" fontId="1" fillId="10" borderId="387" xfId="0" applyFont="1" applyFill="1" applyBorder="1" applyAlignment="1" applyProtection="1">
      <alignment horizontal="center" vertical="center" wrapText="1"/>
      <protection locked="0"/>
    </xf>
    <xf numFmtId="0" fontId="1" fillId="10" borderId="455" xfId="0" applyFont="1" applyFill="1" applyBorder="1" applyAlignment="1" applyProtection="1">
      <alignment horizontal="center" vertical="center" wrapText="1"/>
      <protection locked="0"/>
    </xf>
    <xf numFmtId="0" fontId="1" fillId="10" borderId="456" xfId="0" applyFont="1" applyFill="1" applyBorder="1" applyAlignment="1" applyProtection="1">
      <alignment horizontal="center" vertical="center" wrapText="1"/>
      <protection locked="0"/>
    </xf>
    <xf numFmtId="0" fontId="1" fillId="12" borderId="200" xfId="0" applyFont="1" applyFill="1" applyBorder="1" applyAlignment="1" applyProtection="1">
      <alignment horizontal="center" vertical="center" wrapText="1"/>
      <protection locked="0"/>
    </xf>
    <xf numFmtId="0" fontId="5" fillId="59" borderId="148" xfId="0" applyFont="1" applyFill="1" applyBorder="1" applyAlignment="1" applyProtection="1">
      <alignment horizontal="center" vertical="center" wrapText="1"/>
      <protection hidden="1"/>
    </xf>
    <xf numFmtId="0" fontId="2" fillId="46" borderId="114" xfId="0" applyFont="1" applyFill="1" applyBorder="1" applyProtection="1">
      <protection hidden="1"/>
    </xf>
    <xf numFmtId="0" fontId="2" fillId="46" borderId="147" xfId="0" applyFont="1" applyFill="1" applyBorder="1" applyProtection="1">
      <protection hidden="1"/>
    </xf>
    <xf numFmtId="0" fontId="2" fillId="46" borderId="80" xfId="0" applyFont="1" applyFill="1" applyBorder="1" applyProtection="1">
      <protection hidden="1"/>
    </xf>
    <xf numFmtId="0" fontId="0" fillId="46" borderId="122" xfId="0" applyFill="1" applyBorder="1" applyProtection="1">
      <protection hidden="1"/>
    </xf>
    <xf numFmtId="0" fontId="2" fillId="46" borderId="152" xfId="0" applyFont="1" applyFill="1" applyBorder="1" applyProtection="1">
      <protection hidden="1"/>
    </xf>
    <xf numFmtId="0" fontId="2" fillId="46" borderId="150" xfId="0" applyFont="1" applyFill="1" applyBorder="1" applyProtection="1">
      <protection hidden="1"/>
    </xf>
    <xf numFmtId="0" fontId="2" fillId="46" borderId="154" xfId="0" applyFont="1" applyFill="1" applyBorder="1" applyProtection="1">
      <protection hidden="1"/>
    </xf>
    <xf numFmtId="0" fontId="2" fillId="46" borderId="149" xfId="0" applyFont="1" applyFill="1" applyBorder="1" applyProtection="1">
      <protection hidden="1"/>
    </xf>
    <xf numFmtId="0" fontId="1" fillId="0" borderId="146" xfId="0" applyFont="1" applyBorder="1" applyAlignment="1">
      <alignment horizontal="left" vertical="center" wrapText="1"/>
    </xf>
    <xf numFmtId="0" fontId="5" fillId="8" borderId="155" xfId="0" applyFont="1" applyFill="1" applyBorder="1" applyAlignment="1" applyProtection="1">
      <alignment horizontal="center" vertical="center" wrapText="1"/>
      <protection hidden="1"/>
    </xf>
    <xf numFmtId="0" fontId="14" fillId="0" borderId="340" xfId="0" applyFont="1" applyBorder="1" applyProtection="1">
      <protection hidden="1"/>
    </xf>
    <xf numFmtId="0" fontId="2" fillId="0" borderId="340" xfId="0" applyFont="1" applyBorder="1" applyProtection="1">
      <protection hidden="1"/>
    </xf>
    <xf numFmtId="0" fontId="0" fillId="0" borderId="0" xfId="0" applyProtection="1">
      <protection hidden="1"/>
    </xf>
    <xf numFmtId="0" fontId="5" fillId="2" borderId="122" xfId="0" applyFont="1" applyFill="1" applyBorder="1" applyAlignment="1" applyProtection="1">
      <alignment horizontal="left" vertical="center"/>
      <protection hidden="1"/>
    </xf>
    <xf numFmtId="0" fontId="5" fillId="60" borderId="200" xfId="0" applyFont="1" applyFill="1" applyBorder="1" applyAlignment="1" applyProtection="1">
      <alignment horizontal="center" vertical="center" wrapText="1"/>
      <protection hidden="1"/>
    </xf>
    <xf numFmtId="0" fontId="1" fillId="68" borderId="28" xfId="0" applyFont="1" applyFill="1" applyBorder="1" applyAlignment="1" applyProtection="1">
      <alignment horizontal="center" vertical="center" wrapText="1"/>
      <protection locked="0"/>
    </xf>
    <xf numFmtId="0" fontId="1" fillId="68" borderId="29" xfId="0" applyFont="1" applyFill="1" applyBorder="1" applyAlignment="1" applyProtection="1">
      <alignment horizontal="center" vertical="center" wrapText="1"/>
      <protection locked="0"/>
    </xf>
    <xf numFmtId="0" fontId="5" fillId="14" borderId="442" xfId="0" applyFont="1" applyFill="1" applyBorder="1" applyAlignment="1" applyProtection="1">
      <alignment horizontal="center" vertical="center" wrapText="1"/>
      <protection hidden="1"/>
    </xf>
    <xf numFmtId="0" fontId="1" fillId="10" borderId="442" xfId="0" applyFont="1" applyFill="1" applyBorder="1" applyAlignment="1" applyProtection="1">
      <alignment horizontal="center" vertical="center"/>
      <protection locked="0"/>
    </xf>
    <xf numFmtId="0" fontId="5" fillId="0" borderId="442" xfId="0" applyFont="1" applyBorder="1" applyAlignment="1">
      <alignment horizontal="center" vertical="center" wrapText="1"/>
    </xf>
    <xf numFmtId="0" fontId="1" fillId="0" borderId="442" xfId="0" applyFont="1" applyBorder="1" applyAlignment="1">
      <alignment horizontal="center" vertical="center"/>
    </xf>
    <xf numFmtId="0" fontId="1" fillId="10" borderId="246" xfId="0" applyFont="1" applyFill="1" applyBorder="1" applyAlignment="1" applyProtection="1">
      <alignment horizontal="left" vertical="center" wrapText="1"/>
      <protection locked="0"/>
    </xf>
    <xf numFmtId="0" fontId="1" fillId="10" borderId="323" xfId="0" applyFont="1" applyFill="1" applyBorder="1" applyAlignment="1" applyProtection="1">
      <alignment horizontal="left" vertical="center" wrapText="1"/>
      <protection locked="0"/>
    </xf>
    <xf numFmtId="0" fontId="1" fillId="10" borderId="387" xfId="0" applyFont="1" applyFill="1" applyBorder="1" applyAlignment="1" applyProtection="1">
      <alignment horizontal="left" vertical="center" wrapText="1"/>
      <protection locked="0"/>
    </xf>
    <xf numFmtId="0" fontId="5" fillId="61" borderId="458" xfId="0" applyFont="1" applyFill="1" applyBorder="1" applyAlignment="1" applyProtection="1">
      <alignment horizontal="center" vertical="center" wrapText="1"/>
      <protection hidden="1"/>
    </xf>
    <xf numFmtId="0" fontId="5" fillId="61" borderId="453" xfId="0" applyFont="1" applyFill="1" applyBorder="1" applyAlignment="1" applyProtection="1">
      <alignment horizontal="center" vertical="center" wrapText="1"/>
      <protection hidden="1"/>
    </xf>
    <xf numFmtId="0" fontId="5" fillId="61" borderId="459" xfId="0" applyFont="1" applyFill="1" applyBorder="1" applyAlignment="1" applyProtection="1">
      <alignment horizontal="center" vertical="center" wrapText="1"/>
      <protection hidden="1"/>
    </xf>
    <xf numFmtId="0" fontId="5" fillId="61" borderId="465" xfId="0" applyFont="1" applyFill="1" applyBorder="1" applyAlignment="1" applyProtection="1">
      <alignment horizontal="center" vertical="center" wrapText="1"/>
      <protection hidden="1"/>
    </xf>
    <xf numFmtId="0" fontId="5" fillId="61" borderId="466" xfId="0" applyFont="1" applyFill="1" applyBorder="1" applyAlignment="1" applyProtection="1">
      <alignment horizontal="center" vertical="center" wrapText="1"/>
      <protection hidden="1"/>
    </xf>
    <xf numFmtId="0" fontId="5" fillId="61" borderId="467" xfId="0" applyFont="1" applyFill="1" applyBorder="1" applyAlignment="1" applyProtection="1">
      <alignment horizontal="center" vertical="center" wrapText="1"/>
      <protection hidden="1"/>
    </xf>
    <xf numFmtId="0" fontId="5" fillId="5" borderId="506" xfId="0" applyFont="1" applyFill="1" applyBorder="1" applyAlignment="1" applyProtection="1">
      <alignment horizontal="center" vertical="center" wrapText="1"/>
      <protection hidden="1"/>
    </xf>
    <xf numFmtId="0" fontId="1" fillId="10" borderId="434" xfId="0" applyFont="1" applyFill="1" applyBorder="1" applyAlignment="1" applyProtection="1">
      <alignment horizontal="center" vertical="center" wrapText="1"/>
      <protection locked="0"/>
    </xf>
    <xf numFmtId="0" fontId="1" fillId="10" borderId="507" xfId="0" applyFont="1" applyFill="1" applyBorder="1" applyAlignment="1" applyProtection="1">
      <alignment horizontal="center" vertical="center" wrapText="1"/>
      <protection locked="0"/>
    </xf>
    <xf numFmtId="0" fontId="1" fillId="10" borderId="460" xfId="0" applyFont="1" applyFill="1" applyBorder="1" applyAlignment="1" applyProtection="1">
      <alignment horizontal="left" vertical="center" wrapText="1"/>
      <protection locked="0"/>
    </xf>
    <xf numFmtId="0" fontId="1" fillId="10" borderId="159" xfId="0" applyFont="1" applyFill="1" applyBorder="1" applyAlignment="1" applyProtection="1">
      <alignment horizontal="left" vertical="center" wrapText="1"/>
      <protection locked="0"/>
    </xf>
    <xf numFmtId="0" fontId="1" fillId="10" borderId="461" xfId="0" applyFont="1" applyFill="1" applyBorder="1" applyAlignment="1" applyProtection="1">
      <alignment horizontal="left" vertical="center" wrapText="1"/>
      <protection locked="0"/>
    </xf>
    <xf numFmtId="0" fontId="1" fillId="10" borderId="462" xfId="0" applyFont="1" applyFill="1" applyBorder="1" applyAlignment="1" applyProtection="1">
      <alignment horizontal="left" vertical="center" wrapText="1"/>
      <protection locked="0"/>
    </xf>
    <xf numFmtId="0" fontId="1" fillId="10" borderId="463" xfId="0" applyFont="1" applyFill="1" applyBorder="1" applyAlignment="1" applyProtection="1">
      <alignment horizontal="left" vertical="center" wrapText="1"/>
      <protection locked="0"/>
    </xf>
    <xf numFmtId="0" fontId="1" fillId="10" borderId="464" xfId="0" applyFont="1" applyFill="1" applyBorder="1" applyAlignment="1" applyProtection="1">
      <alignment horizontal="left" vertical="center" wrapText="1"/>
      <protection locked="0"/>
    </xf>
    <xf numFmtId="0" fontId="1" fillId="10" borderId="43" xfId="0" applyFont="1" applyFill="1" applyBorder="1" applyAlignment="1" applyProtection="1">
      <alignment horizontal="center" vertical="center" wrapText="1"/>
      <protection locked="0"/>
    </xf>
    <xf numFmtId="0" fontId="5" fillId="5" borderId="323" xfId="0" applyFont="1" applyFill="1" applyBorder="1" applyAlignment="1" applyProtection="1">
      <alignment horizontal="center" vertical="center" wrapText="1"/>
      <protection hidden="1"/>
    </xf>
    <xf numFmtId="0" fontId="5" fillId="5" borderId="387" xfId="0" applyFont="1" applyFill="1" applyBorder="1" applyAlignment="1" applyProtection="1">
      <alignment horizontal="center" vertical="center" wrapText="1"/>
      <protection hidden="1"/>
    </xf>
    <xf numFmtId="0" fontId="5" fillId="5" borderId="508" xfId="0" applyFont="1" applyFill="1" applyBorder="1" applyAlignment="1" applyProtection="1">
      <alignment horizontal="center" vertical="center" wrapText="1"/>
      <protection hidden="1"/>
    </xf>
    <xf numFmtId="0" fontId="5" fillId="5" borderId="509" xfId="0" applyFont="1" applyFill="1" applyBorder="1" applyAlignment="1" applyProtection="1">
      <alignment horizontal="center" vertical="center" wrapText="1"/>
      <protection hidden="1"/>
    </xf>
    <xf numFmtId="0" fontId="1" fillId="10" borderId="236" xfId="0" applyFont="1" applyFill="1" applyBorder="1" applyAlignment="1" applyProtection="1">
      <alignment horizontal="left" vertical="center" wrapText="1"/>
      <protection locked="0"/>
    </xf>
    <xf numFmtId="0" fontId="2" fillId="0" borderId="237" xfId="0" applyFont="1" applyBorder="1" applyProtection="1">
      <protection locked="0"/>
    </xf>
    <xf numFmtId="0" fontId="23" fillId="4" borderId="370" xfId="0" applyFont="1" applyFill="1" applyBorder="1" applyAlignment="1" applyProtection="1">
      <alignment horizontal="center"/>
      <protection hidden="1"/>
    </xf>
    <xf numFmtId="0" fontId="5" fillId="0" borderId="82" xfId="0" applyFont="1" applyBorder="1" applyProtection="1">
      <protection hidden="1"/>
    </xf>
    <xf numFmtId="0" fontId="2" fillId="0" borderId="83" xfId="0" applyFont="1" applyBorder="1" applyProtection="1">
      <protection hidden="1"/>
    </xf>
    <xf numFmtId="0" fontId="18" fillId="29" borderId="200" xfId="0" applyFont="1" applyFill="1" applyBorder="1" applyAlignment="1" applyProtection="1">
      <alignment horizontal="center" vertical="center" wrapText="1"/>
      <protection hidden="1"/>
    </xf>
    <xf numFmtId="0" fontId="87" fillId="30" borderId="200" xfId="0" applyFont="1" applyFill="1" applyBorder="1" applyProtection="1">
      <protection hidden="1"/>
    </xf>
    <xf numFmtId="0" fontId="34" fillId="29" borderId="200" xfId="0" applyFont="1" applyFill="1" applyBorder="1" applyAlignment="1" applyProtection="1">
      <alignment horizontal="center" vertical="center"/>
      <protection hidden="1"/>
    </xf>
    <xf numFmtId="0" fontId="2" fillId="0" borderId="161" xfId="0" applyFont="1" applyBorder="1" applyProtection="1">
      <protection hidden="1"/>
    </xf>
    <xf numFmtId="0" fontId="2" fillId="0" borderId="122" xfId="0" applyFont="1" applyBorder="1" applyProtection="1">
      <protection hidden="1"/>
    </xf>
    <xf numFmtId="0" fontId="2" fillId="0" borderId="119" xfId="0" applyFont="1" applyBorder="1" applyProtection="1">
      <protection hidden="1"/>
    </xf>
    <xf numFmtId="0" fontId="1" fillId="10" borderId="434" xfId="0" applyFont="1" applyFill="1" applyBorder="1" applyAlignment="1" applyProtection="1">
      <alignment horizontal="left" vertical="center" wrapText="1"/>
      <protection locked="0"/>
    </xf>
    <xf numFmtId="0" fontId="1" fillId="10" borderId="248" xfId="0" applyFont="1" applyFill="1" applyBorder="1" applyAlignment="1" applyProtection="1">
      <alignment horizontal="left" vertical="center" wrapText="1"/>
      <protection locked="0"/>
    </xf>
    <xf numFmtId="0" fontId="1" fillId="10" borderId="249" xfId="0" applyFont="1" applyFill="1" applyBorder="1" applyAlignment="1" applyProtection="1">
      <alignment horizontal="left" vertical="center" wrapText="1"/>
      <protection locked="0"/>
    </xf>
    <xf numFmtId="0" fontId="1" fillId="10" borderId="28" xfId="0" applyFont="1" applyFill="1" applyBorder="1" applyProtection="1">
      <protection locked="0"/>
    </xf>
    <xf numFmtId="0" fontId="1" fillId="10" borderId="29" xfId="0" applyFont="1" applyFill="1" applyBorder="1" applyProtection="1">
      <protection locked="0"/>
    </xf>
    <xf numFmtId="0" fontId="1" fillId="10" borderId="235" xfId="0" applyFont="1" applyFill="1" applyBorder="1" applyProtection="1">
      <protection locked="0"/>
    </xf>
    <xf numFmtId="0" fontId="5" fillId="5" borderId="96" xfId="0" applyFont="1" applyFill="1" applyBorder="1" applyAlignment="1" applyProtection="1">
      <alignment horizontal="center" vertical="center" wrapText="1"/>
      <protection hidden="1"/>
    </xf>
    <xf numFmtId="0" fontId="2" fillId="0" borderId="97" xfId="0" applyFont="1" applyBorder="1" applyProtection="1">
      <protection hidden="1"/>
    </xf>
    <xf numFmtId="0" fontId="1" fillId="6" borderId="159" xfId="0" applyFont="1" applyFill="1" applyBorder="1" applyAlignment="1" applyProtection="1">
      <alignment horizontal="left" vertical="center" wrapText="1"/>
      <protection locked="0"/>
    </xf>
    <xf numFmtId="0" fontId="2" fillId="0" borderId="159" xfId="0" applyFont="1" applyBorder="1" applyProtection="1">
      <protection locked="0"/>
    </xf>
    <xf numFmtId="0" fontId="2" fillId="0" borderId="156" xfId="0" applyFont="1" applyBorder="1" applyProtection="1">
      <protection locked="0"/>
    </xf>
    <xf numFmtId="0" fontId="1" fillId="10" borderId="93" xfId="0" applyFont="1" applyFill="1" applyBorder="1" applyAlignment="1" applyProtection="1">
      <alignment horizontal="left" vertical="center" wrapText="1"/>
      <protection locked="0"/>
    </xf>
    <xf numFmtId="0" fontId="1" fillId="10" borderId="510" xfId="0" applyFont="1" applyFill="1" applyBorder="1" applyAlignment="1" applyProtection="1">
      <alignment horizontal="center" vertical="center" wrapText="1"/>
      <protection locked="0"/>
    </xf>
    <xf numFmtId="0" fontId="1" fillId="10" borderId="511" xfId="0" applyFont="1" applyFill="1" applyBorder="1" applyAlignment="1" applyProtection="1">
      <alignment horizontal="center" vertical="center" wrapText="1"/>
      <protection locked="0"/>
    </xf>
    <xf numFmtId="0" fontId="1" fillId="10" borderId="250" xfId="0" applyFont="1" applyFill="1" applyBorder="1" applyAlignment="1" applyProtection="1">
      <alignment horizontal="left" vertical="center" wrapText="1"/>
      <protection locked="0"/>
    </xf>
    <xf numFmtId="0" fontId="2" fillId="0" borderId="251" xfId="0" applyFont="1" applyBorder="1" applyProtection="1">
      <protection locked="0"/>
    </xf>
    <xf numFmtId="0" fontId="2" fillId="0" borderId="252" xfId="0" applyFont="1" applyBorder="1" applyProtection="1">
      <protection locked="0"/>
    </xf>
    <xf numFmtId="0" fontId="1" fillId="10" borderId="247" xfId="0" applyFont="1" applyFill="1" applyBorder="1" applyAlignment="1" applyProtection="1">
      <alignment horizontal="left" vertical="center" wrapText="1"/>
      <protection locked="0"/>
    </xf>
    <xf numFmtId="0" fontId="5" fillId="5" borderId="246" xfId="0" applyFont="1" applyFill="1" applyBorder="1" applyAlignment="1" applyProtection="1">
      <alignment horizontal="center" vertical="center" wrapText="1"/>
      <protection hidden="1"/>
    </xf>
    <xf numFmtId="0" fontId="1" fillId="10" borderId="203" xfId="0" applyFont="1" applyFill="1" applyBorder="1" applyAlignment="1" applyProtection="1">
      <alignment horizontal="left" vertical="center" wrapText="1"/>
      <protection locked="0"/>
    </xf>
    <xf numFmtId="0" fontId="2" fillId="0" borderId="88" xfId="0" applyFont="1" applyBorder="1" applyProtection="1">
      <protection locked="0"/>
    </xf>
    <xf numFmtId="0" fontId="1" fillId="0" borderId="442" xfId="0" applyFont="1" applyBorder="1" applyAlignment="1">
      <alignment vertical="center" wrapText="1"/>
    </xf>
    <xf numFmtId="0" fontId="2" fillId="0" borderId="442" xfId="0" applyFont="1" applyBorder="1" applyAlignment="1">
      <alignment vertical="center"/>
    </xf>
    <xf numFmtId="0" fontId="5" fillId="61" borderId="161" xfId="0" applyFont="1" applyFill="1" applyBorder="1" applyAlignment="1" applyProtection="1">
      <alignment horizontal="center" vertical="center" wrapText="1"/>
      <protection hidden="1"/>
    </xf>
    <xf numFmtId="0" fontId="5" fillId="61" borderId="122" xfId="0" applyFont="1" applyFill="1" applyBorder="1" applyAlignment="1" applyProtection="1">
      <alignment horizontal="center" vertical="center" wrapText="1"/>
      <protection hidden="1"/>
    </xf>
    <xf numFmtId="0" fontId="14" fillId="0" borderId="416" xfId="0" applyFont="1" applyBorder="1" applyAlignment="1" applyProtection="1">
      <alignment horizontal="center"/>
      <protection hidden="1"/>
    </xf>
    <xf numFmtId="0" fontId="14" fillId="0" borderId="417" xfId="0" applyFont="1" applyBorder="1" applyAlignment="1" applyProtection="1">
      <alignment horizontal="center"/>
      <protection hidden="1"/>
    </xf>
    <xf numFmtId="0" fontId="14" fillId="0" borderId="418" xfId="0" applyFont="1" applyBorder="1" applyAlignment="1" applyProtection="1">
      <alignment horizontal="center"/>
      <protection hidden="1"/>
    </xf>
    <xf numFmtId="0" fontId="1" fillId="0" borderId="419" xfId="0" applyFont="1" applyBorder="1" applyAlignment="1" applyProtection="1">
      <alignment horizontal="center"/>
      <protection hidden="1"/>
    </xf>
    <xf numFmtId="0" fontId="1" fillId="0" borderId="335" xfId="0" applyFont="1" applyBorder="1" applyAlignment="1" applyProtection="1">
      <alignment horizontal="center"/>
      <protection hidden="1"/>
    </xf>
    <xf numFmtId="0" fontId="1" fillId="0" borderId="377" xfId="0" applyFont="1" applyBorder="1" applyAlignment="1" applyProtection="1">
      <alignment horizontal="center"/>
      <protection hidden="1"/>
    </xf>
    <xf numFmtId="0" fontId="5" fillId="59" borderId="442" xfId="0" applyFont="1" applyFill="1" applyBorder="1" applyAlignment="1" applyProtection="1">
      <alignment horizontal="center" vertical="center"/>
      <protection hidden="1"/>
    </xf>
    <xf numFmtId="0" fontId="2" fillId="46" borderId="442" xfId="0" applyFont="1" applyFill="1" applyBorder="1" applyProtection="1">
      <protection hidden="1"/>
    </xf>
    <xf numFmtId="0" fontId="5" fillId="5" borderId="156" xfId="0" applyFont="1" applyFill="1" applyBorder="1" applyAlignment="1" applyProtection="1">
      <alignment horizontal="center" vertical="center" wrapText="1"/>
      <protection hidden="1"/>
    </xf>
    <xf numFmtId="0" fontId="1" fillId="10" borderId="458" xfId="0" applyFont="1" applyFill="1" applyBorder="1" applyAlignment="1" applyProtection="1">
      <alignment horizontal="left" vertical="center" wrapText="1"/>
      <protection locked="0"/>
    </xf>
    <xf numFmtId="0" fontId="1" fillId="10" borderId="453" xfId="0" applyFont="1" applyFill="1" applyBorder="1" applyAlignment="1" applyProtection="1">
      <alignment horizontal="left" vertical="center" wrapText="1"/>
      <protection locked="0"/>
    </xf>
    <xf numFmtId="0" fontId="1" fillId="10" borderId="459" xfId="0" applyFont="1" applyFill="1" applyBorder="1" applyAlignment="1" applyProtection="1">
      <alignment horizontal="left" vertical="center" wrapText="1"/>
      <protection locked="0"/>
    </xf>
    <xf numFmtId="0" fontId="1" fillId="10" borderId="234" xfId="0" applyFont="1" applyFill="1" applyBorder="1" applyAlignment="1" applyProtection="1">
      <alignment horizontal="left" vertical="center" wrapText="1"/>
      <protection locked="0"/>
    </xf>
    <xf numFmtId="0" fontId="1" fillId="10" borderId="235" xfId="0" applyFont="1" applyFill="1" applyBorder="1" applyAlignment="1" applyProtection="1">
      <alignment horizontal="left" vertical="center" wrapText="1"/>
      <protection locked="0"/>
    </xf>
    <xf numFmtId="0" fontId="33" fillId="7" borderId="122" xfId="0" applyFont="1" applyFill="1" applyBorder="1" applyAlignment="1" applyProtection="1">
      <alignment horizontal="left" vertical="center" wrapText="1"/>
      <protection hidden="1"/>
    </xf>
    <xf numFmtId="0" fontId="91" fillId="0" borderId="122" xfId="0" applyFont="1" applyBorder="1" applyProtection="1">
      <protection hidden="1"/>
    </xf>
    <xf numFmtId="0" fontId="79" fillId="0" borderId="122" xfId="0" applyFont="1" applyBorder="1" applyProtection="1">
      <protection hidden="1"/>
    </xf>
    <xf numFmtId="0" fontId="89" fillId="7" borderId="122" xfId="0" applyFont="1" applyFill="1" applyBorder="1" applyAlignment="1" applyProtection="1">
      <alignment horizontal="left" vertical="center" wrapText="1"/>
      <protection locked="0"/>
    </xf>
    <xf numFmtId="0" fontId="87" fillId="0" borderId="122" xfId="0" applyFont="1" applyBorder="1" applyProtection="1">
      <protection locked="0"/>
    </xf>
    <xf numFmtId="0" fontId="87" fillId="0" borderId="475" xfId="0" applyFont="1" applyBorder="1" applyProtection="1">
      <protection locked="0"/>
    </xf>
    <xf numFmtId="0" fontId="90" fillId="0" borderId="475" xfId="0" applyFont="1" applyBorder="1" applyProtection="1">
      <protection locked="0"/>
    </xf>
    <xf numFmtId="0" fontId="1" fillId="2" borderId="157" xfId="0" applyFont="1" applyFill="1" applyBorder="1" applyAlignment="1">
      <alignment vertical="center"/>
    </xf>
    <xf numFmtId="0" fontId="2" fillId="0" borderId="160" xfId="0" applyFont="1" applyBorder="1"/>
    <xf numFmtId="0" fontId="2" fillId="0" borderId="71" xfId="0" applyFont="1" applyBorder="1"/>
    <xf numFmtId="0" fontId="1" fillId="2" borderId="157" xfId="0" applyFont="1" applyFill="1" applyBorder="1" applyAlignment="1">
      <alignment horizontal="center" vertical="center"/>
    </xf>
    <xf numFmtId="0" fontId="1" fillId="6" borderId="157" xfId="0" applyFont="1" applyFill="1" applyBorder="1" applyAlignment="1" applyProtection="1">
      <alignment horizontal="center" vertical="center"/>
      <protection locked="0"/>
    </xf>
    <xf numFmtId="0" fontId="75" fillId="0" borderId="160" xfId="0" applyFont="1" applyBorder="1" applyProtection="1">
      <protection locked="0"/>
    </xf>
    <xf numFmtId="0" fontId="1" fillId="6" borderId="255" xfId="0" applyFont="1" applyFill="1" applyBorder="1" applyAlignment="1" applyProtection="1">
      <alignment vertical="center"/>
      <protection locked="0"/>
    </xf>
    <xf numFmtId="0" fontId="75" fillId="0" borderId="244" xfId="0" applyFont="1" applyBorder="1" applyProtection="1">
      <protection locked="0"/>
    </xf>
    <xf numFmtId="0" fontId="1" fillId="6" borderId="397" xfId="0" applyFont="1" applyFill="1" applyBorder="1" applyAlignment="1" applyProtection="1">
      <alignment vertical="center" wrapText="1"/>
      <protection locked="0"/>
    </xf>
    <xf numFmtId="0" fontId="1" fillId="6" borderId="398" xfId="0" applyFont="1" applyFill="1" applyBorder="1" applyAlignment="1" applyProtection="1">
      <alignment vertical="center" wrapText="1"/>
      <protection locked="0"/>
    </xf>
    <xf numFmtId="0" fontId="1" fillId="6" borderId="399" xfId="0" applyFont="1" applyFill="1" applyBorder="1" applyAlignment="1" applyProtection="1">
      <alignment vertical="center" wrapText="1"/>
      <protection locked="0"/>
    </xf>
    <xf numFmtId="0" fontId="1" fillId="6" borderId="146" xfId="0" applyFont="1" applyFill="1" applyBorder="1" applyAlignment="1" applyProtection="1">
      <alignment horizontal="left" vertical="center" wrapText="1"/>
      <protection locked="0"/>
    </xf>
    <xf numFmtId="0" fontId="1" fillId="6" borderId="151" xfId="0" applyFont="1" applyFill="1" applyBorder="1" applyAlignment="1" applyProtection="1">
      <alignment horizontal="left" vertical="center" wrapText="1"/>
      <protection locked="0"/>
    </xf>
    <xf numFmtId="0" fontId="1" fillId="6" borderId="42" xfId="0" applyFont="1" applyFill="1" applyBorder="1" applyAlignment="1" applyProtection="1">
      <alignment horizontal="left" vertical="center" wrapText="1"/>
      <protection locked="0"/>
    </xf>
    <xf numFmtId="0" fontId="1" fillId="6" borderId="269" xfId="0" applyFont="1" applyFill="1" applyBorder="1" applyAlignment="1" applyProtection="1">
      <alignment vertical="center" wrapText="1"/>
      <protection locked="0"/>
    </xf>
    <xf numFmtId="0" fontId="2" fillId="0" borderId="270" xfId="0" applyFont="1" applyBorder="1" applyProtection="1">
      <protection locked="0"/>
    </xf>
    <xf numFmtId="0" fontId="2" fillId="0" borderId="271" xfId="0" applyFont="1" applyBorder="1" applyProtection="1">
      <protection locked="0"/>
    </xf>
    <xf numFmtId="0" fontId="9" fillId="6" borderId="157" xfId="0" applyFont="1" applyFill="1" applyBorder="1" applyAlignment="1" applyProtection="1">
      <alignment horizontal="center" vertical="center"/>
      <protection locked="0"/>
    </xf>
    <xf numFmtId="0" fontId="75" fillId="0" borderId="71" xfId="0" applyFont="1" applyBorder="1" applyProtection="1">
      <protection locked="0"/>
    </xf>
    <xf numFmtId="0" fontId="1" fillId="6" borderId="157" xfId="0" applyFont="1" applyFill="1" applyBorder="1" applyAlignment="1" applyProtection="1">
      <alignment vertical="center"/>
      <protection locked="0"/>
    </xf>
    <xf numFmtId="0" fontId="1" fillId="2" borderId="157" xfId="0" applyFont="1" applyFill="1" applyBorder="1" applyAlignment="1">
      <alignment horizontal="left" vertical="center"/>
    </xf>
    <xf numFmtId="0" fontId="9" fillId="2" borderId="157" xfId="0" applyFont="1" applyFill="1" applyBorder="1" applyAlignment="1">
      <alignment horizontal="center" vertical="center"/>
    </xf>
    <xf numFmtId="0" fontId="9" fillId="0" borderId="157" xfId="0" applyFont="1" applyBorder="1" applyAlignment="1">
      <alignment horizontal="center" vertical="center"/>
    </xf>
    <xf numFmtId="0" fontId="1" fillId="6" borderId="228" xfId="0" applyFont="1" applyFill="1" applyBorder="1" applyAlignment="1" applyProtection="1">
      <alignment horizontal="center" vertical="center"/>
      <protection locked="0"/>
    </xf>
    <xf numFmtId="0" fontId="5" fillId="5" borderId="228" xfId="0" applyFont="1" applyFill="1" applyBorder="1" applyAlignment="1" applyProtection="1">
      <alignment horizontal="center" vertical="center" wrapText="1"/>
      <protection hidden="1"/>
    </xf>
    <xf numFmtId="0" fontId="1" fillId="6" borderId="228" xfId="0" applyFont="1" applyFill="1" applyBorder="1" applyAlignment="1" applyProtection="1">
      <alignment horizontal="center" vertical="center" wrapText="1"/>
      <protection locked="0"/>
    </xf>
    <xf numFmtId="0" fontId="1" fillId="6" borderId="228" xfId="0" applyFont="1" applyFill="1" applyBorder="1" applyAlignment="1" applyProtection="1">
      <alignment horizontal="left" vertical="center" wrapText="1"/>
      <protection locked="0"/>
    </xf>
    <xf numFmtId="0" fontId="5" fillId="5" borderId="228" xfId="0" applyFont="1" applyFill="1" applyBorder="1" applyAlignment="1" applyProtection="1">
      <alignment horizontal="center"/>
      <protection hidden="1"/>
    </xf>
    <xf numFmtId="0" fontId="1" fillId="0" borderId="228" xfId="0" applyFont="1" applyBorder="1" applyAlignment="1">
      <alignment horizontal="left" vertical="center"/>
    </xf>
    <xf numFmtId="0" fontId="1" fillId="2" borderId="369" xfId="0" applyFont="1" applyFill="1" applyBorder="1" applyAlignment="1">
      <alignment horizontal="center"/>
    </xf>
    <xf numFmtId="0" fontId="1" fillId="2" borderId="337" xfId="0" applyFont="1" applyFill="1" applyBorder="1" applyAlignment="1">
      <alignment horizontal="center"/>
    </xf>
    <xf numFmtId="0" fontId="1" fillId="2" borderId="423" xfId="0" applyFont="1" applyFill="1" applyBorder="1" applyAlignment="1">
      <alignment horizontal="center"/>
    </xf>
    <xf numFmtId="0" fontId="14" fillId="0" borderId="424" xfId="0" applyFont="1" applyBorder="1" applyAlignment="1">
      <alignment horizontal="center"/>
    </xf>
    <xf numFmtId="0" fontId="14" fillId="0" borderId="425" xfId="0" applyFont="1" applyBorder="1" applyAlignment="1">
      <alignment horizontal="center"/>
    </xf>
    <xf numFmtId="0" fontId="1" fillId="2" borderId="426" xfId="0" applyFont="1" applyFill="1" applyBorder="1" applyAlignment="1">
      <alignment horizontal="center"/>
    </xf>
    <xf numFmtId="0" fontId="1" fillId="2" borderId="427" xfId="0" applyFont="1" applyFill="1" applyBorder="1" applyAlignment="1">
      <alignment horizontal="center"/>
    </xf>
    <xf numFmtId="0" fontId="1" fillId="2" borderId="428" xfId="0" applyFont="1" applyFill="1" applyBorder="1" applyAlignment="1">
      <alignment horizontal="center"/>
    </xf>
    <xf numFmtId="0" fontId="1" fillId="2" borderId="420" xfId="0" applyFont="1" applyFill="1" applyBorder="1" applyAlignment="1">
      <alignment horizontal="center"/>
    </xf>
    <xf numFmtId="0" fontId="1" fillId="2" borderId="421" xfId="0" applyFont="1" applyFill="1" applyBorder="1" applyAlignment="1">
      <alignment horizontal="center"/>
    </xf>
    <xf numFmtId="0" fontId="1" fillId="2" borderId="422" xfId="0" applyFont="1" applyFill="1" applyBorder="1" applyAlignment="1">
      <alignment horizontal="center"/>
    </xf>
    <xf numFmtId="0" fontId="86" fillId="2" borderId="158" xfId="0" applyFont="1" applyFill="1" applyBorder="1" applyAlignment="1">
      <alignment vertical="center" wrapText="1"/>
    </xf>
    <xf numFmtId="0" fontId="85" fillId="0" borderId="175" xfId="0" applyFont="1" applyBorder="1" applyAlignment="1">
      <alignment wrapText="1"/>
    </xf>
    <xf numFmtId="0" fontId="1" fillId="25" borderId="146" xfId="0" applyFont="1" applyFill="1" applyBorder="1" applyAlignment="1" applyProtection="1">
      <alignment horizontal="left" vertical="center"/>
      <protection locked="0"/>
    </xf>
    <xf numFmtId="0" fontId="1" fillId="25" borderId="151" xfId="0" applyFont="1" applyFill="1" applyBorder="1" applyAlignment="1" applyProtection="1">
      <alignment horizontal="left" vertical="center"/>
      <protection locked="0"/>
    </xf>
    <xf numFmtId="0" fontId="1" fillId="25" borderId="42" xfId="0" applyFont="1" applyFill="1" applyBorder="1" applyAlignment="1" applyProtection="1">
      <alignment horizontal="left" vertical="center"/>
      <protection locked="0"/>
    </xf>
    <xf numFmtId="0" fontId="75" fillId="26" borderId="151" xfId="0" applyFont="1" applyFill="1" applyBorder="1" applyProtection="1">
      <protection locked="0"/>
    </xf>
    <xf numFmtId="0" fontId="75" fillId="26" borderId="42" xfId="0" applyFont="1" applyFill="1" applyBorder="1" applyProtection="1">
      <protection locked="0"/>
    </xf>
    <xf numFmtId="0" fontId="1" fillId="6" borderId="146" xfId="0" applyFont="1" applyFill="1" applyBorder="1" applyAlignment="1" applyProtection="1">
      <alignment vertical="center"/>
      <protection locked="0"/>
    </xf>
    <xf numFmtId="0" fontId="1" fillId="6" borderId="42" xfId="0" applyFont="1" applyFill="1" applyBorder="1" applyAlignment="1" applyProtection="1">
      <alignment vertical="center"/>
      <protection locked="0"/>
    </xf>
    <xf numFmtId="0" fontId="1" fillId="6" borderId="229" xfId="0" applyFont="1" applyFill="1" applyBorder="1" applyAlignment="1" applyProtection="1">
      <alignment horizontal="left" vertical="center" wrapText="1"/>
      <protection locked="0"/>
    </xf>
    <xf numFmtId="0" fontId="1" fillId="6" borderId="227" xfId="0" applyFont="1" applyFill="1" applyBorder="1" applyAlignment="1" applyProtection="1">
      <alignment horizontal="left" vertical="center" wrapText="1"/>
      <protection locked="0"/>
    </xf>
    <xf numFmtId="0" fontId="1" fillId="6" borderId="230" xfId="0" applyFont="1" applyFill="1" applyBorder="1" applyAlignment="1" applyProtection="1">
      <alignment horizontal="left" vertical="center" wrapText="1"/>
      <protection locked="0"/>
    </xf>
    <xf numFmtId="0" fontId="1" fillId="6" borderId="158" xfId="0" applyFont="1" applyFill="1" applyBorder="1" applyAlignment="1" applyProtection="1">
      <alignment horizontal="center" vertical="center"/>
      <protection locked="0"/>
    </xf>
    <xf numFmtId="0" fontId="75" fillId="0" borderId="92" xfId="0" applyFont="1" applyBorder="1" applyProtection="1">
      <protection locked="0"/>
    </xf>
    <xf numFmtId="0" fontId="5" fillId="8" borderId="157" xfId="0" applyFont="1" applyFill="1" applyBorder="1" applyAlignment="1" applyProtection="1">
      <alignment vertical="center"/>
      <protection hidden="1"/>
    </xf>
    <xf numFmtId="0" fontId="5" fillId="8" borderId="157" xfId="0" applyFont="1" applyFill="1" applyBorder="1" applyAlignment="1" applyProtection="1">
      <alignment horizontal="center" vertical="center"/>
      <protection hidden="1"/>
    </xf>
    <xf numFmtId="10" fontId="1" fillId="6" borderId="157" xfId="0" applyNumberFormat="1" applyFont="1" applyFill="1" applyBorder="1" applyAlignment="1" applyProtection="1">
      <alignment horizontal="center" vertical="center"/>
      <protection locked="0"/>
    </xf>
    <xf numFmtId="9" fontId="1" fillId="2" borderId="157" xfId="0" applyNumberFormat="1" applyFont="1" applyFill="1" applyBorder="1" applyAlignment="1">
      <alignment horizontal="center" vertical="center"/>
    </xf>
    <xf numFmtId="0" fontId="5" fillId="5" borderId="229" xfId="0" applyFont="1" applyFill="1" applyBorder="1" applyAlignment="1" applyProtection="1">
      <alignment horizontal="center" vertical="center"/>
      <protection hidden="1"/>
    </xf>
    <xf numFmtId="0" fontId="2" fillId="0" borderId="227" xfId="0" applyFont="1" applyBorder="1" applyProtection="1">
      <protection hidden="1"/>
    </xf>
    <xf numFmtId="0" fontId="2" fillId="0" borderId="230" xfId="0" applyFont="1" applyBorder="1" applyProtection="1">
      <protection hidden="1"/>
    </xf>
    <xf numFmtId="0" fontId="14" fillId="0" borderId="111" xfId="0" applyFont="1" applyBorder="1" applyAlignment="1">
      <alignment horizontal="center"/>
    </xf>
    <xf numFmtId="0" fontId="14" fillId="0" borderId="122" xfId="0" applyFont="1" applyBorder="1" applyAlignment="1">
      <alignment horizontal="center"/>
    </xf>
    <xf numFmtId="0" fontId="5" fillId="5" borderId="155" xfId="0" applyFont="1" applyFill="1" applyBorder="1" applyAlignment="1" applyProtection="1">
      <alignment horizontal="center" vertical="center"/>
      <protection hidden="1"/>
    </xf>
    <xf numFmtId="2" fontId="1" fillId="2" borderId="157" xfId="0" applyNumberFormat="1" applyFont="1" applyFill="1" applyBorder="1" applyAlignment="1">
      <alignment horizontal="center" vertical="center"/>
    </xf>
    <xf numFmtId="0" fontId="5" fillId="5" borderId="521" xfId="0" applyFont="1" applyFill="1" applyBorder="1" applyAlignment="1" applyProtection="1">
      <alignment horizontal="center" vertical="center" wrapText="1"/>
      <protection hidden="1"/>
    </xf>
    <xf numFmtId="0" fontId="2" fillId="0" borderId="522" xfId="0" applyFont="1" applyBorder="1" applyProtection="1">
      <protection hidden="1"/>
    </xf>
    <xf numFmtId="0" fontId="5" fillId="27" borderId="122" xfId="0" applyFont="1" applyFill="1" applyBorder="1" applyAlignment="1" applyProtection="1">
      <alignment horizontal="center" vertical="center" wrapText="1"/>
      <protection hidden="1"/>
    </xf>
    <xf numFmtId="0" fontId="2" fillId="24" borderId="122" xfId="0" applyFont="1" applyFill="1" applyBorder="1" applyProtection="1">
      <protection hidden="1"/>
    </xf>
    <xf numFmtId="0" fontId="5" fillId="5" borderId="157" xfId="0" applyFont="1" applyFill="1" applyBorder="1" applyAlignment="1" applyProtection="1">
      <alignment vertical="center"/>
      <protection hidden="1"/>
    </xf>
    <xf numFmtId="0" fontId="5" fillId="5" borderId="157" xfId="0" applyFont="1" applyFill="1" applyBorder="1" applyAlignment="1" applyProtection="1">
      <alignment horizontal="center" vertical="center"/>
      <protection hidden="1"/>
    </xf>
    <xf numFmtId="0" fontId="5" fillId="5" borderId="253" xfId="0" applyFont="1" applyFill="1" applyBorder="1" applyAlignment="1" applyProtection="1">
      <alignment horizontal="center" vertical="center"/>
      <protection hidden="1"/>
    </xf>
    <xf numFmtId="0" fontId="2" fillId="0" borderId="254" xfId="0" applyFont="1" applyBorder="1" applyProtection="1">
      <protection hidden="1"/>
    </xf>
    <xf numFmtId="0" fontId="2" fillId="0" borderId="243" xfId="0" applyFont="1" applyBorder="1" applyProtection="1">
      <protection hidden="1"/>
    </xf>
    <xf numFmtId="0" fontId="9" fillId="25" borderId="30" xfId="0" applyFont="1" applyFill="1" applyBorder="1" applyAlignment="1" applyProtection="1">
      <alignment horizontal="left" vertical="center" wrapText="1"/>
      <protection locked="0"/>
    </xf>
    <xf numFmtId="0" fontId="9" fillId="25" borderId="137" xfId="0" applyFont="1" applyFill="1" applyBorder="1" applyAlignment="1" applyProtection="1">
      <alignment horizontal="left" vertical="center" wrapText="1"/>
      <protection locked="0"/>
    </xf>
    <xf numFmtId="0" fontId="9" fillId="25" borderId="31" xfId="0" applyFont="1" applyFill="1" applyBorder="1" applyAlignment="1" applyProtection="1">
      <alignment horizontal="left" vertical="center" wrapText="1"/>
      <protection locked="0"/>
    </xf>
    <xf numFmtId="0" fontId="9" fillId="25" borderId="129" xfId="0" applyFont="1" applyFill="1" applyBorder="1" applyAlignment="1" applyProtection="1">
      <alignment horizontal="left" vertical="center" wrapText="1"/>
      <protection locked="0"/>
    </xf>
    <xf numFmtId="0" fontId="9" fillId="25" borderId="32" xfId="0" applyFont="1" applyFill="1" applyBorder="1" applyAlignment="1" applyProtection="1">
      <alignment horizontal="left" vertical="center" wrapText="1"/>
      <protection locked="0"/>
    </xf>
    <xf numFmtId="0" fontId="9" fillId="25" borderId="33" xfId="0" applyFont="1" applyFill="1" applyBorder="1" applyAlignment="1" applyProtection="1">
      <alignment horizontal="left" vertical="center" wrapText="1"/>
      <protection locked="0"/>
    </xf>
    <xf numFmtId="0" fontId="1" fillId="2" borderId="122" xfId="0" applyFont="1" applyFill="1" applyBorder="1" applyAlignment="1">
      <alignment horizontal="center"/>
    </xf>
    <xf numFmtId="0" fontId="2" fillId="0" borderId="122" xfId="0" applyFont="1" applyBorder="1"/>
    <xf numFmtId="0" fontId="5" fillId="28" borderId="229" xfId="0" applyFont="1" applyFill="1" applyBorder="1" applyAlignment="1" applyProtection="1">
      <alignment horizontal="center" vertical="center" wrapText="1"/>
      <protection locked="0"/>
    </xf>
    <xf numFmtId="0" fontId="75" fillId="24" borderId="227" xfId="0" applyFont="1" applyFill="1" applyBorder="1" applyProtection="1">
      <protection locked="0"/>
    </xf>
    <xf numFmtId="0" fontId="75" fillId="24" borderId="230" xfId="0" applyFont="1" applyFill="1" applyBorder="1" applyProtection="1">
      <protection locked="0"/>
    </xf>
    <xf numFmtId="10" fontId="1" fillId="2" borderId="527" xfId="0" applyNumberFormat="1" applyFont="1" applyFill="1" applyBorder="1" applyAlignment="1">
      <alignment horizontal="center" vertical="center"/>
    </xf>
    <xf numFmtId="0" fontId="2" fillId="0" borderId="528" xfId="0" applyFont="1" applyBorder="1"/>
    <xf numFmtId="10" fontId="1" fillId="2" borderId="122" xfId="0" applyNumberFormat="1" applyFont="1" applyFill="1" applyBorder="1" applyAlignment="1" applyProtection="1">
      <alignment horizontal="center" vertical="center"/>
      <protection hidden="1"/>
    </xf>
    <xf numFmtId="0" fontId="1" fillId="2" borderId="146" xfId="0" applyFont="1" applyFill="1" applyBorder="1" applyAlignment="1">
      <alignment horizontal="center" vertical="center"/>
    </xf>
    <xf numFmtId="3" fontId="1" fillId="2" borderId="525" xfId="0" applyNumberFormat="1" applyFont="1" applyFill="1" applyBorder="1" applyAlignment="1">
      <alignment horizontal="center" vertical="center"/>
    </xf>
    <xf numFmtId="0" fontId="2" fillId="24" borderId="526" xfId="0" applyFont="1" applyFill="1" applyBorder="1"/>
    <xf numFmtId="3" fontId="1" fillId="6" borderId="146" xfId="0" applyNumberFormat="1" applyFont="1" applyFill="1" applyBorder="1" applyAlignment="1" applyProtection="1">
      <alignment horizontal="center" vertical="center"/>
      <protection locked="0"/>
    </xf>
    <xf numFmtId="0" fontId="2" fillId="0" borderId="524" xfId="0" applyFont="1" applyBorder="1" applyProtection="1">
      <protection hidden="1"/>
    </xf>
    <xf numFmtId="3" fontId="1" fillId="2" borderId="527" xfId="0" applyNumberFormat="1" applyFont="1" applyFill="1" applyBorder="1" applyAlignment="1">
      <alignment horizontal="center" vertical="center"/>
    </xf>
    <xf numFmtId="0" fontId="2" fillId="0" borderId="526" xfId="0" applyFont="1" applyBorder="1"/>
    <xf numFmtId="0" fontId="2" fillId="0" borderId="520" xfId="0" applyFont="1" applyBorder="1" applyProtection="1">
      <protection hidden="1"/>
    </xf>
    <xf numFmtId="0" fontId="5" fillId="5" borderId="519" xfId="0" applyFont="1" applyFill="1" applyBorder="1" applyAlignment="1" applyProtection="1">
      <alignment horizontal="center" vertical="center" wrapText="1"/>
      <protection hidden="1"/>
    </xf>
    <xf numFmtId="10" fontId="1" fillId="2" borderId="146" xfId="0" applyNumberFormat="1" applyFont="1" applyFill="1" applyBorder="1" applyAlignment="1">
      <alignment horizontal="center" vertical="center"/>
    </xf>
    <xf numFmtId="0" fontId="2" fillId="0" borderId="524" xfId="0" applyFont="1" applyBorder="1"/>
    <xf numFmtId="0" fontId="1" fillId="2" borderId="146" xfId="0" applyFont="1" applyFill="1" applyBorder="1" applyAlignment="1">
      <alignment horizontal="left" vertical="center" wrapText="1"/>
    </xf>
    <xf numFmtId="0" fontId="1" fillId="2" borderId="523" xfId="0" applyFont="1" applyFill="1" applyBorder="1" applyAlignment="1">
      <alignment horizontal="center" vertical="center"/>
    </xf>
    <xf numFmtId="0" fontId="75" fillId="0" borderId="42" xfId="0" applyFont="1" applyBorder="1" applyProtection="1">
      <protection locked="0"/>
    </xf>
    <xf numFmtId="0" fontId="54" fillId="0" borderId="151" xfId="0" applyFont="1" applyBorder="1"/>
    <xf numFmtId="0" fontId="54" fillId="0" borderId="42" xfId="0" applyFont="1" applyBorder="1"/>
    <xf numFmtId="0" fontId="5" fillId="5" borderId="523" xfId="0" applyFont="1" applyFill="1" applyBorder="1" applyAlignment="1">
      <alignment horizontal="center" vertical="center" wrapText="1"/>
    </xf>
    <xf numFmtId="0" fontId="71" fillId="0" borderId="42" xfId="0" applyFont="1" applyBorder="1"/>
    <xf numFmtId="0" fontId="5" fillId="5" borderId="146" xfId="0" applyFont="1" applyFill="1" applyBorder="1" applyAlignment="1">
      <alignment horizontal="center" vertical="center" wrapText="1"/>
    </xf>
    <xf numFmtId="0" fontId="5" fillId="5" borderId="523" xfId="0" applyFont="1" applyFill="1" applyBorder="1" applyAlignment="1" applyProtection="1">
      <alignment horizontal="center" vertical="center" wrapText="1"/>
      <protection hidden="1"/>
    </xf>
    <xf numFmtId="0" fontId="71" fillId="0" borderId="524" xfId="0" applyFont="1" applyBorder="1"/>
    <xf numFmtId="0" fontId="5" fillId="27" borderId="122" xfId="0" applyFont="1" applyFill="1" applyBorder="1" applyAlignment="1">
      <alignment horizontal="center" vertical="center" wrapText="1"/>
    </xf>
    <xf numFmtId="0" fontId="71" fillId="24" borderId="122" xfId="0" applyFont="1" applyFill="1" applyBorder="1"/>
    <xf numFmtId="0" fontId="1" fillId="2" borderId="525" xfId="0" applyFont="1" applyFill="1" applyBorder="1" applyAlignment="1">
      <alignment horizontal="center" vertical="center"/>
    </xf>
    <xf numFmtId="0" fontId="1" fillId="0" borderId="527" xfId="0" applyFont="1" applyBorder="1" applyAlignment="1">
      <alignment horizontal="center" vertical="center"/>
    </xf>
    <xf numFmtId="0" fontId="1" fillId="2" borderId="527" xfId="0" applyFont="1" applyFill="1" applyBorder="1" applyAlignment="1">
      <alignment horizontal="center" vertical="center"/>
    </xf>
    <xf numFmtId="0" fontId="1" fillId="6" borderId="527" xfId="0" applyFont="1" applyFill="1" applyBorder="1" applyAlignment="1" applyProtection="1">
      <alignment horizontal="center" vertical="center"/>
      <protection locked="0"/>
    </xf>
    <xf numFmtId="0" fontId="75" fillId="0" borderId="526" xfId="0" applyFont="1" applyBorder="1" applyProtection="1">
      <protection locked="0"/>
    </xf>
    <xf numFmtId="0" fontId="1" fillId="6" borderId="28" xfId="0" applyFont="1" applyFill="1" applyBorder="1" applyAlignment="1" applyProtection="1">
      <alignment vertical="center" wrapText="1"/>
      <protection locked="0"/>
    </xf>
    <xf numFmtId="0" fontId="1" fillId="6" borderId="29" xfId="0" applyFont="1" applyFill="1" applyBorder="1" applyAlignment="1" applyProtection="1">
      <alignment vertical="center" wrapText="1"/>
      <protection locked="0"/>
    </xf>
    <xf numFmtId="0" fontId="1" fillId="6" borderId="7" xfId="0" applyFont="1" applyFill="1" applyBorder="1" applyAlignment="1" applyProtection="1">
      <alignment vertical="center" wrapText="1"/>
      <protection locked="0"/>
    </xf>
    <xf numFmtId="0" fontId="1" fillId="6" borderId="146" xfId="0" applyFont="1" applyFill="1" applyBorder="1" applyAlignment="1" applyProtection="1">
      <alignment vertical="center" wrapText="1"/>
      <protection locked="0"/>
    </xf>
    <xf numFmtId="0" fontId="1" fillId="6" borderId="151" xfId="0" applyFont="1" applyFill="1" applyBorder="1" applyAlignment="1" applyProtection="1">
      <alignment vertical="center" wrapText="1"/>
      <protection locked="0"/>
    </xf>
    <xf numFmtId="0" fontId="1" fillId="6" borderId="42" xfId="0" applyFont="1" applyFill="1" applyBorder="1" applyAlignment="1" applyProtection="1">
      <alignment vertical="center" wrapText="1"/>
      <protection locked="0"/>
    </xf>
    <xf numFmtId="0" fontId="1" fillId="6" borderId="400" xfId="0" applyFont="1" applyFill="1" applyBorder="1" applyAlignment="1" applyProtection="1">
      <alignment vertical="center" wrapText="1"/>
      <protection locked="0"/>
    </xf>
    <xf numFmtId="0" fontId="75" fillId="0" borderId="270" xfId="0" applyFont="1" applyBorder="1" applyProtection="1">
      <protection locked="0"/>
    </xf>
    <xf numFmtId="0" fontId="75" fillId="0" borderId="271" xfId="0" applyFont="1" applyBorder="1" applyProtection="1">
      <protection locked="0"/>
    </xf>
    <xf numFmtId="0" fontId="1" fillId="6" borderId="272" xfId="0" applyFont="1" applyFill="1" applyBorder="1" applyAlignment="1" applyProtection="1">
      <alignment vertical="center" wrapText="1"/>
      <protection locked="0"/>
    </xf>
    <xf numFmtId="0" fontId="75" fillId="0" borderId="273" xfId="0" applyFont="1" applyBorder="1" applyProtection="1">
      <protection locked="0"/>
    </xf>
    <xf numFmtId="0" fontId="75" fillId="0" borderId="274" xfId="0" applyFont="1" applyBorder="1" applyProtection="1">
      <protection locked="0"/>
    </xf>
    <xf numFmtId="0" fontId="75" fillId="0" borderId="29" xfId="0" applyFont="1" applyBorder="1" applyProtection="1">
      <protection locked="0"/>
    </xf>
    <xf numFmtId="0" fontId="75" fillId="0" borderId="263" xfId="0" applyFont="1" applyBorder="1" applyProtection="1">
      <protection locked="0"/>
    </xf>
    <xf numFmtId="0" fontId="71" fillId="2" borderId="146" xfId="0" applyFont="1" applyFill="1" applyBorder="1" applyAlignment="1">
      <alignment horizontal="left" vertical="center" wrapText="1"/>
    </xf>
    <xf numFmtId="0" fontId="7" fillId="6" borderId="275" xfId="0" applyFont="1" applyFill="1" applyBorder="1" applyAlignment="1" applyProtection="1">
      <alignment vertical="top" wrapText="1"/>
      <protection locked="0"/>
    </xf>
    <xf numFmtId="0" fontId="76" fillId="0" borderId="260" xfId="0" applyFont="1" applyBorder="1" applyProtection="1">
      <protection locked="0"/>
    </xf>
    <xf numFmtId="0" fontId="76" fillId="0" borderId="261" xfId="0" applyFont="1" applyBorder="1" applyProtection="1">
      <protection locked="0"/>
    </xf>
    <xf numFmtId="0" fontId="76" fillId="0" borderId="277" xfId="0" applyFont="1" applyBorder="1" applyProtection="1">
      <protection locked="0"/>
    </xf>
    <xf numFmtId="0" fontId="76" fillId="0" borderId="278" xfId="0" applyFont="1" applyBorder="1" applyProtection="1">
      <protection locked="0"/>
    </xf>
    <xf numFmtId="0" fontId="76" fillId="0" borderId="279" xfId="0" applyFont="1" applyBorder="1" applyProtection="1">
      <protection locked="0"/>
    </xf>
    <xf numFmtId="0" fontId="1" fillId="6" borderId="266" xfId="0" applyFont="1" applyFill="1" applyBorder="1" applyAlignment="1" applyProtection="1">
      <alignment vertical="center" wrapText="1"/>
      <protection locked="0"/>
    </xf>
    <xf numFmtId="0" fontId="75" fillId="0" borderId="267" xfId="0" applyFont="1" applyBorder="1" applyProtection="1">
      <protection locked="0"/>
    </xf>
    <xf numFmtId="0" fontId="75" fillId="0" borderId="268" xfId="0" applyFont="1" applyBorder="1" applyProtection="1">
      <protection locked="0"/>
    </xf>
    <xf numFmtId="0" fontId="5" fillId="2" borderId="256" xfId="0" applyFont="1" applyFill="1" applyBorder="1" applyAlignment="1">
      <alignment horizontal="center" vertical="center" textRotation="90"/>
    </xf>
    <xf numFmtId="0" fontId="2" fillId="0" borderId="262" xfId="0" applyFont="1" applyBorder="1"/>
    <xf numFmtId="0" fontId="2" fillId="0" borderId="265" xfId="0" applyFont="1" applyBorder="1"/>
    <xf numFmtId="0" fontId="1" fillId="6" borderId="257" xfId="0" applyFont="1" applyFill="1" applyBorder="1" applyAlignment="1" applyProtection="1">
      <alignment vertical="center" wrapText="1"/>
      <protection locked="0"/>
    </xf>
    <xf numFmtId="0" fontId="75" fillId="0" borderId="258" xfId="0" applyFont="1" applyBorder="1" applyProtection="1">
      <protection locked="0"/>
    </xf>
    <xf numFmtId="0" fontId="75" fillId="0" borderId="259" xfId="0" applyFont="1" applyBorder="1" applyProtection="1">
      <protection locked="0"/>
    </xf>
    <xf numFmtId="0" fontId="75" fillId="0" borderId="151" xfId="0" applyFont="1" applyBorder="1" applyProtection="1">
      <protection locked="0"/>
    </xf>
    <xf numFmtId="0" fontId="2" fillId="0" borderId="117" xfId="0" applyFont="1" applyBorder="1" applyProtection="1">
      <protection hidden="1"/>
    </xf>
    <xf numFmtId="0" fontId="5" fillId="5" borderId="118" xfId="0" applyFont="1" applyFill="1" applyBorder="1" applyAlignment="1" applyProtection="1">
      <alignment horizontal="center" vertical="center"/>
      <protection hidden="1"/>
    </xf>
    <xf numFmtId="0" fontId="1" fillId="6" borderId="48" xfId="0" applyFont="1" applyFill="1" applyBorder="1" applyAlignment="1" applyProtection="1">
      <alignment vertical="center" wrapText="1"/>
      <protection locked="0"/>
    </xf>
    <xf numFmtId="0" fontId="5" fillId="5" borderId="229" xfId="0" applyFont="1" applyFill="1" applyBorder="1" applyAlignment="1" applyProtection="1">
      <alignment horizontal="left" vertical="center"/>
      <protection hidden="1"/>
    </xf>
    <xf numFmtId="0" fontId="9" fillId="10" borderId="35" xfId="0" applyFont="1" applyFill="1" applyBorder="1" applyAlignment="1" applyProtection="1">
      <alignment horizontal="left" vertical="center" wrapText="1"/>
      <protection locked="0"/>
    </xf>
    <xf numFmtId="0" fontId="5" fillId="14" borderId="146" xfId="0" applyFont="1" applyFill="1" applyBorder="1" applyAlignment="1" applyProtection="1">
      <alignment horizontal="left" vertical="center" wrapText="1"/>
      <protection hidden="1"/>
    </xf>
    <xf numFmtId="0" fontId="1" fillId="25" borderId="146" xfId="0" applyFont="1" applyFill="1" applyBorder="1" applyAlignment="1" applyProtection="1">
      <alignment horizontal="center" vertical="center" wrapText="1"/>
      <protection locked="0"/>
    </xf>
    <xf numFmtId="0" fontId="1" fillId="25" borderId="151" xfId="0" applyFont="1" applyFill="1" applyBorder="1" applyAlignment="1" applyProtection="1">
      <alignment horizontal="center" vertical="center" wrapText="1"/>
      <protection locked="0"/>
    </xf>
    <xf numFmtId="0" fontId="1" fillId="25" borderId="42" xfId="0" applyFont="1" applyFill="1" applyBorder="1" applyAlignment="1" applyProtection="1">
      <alignment horizontal="center" vertical="center" wrapText="1"/>
      <protection locked="0"/>
    </xf>
    <xf numFmtId="0" fontId="9" fillId="25" borderId="146" xfId="0" applyFont="1" applyFill="1" applyBorder="1" applyAlignment="1" applyProtection="1">
      <alignment horizontal="center" vertical="center" wrapText="1"/>
      <protection locked="0"/>
    </xf>
    <xf numFmtId="0" fontId="9" fillId="25" borderId="151" xfId="0" applyFont="1" applyFill="1" applyBorder="1" applyAlignment="1" applyProtection="1">
      <alignment horizontal="center" vertical="center" wrapText="1"/>
      <protection locked="0"/>
    </xf>
    <xf numFmtId="0" fontId="9" fillId="25" borderId="42" xfId="0" applyFont="1" applyFill="1" applyBorder="1" applyAlignment="1" applyProtection="1">
      <alignment horizontal="center" vertical="center" wrapText="1"/>
      <protection locked="0"/>
    </xf>
    <xf numFmtId="0" fontId="1" fillId="25" borderId="151" xfId="0" applyFont="1" applyFill="1" applyBorder="1" applyAlignment="1" applyProtection="1">
      <alignment horizontal="left" vertical="center" wrapText="1"/>
      <protection locked="0"/>
    </xf>
    <xf numFmtId="0" fontId="1" fillId="25" borderId="42" xfId="0" applyFont="1" applyFill="1" applyBorder="1" applyAlignment="1" applyProtection="1">
      <alignment horizontal="left" vertical="center" wrapText="1"/>
      <protection locked="0"/>
    </xf>
    <xf numFmtId="0" fontId="9" fillId="10" borderId="229" xfId="0" applyFont="1" applyFill="1" applyBorder="1" applyAlignment="1" applyProtection="1">
      <alignment horizontal="left" vertical="center" wrapText="1"/>
      <protection locked="0"/>
    </xf>
    <xf numFmtId="0" fontId="9" fillId="10" borderId="227" xfId="0" applyFont="1" applyFill="1" applyBorder="1" applyAlignment="1" applyProtection="1">
      <alignment horizontal="left" vertical="center" wrapText="1"/>
      <protection locked="0"/>
    </xf>
    <xf numFmtId="0" fontId="9" fillId="10" borderId="230" xfId="0" applyFont="1" applyFill="1" applyBorder="1" applyAlignment="1" applyProtection="1">
      <alignment horizontal="left" vertical="center" wrapText="1"/>
      <protection locked="0"/>
    </xf>
    <xf numFmtId="0" fontId="66" fillId="0" borderId="122" xfId="0" applyFont="1" applyBorder="1" applyAlignment="1" applyProtection="1">
      <alignment horizontal="left" vertical="center"/>
      <protection hidden="1"/>
    </xf>
    <xf numFmtId="0" fontId="5" fillId="14" borderId="157" xfId="0" applyFont="1" applyFill="1" applyBorder="1" applyAlignment="1" applyProtection="1">
      <alignment horizontal="left" vertical="center"/>
      <protection hidden="1"/>
    </xf>
    <xf numFmtId="0" fontId="16" fillId="0" borderId="227" xfId="0" applyFont="1" applyBorder="1" applyProtection="1">
      <protection locked="0"/>
    </xf>
    <xf numFmtId="0" fontId="75" fillId="0" borderId="230" xfId="0" applyFont="1" applyBorder="1" applyProtection="1">
      <protection locked="0"/>
    </xf>
    <xf numFmtId="0" fontId="9" fillId="10" borderId="122" xfId="0" applyFont="1" applyFill="1" applyBorder="1" applyAlignment="1" applyProtection="1">
      <alignment horizontal="center" vertical="center" wrapText="1"/>
      <protection locked="0"/>
    </xf>
    <xf numFmtId="0" fontId="1" fillId="6" borderId="401" xfId="0" applyFont="1" applyFill="1" applyBorder="1" applyAlignment="1" applyProtection="1">
      <alignment vertical="center" wrapText="1"/>
      <protection locked="0"/>
    </xf>
    <xf numFmtId="0" fontId="1" fillId="6" borderId="402" xfId="0" applyFont="1" applyFill="1" applyBorder="1" applyAlignment="1" applyProtection="1">
      <alignment vertical="center" wrapText="1"/>
      <protection locked="0"/>
    </xf>
    <xf numFmtId="0" fontId="1" fillId="6" borderId="403" xfId="0" applyFont="1" applyFill="1" applyBorder="1" applyAlignment="1" applyProtection="1">
      <alignment vertical="center" wrapText="1"/>
      <protection locked="0"/>
    </xf>
    <xf numFmtId="0" fontId="5" fillId="14" borderId="148" xfId="0" applyFont="1" applyFill="1" applyBorder="1" applyAlignment="1" applyProtection="1">
      <alignment horizontal="left" vertical="center" wrapText="1"/>
      <protection hidden="1"/>
    </xf>
    <xf numFmtId="0" fontId="2" fillId="0" borderId="80" xfId="0" applyFont="1" applyBorder="1" applyProtection="1">
      <protection hidden="1"/>
    </xf>
    <xf numFmtId="0" fontId="2" fillId="0" borderId="152" xfId="0" applyFont="1" applyBorder="1" applyProtection="1">
      <protection hidden="1"/>
    </xf>
    <xf numFmtId="0" fontId="2" fillId="0" borderId="227" xfId="0" applyFont="1" applyBorder="1" applyProtection="1">
      <protection locked="0"/>
    </xf>
    <xf numFmtId="0" fontId="2" fillId="0" borderId="230" xfId="0" applyFont="1" applyBorder="1" applyProtection="1">
      <protection locked="0"/>
    </xf>
    <xf numFmtId="0" fontId="9" fillId="10" borderId="394" xfId="0" applyFont="1" applyFill="1" applyBorder="1" applyAlignment="1" applyProtection="1">
      <alignment horizontal="left" vertical="center" wrapText="1"/>
      <protection locked="0"/>
    </xf>
    <xf numFmtId="0" fontId="9" fillId="10" borderId="395" xfId="0" applyFont="1" applyFill="1" applyBorder="1" applyAlignment="1" applyProtection="1">
      <alignment horizontal="left" vertical="center" wrapText="1"/>
      <protection locked="0"/>
    </xf>
    <xf numFmtId="0" fontId="9" fillId="10" borderId="396" xfId="0" applyFont="1" applyFill="1" applyBorder="1" applyAlignment="1" applyProtection="1">
      <alignment horizontal="left" vertical="center" wrapText="1"/>
      <protection locked="0"/>
    </xf>
    <xf numFmtId="0" fontId="9" fillId="10" borderId="229" xfId="0" applyFont="1" applyFill="1" applyBorder="1" applyAlignment="1" applyProtection="1">
      <alignment horizontal="center" vertical="center" wrapText="1"/>
      <protection locked="0"/>
    </xf>
    <xf numFmtId="0" fontId="16" fillId="0" borderId="230" xfId="0" applyFont="1" applyBorder="1" applyProtection="1">
      <protection locked="0"/>
    </xf>
    <xf numFmtId="0" fontId="5" fillId="12" borderId="229" xfId="0" applyFont="1" applyFill="1" applyBorder="1" applyAlignment="1" applyProtection="1">
      <alignment horizontal="left" vertical="center" wrapText="1"/>
      <protection locked="0"/>
    </xf>
    <xf numFmtId="0" fontId="5" fillId="12" borderId="227" xfId="0" applyFont="1" applyFill="1" applyBorder="1" applyAlignment="1" applyProtection="1">
      <alignment horizontal="left" vertical="center" wrapText="1"/>
      <protection locked="0"/>
    </xf>
    <xf numFmtId="0" fontId="5" fillId="12" borderId="230" xfId="0" applyFont="1" applyFill="1" applyBorder="1" applyAlignment="1" applyProtection="1">
      <alignment horizontal="left" vertical="center" wrapText="1"/>
      <protection locked="0"/>
    </xf>
    <xf numFmtId="0" fontId="9" fillId="10" borderId="391" xfId="0" applyFont="1" applyFill="1" applyBorder="1" applyAlignment="1" applyProtection="1">
      <alignment horizontal="left" vertical="center" wrapText="1"/>
      <protection locked="0"/>
    </xf>
    <xf numFmtId="0" fontId="9" fillId="10" borderId="392" xfId="0" applyFont="1" applyFill="1" applyBorder="1" applyAlignment="1" applyProtection="1">
      <alignment horizontal="left" vertical="center" wrapText="1"/>
      <protection locked="0"/>
    </xf>
    <xf numFmtId="0" fontId="9" fillId="10" borderId="393" xfId="0" applyFont="1" applyFill="1" applyBorder="1" applyAlignment="1" applyProtection="1">
      <alignment horizontal="left" vertical="center" wrapText="1"/>
      <protection locked="0"/>
    </xf>
    <xf numFmtId="0" fontId="9" fillId="10" borderId="50" xfId="0" applyFont="1" applyFill="1" applyBorder="1" applyAlignment="1" applyProtection="1">
      <alignment horizontal="left" vertical="center" wrapText="1"/>
      <protection locked="0"/>
    </xf>
    <xf numFmtId="0" fontId="9" fillId="10" borderId="54" xfId="0" applyFont="1" applyFill="1" applyBorder="1" applyAlignment="1" applyProtection="1">
      <alignment horizontal="left" vertical="center" wrapText="1"/>
      <protection locked="0"/>
    </xf>
    <xf numFmtId="0" fontId="75" fillId="0" borderId="227" xfId="0" applyFont="1" applyBorder="1" applyProtection="1">
      <protection locked="0"/>
    </xf>
    <xf numFmtId="0" fontId="9" fillId="10" borderId="30" xfId="0" applyFont="1" applyFill="1" applyBorder="1" applyAlignment="1" applyProtection="1">
      <alignment horizontal="left" vertical="center" wrapText="1"/>
      <protection locked="0"/>
    </xf>
    <xf numFmtId="0" fontId="75" fillId="0" borderId="137" xfId="0" applyFont="1" applyBorder="1" applyProtection="1">
      <protection locked="0"/>
    </xf>
    <xf numFmtId="0" fontId="75" fillId="0" borderId="31" xfId="0" applyFont="1" applyBorder="1" applyProtection="1">
      <protection locked="0"/>
    </xf>
    <xf numFmtId="0" fontId="5" fillId="5" borderId="30" xfId="0" applyFont="1" applyFill="1" applyBorder="1" applyAlignment="1" applyProtection="1">
      <alignment horizontal="left" vertical="center" wrapText="1"/>
      <protection hidden="1"/>
    </xf>
    <xf numFmtId="0" fontId="2" fillId="0" borderId="130" xfId="0" applyFont="1" applyBorder="1" applyProtection="1">
      <protection hidden="1"/>
    </xf>
    <xf numFmtId="0" fontId="2" fillId="0" borderId="140" xfId="0" applyFont="1" applyBorder="1" applyProtection="1">
      <protection hidden="1"/>
    </xf>
    <xf numFmtId="0" fontId="9" fillId="10" borderId="129" xfId="0" applyFont="1" applyFill="1" applyBorder="1" applyAlignment="1" applyProtection="1">
      <alignment horizontal="left" vertical="center" wrapText="1"/>
      <protection locked="0"/>
    </xf>
    <xf numFmtId="0" fontId="75" fillId="0" borderId="32" xfId="0" applyFont="1" applyBorder="1" applyProtection="1">
      <protection locked="0"/>
    </xf>
    <xf numFmtId="0" fontId="75" fillId="0" borderId="33" xfId="0" applyFont="1" applyBorder="1" applyProtection="1">
      <protection locked="0"/>
    </xf>
    <xf numFmtId="0" fontId="9" fillId="10" borderId="389" xfId="0" applyFont="1" applyFill="1" applyBorder="1" applyAlignment="1" applyProtection="1">
      <alignment horizontal="left" vertical="center" wrapText="1"/>
      <protection locked="0"/>
    </xf>
    <xf numFmtId="0" fontId="9" fillId="10" borderId="390" xfId="0" applyFont="1" applyFill="1" applyBorder="1" applyAlignment="1" applyProtection="1">
      <alignment horizontal="left" vertical="center" wrapText="1"/>
      <protection locked="0"/>
    </xf>
    <xf numFmtId="0" fontId="5" fillId="0" borderId="122" xfId="0" applyFont="1" applyBorder="1" applyAlignment="1" applyProtection="1">
      <alignment horizontal="center" vertical="center"/>
      <protection hidden="1"/>
    </xf>
    <xf numFmtId="0" fontId="17" fillId="13" borderId="146" xfId="0" applyFont="1" applyFill="1" applyBorder="1" applyAlignment="1" applyProtection="1">
      <alignment horizontal="center" vertical="center"/>
      <protection hidden="1"/>
    </xf>
    <xf numFmtId="0" fontId="1" fillId="2" borderId="146" xfId="0" applyFont="1" applyFill="1" applyBorder="1" applyAlignment="1">
      <alignment horizontal="left" vertical="center"/>
    </xf>
    <xf numFmtId="0" fontId="5" fillId="5" borderId="228" xfId="0" applyFont="1" applyFill="1" applyBorder="1" applyAlignment="1" applyProtection="1">
      <alignment horizontal="center" vertical="center"/>
      <protection hidden="1"/>
    </xf>
    <xf numFmtId="0" fontId="75" fillId="26" borderId="137" xfId="0" applyFont="1" applyFill="1" applyBorder="1" applyProtection="1">
      <protection locked="0"/>
    </xf>
    <xf numFmtId="0" fontId="75" fillId="26" borderId="31" xfId="0" applyFont="1" applyFill="1" applyBorder="1" applyProtection="1">
      <protection locked="0"/>
    </xf>
    <xf numFmtId="0" fontId="75" fillId="26" borderId="129" xfId="0" applyFont="1" applyFill="1" applyBorder="1" applyProtection="1">
      <protection locked="0"/>
    </xf>
    <xf numFmtId="0" fontId="75" fillId="26" borderId="32" xfId="0" applyFont="1" applyFill="1" applyBorder="1" applyProtection="1">
      <protection locked="0"/>
    </xf>
    <xf numFmtId="0" fontId="75" fillId="26" borderId="33" xfId="0" applyFont="1" applyFill="1" applyBorder="1" applyProtection="1">
      <protection locked="0"/>
    </xf>
    <xf numFmtId="0" fontId="17" fillId="13" borderId="157" xfId="0" applyFont="1" applyFill="1" applyBorder="1" applyAlignment="1" applyProtection="1">
      <alignment horizontal="center" vertical="center"/>
      <protection hidden="1"/>
    </xf>
    <xf numFmtId="0" fontId="9" fillId="6" borderId="71" xfId="0" applyFont="1" applyFill="1" applyBorder="1" applyAlignment="1" applyProtection="1">
      <alignment horizontal="center" vertical="center"/>
      <protection locked="0"/>
    </xf>
    <xf numFmtId="0" fontId="1" fillId="6" borderId="229" xfId="0" applyFont="1" applyFill="1" applyBorder="1" applyAlignment="1" applyProtection="1">
      <alignment horizontal="center" vertical="center"/>
      <protection locked="0"/>
    </xf>
    <xf numFmtId="0" fontId="1" fillId="6" borderId="230" xfId="0" applyFont="1" applyFill="1" applyBorder="1" applyAlignment="1" applyProtection="1">
      <alignment horizontal="center" vertical="center"/>
      <protection locked="0"/>
    </xf>
    <xf numFmtId="0" fontId="5" fillId="2" borderId="157" xfId="0" applyFont="1" applyFill="1" applyBorder="1" applyAlignment="1">
      <alignment horizontal="left" vertical="center"/>
    </xf>
    <xf numFmtId="0" fontId="17" fillId="60" borderId="155" xfId="0" applyFont="1" applyFill="1" applyBorder="1" applyAlignment="1" applyProtection="1">
      <alignment horizontal="center" vertical="center"/>
      <protection hidden="1"/>
    </xf>
    <xf numFmtId="0" fontId="9" fillId="2" borderId="146" xfId="0" applyFont="1" applyFill="1" applyBorder="1" applyAlignment="1">
      <alignment horizontal="center" vertical="center"/>
    </xf>
    <xf numFmtId="0" fontId="29" fillId="2" borderId="146" xfId="0" applyFont="1" applyFill="1" applyBorder="1" applyAlignment="1">
      <alignment horizontal="left" vertical="center"/>
    </xf>
    <xf numFmtId="0" fontId="5" fillId="0" borderId="141" xfId="0" applyFont="1" applyBorder="1" applyAlignment="1" applyProtection="1">
      <alignment horizontal="left" vertical="top" wrapText="1"/>
      <protection hidden="1"/>
    </xf>
    <xf numFmtId="0" fontId="5" fillId="0" borderId="122" xfId="0" applyFont="1" applyBorder="1" applyAlignment="1" applyProtection="1">
      <alignment horizontal="left" vertical="top" wrapText="1"/>
      <protection hidden="1"/>
    </xf>
    <xf numFmtId="0" fontId="1" fillId="23" borderId="228" xfId="0" applyFont="1" applyFill="1" applyBorder="1" applyAlignment="1">
      <alignment horizontal="left" vertical="center"/>
    </xf>
    <xf numFmtId="0" fontId="1" fillId="2" borderId="229" xfId="0" applyFont="1" applyFill="1" applyBorder="1" applyAlignment="1">
      <alignment horizontal="left" vertical="center"/>
    </xf>
    <xf numFmtId="0" fontId="1" fillId="2" borderId="227" xfId="0" applyFont="1" applyFill="1" applyBorder="1" applyAlignment="1">
      <alignment horizontal="left" vertical="center"/>
    </xf>
    <xf numFmtId="0" fontId="1" fillId="2" borderId="230" xfId="0" applyFont="1" applyFill="1" applyBorder="1" applyAlignment="1">
      <alignment horizontal="left" vertical="center"/>
    </xf>
    <xf numFmtId="0" fontId="1" fillId="2" borderId="228" xfId="0" applyFont="1" applyFill="1" applyBorder="1" applyAlignment="1">
      <alignment horizontal="left" vertical="center"/>
    </xf>
    <xf numFmtId="0" fontId="9" fillId="15" borderId="229" xfId="0" applyFont="1" applyFill="1" applyBorder="1" applyAlignment="1" applyProtection="1">
      <alignment horizontal="center" vertical="center"/>
      <protection locked="0"/>
    </xf>
    <xf numFmtId="0" fontId="9" fillId="15" borderId="230" xfId="0" applyFont="1" applyFill="1" applyBorder="1" applyAlignment="1" applyProtection="1">
      <alignment horizontal="center" vertical="center"/>
      <protection locked="0"/>
    </xf>
    <xf numFmtId="0" fontId="3" fillId="4" borderId="370" xfId="0" applyFont="1" applyFill="1" applyBorder="1" applyAlignment="1">
      <alignment horizontal="center" vertical="center"/>
    </xf>
    <xf numFmtId="0" fontId="3" fillId="4" borderId="371" xfId="0" applyFont="1" applyFill="1" applyBorder="1" applyAlignment="1">
      <alignment horizontal="center" vertical="center"/>
    </xf>
    <xf numFmtId="0" fontId="3" fillId="4" borderId="372" xfId="0" applyFont="1" applyFill="1" applyBorder="1" applyAlignment="1">
      <alignment horizontal="center" vertical="center"/>
    </xf>
    <xf numFmtId="0" fontId="3" fillId="3" borderId="370" xfId="0" applyFont="1" applyFill="1" applyBorder="1" applyAlignment="1">
      <alignment horizontal="center" vertical="center" wrapText="1"/>
    </xf>
    <xf numFmtId="0" fontId="3" fillId="3" borderId="371" xfId="0" applyFont="1" applyFill="1" applyBorder="1" applyAlignment="1">
      <alignment horizontal="center" vertical="center" wrapText="1"/>
    </xf>
    <xf numFmtId="0" fontId="3" fillId="3" borderId="372" xfId="0" applyFont="1" applyFill="1" applyBorder="1" applyAlignment="1">
      <alignment horizontal="center" vertical="center" wrapText="1"/>
    </xf>
    <xf numFmtId="0" fontId="8" fillId="5" borderId="35" xfId="0" applyFont="1" applyFill="1" applyBorder="1" applyAlignment="1">
      <alignment horizontal="center" vertical="center" wrapText="1"/>
    </xf>
    <xf numFmtId="0" fontId="2" fillId="0" borderId="50" xfId="0" applyFont="1" applyBorder="1"/>
    <xf numFmtId="0" fontId="2" fillId="0" borderId="54" xfId="0" applyFont="1" applyBorder="1"/>
    <xf numFmtId="0" fontId="8" fillId="5" borderId="155" xfId="0" applyFont="1" applyFill="1" applyBorder="1" applyAlignment="1">
      <alignment horizontal="center" vertical="center" wrapText="1"/>
    </xf>
    <xf numFmtId="0" fontId="2" fillId="0" borderId="156" xfId="0" applyFont="1" applyBorder="1"/>
    <xf numFmtId="0" fontId="2" fillId="0" borderId="161" xfId="0" applyFont="1" applyBorder="1"/>
    <xf numFmtId="0" fontId="2" fillId="0" borderId="119" xfId="0" applyFont="1" applyBorder="1"/>
    <xf numFmtId="0" fontId="2" fillId="0" borderId="158" xfId="0" applyFont="1" applyBorder="1"/>
    <xf numFmtId="0" fontId="2" fillId="0" borderId="92" xfId="0" applyFont="1" applyBorder="1"/>
    <xf numFmtId="0" fontId="8" fillId="5" borderId="90" xfId="0" applyFont="1" applyFill="1" applyBorder="1" applyAlignment="1">
      <alignment horizontal="center" vertical="center" wrapText="1"/>
    </xf>
    <xf numFmtId="0" fontId="2" fillId="0" borderId="131" xfId="0" applyFont="1" applyBorder="1"/>
    <xf numFmtId="0" fontId="2" fillId="0" borderId="91" xfId="0" applyFont="1" applyBorder="1"/>
    <xf numFmtId="0" fontId="8" fillId="5" borderId="30" xfId="0" applyFont="1" applyFill="1" applyBorder="1" applyAlignment="1">
      <alignment horizontal="center" vertical="center" wrapText="1"/>
    </xf>
    <xf numFmtId="0" fontId="2" fillId="0" borderId="31" xfId="0" applyFont="1" applyBorder="1"/>
    <xf numFmtId="0" fontId="2" fillId="0" borderId="130" xfId="0" applyFont="1" applyBorder="1"/>
    <xf numFmtId="0" fontId="2" fillId="0" borderId="140" xfId="0" applyFont="1" applyBorder="1"/>
    <xf numFmtId="0" fontId="2" fillId="0" borderId="129" xfId="0" applyFont="1" applyBorder="1"/>
    <xf numFmtId="0" fontId="2" fillId="0" borderId="33" xfId="0" applyFont="1" applyBorder="1"/>
    <xf numFmtId="0" fontId="8" fillId="5" borderId="126" xfId="0" applyFont="1" applyFill="1" applyBorder="1" applyAlignment="1">
      <alignment horizontal="center" vertical="center" wrapText="1"/>
    </xf>
    <xf numFmtId="0" fontId="2" fillId="0" borderId="127" xfId="0" applyFont="1" applyBorder="1"/>
    <xf numFmtId="0" fontId="2" fillId="0" borderId="128" xfId="0" applyFont="1" applyBorder="1"/>
    <xf numFmtId="0" fontId="8" fillId="5" borderId="327" xfId="0" applyFont="1" applyFill="1" applyBorder="1" applyAlignment="1">
      <alignment horizontal="center" vertical="center" wrapText="1"/>
    </xf>
    <xf numFmtId="0" fontId="8" fillId="5" borderId="328" xfId="0" applyFont="1" applyFill="1" applyBorder="1" applyAlignment="1">
      <alignment horizontal="center" vertical="center" wrapText="1"/>
    </xf>
    <xf numFmtId="0" fontId="8" fillId="5" borderId="329" xfId="0" applyFont="1" applyFill="1" applyBorder="1" applyAlignment="1">
      <alignment horizontal="center" vertical="center" wrapText="1"/>
    </xf>
    <xf numFmtId="0" fontId="8" fillId="5" borderId="330" xfId="0" applyFont="1" applyFill="1" applyBorder="1" applyAlignment="1">
      <alignment horizontal="center" vertical="center" wrapText="1"/>
    </xf>
    <xf numFmtId="0" fontId="8" fillId="5" borderId="322" xfId="0" applyFont="1" applyFill="1" applyBorder="1" applyAlignment="1">
      <alignment horizontal="center" vertical="center" wrapText="1"/>
    </xf>
    <xf numFmtId="0" fontId="8" fillId="5" borderId="323" xfId="0" applyFont="1" applyFill="1" applyBorder="1" applyAlignment="1">
      <alignment horizontal="center" vertical="center" wrapText="1"/>
    </xf>
    <xf numFmtId="0" fontId="8" fillId="5" borderId="324" xfId="0" applyFont="1" applyFill="1" applyBorder="1" applyAlignment="1">
      <alignment horizontal="center" vertical="center" wrapText="1"/>
    </xf>
    <xf numFmtId="0" fontId="8" fillId="5" borderId="50" xfId="0" applyFont="1" applyFill="1" applyBorder="1" applyAlignment="1">
      <alignment horizontal="center" vertical="center" wrapText="1"/>
    </xf>
    <xf numFmtId="0" fontId="8" fillId="5" borderId="54" xfId="0" applyFont="1" applyFill="1" applyBorder="1" applyAlignment="1">
      <alignment horizontal="center" vertical="center" wrapText="1"/>
    </xf>
    <xf numFmtId="0" fontId="1" fillId="2" borderId="35" xfId="0" applyFont="1" applyFill="1" applyBorder="1"/>
    <xf numFmtId="0" fontId="9" fillId="6" borderId="35" xfId="0" applyFont="1" applyFill="1" applyBorder="1" applyAlignment="1" applyProtection="1">
      <alignment horizontal="center" vertical="center"/>
      <protection locked="0"/>
    </xf>
    <xf numFmtId="0" fontId="9" fillId="6" borderId="54" xfId="0" applyFont="1" applyFill="1" applyBorder="1" applyAlignment="1" applyProtection="1">
      <alignment horizontal="center" vertical="center"/>
      <protection locked="0"/>
    </xf>
    <xf numFmtId="167" fontId="9" fillId="6" borderId="35" xfId="0" applyNumberFormat="1" applyFont="1" applyFill="1" applyBorder="1" applyAlignment="1" applyProtection="1">
      <alignment horizontal="center" vertical="center"/>
      <protection locked="0"/>
    </xf>
    <xf numFmtId="167" fontId="9" fillId="6" borderId="54" xfId="0" applyNumberFormat="1" applyFont="1" applyFill="1" applyBorder="1" applyAlignment="1" applyProtection="1">
      <alignment horizontal="center" vertical="center"/>
      <protection locked="0"/>
    </xf>
    <xf numFmtId="0" fontId="8" fillId="5" borderId="131" xfId="0" applyFont="1" applyFill="1" applyBorder="1" applyAlignment="1">
      <alignment horizontal="center" vertical="center" wrapText="1"/>
    </xf>
    <xf numFmtId="0" fontId="8" fillId="5" borderId="130" xfId="0" applyFont="1" applyFill="1" applyBorder="1" applyAlignment="1">
      <alignment horizontal="center" vertical="center" wrapText="1"/>
    </xf>
    <xf numFmtId="0" fontId="70" fillId="5" borderId="126" xfId="0" applyFont="1" applyFill="1" applyBorder="1" applyAlignment="1">
      <alignment horizontal="center" vertical="center" wrapText="1"/>
    </xf>
    <xf numFmtId="0" fontId="8" fillId="5" borderId="325" xfId="0" applyFont="1" applyFill="1" applyBorder="1" applyAlignment="1">
      <alignment horizontal="center" vertical="center" wrapText="1"/>
    </xf>
    <xf numFmtId="0" fontId="8" fillId="5" borderId="326" xfId="0" applyFont="1" applyFill="1" applyBorder="1" applyAlignment="1">
      <alignment horizontal="center" vertical="center" wrapText="1"/>
    </xf>
    <xf numFmtId="9" fontId="9" fillId="6" borderId="35" xfId="0" applyNumberFormat="1" applyFont="1" applyFill="1" applyBorder="1" applyAlignment="1" applyProtection="1">
      <alignment horizontal="center" vertical="center"/>
      <protection locked="0"/>
    </xf>
    <xf numFmtId="9" fontId="9" fillId="6" borderId="54" xfId="0" applyNumberFormat="1" applyFont="1" applyFill="1" applyBorder="1" applyAlignment="1" applyProtection="1">
      <alignment horizontal="center" vertical="center"/>
      <protection locked="0"/>
    </xf>
    <xf numFmtId="9" fontId="9" fillId="6" borderId="35" xfId="1" applyFont="1" applyFill="1" applyBorder="1" applyAlignment="1" applyProtection="1">
      <alignment horizontal="center" vertical="center"/>
      <protection locked="0"/>
    </xf>
    <xf numFmtId="9" fontId="9" fillId="6" borderId="54" xfId="1" applyFont="1" applyFill="1" applyBorder="1" applyAlignment="1" applyProtection="1">
      <alignment horizontal="center" vertical="center"/>
      <protection locked="0"/>
    </xf>
    <xf numFmtId="9" fontId="9" fillId="2" borderId="35" xfId="0" applyNumberFormat="1" applyFont="1" applyFill="1" applyBorder="1" applyAlignment="1">
      <alignment horizontal="center" vertical="center"/>
    </xf>
    <xf numFmtId="9" fontId="9" fillId="25" borderId="35" xfId="0" applyNumberFormat="1" applyFont="1" applyFill="1" applyBorder="1" applyAlignment="1" applyProtection="1">
      <alignment horizontal="center" vertical="center"/>
      <protection locked="0"/>
    </xf>
    <xf numFmtId="0" fontId="2" fillId="26" borderId="54" xfId="0" applyFont="1" applyFill="1" applyBorder="1" applyProtection="1">
      <protection locked="0"/>
    </xf>
    <xf numFmtId="0" fontId="9" fillId="5" borderId="200" xfId="0" applyFont="1" applyFill="1" applyBorder="1" applyAlignment="1">
      <alignment vertical="center"/>
    </xf>
    <xf numFmtId="0" fontId="2" fillId="0" borderId="200" xfId="0" applyFont="1" applyBorder="1"/>
    <xf numFmtId="166" fontId="9" fillId="6" borderId="35" xfId="0" applyNumberFormat="1" applyFont="1" applyFill="1" applyBorder="1" applyAlignment="1" applyProtection="1">
      <alignment horizontal="center" vertical="center"/>
      <protection locked="0"/>
    </xf>
    <xf numFmtId="166" fontId="9" fillId="6" borderId="54" xfId="0" applyNumberFormat="1" applyFont="1" applyFill="1" applyBorder="1" applyAlignment="1" applyProtection="1">
      <alignment horizontal="center" vertical="center"/>
      <protection locked="0"/>
    </xf>
    <xf numFmtId="0" fontId="9" fillId="0" borderId="200" xfId="0" applyFont="1" applyBorder="1" applyAlignment="1">
      <alignment horizontal="left" vertical="center"/>
    </xf>
    <xf numFmtId="0" fontId="2" fillId="0" borderId="200" xfId="0" applyFont="1" applyBorder="1" applyAlignment="1">
      <alignment vertical="center"/>
    </xf>
    <xf numFmtId="0" fontId="9" fillId="2" borderId="35" xfId="0" applyFont="1" applyFill="1" applyBorder="1" applyAlignment="1">
      <alignment horizontal="center" vertical="center"/>
    </xf>
    <xf numFmtId="3" fontId="9" fillId="2" borderId="35" xfId="0" applyNumberFormat="1" applyFont="1" applyFill="1" applyBorder="1" applyAlignment="1">
      <alignment horizontal="center" vertical="center"/>
    </xf>
    <xf numFmtId="10" fontId="9" fillId="2" borderId="35" xfId="0" applyNumberFormat="1" applyFont="1" applyFill="1" applyBorder="1" applyAlignment="1">
      <alignment horizontal="center" vertical="center"/>
    </xf>
    <xf numFmtId="1" fontId="9" fillId="2" borderId="35" xfId="0" applyNumberFormat="1" applyFont="1" applyFill="1" applyBorder="1" applyAlignment="1">
      <alignment horizontal="center" vertical="center"/>
    </xf>
    <xf numFmtId="0" fontId="9" fillId="2" borderId="200" xfId="0" applyFont="1" applyFill="1" applyBorder="1" applyAlignment="1">
      <alignment horizontal="center" vertical="center"/>
    </xf>
    <xf numFmtId="0" fontId="3" fillId="11" borderId="370" xfId="0" applyFont="1" applyFill="1" applyBorder="1" applyAlignment="1">
      <alignment horizontal="center"/>
    </xf>
    <xf numFmtId="0" fontId="3" fillId="11" borderId="371" xfId="0" applyFont="1" applyFill="1" applyBorder="1" applyAlignment="1">
      <alignment horizontal="center"/>
    </xf>
    <xf numFmtId="0" fontId="3" fillId="11" borderId="372" xfId="0" applyFont="1" applyFill="1" applyBorder="1" applyAlignment="1">
      <alignment horizontal="center"/>
    </xf>
    <xf numFmtId="0" fontId="3" fillId="4" borderId="370" xfId="0" applyFont="1" applyFill="1" applyBorder="1" applyAlignment="1">
      <alignment horizontal="center"/>
    </xf>
    <xf numFmtId="0" fontId="3" fillId="4" borderId="371" xfId="0" applyFont="1" applyFill="1" applyBorder="1" applyAlignment="1">
      <alignment horizontal="center"/>
    </xf>
    <xf numFmtId="0" fontId="3" fillId="4" borderId="372" xfId="0" applyFont="1" applyFill="1" applyBorder="1" applyAlignment="1">
      <alignment horizontal="center"/>
    </xf>
    <xf numFmtId="0" fontId="1" fillId="0" borderId="35" xfId="0" applyFont="1" applyBorder="1"/>
    <xf numFmtId="165" fontId="1" fillId="5" borderId="157" xfId="0" applyNumberFormat="1" applyFont="1" applyFill="1" applyBorder="1" applyAlignment="1">
      <alignment horizontal="center" vertical="center"/>
    </xf>
    <xf numFmtId="0" fontId="71" fillId="5" borderId="200" xfId="0" applyFont="1" applyFill="1" applyBorder="1" applyAlignment="1">
      <alignment horizontal="center" vertical="center" wrapText="1"/>
    </xf>
    <xf numFmtId="0" fontId="9" fillId="5" borderId="200" xfId="0" applyFont="1" applyFill="1" applyBorder="1" applyAlignment="1">
      <alignment horizontal="center" vertical="center" wrapText="1"/>
    </xf>
    <xf numFmtId="0" fontId="1" fillId="5" borderId="157" xfId="0" applyFont="1" applyFill="1" applyBorder="1" applyAlignment="1">
      <alignment horizontal="center"/>
    </xf>
    <xf numFmtId="2" fontId="9" fillId="2" borderId="35" xfId="0" applyNumberFormat="1" applyFont="1" applyFill="1" applyBorder="1" applyAlignment="1">
      <alignment horizontal="center" vertical="center"/>
    </xf>
    <xf numFmtId="0" fontId="9" fillId="2" borderId="200" xfId="0" applyFont="1" applyFill="1" applyBorder="1" applyAlignment="1">
      <alignment horizontal="center" vertical="center" wrapText="1"/>
    </xf>
    <xf numFmtId="165" fontId="1" fillId="0" borderId="157" xfId="0" applyNumberFormat="1" applyFont="1" applyBorder="1" applyAlignment="1">
      <alignment horizontal="left"/>
    </xf>
    <xf numFmtId="0" fontId="14" fillId="0" borderId="112" xfId="0" applyFont="1" applyBorder="1"/>
    <xf numFmtId="0" fontId="2" fillId="0" borderId="141" xfId="0" applyFont="1" applyBorder="1"/>
    <xf numFmtId="0" fontId="2" fillId="0" borderId="142" xfId="0" applyFont="1" applyBorder="1"/>
    <xf numFmtId="0" fontId="1" fillId="5" borderId="35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 wrapText="1"/>
    </xf>
    <xf numFmtId="165" fontId="1" fillId="5" borderId="157" xfId="0" applyNumberFormat="1" applyFont="1" applyFill="1" applyBorder="1" applyAlignment="1">
      <alignment horizontal="center"/>
    </xf>
    <xf numFmtId="0" fontId="1" fillId="5" borderId="200" xfId="0" applyFont="1" applyFill="1" applyBorder="1" applyAlignment="1">
      <alignment horizontal="left" vertical="center" wrapText="1"/>
    </xf>
    <xf numFmtId="0" fontId="1" fillId="5" borderId="246" xfId="0" applyFont="1" applyFill="1" applyBorder="1" applyAlignment="1">
      <alignment horizontal="left" vertical="center" wrapText="1"/>
    </xf>
    <xf numFmtId="0" fontId="1" fillId="5" borderId="331" xfId="0" applyFont="1" applyFill="1" applyBorder="1" applyAlignment="1">
      <alignment horizontal="left" vertical="center" wrapText="1"/>
    </xf>
    <xf numFmtId="0" fontId="1" fillId="5" borderId="200" xfId="0" applyFont="1" applyFill="1" applyBorder="1" applyAlignment="1">
      <alignment horizontal="left" vertical="center"/>
    </xf>
    <xf numFmtId="0" fontId="1" fillId="26" borderId="327" xfId="0" applyFont="1" applyFill="1" applyBorder="1" applyAlignment="1" applyProtection="1">
      <alignment horizontal="center" vertical="center"/>
      <protection locked="0"/>
    </xf>
    <xf numFmtId="0" fontId="1" fillId="26" borderId="328" xfId="0" applyFont="1" applyFill="1" applyBorder="1" applyAlignment="1" applyProtection="1">
      <alignment horizontal="center" vertical="center"/>
      <protection locked="0"/>
    </xf>
    <xf numFmtId="165" fontId="1" fillId="5" borderId="157" xfId="0" applyNumberFormat="1" applyFont="1" applyFill="1" applyBorder="1" applyAlignment="1">
      <alignment horizontal="left"/>
    </xf>
    <xf numFmtId="0" fontId="1" fillId="5" borderId="157" xfId="0" applyFont="1" applyFill="1" applyBorder="1"/>
    <xf numFmtId="2" fontId="1" fillId="6" borderId="157" xfId="0" applyNumberFormat="1" applyFont="1" applyFill="1" applyBorder="1" applyAlignment="1" applyProtection="1">
      <alignment horizontal="center"/>
      <protection locked="0"/>
    </xf>
    <xf numFmtId="2" fontId="1" fillId="6" borderId="71" xfId="0" applyNumberFormat="1" applyFont="1" applyFill="1" applyBorder="1" applyAlignment="1" applyProtection="1">
      <alignment horizontal="center"/>
      <protection locked="0"/>
    </xf>
    <xf numFmtId="0" fontId="1" fillId="5" borderId="157" xfId="0" applyFont="1" applyFill="1" applyBorder="1" applyProtection="1">
      <protection locked="0"/>
    </xf>
    <xf numFmtId="0" fontId="1" fillId="5" borderId="71" xfId="0" applyFont="1" applyFill="1" applyBorder="1" applyProtection="1">
      <protection locked="0"/>
    </xf>
    <xf numFmtId="0" fontId="14" fillId="0" borderId="350" xfId="0" applyFont="1" applyBorder="1" applyAlignment="1">
      <alignment horizontal="center"/>
    </xf>
    <xf numFmtId="0" fontId="14" fillId="0" borderId="337" xfId="0" applyFont="1" applyBorder="1" applyAlignment="1">
      <alignment horizontal="center"/>
    </xf>
    <xf numFmtId="0" fontId="14" fillId="0" borderId="378" xfId="0" applyFont="1" applyBorder="1" applyAlignment="1">
      <alignment horizontal="center"/>
    </xf>
    <xf numFmtId="0" fontId="14" fillId="0" borderId="362" xfId="0" applyFont="1" applyBorder="1" applyAlignment="1">
      <alignment horizontal="center"/>
    </xf>
    <xf numFmtId="0" fontId="14" fillId="0" borderId="338" xfId="0" applyFont="1" applyBorder="1" applyAlignment="1">
      <alignment horizontal="center"/>
    </xf>
    <xf numFmtId="0" fontId="14" fillId="0" borderId="363" xfId="0" applyFont="1" applyBorder="1" applyAlignment="1">
      <alignment horizontal="center"/>
    </xf>
    <xf numFmtId="165" fontId="1" fillId="5" borderId="157" xfId="0" applyNumberFormat="1" applyFont="1" applyFill="1" applyBorder="1" applyAlignment="1" applyProtection="1">
      <alignment horizontal="left"/>
      <protection locked="0"/>
    </xf>
    <xf numFmtId="165" fontId="1" fillId="5" borderId="71" xfId="0" applyNumberFormat="1" applyFont="1" applyFill="1" applyBorder="1" applyAlignment="1" applyProtection="1">
      <alignment horizontal="left"/>
      <protection locked="0"/>
    </xf>
    <xf numFmtId="0" fontId="9" fillId="5" borderId="200" xfId="0" applyFont="1" applyFill="1" applyBorder="1" applyAlignment="1">
      <alignment horizontal="center" vertical="center"/>
    </xf>
    <xf numFmtId="0" fontId="8" fillId="5" borderId="200" xfId="0" applyFont="1" applyFill="1" applyBorder="1" applyAlignment="1">
      <alignment horizontal="center" vertical="center" wrapText="1"/>
    </xf>
    <xf numFmtId="0" fontId="30" fillId="5" borderId="200" xfId="0" applyFont="1" applyFill="1" applyBorder="1" applyAlignment="1">
      <alignment horizontal="center" vertical="center" wrapText="1"/>
    </xf>
    <xf numFmtId="0" fontId="1" fillId="0" borderId="122" xfId="0" applyFont="1" applyBorder="1"/>
    <xf numFmtId="0" fontId="1" fillId="10" borderId="35" xfId="0" applyFont="1" applyFill="1" applyBorder="1" applyProtection="1">
      <protection locked="0"/>
    </xf>
    <xf numFmtId="0" fontId="1" fillId="10" borderId="54" xfId="0" applyFont="1" applyFill="1" applyBorder="1" applyProtection="1">
      <protection locked="0"/>
    </xf>
    <xf numFmtId="2" fontId="8" fillId="0" borderId="35" xfId="0" applyNumberFormat="1" applyFont="1" applyBorder="1" applyAlignment="1">
      <alignment horizontal="center"/>
    </xf>
    <xf numFmtId="4" fontId="8" fillId="0" borderId="35" xfId="0" applyNumberFormat="1" applyFont="1" applyBorder="1" applyAlignment="1">
      <alignment horizontal="center"/>
    </xf>
    <xf numFmtId="4" fontId="2" fillId="0" borderId="54" xfId="0" applyNumberFormat="1" applyFont="1" applyBorder="1"/>
    <xf numFmtId="1" fontId="8" fillId="0" borderId="35" xfId="0" applyNumberFormat="1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1" fillId="0" borderId="132" xfId="0" applyFont="1" applyBorder="1"/>
    <xf numFmtId="0" fontId="2" fillId="0" borderId="133" xfId="0" applyFont="1" applyBorder="1"/>
    <xf numFmtId="0" fontId="1" fillId="0" borderId="64" xfId="0" applyFont="1" applyBorder="1"/>
    <xf numFmtId="0" fontId="2" fillId="0" borderId="63" xfId="0" applyFont="1" applyBorder="1"/>
    <xf numFmtId="0" fontId="1" fillId="61" borderId="30" xfId="0" applyFont="1" applyFill="1" applyBorder="1" applyAlignment="1">
      <alignment horizontal="center" vertical="center" wrapText="1"/>
    </xf>
    <xf numFmtId="0" fontId="2" fillId="62" borderId="137" xfId="0" applyFont="1" applyFill="1" applyBorder="1"/>
    <xf numFmtId="0" fontId="2" fillId="62" borderId="31" xfId="0" applyFont="1" applyFill="1" applyBorder="1"/>
    <xf numFmtId="0" fontId="2" fillId="62" borderId="129" xfId="0" applyFont="1" applyFill="1" applyBorder="1"/>
    <xf numFmtId="0" fontId="2" fillId="62" borderId="32" xfId="0" applyFont="1" applyFill="1" applyBorder="1"/>
    <xf numFmtId="0" fontId="2" fillId="62" borderId="33" xfId="0" applyFont="1" applyFill="1" applyBorder="1"/>
    <xf numFmtId="1" fontId="2" fillId="0" borderId="54" xfId="0" applyNumberFormat="1" applyFont="1" applyBorder="1"/>
    <xf numFmtId="0" fontId="2" fillId="0" borderId="54" xfId="0" applyFont="1" applyBorder="1" applyAlignment="1">
      <alignment horizontal="center"/>
    </xf>
    <xf numFmtId="0" fontId="1" fillId="5" borderId="30" xfId="0" applyFont="1" applyFill="1" applyBorder="1" applyAlignment="1">
      <alignment horizontal="center" vertical="center" wrapText="1"/>
    </xf>
    <xf numFmtId="0" fontId="8" fillId="0" borderId="112" xfId="0" applyFont="1" applyBorder="1"/>
    <xf numFmtId="171" fontId="8" fillId="0" borderId="35" xfId="0" applyNumberFormat="1" applyFont="1" applyBorder="1" applyAlignment="1">
      <alignment horizontal="center"/>
    </xf>
    <xf numFmtId="171" fontId="2" fillId="0" borderId="54" xfId="0" applyNumberFormat="1" applyFont="1" applyBorder="1" applyAlignment="1">
      <alignment horizontal="center"/>
    </xf>
    <xf numFmtId="0" fontId="8" fillId="0" borderId="132" xfId="0" applyFont="1" applyBorder="1"/>
    <xf numFmtId="0" fontId="1" fillId="0" borderId="50" xfId="0" applyFont="1" applyBorder="1"/>
    <xf numFmtId="0" fontId="1" fillId="0" borderId="54" xfId="0" applyFont="1" applyBorder="1"/>
    <xf numFmtId="0" fontId="1" fillId="0" borderId="35" xfId="0" applyFont="1" applyBorder="1" applyAlignment="1">
      <alignment vertical="center"/>
    </xf>
    <xf numFmtId="0" fontId="1" fillId="10" borderId="35" xfId="0" applyFont="1" applyFill="1" applyBorder="1" applyAlignment="1" applyProtection="1">
      <alignment vertical="center"/>
      <protection locked="0"/>
    </xf>
    <xf numFmtId="0" fontId="2" fillId="0" borderId="137" xfId="0" applyFont="1" applyBorder="1"/>
    <xf numFmtId="0" fontId="2" fillId="0" borderId="32" xfId="0" applyFont="1" applyBorder="1"/>
    <xf numFmtId="0" fontId="1" fillId="10" borderId="50" xfId="0" applyFont="1" applyFill="1" applyBorder="1" applyProtection="1">
      <protection locked="0"/>
    </xf>
    <xf numFmtId="0" fontId="1" fillId="61" borderId="35" xfId="0" applyFont="1" applyFill="1" applyBorder="1" applyAlignment="1">
      <alignment horizontal="center" vertical="center"/>
    </xf>
    <xf numFmtId="0" fontId="2" fillId="62" borderId="50" xfId="0" applyFont="1" applyFill="1" applyBorder="1"/>
    <xf numFmtId="0" fontId="2" fillId="62" borderId="54" xfId="0" applyFont="1" applyFill="1" applyBorder="1"/>
    <xf numFmtId="0" fontId="1" fillId="10" borderId="478" xfId="0" applyFont="1" applyFill="1" applyBorder="1" applyProtection="1">
      <protection locked="0"/>
    </xf>
    <xf numFmtId="0" fontId="1" fillId="0" borderId="246" xfId="0" applyFont="1" applyBorder="1" applyAlignment="1">
      <alignment horizontal="left"/>
    </xf>
    <xf numFmtId="0" fontId="1" fillId="0" borderId="323" xfId="0" applyFont="1" applyBorder="1" applyAlignment="1">
      <alignment horizontal="left"/>
    </xf>
    <xf numFmtId="0" fontId="1" fillId="0" borderId="387" xfId="0" applyFont="1" applyBorder="1" applyAlignment="1">
      <alignment horizontal="left"/>
    </xf>
    <xf numFmtId="0" fontId="3" fillId="11" borderId="64" xfId="0" applyFont="1" applyFill="1" applyBorder="1" applyAlignment="1">
      <alignment horizontal="center"/>
    </xf>
    <xf numFmtId="0" fontId="2" fillId="0" borderId="115" xfId="0" applyFont="1" applyBorder="1"/>
    <xf numFmtId="0" fontId="3" fillId="4" borderId="64" xfId="0" applyFont="1" applyFill="1" applyBorder="1" applyAlignment="1">
      <alignment horizontal="center"/>
    </xf>
    <xf numFmtId="0" fontId="1" fillId="61" borderId="469" xfId="0" applyFont="1" applyFill="1" applyBorder="1" applyAlignment="1">
      <alignment horizontal="center" vertical="center"/>
    </xf>
    <xf numFmtId="0" fontId="2" fillId="62" borderId="470" xfId="0" applyFont="1" applyFill="1" applyBorder="1"/>
    <xf numFmtId="0" fontId="2" fillId="62" borderId="471" xfId="0" applyFont="1" applyFill="1" applyBorder="1"/>
    <xf numFmtId="0" fontId="8" fillId="0" borderId="64" xfId="0" applyFont="1" applyBorder="1"/>
    <xf numFmtId="0" fontId="8" fillId="0" borderId="115" xfId="0" applyFont="1" applyBorder="1"/>
    <xf numFmtId="0" fontId="8" fillId="0" borderId="354" xfId="0" applyFont="1" applyBorder="1"/>
    <xf numFmtId="0" fontId="2" fillId="0" borderId="374" xfId="0" applyFont="1" applyBorder="1"/>
    <xf numFmtId="0" fontId="8" fillId="0" borderId="61" xfId="0" applyFont="1" applyBorder="1"/>
    <xf numFmtId="0" fontId="2" fillId="0" borderId="59" xfId="0" applyFont="1" applyBorder="1"/>
    <xf numFmtId="0" fontId="5" fillId="0" borderId="64" xfId="0" applyFont="1" applyBorder="1"/>
    <xf numFmtId="0" fontId="1" fillId="10" borderId="35" xfId="0" applyFont="1" applyFill="1" applyBorder="1" applyAlignment="1" applyProtection="1">
      <alignment horizontal="center" vertical="center" wrapText="1"/>
      <protection locked="0"/>
    </xf>
    <xf numFmtId="0" fontId="1" fillId="10" borderId="50" xfId="0" applyFont="1" applyFill="1" applyBorder="1" applyAlignment="1" applyProtection="1">
      <alignment horizontal="center" vertical="center" wrapText="1"/>
      <protection locked="0"/>
    </xf>
    <xf numFmtId="0" fontId="1" fillId="10" borderId="54" xfId="0" applyFont="1" applyFill="1" applyBorder="1" applyAlignment="1" applyProtection="1">
      <alignment vertical="center"/>
      <protection locked="0"/>
    </xf>
    <xf numFmtId="0" fontId="1" fillId="10" borderId="35" xfId="0" applyFont="1" applyFill="1" applyBorder="1" applyAlignment="1" applyProtection="1">
      <alignment horizontal="left" vertical="center" wrapText="1"/>
      <protection locked="0"/>
    </xf>
    <xf numFmtId="0" fontId="1" fillId="10" borderId="54" xfId="0" applyFont="1" applyFill="1" applyBorder="1" applyAlignment="1" applyProtection="1">
      <alignment horizontal="left" vertical="center" wrapText="1"/>
      <protection locked="0"/>
    </xf>
    <xf numFmtId="0" fontId="1" fillId="10" borderId="50" xfId="0" applyFont="1" applyFill="1" applyBorder="1" applyAlignment="1" applyProtection="1">
      <alignment vertical="center"/>
      <protection locked="0"/>
    </xf>
    <xf numFmtId="0" fontId="1" fillId="10" borderId="54" xfId="0" applyFont="1" applyFill="1" applyBorder="1" applyAlignment="1" applyProtection="1">
      <alignment horizontal="center" vertical="center" wrapText="1"/>
      <protection locked="0"/>
    </xf>
    <xf numFmtId="0" fontId="1" fillId="6" borderId="50" xfId="0" applyFont="1" applyFill="1" applyBorder="1" applyAlignment="1" applyProtection="1">
      <alignment horizontal="left" vertical="center" wrapText="1"/>
      <protection locked="0"/>
    </xf>
    <xf numFmtId="0" fontId="1" fillId="6" borderId="54" xfId="0" applyFont="1" applyFill="1" applyBorder="1" applyAlignment="1" applyProtection="1">
      <alignment horizontal="left" vertical="center" wrapText="1"/>
      <protection locked="0"/>
    </xf>
    <xf numFmtId="0" fontId="1" fillId="10" borderId="35" xfId="0" applyFont="1" applyFill="1" applyBorder="1" applyAlignment="1" applyProtection="1">
      <alignment horizontal="center" vertical="center"/>
      <protection locked="0"/>
    </xf>
    <xf numFmtId="0" fontId="1" fillId="10" borderId="54" xfId="0" applyFont="1" applyFill="1" applyBorder="1" applyAlignment="1" applyProtection="1">
      <alignment horizontal="center" vertical="center"/>
      <protection locked="0"/>
    </xf>
    <xf numFmtId="0" fontId="1" fillId="6" borderId="50" xfId="0" applyFont="1" applyFill="1" applyBorder="1" applyAlignment="1" applyProtection="1">
      <alignment horizontal="center" vertical="center" wrapText="1"/>
      <protection locked="0"/>
    </xf>
    <xf numFmtId="0" fontId="1" fillId="6" borderId="54" xfId="0" applyFont="1" applyFill="1" applyBorder="1" applyAlignment="1" applyProtection="1">
      <alignment horizontal="center" vertical="center" wrapText="1"/>
      <protection locked="0"/>
    </xf>
    <xf numFmtId="0" fontId="5" fillId="61" borderId="35" xfId="0" applyFont="1" applyFill="1" applyBorder="1" applyAlignment="1">
      <alignment horizontal="center" vertical="center" wrapText="1"/>
    </xf>
    <xf numFmtId="0" fontId="5" fillId="61" borderId="137" xfId="0" applyFont="1" applyFill="1" applyBorder="1" applyAlignment="1">
      <alignment horizontal="center" vertical="center" wrapText="1"/>
    </xf>
    <xf numFmtId="0" fontId="5" fillId="61" borderId="513" xfId="0" applyFont="1" applyFill="1" applyBorder="1" applyAlignment="1">
      <alignment horizontal="center" vertical="center" wrapText="1"/>
    </xf>
    <xf numFmtId="0" fontId="5" fillId="61" borderId="514" xfId="0" applyFont="1" applyFill="1" applyBorder="1" applyAlignment="1">
      <alignment horizontal="center" vertical="center" wrapText="1"/>
    </xf>
    <xf numFmtId="0" fontId="5" fillId="61" borderId="515" xfId="0" applyFont="1" applyFill="1" applyBorder="1" applyAlignment="1">
      <alignment horizontal="center" vertical="center" wrapText="1"/>
    </xf>
    <xf numFmtId="0" fontId="5" fillId="61" borderId="516" xfId="0" applyFont="1" applyFill="1" applyBorder="1" applyAlignment="1">
      <alignment horizontal="center" vertical="center" wrapText="1"/>
    </xf>
    <xf numFmtId="1" fontId="1" fillId="10" borderId="35" xfId="0" applyNumberFormat="1" applyFont="1" applyFill="1" applyBorder="1" applyAlignment="1" applyProtection="1">
      <alignment horizontal="center" vertical="center" wrapText="1"/>
      <protection locked="0"/>
    </xf>
    <xf numFmtId="1" fontId="1" fillId="10" borderId="54" xfId="0" applyNumberFormat="1" applyFont="1" applyFill="1" applyBorder="1" applyAlignment="1" applyProtection="1">
      <alignment horizontal="center" vertical="center" wrapText="1"/>
      <protection locked="0"/>
    </xf>
    <xf numFmtId="0" fontId="5" fillId="61" borderId="517" xfId="0" applyFont="1" applyFill="1" applyBorder="1" applyAlignment="1">
      <alignment horizontal="center" vertical="center" wrapText="1"/>
    </xf>
    <xf numFmtId="0" fontId="5" fillId="61" borderId="518" xfId="0" applyFont="1" applyFill="1" applyBorder="1" applyAlignment="1">
      <alignment horizontal="center" vertical="center" wrapText="1"/>
    </xf>
    <xf numFmtId="1" fontId="1" fillId="10" borderId="35" xfId="0" applyNumberFormat="1" applyFont="1" applyFill="1" applyBorder="1" applyAlignment="1" applyProtection="1">
      <alignment horizontal="left" vertical="center" wrapText="1"/>
      <protection locked="0"/>
    </xf>
    <xf numFmtId="1" fontId="1" fillId="10" borderId="54" xfId="0" applyNumberFormat="1" applyFont="1" applyFill="1" applyBorder="1" applyAlignment="1" applyProtection="1">
      <alignment horizontal="left" vertical="center" wrapText="1"/>
      <protection locked="0"/>
    </xf>
    <xf numFmtId="0" fontId="5" fillId="5" borderId="228" xfId="0" applyFont="1" applyFill="1" applyBorder="1" applyAlignment="1">
      <alignment horizontal="center" vertical="center" wrapText="1"/>
    </xf>
    <xf numFmtId="0" fontId="5" fillId="61" borderId="228" xfId="0" applyFont="1" applyFill="1" applyBorder="1" applyAlignment="1">
      <alignment horizontal="center" vertical="center" wrapText="1"/>
    </xf>
    <xf numFmtId="0" fontId="5" fillId="5" borderId="30" xfId="0" applyFont="1" applyFill="1" applyBorder="1" applyAlignment="1">
      <alignment horizontal="center" vertical="center" wrapText="1"/>
    </xf>
    <xf numFmtId="0" fontId="5" fillId="61" borderId="64" xfId="0" applyFont="1" applyFill="1" applyBorder="1" applyAlignment="1">
      <alignment horizontal="center" vertical="center" wrapText="1"/>
    </xf>
    <xf numFmtId="0" fontId="2" fillId="62" borderId="63" xfId="0" applyFont="1" applyFill="1" applyBorder="1"/>
    <xf numFmtId="0" fontId="17" fillId="5" borderId="112" xfId="0" applyFont="1" applyFill="1" applyBorder="1" applyAlignment="1">
      <alignment horizontal="center" vertical="center" wrapText="1"/>
    </xf>
    <xf numFmtId="0" fontId="2" fillId="0" borderId="132" xfId="0" applyFont="1" applyBorder="1"/>
    <xf numFmtId="0" fontId="1" fillId="10" borderId="35" xfId="0" applyFont="1" applyFill="1" applyBorder="1" applyAlignment="1" applyProtection="1">
      <alignment horizontal="left" vertical="center"/>
      <protection locked="0"/>
    </xf>
    <xf numFmtId="0" fontId="1" fillId="10" borderId="54" xfId="0" applyFont="1" applyFill="1" applyBorder="1" applyAlignment="1" applyProtection="1">
      <alignment horizontal="left" vertical="center"/>
      <protection locked="0"/>
    </xf>
    <xf numFmtId="0" fontId="5" fillId="10" borderId="35" xfId="0" applyFont="1" applyFill="1" applyBorder="1" applyAlignment="1" applyProtection="1">
      <alignment horizontal="center" vertical="center" wrapText="1"/>
      <protection locked="0"/>
    </xf>
    <xf numFmtId="0" fontId="5" fillId="10" borderId="54" xfId="0" applyFont="1" applyFill="1" applyBorder="1" applyAlignment="1" applyProtection="1">
      <alignment horizontal="center" vertical="center" wrapText="1"/>
      <protection locked="0"/>
    </xf>
    <xf numFmtId="0" fontId="1" fillId="10" borderId="134" xfId="0" applyFont="1" applyFill="1" applyBorder="1" applyAlignment="1" applyProtection="1">
      <alignment vertical="top" wrapText="1"/>
      <protection locked="0"/>
    </xf>
    <xf numFmtId="0" fontId="2" fillId="0" borderId="135" xfId="0" applyFont="1" applyBorder="1" applyProtection="1">
      <protection locked="0"/>
    </xf>
    <xf numFmtId="0" fontId="2" fillId="0" borderId="136" xfId="0" applyFont="1" applyBorder="1" applyProtection="1">
      <protection locked="0"/>
    </xf>
    <xf numFmtId="0" fontId="5" fillId="61" borderId="30" xfId="0" applyFont="1" applyFill="1" applyBorder="1" applyAlignment="1">
      <alignment horizontal="center" vertical="center" wrapText="1"/>
    </xf>
    <xf numFmtId="0" fontId="5" fillId="63" borderId="122" xfId="0" applyFont="1" applyFill="1" applyBorder="1" applyAlignment="1">
      <alignment horizontal="center" vertical="center"/>
    </xf>
    <xf numFmtId="0" fontId="5" fillId="63" borderId="32" xfId="0" applyFont="1" applyFill="1" applyBorder="1" applyAlignment="1">
      <alignment horizontal="center" vertical="center"/>
    </xf>
    <xf numFmtId="0" fontId="5" fillId="63" borderId="448" xfId="0" applyFont="1" applyFill="1" applyBorder="1" applyAlignment="1">
      <alignment horizontal="center" vertical="center"/>
    </xf>
    <xf numFmtId="0" fontId="2" fillId="0" borderId="371" xfId="0" applyFont="1" applyBorder="1"/>
    <xf numFmtId="0" fontId="2" fillId="0" borderId="372" xfId="0" applyFont="1" applyBorder="1"/>
    <xf numFmtId="0" fontId="5" fillId="61" borderId="30" xfId="0" applyFont="1" applyFill="1" applyBorder="1" applyAlignment="1">
      <alignment horizontal="center" vertical="center"/>
    </xf>
    <xf numFmtId="0" fontId="5" fillId="61" borderId="137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66" fillId="5" borderId="30" xfId="0" applyFont="1" applyFill="1" applyBorder="1" applyAlignment="1">
      <alignment horizontal="center" vertical="center"/>
    </xf>
    <xf numFmtId="0" fontId="1" fillId="0" borderId="39" xfId="0" applyFont="1" applyBorder="1" applyAlignment="1">
      <alignment horizontal="left" vertical="center"/>
    </xf>
    <xf numFmtId="0" fontId="1" fillId="0" borderId="93" xfId="0" applyFont="1" applyBorder="1" applyAlignment="1">
      <alignment horizontal="left" vertical="center"/>
    </xf>
    <xf numFmtId="0" fontId="2" fillId="0" borderId="37" xfId="0" applyFont="1" applyBorder="1"/>
    <xf numFmtId="0" fontId="2" fillId="0" borderId="11" xfId="0" applyFont="1" applyBorder="1"/>
    <xf numFmtId="0" fontId="2" fillId="0" borderId="12" xfId="0" applyFont="1" applyBorder="1"/>
    <xf numFmtId="0" fontId="2" fillId="0" borderId="79" xfId="0" applyFont="1" applyBorder="1"/>
    <xf numFmtId="0" fontId="2" fillId="0" borderId="94" xfId="0" applyFont="1" applyBorder="1"/>
    <xf numFmtId="0" fontId="2" fillId="0" borderId="40" xfId="0" applyFont="1" applyBorder="1"/>
    <xf numFmtId="0" fontId="1" fillId="10" borderId="134" xfId="0" applyFont="1" applyFill="1" applyBorder="1" applyAlignment="1" applyProtection="1">
      <alignment vertical="center" wrapText="1"/>
      <protection locked="0"/>
    </xf>
    <xf numFmtId="0" fontId="1" fillId="10" borderId="135" xfId="0" applyFont="1" applyFill="1" applyBorder="1" applyAlignment="1" applyProtection="1">
      <alignment vertical="center" wrapText="1"/>
      <protection locked="0"/>
    </xf>
    <xf numFmtId="0" fontId="1" fillId="10" borderId="136" xfId="0" applyFont="1" applyFill="1" applyBorder="1" applyAlignment="1" applyProtection="1">
      <alignment vertical="center" wrapText="1"/>
      <protection locked="0"/>
    </xf>
    <xf numFmtId="0" fontId="1" fillId="10" borderId="134" xfId="0" applyFont="1" applyFill="1" applyBorder="1" applyAlignment="1" applyProtection="1">
      <alignment horizontal="left" vertical="center" wrapText="1"/>
      <protection locked="0"/>
    </xf>
    <xf numFmtId="0" fontId="1" fillId="10" borderId="135" xfId="0" applyFont="1" applyFill="1" applyBorder="1" applyAlignment="1" applyProtection="1">
      <alignment horizontal="left" vertical="center" wrapText="1"/>
      <protection locked="0"/>
    </xf>
    <xf numFmtId="0" fontId="1" fillId="10" borderId="136" xfId="0" applyFont="1" applyFill="1" applyBorder="1" applyAlignment="1" applyProtection="1">
      <alignment horizontal="left" vertical="center" wrapText="1"/>
      <protection locked="0"/>
    </xf>
    <xf numFmtId="0" fontId="1" fillId="0" borderId="39" xfId="0" applyFont="1" applyBorder="1" applyAlignment="1">
      <alignment horizontal="left" vertical="center" wrapText="1"/>
    </xf>
    <xf numFmtId="0" fontId="1" fillId="0" borderId="93" xfId="0" applyFont="1" applyBorder="1" applyAlignment="1">
      <alignment horizontal="left" vertical="center" wrapText="1"/>
    </xf>
    <xf numFmtId="0" fontId="66" fillId="5" borderId="30" xfId="0" applyFont="1" applyFill="1" applyBorder="1" applyAlignment="1">
      <alignment horizontal="center" vertical="center" wrapText="1"/>
    </xf>
    <xf numFmtId="0" fontId="1" fillId="10" borderId="404" xfId="0" applyFont="1" applyFill="1" applyBorder="1" applyAlignment="1" applyProtection="1">
      <alignment vertical="top" wrapText="1"/>
      <protection locked="0"/>
    </xf>
    <xf numFmtId="0" fontId="1" fillId="10" borderId="137" xfId="0" applyFont="1" applyFill="1" applyBorder="1" applyAlignment="1" applyProtection="1">
      <alignment vertical="top" wrapText="1"/>
      <protection locked="0"/>
    </xf>
    <xf numFmtId="0" fontId="1" fillId="10" borderId="31" xfId="0" applyFont="1" applyFill="1" applyBorder="1" applyAlignment="1" applyProtection="1">
      <alignment vertical="top" wrapText="1"/>
      <protection locked="0"/>
    </xf>
    <xf numFmtId="0" fontId="1" fillId="10" borderId="138" xfId="0" applyFont="1" applyFill="1" applyBorder="1" applyAlignment="1" applyProtection="1">
      <alignment vertical="top" wrapText="1"/>
      <protection locked="0"/>
    </xf>
    <xf numFmtId="0" fontId="1" fillId="10" borderId="122" xfId="0" applyFont="1" applyFill="1" applyBorder="1" applyAlignment="1" applyProtection="1">
      <alignment vertical="top" wrapText="1"/>
      <protection locked="0"/>
    </xf>
    <xf numFmtId="0" fontId="1" fillId="10" borderId="140" xfId="0" applyFont="1" applyFill="1" applyBorder="1" applyAlignment="1" applyProtection="1">
      <alignment vertical="top" wrapText="1"/>
      <protection locked="0"/>
    </xf>
    <xf numFmtId="0" fontId="1" fillId="10" borderId="25" xfId="0" applyFont="1" applyFill="1" applyBorder="1" applyAlignment="1" applyProtection="1">
      <alignment vertical="top" wrapText="1"/>
      <protection locked="0"/>
    </xf>
    <xf numFmtId="0" fontId="1" fillId="10" borderId="26" xfId="0" applyFont="1" applyFill="1" applyBorder="1" applyAlignment="1" applyProtection="1">
      <alignment vertical="top" wrapText="1"/>
      <protection locked="0"/>
    </xf>
    <xf numFmtId="0" fontId="1" fillId="10" borderId="405" xfId="0" applyFont="1" applyFill="1" applyBorder="1" applyAlignment="1" applyProtection="1">
      <alignment vertical="top" wrapText="1"/>
      <protection locked="0"/>
    </xf>
    <xf numFmtId="0" fontId="1" fillId="10" borderId="22" xfId="0" applyFont="1" applyFill="1" applyBorder="1" applyAlignment="1" applyProtection="1">
      <alignment vertical="top" wrapText="1"/>
      <protection locked="0"/>
    </xf>
    <xf numFmtId="0" fontId="1" fillId="10" borderId="23" xfId="0" applyFont="1" applyFill="1" applyBorder="1" applyAlignment="1" applyProtection="1">
      <alignment vertical="top" wrapText="1"/>
      <protection locked="0"/>
    </xf>
    <xf numFmtId="0" fontId="1" fillId="10" borderId="24" xfId="0" applyFont="1" applyFill="1" applyBorder="1" applyAlignment="1" applyProtection="1">
      <alignment vertical="top" wrapText="1"/>
      <protection locked="0"/>
    </xf>
    <xf numFmtId="0" fontId="1" fillId="10" borderId="139" xfId="0" applyFont="1" applyFill="1" applyBorder="1" applyAlignment="1" applyProtection="1">
      <alignment vertical="top" wrapText="1"/>
      <protection locked="0"/>
    </xf>
    <xf numFmtId="0" fontId="1" fillId="10" borderId="27" xfId="0" applyFont="1" applyFill="1" applyBorder="1" applyAlignment="1" applyProtection="1">
      <alignment vertical="top" wrapText="1"/>
      <protection locked="0"/>
    </xf>
    <xf numFmtId="0" fontId="1" fillId="10" borderId="435" xfId="0" applyFont="1" applyFill="1" applyBorder="1" applyAlignment="1" applyProtection="1">
      <alignment vertical="top" wrapText="1"/>
      <protection locked="0"/>
    </xf>
    <xf numFmtId="0" fontId="5" fillId="5" borderId="458" xfId="0" applyFont="1" applyFill="1" applyBorder="1" applyAlignment="1">
      <alignment horizontal="center" vertical="center" wrapText="1"/>
    </xf>
    <xf numFmtId="0" fontId="5" fillId="5" borderId="459" xfId="0" applyFont="1" applyFill="1" applyBorder="1" applyAlignment="1">
      <alignment horizontal="center" vertical="center" wrapText="1"/>
    </xf>
    <xf numFmtId="0" fontId="5" fillId="5" borderId="465" xfId="0" applyFont="1" applyFill="1" applyBorder="1" applyAlignment="1">
      <alignment horizontal="center" vertical="center" wrapText="1"/>
    </xf>
    <xf numFmtId="0" fontId="5" fillId="5" borderId="467" xfId="0" applyFont="1" applyFill="1" applyBorder="1" applyAlignment="1">
      <alignment horizontal="center" vertical="center" wrapText="1"/>
    </xf>
    <xf numFmtId="0" fontId="2" fillId="0" borderId="138" xfId="0" applyFont="1" applyBorder="1" applyProtection="1">
      <protection locked="0"/>
    </xf>
    <xf numFmtId="0" fontId="2" fillId="0" borderId="139" xfId="0" applyFont="1" applyBorder="1" applyProtection="1">
      <protection locked="0"/>
    </xf>
    <xf numFmtId="0" fontId="14" fillId="6" borderId="148" xfId="0" applyFont="1" applyFill="1" applyBorder="1" applyAlignment="1" applyProtection="1">
      <alignment horizontal="center"/>
      <protection locked="0"/>
    </xf>
    <xf numFmtId="0" fontId="14" fillId="6" borderId="147" xfId="0" applyFont="1" applyFill="1" applyBorder="1" applyAlignment="1" applyProtection="1">
      <alignment horizontal="center"/>
      <protection locked="0"/>
    </xf>
    <xf numFmtId="0" fontId="14" fillId="6" borderId="80" xfId="0" applyFont="1" applyFill="1" applyBorder="1" applyAlignment="1" applyProtection="1">
      <alignment horizontal="center"/>
      <protection locked="0"/>
    </xf>
    <xf numFmtId="0" fontId="14" fillId="6" borderId="152" xfId="0" applyFont="1" applyFill="1" applyBorder="1" applyAlignment="1" applyProtection="1">
      <alignment horizontal="center"/>
      <protection locked="0"/>
    </xf>
    <xf numFmtId="0" fontId="14" fillId="6" borderId="150" xfId="0" applyFont="1" applyFill="1" applyBorder="1" applyAlignment="1" applyProtection="1">
      <alignment horizontal="center"/>
      <protection locked="0"/>
    </xf>
    <xf numFmtId="0" fontId="14" fillId="6" borderId="149" xfId="0" applyFont="1" applyFill="1" applyBorder="1" applyAlignment="1" applyProtection="1">
      <alignment horizontal="center"/>
      <protection locked="0"/>
    </xf>
    <xf numFmtId="0" fontId="1" fillId="6" borderId="90" xfId="0" applyFont="1" applyFill="1" applyBorder="1" applyAlignment="1" applyProtection="1">
      <alignment horizontal="center" vertical="center"/>
      <protection locked="0"/>
    </xf>
    <xf numFmtId="0" fontId="1" fillId="6" borderId="131" xfId="0" applyFont="1" applyFill="1" applyBorder="1" applyAlignment="1" applyProtection="1">
      <alignment horizontal="center" vertical="center"/>
      <protection locked="0"/>
    </xf>
    <xf numFmtId="0" fontId="1" fillId="6" borderId="91" xfId="0" applyFont="1" applyFill="1" applyBorder="1" applyAlignment="1" applyProtection="1">
      <alignment horizontal="center" vertical="center"/>
      <protection locked="0"/>
    </xf>
    <xf numFmtId="0" fontId="8" fillId="0" borderId="146" xfId="0" applyFont="1" applyBorder="1"/>
    <xf numFmtId="0" fontId="18" fillId="30" borderId="157" xfId="0" applyFont="1" applyFill="1" applyBorder="1" applyAlignment="1">
      <alignment horizontal="left"/>
    </xf>
    <xf numFmtId="0" fontId="18" fillId="30" borderId="160" xfId="0" applyFont="1" applyFill="1" applyBorder="1" applyAlignment="1">
      <alignment horizontal="left"/>
    </xf>
    <xf numFmtId="0" fontId="2" fillId="30" borderId="71" xfId="0" applyFont="1" applyFill="1" applyBorder="1"/>
    <xf numFmtId="0" fontId="8" fillId="7" borderId="157" xfId="0" applyFont="1" applyFill="1" applyBorder="1" applyAlignment="1">
      <alignment horizontal="left"/>
    </xf>
    <xf numFmtId="0" fontId="8" fillId="7" borderId="160" xfId="0" applyFont="1" applyFill="1" applyBorder="1" applyAlignment="1">
      <alignment horizontal="left"/>
    </xf>
    <xf numFmtId="0" fontId="5" fillId="0" borderId="122" xfId="0" applyFont="1" applyBorder="1" applyAlignment="1">
      <alignment horizontal="left"/>
    </xf>
    <xf numFmtId="0" fontId="0" fillId="0" borderId="122" xfId="0" applyBorder="1"/>
    <xf numFmtId="0" fontId="18" fillId="27" borderId="444" xfId="0" applyFont="1" applyFill="1" applyBorder="1" applyAlignment="1">
      <alignment horizontal="left" vertical="center" wrapText="1"/>
    </xf>
    <xf numFmtId="0" fontId="2" fillId="24" borderId="445" xfId="0" applyFont="1" applyFill="1" applyBorder="1"/>
    <xf numFmtId="0" fontId="2" fillId="24" borderId="446" xfId="0" applyFont="1" applyFill="1" applyBorder="1"/>
    <xf numFmtId="0" fontId="34" fillId="8" borderId="144" xfId="0" applyFont="1" applyFill="1" applyBorder="1" applyAlignment="1">
      <alignment horizontal="left" vertical="center" wrapText="1"/>
    </xf>
    <xf numFmtId="0" fontId="2" fillId="0" borderId="143" xfId="0" applyFont="1" applyBorder="1"/>
    <xf numFmtId="0" fontId="2" fillId="0" borderId="145" xfId="0" applyFont="1" applyBorder="1"/>
    <xf numFmtId="1" fontId="8" fillId="0" borderId="146" xfId="0" applyNumberFormat="1" applyFont="1" applyBorder="1"/>
    <xf numFmtId="0" fontId="34" fillId="8" borderId="148" xfId="0" applyFont="1" applyFill="1" applyBorder="1" applyAlignment="1">
      <alignment horizontal="left"/>
    </xf>
    <xf numFmtId="0" fontId="34" fillId="8" borderId="114" xfId="0" applyFont="1" applyFill="1" applyBorder="1" applyAlignment="1">
      <alignment horizontal="left"/>
    </xf>
    <xf numFmtId="0" fontId="34" fillId="8" borderId="147" xfId="0" applyFont="1" applyFill="1" applyBorder="1" applyAlignment="1">
      <alignment horizontal="left"/>
    </xf>
    <xf numFmtId="0" fontId="5" fillId="8" borderId="146" xfId="0" applyFont="1" applyFill="1" applyBorder="1" applyAlignment="1">
      <alignment horizontal="center" vertical="center"/>
    </xf>
    <xf numFmtId="0" fontId="5" fillId="5" borderId="144" xfId="0" applyFont="1" applyFill="1" applyBorder="1" applyAlignment="1">
      <alignment horizontal="center" vertical="center" wrapText="1"/>
    </xf>
    <xf numFmtId="0" fontId="5" fillId="61" borderId="148" xfId="0" applyFont="1" applyFill="1" applyBorder="1" applyAlignment="1">
      <alignment horizontal="center" vertical="center" wrapText="1"/>
    </xf>
    <xf numFmtId="0" fontId="2" fillId="62" borderId="150" xfId="0" applyFont="1" applyFill="1" applyBorder="1"/>
    <xf numFmtId="0" fontId="5" fillId="5" borderId="145" xfId="0" applyFont="1" applyFill="1" applyBorder="1" applyAlignment="1">
      <alignment horizontal="center" vertical="center" wrapText="1"/>
    </xf>
    <xf numFmtId="0" fontId="17" fillId="65" borderId="147" xfId="0" applyFont="1" applyFill="1" applyBorder="1" applyAlignment="1">
      <alignment horizontal="center" vertical="center" wrapText="1"/>
    </xf>
    <xf numFmtId="0" fontId="17" fillId="65" borderId="149" xfId="0" applyFont="1" applyFill="1" applyBorder="1" applyAlignment="1">
      <alignment horizontal="center" vertical="center" wrapText="1"/>
    </xf>
    <xf numFmtId="0" fontId="5" fillId="65" borderId="148" xfId="0" applyFont="1" applyFill="1" applyBorder="1" applyAlignment="1">
      <alignment horizontal="center" vertical="center" wrapText="1"/>
    </xf>
    <xf numFmtId="0" fontId="5" fillId="65" borderId="147" xfId="0" applyFont="1" applyFill="1" applyBorder="1" applyAlignment="1">
      <alignment horizontal="center" vertical="center" wrapText="1"/>
    </xf>
    <xf numFmtId="0" fontId="5" fillId="65" borderId="150" xfId="0" applyFont="1" applyFill="1" applyBorder="1" applyAlignment="1">
      <alignment horizontal="center" vertical="center" wrapText="1"/>
    </xf>
    <xf numFmtId="0" fontId="5" fillId="65" borderId="149" xfId="0" applyFont="1" applyFill="1" applyBorder="1" applyAlignment="1">
      <alignment horizontal="center" vertical="center" wrapText="1"/>
    </xf>
    <xf numFmtId="0" fontId="8" fillId="0" borderId="151" xfId="0" applyFont="1" applyBorder="1"/>
    <xf numFmtId="0" fontId="18" fillId="8" borderId="146" xfId="0" applyFont="1" applyFill="1" applyBorder="1" applyAlignment="1">
      <alignment horizontal="center" vertical="center" wrapText="1"/>
    </xf>
    <xf numFmtId="0" fontId="18" fillId="8" borderId="151" xfId="0" applyFont="1" applyFill="1" applyBorder="1" applyAlignment="1">
      <alignment horizontal="center" vertical="center" wrapText="1"/>
    </xf>
    <xf numFmtId="0" fontId="8" fillId="0" borderId="151" xfId="0" applyFont="1" applyBorder="1" applyAlignment="1">
      <alignment horizontal="left"/>
    </xf>
    <xf numFmtId="0" fontId="2" fillId="0" borderId="42" xfId="0" applyFont="1" applyBorder="1" applyAlignment="1">
      <alignment horizontal="left"/>
    </xf>
    <xf numFmtId="0" fontId="18" fillId="8" borderId="150" xfId="0" applyFont="1" applyFill="1" applyBorder="1"/>
    <xf numFmtId="0" fontId="18" fillId="8" borderId="154" xfId="0" applyFont="1" applyFill="1" applyBorder="1"/>
    <xf numFmtId="0" fontId="18" fillId="49" borderId="146" xfId="0" applyFont="1" applyFill="1" applyBorder="1"/>
    <xf numFmtId="0" fontId="18" fillId="49" borderId="151" xfId="0" applyFont="1" applyFill="1" applyBorder="1"/>
    <xf numFmtId="0" fontId="2" fillId="30" borderId="42" xfId="0" applyFont="1" applyFill="1" applyBorder="1"/>
    <xf numFmtId="0" fontId="34" fillId="50" borderId="444" xfId="0" applyFont="1" applyFill="1" applyBorder="1" applyAlignment="1">
      <alignment horizontal="left" vertical="center" wrapText="1"/>
    </xf>
    <xf numFmtId="0" fontId="2" fillId="30" borderId="445" xfId="0" applyFont="1" applyFill="1" applyBorder="1"/>
    <xf numFmtId="0" fontId="2" fillId="30" borderId="446" xfId="0" applyFont="1" applyFill="1" applyBorder="1"/>
    <xf numFmtId="0" fontId="34" fillId="8" borderId="449" xfId="0" applyFont="1" applyFill="1" applyBorder="1" applyAlignment="1">
      <alignment horizontal="left"/>
    </xf>
    <xf numFmtId="0" fontId="34" fillId="8" borderId="122" xfId="0" applyFont="1" applyFill="1" applyBorder="1" applyAlignment="1">
      <alignment horizontal="left"/>
    </xf>
    <xf numFmtId="0" fontId="34" fillId="8" borderId="152" xfId="0" applyFont="1" applyFill="1" applyBorder="1" applyAlignment="1">
      <alignment horizontal="left"/>
    </xf>
    <xf numFmtId="0" fontId="8" fillId="0" borderId="157" xfId="0" applyFont="1" applyBorder="1" applyAlignment="1">
      <alignment horizontal="left"/>
    </xf>
    <xf numFmtId="0" fontId="8" fillId="0" borderId="160" xfId="0" applyFont="1" applyBorder="1" applyAlignment="1">
      <alignment horizontal="left"/>
    </xf>
    <xf numFmtId="0" fontId="5" fillId="6" borderId="90" xfId="0" applyFont="1" applyFill="1" applyBorder="1" applyAlignment="1" applyProtection="1">
      <alignment horizontal="left"/>
      <protection locked="0"/>
    </xf>
    <xf numFmtId="0" fontId="5" fillId="6" borderId="131" xfId="0" applyFont="1" applyFill="1" applyBorder="1" applyAlignment="1" applyProtection="1">
      <alignment horizontal="left"/>
      <protection locked="0"/>
    </xf>
    <xf numFmtId="0" fontId="2" fillId="0" borderId="131" xfId="0" applyFont="1" applyBorder="1" applyProtection="1">
      <protection locked="0"/>
    </xf>
    <xf numFmtId="0" fontId="2" fillId="0" borderId="91" xfId="0" applyFont="1" applyBorder="1" applyProtection="1">
      <protection locked="0"/>
    </xf>
    <xf numFmtId="0" fontId="18" fillId="5" borderId="90" xfId="0" applyFont="1" applyFill="1" applyBorder="1" applyAlignment="1">
      <alignment horizontal="left" vertical="center" wrapText="1"/>
    </xf>
    <xf numFmtId="172" fontId="1" fillId="6" borderId="90" xfId="0" applyNumberFormat="1" applyFont="1" applyFill="1" applyBorder="1" applyAlignment="1" applyProtection="1">
      <alignment horizontal="center" vertical="center"/>
      <protection locked="0"/>
    </xf>
    <xf numFmtId="0" fontId="18" fillId="5" borderId="131" xfId="0" applyFont="1" applyFill="1" applyBorder="1" applyAlignment="1">
      <alignment horizontal="left" vertical="center" wrapText="1"/>
    </xf>
    <xf numFmtId="0" fontId="5" fillId="5" borderId="90" xfId="0" applyFont="1" applyFill="1" applyBorder="1" applyAlignment="1">
      <alignment horizontal="center" vertical="center" wrapText="1"/>
    </xf>
    <xf numFmtId="0" fontId="5" fillId="6" borderId="157" xfId="0" applyFont="1" applyFill="1" applyBorder="1" applyAlignment="1" applyProtection="1">
      <alignment horizontal="center" vertical="center"/>
      <protection locked="0"/>
    </xf>
    <xf numFmtId="0" fontId="5" fillId="61" borderId="90" xfId="0" applyFont="1" applyFill="1" applyBorder="1" applyAlignment="1">
      <alignment horizontal="center" vertical="center" wrapText="1"/>
    </xf>
    <xf numFmtId="0" fontId="2" fillId="62" borderId="91" xfId="0" applyFont="1" applyFill="1" applyBorder="1"/>
    <xf numFmtId="0" fontId="1" fillId="0" borderId="146" xfId="0" applyFont="1" applyBorder="1" applyAlignment="1">
      <alignment horizontal="left"/>
    </xf>
    <xf numFmtId="0" fontId="1" fillId="0" borderId="151" xfId="0" applyFont="1" applyBorder="1" applyAlignment="1">
      <alignment horizontal="left"/>
    </xf>
    <xf numFmtId="4" fontId="1" fillId="0" borderId="160" xfId="0" applyNumberFormat="1" applyFont="1" applyBorder="1" applyAlignment="1">
      <alignment horizontal="right"/>
    </xf>
    <xf numFmtId="0" fontId="5" fillId="8" borderId="146" xfId="0" applyFont="1" applyFill="1" applyBorder="1" applyAlignment="1">
      <alignment horizontal="left"/>
    </xf>
    <xf numFmtId="0" fontId="5" fillId="8" borderId="151" xfId="0" applyFont="1" applyFill="1" applyBorder="1" applyAlignment="1">
      <alignment horizontal="left"/>
    </xf>
    <xf numFmtId="4" fontId="5" fillId="8" borderId="146" xfId="0" applyNumberFormat="1" applyFont="1" applyFill="1" applyBorder="1" applyAlignment="1">
      <alignment horizontal="right"/>
    </xf>
    <xf numFmtId="0" fontId="2" fillId="62" borderId="149" xfId="0" applyFont="1" applyFill="1" applyBorder="1"/>
    <xf numFmtId="4" fontId="1" fillId="0" borderId="157" xfId="0" applyNumberFormat="1" applyFont="1" applyBorder="1" applyAlignment="1">
      <alignment horizontal="right"/>
    </xf>
    <xf numFmtId="0" fontId="18" fillId="30" borderId="146" xfId="0" applyFont="1" applyFill="1" applyBorder="1" applyAlignment="1">
      <alignment horizontal="left"/>
    </xf>
    <xf numFmtId="0" fontId="18" fillId="30" borderId="151" xfId="0" applyFont="1" applyFill="1" applyBorder="1" applyAlignment="1">
      <alignment horizontal="left"/>
    </xf>
    <xf numFmtId="0" fontId="8" fillId="0" borderId="146" xfId="0" applyFont="1" applyBorder="1" applyAlignment="1">
      <alignment horizontal="left"/>
    </xf>
    <xf numFmtId="0" fontId="5" fillId="5" borderId="157" xfId="0" applyFont="1" applyFill="1" applyBorder="1" applyAlignment="1">
      <alignment horizontal="center" vertical="center" wrapText="1"/>
    </xf>
    <xf numFmtId="0" fontId="5" fillId="8" borderId="442" xfId="0" applyFont="1" applyFill="1" applyBorder="1" applyAlignment="1">
      <alignment horizontal="left"/>
    </xf>
    <xf numFmtId="0" fontId="2" fillId="0" borderId="442" xfId="0" applyFont="1" applyBorder="1"/>
    <xf numFmtId="0" fontId="5" fillId="61" borderId="157" xfId="0" applyFont="1" applyFill="1" applyBorder="1" applyAlignment="1">
      <alignment horizontal="center" vertical="center" wrapText="1"/>
    </xf>
    <xf numFmtId="0" fontId="5" fillId="61" borderId="160" xfId="0" applyFont="1" applyFill="1" applyBorder="1" applyAlignment="1">
      <alignment horizontal="center" vertical="center" wrapText="1"/>
    </xf>
    <xf numFmtId="0" fontId="2" fillId="62" borderId="71" xfId="0" applyFont="1" applyFill="1" applyBorder="1"/>
    <xf numFmtId="0" fontId="1" fillId="0" borderId="122" xfId="0" applyFont="1" applyBorder="1" applyAlignment="1">
      <alignment horizontal="left" vertical="center" wrapText="1"/>
    </xf>
    <xf numFmtId="0" fontId="5" fillId="7" borderId="442" xfId="0" applyFont="1" applyFill="1" applyBorder="1" applyAlignment="1">
      <alignment horizontal="left" vertical="center"/>
    </xf>
    <xf numFmtId="0" fontId="5" fillId="49" borderId="442" xfId="0" applyFont="1" applyFill="1" applyBorder="1" applyAlignment="1">
      <alignment horizontal="left" vertical="center"/>
    </xf>
    <xf numFmtId="0" fontId="1" fillId="0" borderId="447" xfId="0" applyFont="1" applyBorder="1" applyAlignment="1">
      <alignment horizontal="left" vertical="center" wrapText="1"/>
    </xf>
    <xf numFmtId="0" fontId="18" fillId="65" borderId="144" xfId="0" applyFont="1" applyFill="1" applyBorder="1" applyAlignment="1">
      <alignment horizontal="left" vertical="center" wrapText="1"/>
    </xf>
    <xf numFmtId="0" fontId="18" fillId="65" borderId="143" xfId="0" applyFont="1" applyFill="1" applyBorder="1" applyAlignment="1">
      <alignment horizontal="left" vertical="center" wrapText="1"/>
    </xf>
    <xf numFmtId="0" fontId="18" fillId="65" borderId="145" xfId="0" applyFont="1" applyFill="1" applyBorder="1" applyAlignment="1">
      <alignment horizontal="left" vertical="center" wrapText="1"/>
    </xf>
    <xf numFmtId="0" fontId="2" fillId="62" borderId="143" xfId="0" applyFont="1" applyFill="1" applyBorder="1"/>
    <xf numFmtId="0" fontId="2" fillId="62" borderId="145" xfId="0" applyFont="1" applyFill="1" applyBorder="1"/>
    <xf numFmtId="0" fontId="18" fillId="8" borderId="148" xfId="0" applyFont="1" applyFill="1" applyBorder="1" applyAlignment="1">
      <alignment vertical="center" wrapText="1"/>
    </xf>
    <xf numFmtId="0" fontId="18" fillId="8" borderId="80" xfId="0" applyFont="1" applyFill="1" applyBorder="1" applyAlignment="1">
      <alignment vertical="center" wrapText="1"/>
    </xf>
    <xf numFmtId="0" fontId="5" fillId="8" borderId="150" xfId="0" applyFont="1" applyFill="1" applyBorder="1" applyAlignment="1">
      <alignment horizontal="left"/>
    </xf>
    <xf numFmtId="0" fontId="5" fillId="8" borderId="154" xfId="0" applyFont="1" applyFill="1" applyBorder="1" applyAlignment="1">
      <alignment horizontal="left"/>
    </xf>
    <xf numFmtId="0" fontId="69" fillId="8" borderId="146" xfId="0" applyFont="1" applyFill="1" applyBorder="1" applyAlignment="1">
      <alignment horizontal="left" vertical="center"/>
    </xf>
    <xf numFmtId="0" fontId="69" fillId="8" borderId="42" xfId="0" applyFont="1" applyFill="1" applyBorder="1" applyAlignment="1">
      <alignment horizontal="left" vertical="center"/>
    </xf>
    <xf numFmtId="0" fontId="69" fillId="8" borderId="80" xfId="0" applyFont="1" applyFill="1" applyBorder="1" applyAlignment="1">
      <alignment horizontal="left"/>
    </xf>
    <xf numFmtId="0" fontId="69" fillId="8" borderId="152" xfId="0" applyFont="1" applyFill="1" applyBorder="1" applyAlignment="1">
      <alignment horizontal="left"/>
    </xf>
    <xf numFmtId="0" fontId="18" fillId="8" borderId="449" xfId="0" applyFont="1" applyFill="1" applyBorder="1" applyAlignment="1">
      <alignment horizontal="left"/>
    </xf>
    <xf numFmtId="0" fontId="18" fillId="8" borderId="152" xfId="0" applyFont="1" applyFill="1" applyBorder="1" applyAlignment="1">
      <alignment horizontal="left"/>
    </xf>
    <xf numFmtId="0" fontId="17" fillId="8" borderId="144" xfId="0" applyFont="1" applyFill="1" applyBorder="1" applyAlignment="1">
      <alignment horizontal="center" vertical="center" wrapText="1"/>
    </xf>
    <xf numFmtId="0" fontId="17" fillId="65" borderId="90" xfId="0" applyFont="1" applyFill="1" applyBorder="1" applyAlignment="1">
      <alignment horizontal="center" vertical="center" wrapText="1"/>
    </xf>
    <xf numFmtId="0" fontId="17" fillId="65" borderId="144" xfId="0" applyFont="1" applyFill="1" applyBorder="1" applyAlignment="1">
      <alignment horizontal="center" vertical="center" wrapText="1"/>
    </xf>
    <xf numFmtId="0" fontId="5" fillId="8" borderId="146" xfId="0" applyFont="1" applyFill="1" applyBorder="1" applyAlignment="1">
      <alignment horizontal="center" vertical="center" wrapText="1"/>
    </xf>
    <xf numFmtId="4" fontId="1" fillId="6" borderId="146" xfId="0" applyNumberFormat="1" applyFont="1" applyFill="1" applyBorder="1" applyAlignment="1" applyProtection="1">
      <alignment horizontal="right" vertical="center"/>
      <protection locked="0"/>
    </xf>
    <xf numFmtId="4" fontId="1" fillId="6" borderId="42" xfId="0" applyNumberFormat="1" applyFont="1" applyFill="1" applyBorder="1" applyAlignment="1" applyProtection="1">
      <alignment horizontal="right" vertical="center"/>
      <protection locked="0"/>
    </xf>
    <xf numFmtId="4" fontId="1" fillId="6" borderId="490" xfId="0" applyNumberFormat="1" applyFont="1" applyFill="1" applyBorder="1" applyAlignment="1" applyProtection="1">
      <alignment horizontal="right" vertical="center"/>
      <protection locked="0"/>
    </xf>
    <xf numFmtId="4" fontId="1" fillId="6" borderId="120" xfId="0" applyNumberFormat="1" applyFont="1" applyFill="1" applyBorder="1" applyAlignment="1" applyProtection="1">
      <alignment horizontal="right" vertical="center"/>
      <protection locked="0"/>
    </xf>
    <xf numFmtId="0" fontId="2" fillId="30" borderId="151" xfId="0" applyFont="1" applyFill="1" applyBorder="1" applyAlignment="1">
      <alignment horizontal="center"/>
    </xf>
    <xf numFmtId="0" fontId="2" fillId="30" borderId="42" xfId="0" applyFont="1" applyFill="1" applyBorder="1" applyAlignment="1">
      <alignment horizontal="center"/>
    </xf>
    <xf numFmtId="0" fontId="1" fillId="7" borderId="150" xfId="0" applyFont="1" applyFill="1" applyBorder="1" applyAlignment="1">
      <alignment horizontal="left" vertical="center"/>
    </xf>
    <xf numFmtId="0" fontId="2" fillId="0" borderId="149" xfId="0" applyFont="1" applyBorder="1"/>
    <xf numFmtId="0" fontId="1" fillId="0" borderId="157" xfId="0" applyFont="1" applyBorder="1" applyAlignment="1">
      <alignment horizontal="left" vertical="center"/>
    </xf>
    <xf numFmtId="0" fontId="1" fillId="7" borderId="146" xfId="0" applyFont="1" applyFill="1" applyBorder="1" applyAlignment="1">
      <alignment horizontal="left" vertical="center"/>
    </xf>
    <xf numFmtId="0" fontId="5" fillId="7" borderId="158" xfId="0" applyFont="1" applyFill="1" applyBorder="1" applyAlignment="1">
      <alignment horizontal="left" vertical="center"/>
    </xf>
    <xf numFmtId="0" fontId="5" fillId="8" borderId="148" xfId="0" applyFont="1" applyFill="1" applyBorder="1" applyAlignment="1">
      <alignment horizontal="center" vertical="center" wrapText="1"/>
    </xf>
    <xf numFmtId="0" fontId="2" fillId="0" borderId="147" xfId="0" applyFont="1" applyBorder="1"/>
    <xf numFmtId="0" fontId="2" fillId="0" borderId="150" xfId="0" applyFont="1" applyBorder="1"/>
    <xf numFmtId="0" fontId="5" fillId="8" borderId="144" xfId="0" applyFont="1" applyFill="1" applyBorder="1" applyAlignment="1">
      <alignment horizontal="center" vertical="center" wrapText="1"/>
    </xf>
    <xf numFmtId="0" fontId="5" fillId="49" borderId="157" xfId="0" applyFont="1" applyFill="1" applyBorder="1" applyAlignment="1">
      <alignment horizontal="left" vertical="center"/>
    </xf>
    <xf numFmtId="0" fontId="5" fillId="7" borderId="157" xfId="0" applyFont="1" applyFill="1" applyBorder="1" applyAlignment="1">
      <alignment horizontal="left" vertical="center"/>
    </xf>
    <xf numFmtId="0" fontId="5" fillId="8" borderId="157" xfId="0" applyFont="1" applyFill="1" applyBorder="1" applyAlignment="1">
      <alignment horizontal="center" vertical="center" wrapText="1"/>
    </xf>
    <xf numFmtId="1" fontId="1" fillId="6" borderId="146" xfId="0" applyNumberFormat="1" applyFont="1" applyFill="1" applyBorder="1" applyAlignment="1" applyProtection="1">
      <alignment horizontal="center" vertical="center"/>
      <protection locked="0"/>
    </xf>
    <xf numFmtId="1" fontId="1" fillId="6" borderId="42" xfId="0" applyNumberFormat="1" applyFont="1" applyFill="1" applyBorder="1" applyAlignment="1" applyProtection="1">
      <alignment horizontal="center" vertical="center"/>
      <protection locked="0"/>
    </xf>
    <xf numFmtId="165" fontId="1" fillId="6" borderId="146" xfId="0" applyNumberFormat="1" applyFont="1" applyFill="1" applyBorder="1" applyAlignment="1" applyProtection="1">
      <alignment horizontal="center"/>
      <protection locked="0"/>
    </xf>
    <xf numFmtId="0" fontId="1" fillId="0" borderId="157" xfId="0" applyFont="1" applyBorder="1" applyAlignment="1">
      <alignment horizontal="left"/>
    </xf>
    <xf numFmtId="0" fontId="1" fillId="7" borderId="146" xfId="0" applyFont="1" applyFill="1" applyBorder="1" applyAlignment="1">
      <alignment horizontal="left"/>
    </xf>
    <xf numFmtId="0" fontId="5" fillId="5" borderId="146" xfId="0" applyFont="1" applyFill="1" applyBorder="1" applyAlignment="1">
      <alignment horizontal="left" vertical="center"/>
    </xf>
    <xf numFmtId="0" fontId="5" fillId="7" borderId="157" xfId="0" applyFont="1" applyFill="1" applyBorder="1" applyAlignment="1">
      <alignment horizontal="left"/>
    </xf>
    <xf numFmtId="165" fontId="1" fillId="7" borderId="157" xfId="0" applyNumberFormat="1" applyFont="1" applyFill="1" applyBorder="1" applyAlignment="1">
      <alignment horizontal="center"/>
    </xf>
    <xf numFmtId="0" fontId="5" fillId="8" borderId="90" xfId="0" applyFont="1" applyFill="1" applyBorder="1" applyAlignment="1">
      <alignment horizontal="center" vertical="center" wrapText="1"/>
    </xf>
    <xf numFmtId="0" fontId="5" fillId="8" borderId="155" xfId="0" applyFont="1" applyFill="1" applyBorder="1" applyAlignment="1">
      <alignment horizontal="center" vertical="center" wrapText="1"/>
    </xf>
    <xf numFmtId="0" fontId="5" fillId="8" borderId="114" xfId="0" applyFont="1" applyFill="1" applyBorder="1" applyAlignment="1">
      <alignment horizontal="center" vertical="center" wrapText="1"/>
    </xf>
    <xf numFmtId="0" fontId="2" fillId="0" borderId="114" xfId="0" applyFont="1" applyBorder="1"/>
    <xf numFmtId="0" fontId="5" fillId="8" borderId="35" xfId="0" applyFont="1" applyFill="1" applyBorder="1" applyAlignment="1">
      <alignment horizontal="center" vertical="center" wrapText="1"/>
    </xf>
    <xf numFmtId="0" fontId="5" fillId="8" borderId="143" xfId="0" applyFont="1" applyFill="1" applyBorder="1" applyAlignment="1">
      <alignment horizontal="center" vertical="center" wrapText="1"/>
    </xf>
    <xf numFmtId="0" fontId="5" fillId="7" borderId="146" xfId="0" applyFont="1" applyFill="1" applyBorder="1" applyAlignment="1">
      <alignment horizontal="left"/>
    </xf>
    <xf numFmtId="0" fontId="5" fillId="5" borderId="146" xfId="0" applyFont="1" applyFill="1" applyBorder="1" applyAlignment="1">
      <alignment horizontal="left"/>
    </xf>
    <xf numFmtId="0" fontId="5" fillId="8" borderId="35" xfId="0" applyFont="1" applyFill="1" applyBorder="1" applyAlignment="1">
      <alignment horizontal="center" vertical="center"/>
    </xf>
    <xf numFmtId="4" fontId="1" fillId="2" borderId="146" xfId="0" applyNumberFormat="1" applyFont="1" applyFill="1" applyBorder="1" applyAlignment="1">
      <alignment horizontal="right" vertical="center"/>
    </xf>
    <xf numFmtId="4" fontId="9" fillId="0" borderId="146" xfId="0" applyNumberFormat="1" applyFont="1" applyBorder="1" applyAlignment="1">
      <alignment horizontal="center" vertical="center"/>
    </xf>
    <xf numFmtId="0" fontId="5" fillId="49" borderId="146" xfId="0" applyFont="1" applyFill="1" applyBorder="1" applyAlignment="1">
      <alignment horizontal="left" vertical="center"/>
    </xf>
    <xf numFmtId="0" fontId="16" fillId="0" borderId="338" xfId="0" applyFont="1" applyBorder="1"/>
    <xf numFmtId="0" fontId="2" fillId="0" borderId="338" xfId="0" applyFont="1" applyBorder="1"/>
    <xf numFmtId="0" fontId="1" fillId="0" borderId="146" xfId="0" applyFont="1" applyBorder="1" applyAlignment="1">
      <alignment vertical="center"/>
    </xf>
    <xf numFmtId="0" fontId="5" fillId="8" borderId="126" xfId="0" applyFont="1" applyFill="1" applyBorder="1" applyAlignment="1">
      <alignment horizontal="center" vertical="center" wrapText="1"/>
    </xf>
    <xf numFmtId="4" fontId="1" fillId="0" borderId="146" xfId="0" applyNumberFormat="1" applyFont="1" applyBorder="1" applyAlignment="1">
      <alignment horizontal="center" vertical="center"/>
    </xf>
    <xf numFmtId="0" fontId="2" fillId="0" borderId="42" xfId="0" applyFont="1" applyBorder="1" applyAlignment="1">
      <alignment vertical="center"/>
    </xf>
    <xf numFmtId="4" fontId="1" fillId="6" borderId="146" xfId="0" applyNumberFormat="1" applyFont="1" applyFill="1" applyBorder="1" applyAlignment="1" applyProtection="1">
      <alignment horizontal="center" vertical="center"/>
      <protection locked="0"/>
    </xf>
    <xf numFmtId="4" fontId="1" fillId="6" borderId="42" xfId="0" applyNumberFormat="1" applyFont="1" applyFill="1" applyBorder="1" applyAlignment="1" applyProtection="1">
      <alignment horizontal="center" vertical="center"/>
      <protection locked="0"/>
    </xf>
    <xf numFmtId="4" fontId="1" fillId="5" borderId="146" xfId="0" applyNumberFormat="1" applyFont="1" applyFill="1" applyBorder="1" applyAlignment="1">
      <alignment horizontal="center" vertical="center"/>
    </xf>
    <xf numFmtId="0" fontId="5" fillId="5" borderId="146" xfId="0" applyFont="1" applyFill="1" applyBorder="1" applyAlignment="1">
      <alignment vertical="center"/>
    </xf>
    <xf numFmtId="0" fontId="2" fillId="0" borderId="151" xfId="0" applyFont="1" applyBorder="1" applyAlignment="1">
      <alignment vertical="center"/>
    </xf>
    <xf numFmtId="0" fontId="5" fillId="8" borderId="148" xfId="0" applyFont="1" applyFill="1" applyBorder="1" applyAlignment="1">
      <alignment horizontal="center" vertical="center"/>
    </xf>
    <xf numFmtId="0" fontId="2" fillId="0" borderId="154" xfId="0" applyFont="1" applyBorder="1"/>
    <xf numFmtId="0" fontId="5" fillId="30" borderId="146" xfId="0" applyFont="1" applyFill="1" applyBorder="1" applyAlignment="1">
      <alignment vertical="center"/>
    </xf>
    <xf numFmtId="0" fontId="2" fillId="30" borderId="151" xfId="0" applyFont="1" applyFill="1" applyBorder="1"/>
    <xf numFmtId="4" fontId="1" fillId="30" borderId="146" xfId="0" applyNumberFormat="1" applyFont="1" applyFill="1" applyBorder="1" applyAlignment="1">
      <alignment horizontal="center" vertical="center"/>
    </xf>
    <xf numFmtId="0" fontId="2" fillId="0" borderId="71" xfId="0" applyFont="1" applyBorder="1" applyAlignment="1">
      <alignment vertical="center"/>
    </xf>
    <xf numFmtId="0" fontId="2" fillId="30" borderId="151" xfId="0" applyFont="1" applyFill="1" applyBorder="1" applyAlignment="1">
      <alignment vertical="center"/>
    </xf>
    <xf numFmtId="0" fontId="2" fillId="30" borderId="42" xfId="0" applyFont="1" applyFill="1" applyBorder="1" applyAlignment="1">
      <alignment vertical="center"/>
    </xf>
    <xf numFmtId="0" fontId="5" fillId="0" borderId="158" xfId="0" applyFont="1" applyBorder="1" applyAlignment="1">
      <alignment horizontal="left" vertical="center"/>
    </xf>
    <xf numFmtId="0" fontId="2" fillId="0" borderId="175" xfId="0" applyFont="1" applyBorder="1" applyAlignment="1">
      <alignment vertical="center"/>
    </xf>
    <xf numFmtId="0" fontId="2" fillId="0" borderId="92" xfId="0" applyFont="1" applyBorder="1" applyAlignment="1">
      <alignment vertical="center"/>
    </xf>
    <xf numFmtId="0" fontId="5" fillId="8" borderId="280" xfId="0" applyFont="1" applyFill="1" applyBorder="1" applyAlignment="1">
      <alignment horizontal="center" vertical="center" wrapText="1"/>
    </xf>
    <xf numFmtId="0" fontId="2" fillId="0" borderId="281" xfId="0" applyFont="1" applyBorder="1"/>
    <xf numFmtId="0" fontId="5" fillId="8" borderId="286" xfId="0" applyFont="1" applyFill="1" applyBorder="1" applyAlignment="1">
      <alignment horizontal="center" vertical="center" wrapText="1"/>
    </xf>
    <xf numFmtId="0" fontId="2" fillId="0" borderId="287" xfId="0" applyFont="1" applyBorder="1"/>
    <xf numFmtId="0" fontId="5" fillId="8" borderId="494" xfId="0" applyFont="1" applyFill="1" applyBorder="1" applyAlignment="1">
      <alignment horizontal="center" vertical="center" wrapText="1"/>
    </xf>
    <xf numFmtId="0" fontId="2" fillId="0" borderId="496" xfId="0" applyFont="1" applyBorder="1"/>
    <xf numFmtId="0" fontId="5" fillId="61" borderId="253" xfId="0" applyFont="1" applyFill="1" applyBorder="1" applyAlignment="1">
      <alignment horizontal="center" vertical="center" wrapText="1"/>
    </xf>
    <xf numFmtId="0" fontId="2" fillId="62" borderId="254" xfId="0" applyFont="1" applyFill="1" applyBorder="1"/>
    <xf numFmtId="0" fontId="2" fillId="62" borderId="491" xfId="0" applyFont="1" applyFill="1" applyBorder="1"/>
    <xf numFmtId="0" fontId="5" fillId="61" borderId="492" xfId="0" applyFont="1" applyFill="1" applyBorder="1" applyAlignment="1">
      <alignment horizontal="center" vertical="center" wrapText="1"/>
    </xf>
    <xf numFmtId="0" fontId="2" fillId="62" borderId="254" xfId="0" applyFont="1" applyFill="1" applyBorder="1" applyAlignment="1">
      <alignment wrapText="1"/>
    </xf>
    <xf numFmtId="0" fontId="2" fillId="62" borderId="491" xfId="0" applyFont="1" applyFill="1" applyBorder="1" applyAlignment="1">
      <alignment wrapText="1"/>
    </xf>
    <xf numFmtId="0" fontId="5" fillId="61" borderId="492" xfId="0" applyFont="1" applyFill="1" applyBorder="1" applyAlignment="1">
      <alignment horizontal="center" vertical="center"/>
    </xf>
    <xf numFmtId="0" fontId="2" fillId="62" borderId="243" xfId="0" applyFont="1" applyFill="1" applyBorder="1"/>
    <xf numFmtId="0" fontId="5" fillId="8" borderId="493" xfId="0" applyFont="1" applyFill="1" applyBorder="1" applyAlignment="1">
      <alignment horizontal="center" vertical="center" wrapText="1"/>
    </xf>
    <xf numFmtId="0" fontId="2" fillId="0" borderId="495" xfId="0" applyFont="1" applyBorder="1"/>
    <xf numFmtId="0" fontId="28" fillId="0" borderId="292" xfId="0" applyFont="1" applyBorder="1" applyAlignment="1">
      <alignment horizontal="left" vertical="center" wrapText="1"/>
    </xf>
    <xf numFmtId="0" fontId="2" fillId="0" borderId="276" xfId="0" applyFont="1" applyBorder="1"/>
    <xf numFmtId="0" fontId="2" fillId="0" borderId="152" xfId="0" applyFont="1" applyBorder="1"/>
    <xf numFmtId="0" fontId="2" fillId="0" borderId="290" xfId="0" applyFont="1" applyBorder="1"/>
    <xf numFmtId="1" fontId="68" fillId="0" borderId="144" xfId="0" applyNumberFormat="1" applyFont="1" applyBorder="1" applyAlignment="1">
      <alignment horizontal="center" vertical="center"/>
    </xf>
    <xf numFmtId="1" fontId="2" fillId="0" borderId="143" xfId="0" applyNumberFormat="1" applyFont="1" applyBorder="1"/>
    <xf numFmtId="1" fontId="2" fillId="0" borderId="145" xfId="0" applyNumberFormat="1" applyFont="1" applyBorder="1"/>
    <xf numFmtId="0" fontId="28" fillId="0" borderId="144" xfId="0" applyFont="1" applyBorder="1" applyAlignment="1">
      <alignment horizontal="center" vertical="center"/>
    </xf>
    <xf numFmtId="0" fontId="28" fillId="0" borderId="148" xfId="0" applyFont="1" applyBorder="1" applyAlignment="1">
      <alignment horizontal="left" vertical="center" wrapText="1"/>
    </xf>
    <xf numFmtId="0" fontId="2" fillId="0" borderId="293" xfId="0" applyFont="1" applyBorder="1"/>
    <xf numFmtId="0" fontId="2" fillId="0" borderId="80" xfId="0" applyFont="1" applyBorder="1"/>
    <xf numFmtId="0" fontId="2" fillId="0" borderId="264" xfId="0" applyFont="1" applyBorder="1"/>
    <xf numFmtId="0" fontId="2" fillId="0" borderId="291" xfId="0" applyFont="1" applyBorder="1"/>
    <xf numFmtId="0" fontId="28" fillId="7" borderId="146" xfId="0" applyFont="1" applyFill="1" applyBorder="1"/>
    <xf numFmtId="0" fontId="28" fillId="0" borderId="300" xfId="0" applyFont="1" applyBorder="1" applyAlignment="1">
      <alignment horizontal="left"/>
    </xf>
    <xf numFmtId="0" fontId="2" fillId="0" borderId="267" xfId="0" applyFont="1" applyBorder="1"/>
    <xf numFmtId="0" fontId="2" fillId="0" borderId="268" xfId="0" applyFont="1" applyBorder="1"/>
    <xf numFmtId="0" fontId="28" fillId="0" borderId="303" xfId="0" applyFont="1" applyBorder="1" applyAlignment="1">
      <alignment horizontal="left"/>
    </xf>
    <xf numFmtId="0" fontId="2" fillId="0" borderId="304" xfId="0" applyFont="1" applyBorder="1"/>
    <xf numFmtId="0" fontId="2" fillId="0" borderId="305" xfId="0" applyFont="1" applyBorder="1"/>
    <xf numFmtId="0" fontId="28" fillId="5" borderId="148" xfId="0" applyFont="1" applyFill="1" applyBorder="1" applyAlignment="1">
      <alignment horizontal="center"/>
    </xf>
    <xf numFmtId="2" fontId="28" fillId="0" borderId="144" xfId="0" applyNumberFormat="1" applyFont="1" applyBorder="1" applyAlignment="1">
      <alignment horizontal="center" vertical="center"/>
    </xf>
    <xf numFmtId="0" fontId="28" fillId="5" borderId="275" xfId="0" applyFont="1" applyFill="1" applyBorder="1" applyAlignment="1">
      <alignment horizontal="center" vertical="center"/>
    </xf>
    <xf numFmtId="0" fontId="2" fillId="0" borderId="288" xfId="0" applyFont="1" applyBorder="1"/>
    <xf numFmtId="0" fontId="28" fillId="5" borderId="257" xfId="0" applyFont="1" applyFill="1" applyBorder="1" applyAlignment="1">
      <alignment horizontal="center" vertical="center"/>
    </xf>
    <xf numFmtId="0" fontId="2" fillId="0" borderId="259" xfId="0" applyFont="1" applyBorder="1"/>
    <xf numFmtId="0" fontId="28" fillId="5" borderId="289" xfId="0" applyFont="1" applyFill="1" applyBorder="1" applyAlignment="1">
      <alignment horizontal="center" vertical="center"/>
    </xf>
    <xf numFmtId="0" fontId="2" fillId="0" borderId="261" xfId="0" applyFont="1" applyBorder="1"/>
    <xf numFmtId="0" fontId="28" fillId="5" borderId="144" xfId="0" applyFont="1" applyFill="1" applyBorder="1" applyAlignment="1">
      <alignment horizontal="center" vertical="center" wrapText="1"/>
    </xf>
    <xf numFmtId="0" fontId="2" fillId="0" borderId="145" xfId="0" applyFont="1" applyBorder="1" applyAlignment="1">
      <alignment wrapText="1"/>
    </xf>
    <xf numFmtId="0" fontId="25" fillId="0" borderId="292" xfId="0" applyFont="1" applyBorder="1" applyAlignment="1">
      <alignment vertical="center" wrapText="1"/>
    </xf>
    <xf numFmtId="0" fontId="28" fillId="0" borderId="146" xfId="0" applyFont="1" applyBorder="1" applyAlignment="1">
      <alignment horizontal="left"/>
    </xf>
    <xf numFmtId="0" fontId="28" fillId="8" borderId="146" xfId="0" applyFont="1" applyFill="1" applyBorder="1" applyAlignment="1">
      <alignment horizontal="center" vertical="center" wrapText="1"/>
    </xf>
    <xf numFmtId="0" fontId="38" fillId="3" borderId="370" xfId="0" applyFont="1" applyFill="1" applyBorder="1" applyAlignment="1">
      <alignment horizontal="center"/>
    </xf>
    <xf numFmtId="0" fontId="38" fillId="4" borderId="370" xfId="0" applyFont="1" applyFill="1" applyBorder="1" applyAlignment="1">
      <alignment horizontal="center"/>
    </xf>
    <xf numFmtId="0" fontId="39" fillId="5" borderId="146" xfId="0" applyFont="1" applyFill="1" applyBorder="1" applyAlignment="1">
      <alignment horizontal="left"/>
    </xf>
    <xf numFmtId="0" fontId="28" fillId="15" borderId="146" xfId="0" applyFont="1" applyFill="1" applyBorder="1" applyAlignment="1" applyProtection="1">
      <alignment horizontal="left"/>
      <protection locked="0"/>
    </xf>
    <xf numFmtId="0" fontId="28" fillId="8" borderId="146" xfId="0" applyFont="1" applyFill="1" applyBorder="1" applyAlignment="1">
      <alignment horizontal="center"/>
    </xf>
    <xf numFmtId="0" fontId="28" fillId="5" borderId="148" xfId="0" applyFont="1" applyFill="1" applyBorder="1" applyAlignment="1">
      <alignment horizontal="center" vertical="center" wrapText="1"/>
    </xf>
    <xf numFmtId="0" fontId="39" fillId="8" borderId="146" xfId="0" applyFont="1" applyFill="1" applyBorder="1" applyAlignment="1">
      <alignment horizontal="center" vertical="center"/>
    </xf>
    <xf numFmtId="0" fontId="39" fillId="8" borderId="144" xfId="0" applyFont="1" applyFill="1" applyBorder="1" applyAlignment="1">
      <alignment horizontal="center" vertical="center" wrapText="1"/>
    </xf>
    <xf numFmtId="0" fontId="39" fillId="5" borderId="146" xfId="0" applyFont="1" applyFill="1" applyBorder="1" applyAlignment="1">
      <alignment horizontal="center"/>
    </xf>
    <xf numFmtId="0" fontId="28" fillId="0" borderId="146" xfId="0" applyFont="1" applyBorder="1"/>
    <xf numFmtId="0" fontId="28" fillId="5" borderId="146" xfId="0" applyFont="1" applyFill="1" applyBorder="1"/>
    <xf numFmtId="0" fontId="39" fillId="8" borderId="148" xfId="0" applyFont="1" applyFill="1" applyBorder="1" applyAlignment="1">
      <alignment horizontal="center" vertical="center"/>
    </xf>
    <xf numFmtId="0" fontId="2" fillId="0" borderId="147" xfId="0" applyFont="1" applyBorder="1" applyAlignment="1">
      <alignment vertical="center"/>
    </xf>
    <xf numFmtId="0" fontId="2" fillId="0" borderId="150" xfId="0" applyFont="1" applyBorder="1" applyAlignment="1">
      <alignment vertical="center"/>
    </xf>
    <xf numFmtId="0" fontId="2" fillId="0" borderId="149" xfId="0" applyFont="1" applyBorder="1" applyAlignment="1">
      <alignment vertical="center"/>
    </xf>
    <xf numFmtId="0" fontId="2" fillId="0" borderId="145" xfId="0" applyFont="1" applyBorder="1" applyAlignment="1">
      <alignment vertical="center" wrapText="1"/>
    </xf>
    <xf numFmtId="0" fontId="2" fillId="0" borderId="277" xfId="0" applyFont="1" applyBorder="1"/>
    <xf numFmtId="0" fontId="2" fillId="0" borderId="294" xfId="0" applyFont="1" applyBorder="1"/>
    <xf numFmtId="1" fontId="28" fillId="0" borderId="144" xfId="0" applyNumberFormat="1" applyFont="1" applyBorder="1" applyAlignment="1">
      <alignment horizontal="center" vertical="center"/>
    </xf>
    <xf numFmtId="1" fontId="2" fillId="0" borderId="295" xfId="0" applyNumberFormat="1" applyFont="1" applyBorder="1"/>
    <xf numFmtId="0" fontId="2" fillId="0" borderId="295" xfId="0" applyFont="1" applyBorder="1"/>
    <xf numFmtId="0" fontId="2" fillId="0" borderId="296" xfId="0" applyFont="1" applyBorder="1"/>
    <xf numFmtId="0" fontId="2" fillId="0" borderId="279" xfId="0" applyFont="1" applyBorder="1"/>
    <xf numFmtId="0" fontId="39" fillId="15" borderId="146" xfId="0" applyFont="1" applyFill="1" applyBorder="1" applyAlignment="1" applyProtection="1">
      <alignment horizontal="left"/>
      <protection locked="0"/>
    </xf>
    <xf numFmtId="0" fontId="41" fillId="0" borderId="64" xfId="0" applyFont="1" applyBorder="1" applyAlignment="1">
      <alignment horizontal="left"/>
    </xf>
    <xf numFmtId="0" fontId="74" fillId="0" borderId="115" xfId="0" applyFont="1" applyBorder="1"/>
    <xf numFmtId="0" fontId="74" fillId="0" borderId="63" xfId="0" applyFont="1" applyBorder="1"/>
    <xf numFmtId="0" fontId="28" fillId="0" borderId="297" xfId="0" applyFont="1" applyBorder="1" applyAlignment="1">
      <alignment horizontal="left"/>
    </xf>
    <xf numFmtId="0" fontId="2" fillId="0" borderId="258" xfId="0" applyFont="1" applyBorder="1"/>
    <xf numFmtId="0" fontId="41" fillId="0" borderId="115" xfId="0" applyFont="1" applyBorder="1" applyAlignment="1">
      <alignment horizontal="left"/>
    </xf>
    <xf numFmtId="0" fontId="28" fillId="0" borderId="146" xfId="0" applyFont="1" applyBorder="1" applyAlignment="1">
      <alignment horizontal="left" wrapText="1"/>
    </xf>
    <xf numFmtId="0" fontId="2" fillId="0" borderId="151" xfId="0" applyFont="1" applyBorder="1" applyAlignment="1">
      <alignment wrapText="1"/>
    </xf>
    <xf numFmtId="0" fontId="2" fillId="0" borderId="42" xfId="0" applyFont="1" applyBorder="1" applyAlignment="1">
      <alignment wrapText="1"/>
    </xf>
    <xf numFmtId="0" fontId="39" fillId="0" borderId="64" xfId="0" applyFont="1" applyBorder="1"/>
    <xf numFmtId="4" fontId="1" fillId="26" borderId="151" xfId="0" applyNumberFormat="1" applyFont="1" applyFill="1" applyBorder="1" applyAlignment="1" applyProtection="1">
      <alignment vertical="center"/>
      <protection locked="0"/>
    </xf>
    <xf numFmtId="4" fontId="1" fillId="68" borderId="151" xfId="0" applyNumberFormat="1" applyFont="1" applyFill="1" applyBorder="1" applyAlignment="1" applyProtection="1">
      <alignment vertical="center"/>
      <protection locked="0"/>
    </xf>
    <xf numFmtId="4" fontId="5" fillId="0" borderId="146" xfId="0" applyNumberFormat="1" applyFont="1" applyBorder="1" applyAlignment="1">
      <alignment vertical="center"/>
    </xf>
    <xf numFmtId="0" fontId="1" fillId="0" borderId="155" xfId="0" applyFont="1" applyBorder="1" applyAlignment="1">
      <alignment horizontal="left" vertical="center"/>
    </xf>
    <xf numFmtId="4" fontId="1" fillId="6" borderId="151" xfId="0" applyNumberFormat="1" applyFont="1" applyFill="1" applyBorder="1" applyAlignment="1" applyProtection="1">
      <alignment vertical="center"/>
      <protection locked="0"/>
    </xf>
    <xf numFmtId="4" fontId="5" fillId="0" borderId="146" xfId="0" applyNumberFormat="1" applyFont="1" applyBorder="1" applyAlignment="1" applyProtection="1">
      <alignment vertical="center"/>
      <protection locked="0"/>
    </xf>
    <xf numFmtId="4" fontId="1" fillId="0" borderId="146" xfId="0" applyNumberFormat="1" applyFont="1" applyBorder="1" applyAlignment="1">
      <alignment horizontal="right" vertical="center"/>
    </xf>
    <xf numFmtId="4" fontId="5" fillId="30" borderId="150" xfId="0" applyNumberFormat="1" applyFont="1" applyFill="1" applyBorder="1" applyAlignment="1">
      <alignment horizontal="right" vertical="center" wrapText="1"/>
    </xf>
    <xf numFmtId="0" fontId="2" fillId="30" borderId="154" xfId="0" applyFont="1" applyFill="1" applyBorder="1"/>
    <xf numFmtId="0" fontId="2" fillId="30" borderId="149" xfId="0" applyFont="1" applyFill="1" applyBorder="1"/>
    <xf numFmtId="4" fontId="5" fillId="0" borderId="150" xfId="0" applyNumberFormat="1" applyFont="1" applyBorder="1" applyAlignment="1">
      <alignment horizontal="right" vertical="center" wrapText="1"/>
    </xf>
    <xf numFmtId="0" fontId="2" fillId="0" borderId="154" xfId="0" applyFont="1" applyBorder="1" applyAlignment="1">
      <alignment vertical="center"/>
    </xf>
    <xf numFmtId="0" fontId="5" fillId="49" borderId="157" xfId="0" applyFont="1" applyFill="1" applyBorder="1" applyAlignment="1">
      <alignment horizontal="left"/>
    </xf>
    <xf numFmtId="4" fontId="5" fillId="30" borderId="146" xfId="0" applyNumberFormat="1" applyFont="1" applyFill="1" applyBorder="1" applyAlignment="1" applyProtection="1">
      <alignment vertical="center"/>
      <protection locked="0"/>
    </xf>
    <xf numFmtId="0" fontId="2" fillId="30" borderId="42" xfId="0" applyFont="1" applyFill="1" applyBorder="1" applyProtection="1">
      <protection locked="0"/>
    </xf>
    <xf numFmtId="0" fontId="2" fillId="0" borderId="42" xfId="0" applyFont="1" applyBorder="1" applyAlignment="1" applyProtection="1">
      <alignment vertical="center"/>
      <protection locked="0"/>
    </xf>
    <xf numFmtId="0" fontId="5" fillId="49" borderId="146" xfId="0" applyFont="1" applyFill="1" applyBorder="1" applyAlignment="1">
      <alignment horizontal="left"/>
    </xf>
    <xf numFmtId="4" fontId="5" fillId="30" borderId="146" xfId="0" applyNumberFormat="1" applyFont="1" applyFill="1" applyBorder="1" applyAlignment="1">
      <alignment vertical="center"/>
    </xf>
    <xf numFmtId="0" fontId="5" fillId="24" borderId="122" xfId="0" applyFont="1" applyFill="1" applyBorder="1" applyAlignment="1">
      <alignment horizontal="left" vertical="center"/>
    </xf>
    <xf numFmtId="0" fontId="0" fillId="24" borderId="122" xfId="0" applyFill="1" applyBorder="1"/>
    <xf numFmtId="0" fontId="16" fillId="24" borderId="122" xfId="0" applyFont="1" applyFill="1" applyBorder="1"/>
    <xf numFmtId="0" fontId="2" fillId="0" borderId="159" xfId="0" applyFont="1" applyBorder="1"/>
    <xf numFmtId="4" fontId="1" fillId="0" borderId="146" xfId="0" applyNumberFormat="1" applyFont="1" applyBorder="1" applyAlignment="1">
      <alignment horizontal="right"/>
    </xf>
    <xf numFmtId="164" fontId="1" fillId="6" borderId="146" xfId="0" applyNumberFormat="1" applyFont="1" applyFill="1" applyBorder="1" applyAlignment="1" applyProtection="1">
      <alignment horizontal="center" vertical="center"/>
      <protection locked="0"/>
    </xf>
    <xf numFmtId="164" fontId="1" fillId="6" borderId="42" xfId="0" applyNumberFormat="1" applyFont="1" applyFill="1" applyBorder="1" applyAlignment="1" applyProtection="1">
      <alignment horizontal="center" vertical="center"/>
      <protection locked="0"/>
    </xf>
    <xf numFmtId="0" fontId="16" fillId="0" borderId="146" xfId="0" applyFont="1" applyBorder="1"/>
    <xf numFmtId="4" fontId="1" fillId="7" borderId="146" xfId="0" applyNumberFormat="1" applyFont="1" applyFill="1" applyBorder="1" applyAlignment="1">
      <alignment horizontal="right"/>
    </xf>
    <xf numFmtId="173" fontId="1" fillId="0" borderId="146" xfId="0" applyNumberFormat="1" applyFont="1" applyBorder="1" applyAlignment="1">
      <alignment horizontal="right"/>
    </xf>
    <xf numFmtId="4" fontId="5" fillId="8" borderId="146" xfId="0" applyNumberFormat="1" applyFont="1" applyFill="1" applyBorder="1" applyAlignment="1">
      <alignment horizontal="right" vertical="center" wrapText="1"/>
    </xf>
    <xf numFmtId="174" fontId="1" fillId="0" borderId="146" xfId="0" applyNumberFormat="1" applyFont="1" applyBorder="1" applyAlignment="1">
      <alignment horizontal="right"/>
    </xf>
    <xf numFmtId="4" fontId="1" fillId="0" borderId="157" xfId="0" applyNumberFormat="1" applyFont="1" applyBorder="1"/>
    <xf numFmtId="4" fontId="9" fillId="0" borderId="146" xfId="0" applyNumberFormat="1" applyFont="1" applyBorder="1" applyAlignment="1" applyProtection="1">
      <alignment horizontal="right" vertical="center"/>
      <protection locked="0"/>
    </xf>
    <xf numFmtId="4" fontId="9" fillId="0" borderId="42" xfId="0" applyNumberFormat="1" applyFont="1" applyBorder="1" applyAlignment="1" applyProtection="1">
      <alignment horizontal="right" vertical="center"/>
      <protection locked="0"/>
    </xf>
    <xf numFmtId="4" fontId="9" fillId="0" borderId="146" xfId="0" applyNumberFormat="1" applyFont="1" applyBorder="1" applyAlignment="1">
      <alignment horizontal="right"/>
    </xf>
    <xf numFmtId="0" fontId="5" fillId="8" borderId="158" xfId="0" applyFont="1" applyFill="1" applyBorder="1" applyAlignment="1">
      <alignment horizontal="center" vertical="center" wrapText="1"/>
    </xf>
    <xf numFmtId="4" fontId="9" fillId="0" borderId="150" xfId="0" applyNumberFormat="1" applyFont="1" applyBorder="1" applyAlignment="1">
      <alignment horizontal="right" vertical="center"/>
    </xf>
    <xf numFmtId="4" fontId="5" fillId="5" borderId="146" xfId="0" applyNumberFormat="1" applyFont="1" applyFill="1" applyBorder="1" applyAlignment="1">
      <alignment horizontal="right"/>
    </xf>
    <xf numFmtId="0" fontId="5" fillId="8" borderId="151" xfId="0" applyFont="1" applyFill="1" applyBorder="1" applyAlignment="1">
      <alignment horizontal="center" vertical="center" wrapText="1"/>
    </xf>
    <xf numFmtId="3" fontId="1" fillId="0" borderId="146" xfId="0" applyNumberFormat="1" applyFont="1" applyBorder="1" applyAlignment="1">
      <alignment horizontal="right" vertical="center"/>
    </xf>
    <xf numFmtId="3" fontId="2" fillId="0" borderId="151" xfId="0" applyNumberFormat="1" applyFont="1" applyBorder="1"/>
    <xf numFmtId="3" fontId="2" fillId="0" borderId="42" xfId="0" applyNumberFormat="1" applyFont="1" applyBorder="1"/>
    <xf numFmtId="3" fontId="9" fillId="7" borderId="146" xfId="0" applyNumberFormat="1" applyFont="1" applyFill="1" applyBorder="1" applyAlignment="1">
      <alignment horizontal="right"/>
    </xf>
    <xf numFmtId="4" fontId="5" fillId="5" borderId="146" xfId="0" applyNumberFormat="1" applyFont="1" applyFill="1" applyBorder="1" applyAlignment="1">
      <alignment horizontal="right" vertical="center"/>
    </xf>
    <xf numFmtId="0" fontId="16" fillId="0" borderId="122" xfId="0" applyFont="1" applyBorder="1"/>
    <xf numFmtId="4" fontId="5" fillId="8" borderId="146" xfId="0" applyNumberFormat="1" applyFont="1" applyFill="1" applyBorder="1" applyAlignment="1">
      <alignment vertical="center"/>
    </xf>
    <xf numFmtId="4" fontId="1" fillId="0" borderId="151" xfId="0" applyNumberFormat="1" applyFont="1" applyBorder="1" applyAlignment="1">
      <alignment horizontal="right" vertical="center"/>
    </xf>
    <xf numFmtId="4" fontId="1" fillId="0" borderId="42" xfId="0" applyNumberFormat="1" applyFont="1" applyBorder="1" applyAlignment="1">
      <alignment horizontal="right" vertical="center"/>
    </xf>
    <xf numFmtId="4" fontId="1" fillId="0" borderId="529" xfId="0" applyNumberFormat="1" applyFont="1" applyBorder="1" applyAlignment="1">
      <alignment horizontal="right" vertical="center"/>
    </xf>
    <xf numFmtId="4" fontId="17" fillId="0" borderId="146" xfId="0" applyNumberFormat="1" applyFont="1" applyBorder="1" applyAlignment="1">
      <alignment horizontal="right" vertical="center"/>
    </xf>
    <xf numFmtId="4" fontId="9" fillId="0" borderId="146" xfId="0" applyNumberFormat="1" applyFont="1" applyBorder="1" applyAlignment="1">
      <alignment horizontal="right" vertical="center"/>
    </xf>
    <xf numFmtId="4" fontId="5" fillId="5" borderId="146" xfId="0" applyNumberFormat="1" applyFont="1" applyFill="1" applyBorder="1" applyAlignment="1">
      <alignment vertical="center"/>
    </xf>
    <xf numFmtId="0" fontId="14" fillId="68" borderId="122" xfId="0" applyFont="1" applyFill="1" applyBorder="1" applyProtection="1">
      <protection locked="0"/>
    </xf>
    <xf numFmtId="0" fontId="2" fillId="26" borderId="122" xfId="0" applyFont="1" applyFill="1" applyBorder="1" applyProtection="1">
      <protection locked="0"/>
    </xf>
    <xf numFmtId="0" fontId="5" fillId="0" borderId="90" xfId="0" applyFont="1" applyBorder="1" applyAlignment="1">
      <alignment horizontal="left" vertical="center" wrapText="1"/>
    </xf>
    <xf numFmtId="0" fontId="5" fillId="0" borderId="157" xfId="0" applyFont="1" applyBorder="1"/>
    <xf numFmtId="10" fontId="1" fillId="7" borderId="157" xfId="0" applyNumberFormat="1" applyFont="1" applyFill="1" applyBorder="1" applyAlignment="1">
      <alignment horizontal="center" vertical="center"/>
    </xf>
    <xf numFmtId="164" fontId="1" fillId="6" borderId="157" xfId="0" applyNumberFormat="1" applyFont="1" applyFill="1" applyBorder="1" applyAlignment="1" applyProtection="1">
      <alignment horizontal="center" vertical="center"/>
      <protection locked="0"/>
    </xf>
    <xf numFmtId="0" fontId="5" fillId="9" borderId="157" xfId="0" applyFont="1" applyFill="1" applyBorder="1" applyAlignment="1">
      <alignment horizontal="center" vertical="center"/>
    </xf>
    <xf numFmtId="0" fontId="5" fillId="9" borderId="157" xfId="0" applyFont="1" applyFill="1" applyBorder="1" applyAlignment="1">
      <alignment horizontal="center"/>
    </xf>
    <xf numFmtId="0" fontId="5" fillId="61" borderId="71" xfId="0" applyFont="1" applyFill="1" applyBorder="1" applyAlignment="1">
      <alignment horizontal="center" vertical="center" wrapText="1"/>
    </xf>
    <xf numFmtId="0" fontId="1" fillId="0" borderId="122" xfId="0" applyFont="1" applyBorder="1" applyAlignment="1">
      <alignment horizontal="left"/>
    </xf>
    <xf numFmtId="0" fontId="1" fillId="0" borderId="157" xfId="0" applyFont="1" applyBorder="1"/>
    <xf numFmtId="164" fontId="1" fillId="0" borderId="122" xfId="0" applyNumberFormat="1" applyFont="1" applyBorder="1" applyAlignment="1">
      <alignment horizontal="center" vertical="center"/>
    </xf>
    <xf numFmtId="4" fontId="5" fillId="5" borderId="146" xfId="0" applyNumberFormat="1" applyFont="1" applyFill="1" applyBorder="1" applyAlignment="1">
      <alignment horizontal="right" vertical="center" wrapText="1"/>
    </xf>
    <xf numFmtId="164" fontId="1" fillId="6" borderId="71" xfId="0" applyNumberFormat="1" applyFont="1" applyFill="1" applyBorder="1" applyAlignment="1" applyProtection="1">
      <alignment horizontal="center" vertical="center"/>
      <protection locked="0"/>
    </xf>
    <xf numFmtId="4" fontId="1" fillId="0" borderId="122" xfId="0" applyNumberFormat="1" applyFont="1" applyBorder="1"/>
    <xf numFmtId="0" fontId="5" fillId="9" borderId="155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/>
    </xf>
    <xf numFmtId="4" fontId="9" fillId="2" borderId="200" xfId="0" applyNumberFormat="1" applyFont="1" applyFill="1" applyBorder="1" applyAlignment="1">
      <alignment horizontal="center" vertical="center"/>
    </xf>
    <xf numFmtId="0" fontId="1" fillId="0" borderId="200" xfId="0" applyFont="1" applyBorder="1" applyAlignment="1">
      <alignment horizontal="center" vertical="center"/>
    </xf>
    <xf numFmtId="3" fontId="1" fillId="24" borderId="200" xfId="0" applyNumberFormat="1" applyFont="1" applyFill="1" applyBorder="1" applyAlignment="1">
      <alignment horizontal="center" vertical="center"/>
    </xf>
    <xf numFmtId="0" fontId="2" fillId="24" borderId="200" xfId="0" applyFont="1" applyFill="1" applyBorder="1"/>
    <xf numFmtId="0" fontId="1" fillId="0" borderId="200" xfId="0" applyFont="1" applyBorder="1" applyAlignment="1">
      <alignment horizontal="left" vertical="center" wrapText="1"/>
    </xf>
    <xf numFmtId="0" fontId="5" fillId="5" borderId="200" xfId="0" applyFont="1" applyFill="1" applyBorder="1" applyAlignment="1">
      <alignment horizontal="center" vertical="center"/>
    </xf>
    <xf numFmtId="3" fontId="1" fillId="0" borderId="200" xfId="0" applyNumberFormat="1" applyFont="1" applyBorder="1" applyAlignment="1">
      <alignment horizontal="center" vertical="center"/>
    </xf>
    <xf numFmtId="1" fontId="1" fillId="6" borderId="148" xfId="0" applyNumberFormat="1" applyFont="1" applyFill="1" applyBorder="1" applyAlignment="1" applyProtection="1">
      <alignment horizontal="center" vertical="center"/>
      <protection locked="0"/>
    </xf>
    <xf numFmtId="0" fontId="2" fillId="0" borderId="147" xfId="0" applyFont="1" applyBorder="1" applyProtection="1">
      <protection locked="0"/>
    </xf>
    <xf numFmtId="0" fontId="2" fillId="0" borderId="150" xfId="0" applyFont="1" applyBorder="1" applyProtection="1">
      <protection locked="0"/>
    </xf>
    <xf numFmtId="0" fontId="2" fillId="0" borderId="149" xfId="0" applyFont="1" applyBorder="1" applyProtection="1">
      <protection locked="0"/>
    </xf>
    <xf numFmtId="10" fontId="17" fillId="7" borderId="148" xfId="0" applyNumberFormat="1" applyFont="1" applyFill="1" applyBorder="1" applyAlignment="1">
      <alignment horizontal="center" vertical="center"/>
    </xf>
    <xf numFmtId="4" fontId="17" fillId="7" borderId="148" xfId="0" applyNumberFormat="1" applyFont="1" applyFill="1" applyBorder="1" applyAlignment="1">
      <alignment horizontal="center" vertical="center"/>
    </xf>
    <xf numFmtId="0" fontId="1" fillId="5" borderId="148" xfId="0" applyFont="1" applyFill="1" applyBorder="1" applyAlignment="1">
      <alignment horizontal="left" vertical="center"/>
    </xf>
    <xf numFmtId="0" fontId="5" fillId="0" borderId="200" xfId="0" applyFont="1" applyBorder="1" applyAlignment="1">
      <alignment horizontal="center" vertical="center" wrapText="1"/>
    </xf>
    <xf numFmtId="0" fontId="5" fillId="60" borderId="200" xfId="0" applyFont="1" applyFill="1" applyBorder="1" applyAlignment="1">
      <alignment horizontal="center" vertical="center"/>
    </xf>
    <xf numFmtId="0" fontId="2" fillId="30" borderId="200" xfId="0" applyFont="1" applyFill="1" applyBorder="1"/>
    <xf numFmtId="9" fontId="1" fillId="5" borderId="148" xfId="0" applyNumberFormat="1" applyFont="1" applyFill="1" applyBorder="1" applyAlignment="1">
      <alignment horizontal="left" vertical="center"/>
    </xf>
    <xf numFmtId="1" fontId="5" fillId="5" borderId="146" xfId="0" applyNumberFormat="1" applyFont="1" applyFill="1" applyBorder="1" applyAlignment="1">
      <alignment horizontal="center" vertical="center"/>
    </xf>
    <xf numFmtId="0" fontId="23" fillId="4" borderId="370" xfId="0" applyFont="1" applyFill="1" applyBorder="1" applyAlignment="1">
      <alignment horizontal="center" vertical="center"/>
    </xf>
    <xf numFmtId="0" fontId="5" fillId="7" borderId="146" xfId="0" applyFont="1" applyFill="1" applyBorder="1"/>
    <xf numFmtId="0" fontId="5" fillId="0" borderId="146" xfId="0" applyFont="1" applyBorder="1" applyAlignment="1">
      <alignment horizontal="left"/>
    </xf>
    <xf numFmtId="0" fontId="66" fillId="0" borderId="112" xfId="0" applyFont="1" applyBorder="1" applyAlignment="1">
      <alignment horizontal="left"/>
    </xf>
    <xf numFmtId="0" fontId="1" fillId="6" borderId="157" xfId="0" applyFont="1" applyFill="1" applyBorder="1" applyAlignment="1" applyProtection="1">
      <alignment horizontal="left" wrapText="1"/>
      <protection locked="0"/>
    </xf>
    <xf numFmtId="0" fontId="1" fillId="6" borderId="160" xfId="0" applyFont="1" applyFill="1" applyBorder="1" applyAlignment="1" applyProtection="1">
      <alignment horizontal="left" wrapText="1"/>
      <protection locked="0"/>
    </xf>
    <xf numFmtId="0" fontId="1" fillId="6" borderId="71" xfId="0" applyFont="1" applyFill="1" applyBorder="1" applyAlignment="1" applyProtection="1">
      <alignment horizontal="left" wrapText="1"/>
      <protection locked="0"/>
    </xf>
    <xf numFmtId="0" fontId="5" fillId="6" borderId="157" xfId="0" applyFont="1" applyFill="1" applyBorder="1" applyAlignment="1" applyProtection="1">
      <alignment horizontal="left"/>
      <protection locked="0"/>
    </xf>
    <xf numFmtId="0" fontId="1" fillId="6" borderId="157" xfId="0" applyFont="1" applyFill="1" applyBorder="1" applyAlignment="1" applyProtection="1">
      <alignment horizontal="left"/>
      <protection locked="0"/>
    </xf>
    <xf numFmtId="0" fontId="1" fillId="6" borderId="160" xfId="0" applyFont="1" applyFill="1" applyBorder="1" applyAlignment="1" applyProtection="1">
      <alignment horizontal="left"/>
      <protection locked="0"/>
    </xf>
    <xf numFmtId="0" fontId="1" fillId="6" borderId="71" xfId="0" applyFont="1" applyFill="1" applyBorder="1" applyAlignment="1" applyProtection="1">
      <alignment horizontal="left"/>
      <protection locked="0"/>
    </xf>
    <xf numFmtId="0" fontId="5" fillId="14" borderId="157" xfId="0" applyFont="1" applyFill="1" applyBorder="1" applyAlignment="1">
      <alignment horizontal="center" vertical="center" wrapText="1"/>
    </xf>
    <xf numFmtId="0" fontId="1" fillId="0" borderId="35" xfId="0" applyFont="1" applyBorder="1" applyAlignment="1">
      <alignment horizontal="left" vertical="center"/>
    </xf>
    <xf numFmtId="0" fontId="1" fillId="6" borderId="35" xfId="0" applyFont="1" applyFill="1" applyBorder="1" applyAlignment="1" applyProtection="1">
      <alignment vertical="center"/>
      <protection locked="0"/>
    </xf>
    <xf numFmtId="0" fontId="66" fillId="0" borderId="64" xfId="0" applyFont="1" applyBorder="1" applyAlignment="1">
      <alignment horizontal="left"/>
    </xf>
    <xf numFmtId="0" fontId="5" fillId="5" borderId="35" xfId="0" applyFont="1" applyFill="1" applyBorder="1" applyAlignment="1">
      <alignment horizontal="center" vertical="center" wrapText="1"/>
    </xf>
    <xf numFmtId="0" fontId="5" fillId="8" borderId="157" xfId="0" applyFont="1" applyFill="1" applyBorder="1" applyAlignment="1">
      <alignment horizontal="center"/>
    </xf>
    <xf numFmtId="0" fontId="5" fillId="8" borderId="90" xfId="0" applyFont="1" applyFill="1" applyBorder="1" applyAlignment="1">
      <alignment horizontal="left" vertical="center"/>
    </xf>
    <xf numFmtId="175" fontId="5" fillId="8" borderId="90" xfId="0" applyNumberFormat="1" applyFont="1" applyFill="1" applyBorder="1" applyAlignment="1">
      <alignment horizontal="right" vertical="center"/>
    </xf>
    <xf numFmtId="0" fontId="5" fillId="8" borderId="90" xfId="0" applyFont="1" applyFill="1" applyBorder="1" applyAlignment="1">
      <alignment horizontal="center" vertical="center"/>
    </xf>
    <xf numFmtId="0" fontId="1" fillId="6" borderId="35" xfId="0" applyFont="1" applyFill="1" applyBorder="1" applyAlignment="1" applyProtection="1">
      <alignment vertical="center" wrapText="1"/>
      <protection locked="0"/>
    </xf>
    <xf numFmtId="0" fontId="1" fillId="6" borderId="50" xfId="0" applyFont="1" applyFill="1" applyBorder="1" applyAlignment="1" applyProtection="1">
      <alignment vertical="center" wrapText="1"/>
      <protection locked="0"/>
    </xf>
    <xf numFmtId="0" fontId="1" fillId="6" borderId="54" xfId="0" applyFont="1" applyFill="1" applyBorder="1" applyAlignment="1" applyProtection="1">
      <alignment vertical="center" wrapText="1"/>
      <protection locked="0"/>
    </xf>
    <xf numFmtId="0" fontId="14" fillId="6" borderId="35" xfId="0" applyFont="1" applyFill="1" applyBorder="1" applyAlignment="1" applyProtection="1">
      <alignment vertical="center"/>
      <protection locked="0"/>
    </xf>
    <xf numFmtId="0" fontId="5" fillId="0" borderId="35" xfId="0" applyFont="1" applyBorder="1" applyAlignment="1">
      <alignment vertical="center"/>
    </xf>
    <xf numFmtId="0" fontId="5" fillId="5" borderId="35" xfId="0" applyFont="1" applyFill="1" applyBorder="1" applyAlignment="1">
      <alignment horizontal="center" vertical="center"/>
    </xf>
    <xf numFmtId="0" fontId="5" fillId="0" borderId="35" xfId="0" applyFont="1" applyBorder="1" applyAlignment="1">
      <alignment horizontal="left" vertical="center"/>
    </xf>
    <xf numFmtId="0" fontId="1" fillId="6" borderId="30" xfId="0" applyFont="1" applyFill="1" applyBorder="1" applyAlignment="1" applyProtection="1">
      <alignment horizontal="left" vertical="center" wrapText="1"/>
      <protection locked="0"/>
    </xf>
    <xf numFmtId="0" fontId="1" fillId="6" borderId="137" xfId="0" applyFont="1" applyFill="1" applyBorder="1" applyAlignment="1" applyProtection="1">
      <alignment horizontal="left" vertical="center" wrapText="1"/>
      <protection locked="0"/>
    </xf>
    <xf numFmtId="0" fontId="1" fillId="6" borderId="436" xfId="0" applyFont="1" applyFill="1" applyBorder="1" applyAlignment="1" applyProtection="1">
      <alignment horizontal="left" vertical="center" wrapText="1"/>
      <protection locked="0"/>
    </xf>
    <xf numFmtId="0" fontId="1" fillId="6" borderId="130" xfId="0" applyFont="1" applyFill="1" applyBorder="1" applyAlignment="1" applyProtection="1">
      <alignment horizontal="left" vertical="center" wrapText="1"/>
      <protection locked="0"/>
    </xf>
    <xf numFmtId="0" fontId="1" fillId="6" borderId="122" xfId="0" applyFont="1" applyFill="1" applyBorder="1" applyAlignment="1" applyProtection="1">
      <alignment horizontal="left" vertical="center" wrapText="1"/>
      <protection locked="0"/>
    </xf>
    <xf numFmtId="0" fontId="1" fillId="6" borderId="119" xfId="0" applyFont="1" applyFill="1" applyBorder="1" applyAlignment="1" applyProtection="1">
      <alignment horizontal="left" vertical="center" wrapText="1"/>
      <protection locked="0"/>
    </xf>
    <xf numFmtId="0" fontId="1" fillId="6" borderId="129" xfId="0" applyFont="1" applyFill="1" applyBorder="1" applyAlignment="1" applyProtection="1">
      <alignment horizontal="left" vertical="center" wrapText="1"/>
      <protection locked="0"/>
    </xf>
    <xf numFmtId="0" fontId="1" fillId="6" borderId="32" xfId="0" applyFont="1" applyFill="1" applyBorder="1" applyAlignment="1" applyProtection="1">
      <alignment horizontal="left" vertical="center" wrapText="1"/>
      <protection locked="0"/>
    </xf>
    <xf numFmtId="0" fontId="1" fillId="6" borderId="437" xfId="0" applyFont="1" applyFill="1" applyBorder="1" applyAlignment="1" applyProtection="1">
      <alignment horizontal="left" vertical="center" wrapText="1"/>
      <protection locked="0"/>
    </xf>
    <xf numFmtId="4" fontId="1" fillId="23" borderId="155" xfId="0" applyNumberFormat="1" applyFont="1" applyFill="1" applyBorder="1" applyAlignment="1">
      <alignment horizontal="right" vertical="center"/>
    </xf>
    <xf numFmtId="4" fontId="2" fillId="24" borderId="159" xfId="0" applyNumberFormat="1" applyFont="1" applyFill="1" applyBorder="1"/>
    <xf numFmtId="4" fontId="2" fillId="24" borderId="156" xfId="0" applyNumberFormat="1" applyFont="1" applyFill="1" applyBorder="1"/>
    <xf numFmtId="4" fontId="2" fillId="24" borderId="161" xfId="0" applyNumberFormat="1" applyFont="1" applyFill="1" applyBorder="1"/>
    <xf numFmtId="4" fontId="0" fillId="24" borderId="122" xfId="0" applyNumberFormat="1" applyFill="1" applyBorder="1"/>
    <xf numFmtId="4" fontId="2" fillId="24" borderId="119" xfId="0" applyNumberFormat="1" applyFont="1" applyFill="1" applyBorder="1"/>
    <xf numFmtId="4" fontId="2" fillId="24" borderId="158" xfId="0" applyNumberFormat="1" applyFont="1" applyFill="1" applyBorder="1"/>
    <xf numFmtId="4" fontId="2" fillId="24" borderId="175" xfId="0" applyNumberFormat="1" applyFont="1" applyFill="1" applyBorder="1"/>
    <xf numFmtId="4" fontId="2" fillId="24" borderId="92" xfId="0" applyNumberFormat="1" applyFont="1" applyFill="1" applyBorder="1"/>
    <xf numFmtId="0" fontId="5" fillId="5" borderId="308" xfId="0" applyFont="1" applyFill="1" applyBorder="1" applyAlignment="1">
      <alignment horizontal="center" vertical="center"/>
    </xf>
    <xf numFmtId="0" fontId="2" fillId="0" borderId="314" xfId="0" applyFont="1" applyBorder="1"/>
    <xf numFmtId="0" fontId="2" fillId="0" borderId="315" xfId="0" applyFont="1" applyBorder="1"/>
    <xf numFmtId="0" fontId="1" fillId="24" borderId="312" xfId="0" applyFont="1" applyFill="1" applyBorder="1" applyAlignment="1">
      <alignment horizontal="left" vertical="center" wrapText="1"/>
    </xf>
    <xf numFmtId="0" fontId="2" fillId="24" borderId="260" xfId="0" applyFont="1" applyFill="1" applyBorder="1"/>
    <xf numFmtId="0" fontId="2" fillId="24" borderId="261" xfId="0" applyFont="1" applyFill="1" applyBorder="1"/>
    <xf numFmtId="0" fontId="2" fillId="24" borderId="130" xfId="0" applyFont="1" applyFill="1" applyBorder="1"/>
    <xf numFmtId="0" fontId="2" fillId="24" borderId="264" xfId="0" applyFont="1" applyFill="1" applyBorder="1"/>
    <xf numFmtId="0" fontId="2" fillId="24" borderId="316" xfId="0" applyFont="1" applyFill="1" applyBorder="1"/>
    <xf numFmtId="0" fontId="2" fillId="24" borderId="278" xfId="0" applyFont="1" applyFill="1" applyBorder="1"/>
    <xf numFmtId="0" fontId="2" fillId="24" borderId="279" xfId="0" applyFont="1" applyFill="1" applyBorder="1"/>
    <xf numFmtId="0" fontId="1" fillId="24" borderId="309" xfId="0" applyFont="1" applyFill="1" applyBorder="1" applyAlignment="1">
      <alignment horizontal="left" vertical="center" wrapText="1"/>
    </xf>
    <xf numFmtId="0" fontId="2" fillId="24" borderId="310" xfId="0" applyFont="1" applyFill="1" applyBorder="1"/>
    <xf numFmtId="0" fontId="2" fillId="24" borderId="311" xfId="0" applyFont="1" applyFill="1" applyBorder="1"/>
    <xf numFmtId="0" fontId="1" fillId="6" borderId="438" xfId="0" applyFont="1" applyFill="1" applyBorder="1" applyAlignment="1" applyProtection="1">
      <alignment horizontal="left" vertical="center" wrapText="1"/>
      <protection locked="0"/>
    </xf>
    <xf numFmtId="0" fontId="1" fillId="6" borderId="439" xfId="0" applyFont="1" applyFill="1" applyBorder="1" applyAlignment="1" applyProtection="1">
      <alignment horizontal="left" vertical="center" wrapText="1"/>
      <protection locked="0"/>
    </xf>
    <xf numFmtId="0" fontId="1" fillId="6" borderId="440" xfId="0" applyFont="1" applyFill="1" applyBorder="1" applyAlignment="1" applyProtection="1">
      <alignment horizontal="left" vertical="center" wrapText="1"/>
      <protection locked="0"/>
    </xf>
    <xf numFmtId="0" fontId="1" fillId="24" borderId="260" xfId="0" applyFont="1" applyFill="1" applyBorder="1" applyAlignment="1">
      <alignment horizontal="left" vertical="center" wrapText="1"/>
    </xf>
    <xf numFmtId="0" fontId="1" fillId="24" borderId="313" xfId="0" applyFont="1" applyFill="1" applyBorder="1" applyAlignment="1">
      <alignment horizontal="left" vertical="center" wrapText="1"/>
    </xf>
    <xf numFmtId="0" fontId="1" fillId="24" borderId="130" xfId="0" applyFont="1" applyFill="1" applyBorder="1" applyAlignment="1">
      <alignment horizontal="left" vertical="center" wrapText="1"/>
    </xf>
    <xf numFmtId="0" fontId="1" fillId="24" borderId="122" xfId="0" applyFont="1" applyFill="1" applyBorder="1" applyAlignment="1">
      <alignment horizontal="left" vertical="center" wrapText="1"/>
    </xf>
    <xf numFmtId="0" fontId="1" fillId="24" borderId="140" xfId="0" applyFont="1" applyFill="1" applyBorder="1" applyAlignment="1">
      <alignment horizontal="left" vertical="center" wrapText="1"/>
    </xf>
    <xf numFmtId="0" fontId="1" fillId="24" borderId="316" xfId="0" applyFont="1" applyFill="1" applyBorder="1" applyAlignment="1">
      <alignment horizontal="left" vertical="center" wrapText="1"/>
    </xf>
    <xf numFmtId="0" fontId="1" fillId="24" borderId="278" xfId="0" applyFont="1" applyFill="1" applyBorder="1" applyAlignment="1">
      <alignment horizontal="left" vertical="center" wrapText="1"/>
    </xf>
    <xf numFmtId="0" fontId="1" fillId="24" borderId="317" xfId="0" applyFont="1" applyFill="1" applyBorder="1" applyAlignment="1">
      <alignment horizontal="left" vertical="center" wrapText="1"/>
    </xf>
    <xf numFmtId="0" fontId="1" fillId="24" borderId="319" xfId="0" applyFont="1" applyFill="1" applyBorder="1" applyAlignment="1">
      <alignment horizontal="left" vertical="center" wrapText="1"/>
    </xf>
    <xf numFmtId="0" fontId="2" fillId="24" borderId="304" xfId="0" applyFont="1" applyFill="1" applyBorder="1"/>
    <xf numFmtId="0" fontId="2" fillId="24" borderId="320" xfId="0" applyFont="1" applyFill="1" applyBorder="1"/>
    <xf numFmtId="0" fontId="1" fillId="6" borderId="35" xfId="0" applyFont="1" applyFill="1" applyBorder="1" applyAlignment="1" applyProtection="1">
      <alignment wrapText="1"/>
      <protection locked="0"/>
    </xf>
    <xf numFmtId="0" fontId="1" fillId="6" borderId="50" xfId="0" applyFont="1" applyFill="1" applyBorder="1" applyAlignment="1" applyProtection="1">
      <alignment wrapText="1"/>
      <protection locked="0"/>
    </xf>
    <xf numFmtId="0" fontId="1" fillId="6" borderId="54" xfId="0" applyFont="1" applyFill="1" applyBorder="1" applyAlignment="1" applyProtection="1">
      <alignment wrapText="1"/>
      <protection locked="0"/>
    </xf>
    <xf numFmtId="0" fontId="5" fillId="6" borderId="35" xfId="0" applyFont="1" applyFill="1" applyBorder="1" applyAlignment="1" applyProtection="1">
      <alignment wrapText="1"/>
      <protection locked="0"/>
    </xf>
    <xf numFmtId="0" fontId="5" fillId="6" borderId="50" xfId="0" applyFont="1" applyFill="1" applyBorder="1" applyAlignment="1" applyProtection="1">
      <alignment wrapText="1"/>
      <protection locked="0"/>
    </xf>
    <xf numFmtId="0" fontId="5" fillId="6" borderId="54" xfId="0" applyFont="1" applyFill="1" applyBorder="1" applyAlignment="1" applyProtection="1">
      <alignment wrapText="1"/>
      <protection locked="0"/>
    </xf>
    <xf numFmtId="0" fontId="1" fillId="6" borderId="35" xfId="0" applyFont="1" applyFill="1" applyBorder="1" applyAlignment="1" applyProtection="1">
      <alignment horizontal="left" wrapText="1"/>
      <protection locked="0"/>
    </xf>
    <xf numFmtId="0" fontId="1" fillId="6" borderId="50" xfId="0" applyFont="1" applyFill="1" applyBorder="1" applyAlignment="1" applyProtection="1">
      <alignment horizontal="left" wrapText="1"/>
      <protection locked="0"/>
    </xf>
    <xf numFmtId="0" fontId="1" fillId="6" borderId="54" xfId="0" applyFont="1" applyFill="1" applyBorder="1" applyAlignment="1" applyProtection="1">
      <alignment horizontal="left" wrapText="1"/>
      <protection locked="0"/>
    </xf>
    <xf numFmtId="0" fontId="1" fillId="6" borderId="309" xfId="0" applyFont="1" applyFill="1" applyBorder="1" applyProtection="1">
      <protection locked="0"/>
    </xf>
    <xf numFmtId="0" fontId="2" fillId="0" borderId="310" xfId="0" applyFont="1" applyBorder="1" applyProtection="1">
      <protection locked="0"/>
    </xf>
    <xf numFmtId="0" fontId="2" fillId="0" borderId="311" xfId="0" applyFont="1" applyBorder="1" applyProtection="1">
      <protection locked="0"/>
    </xf>
    <xf numFmtId="0" fontId="8" fillId="6" borderId="35" xfId="0" applyFont="1" applyFill="1" applyBorder="1" applyAlignment="1" applyProtection="1">
      <alignment vertical="center" wrapText="1"/>
      <protection locked="0"/>
    </xf>
    <xf numFmtId="0" fontId="8" fillId="6" borderId="50" xfId="0" applyFont="1" applyFill="1" applyBorder="1" applyAlignment="1" applyProtection="1">
      <alignment vertical="center" wrapText="1"/>
      <protection locked="0"/>
    </xf>
    <xf numFmtId="0" fontId="8" fillId="6" borderId="54" xfId="0" applyFont="1" applyFill="1" applyBorder="1" applyAlignment="1" applyProtection="1">
      <alignment vertical="center" wrapText="1"/>
      <protection locked="0"/>
    </xf>
    <xf numFmtId="0" fontId="8" fillId="6" borderId="35" xfId="0" applyFont="1" applyFill="1" applyBorder="1" applyAlignment="1" applyProtection="1">
      <alignment wrapText="1"/>
      <protection locked="0"/>
    </xf>
    <xf numFmtId="0" fontId="8" fillId="6" borderId="50" xfId="0" applyFont="1" applyFill="1" applyBorder="1" applyAlignment="1" applyProtection="1">
      <alignment wrapText="1"/>
      <protection locked="0"/>
    </xf>
    <xf numFmtId="0" fontId="8" fillId="6" borderId="54" xfId="0" applyFont="1" applyFill="1" applyBorder="1" applyAlignment="1" applyProtection="1">
      <alignment wrapText="1"/>
      <protection locked="0"/>
    </xf>
    <xf numFmtId="0" fontId="2" fillId="24" borderId="321" xfId="0" applyFont="1" applyFill="1" applyBorder="1"/>
    <xf numFmtId="0" fontId="1" fillId="24" borderId="304" xfId="0" applyFont="1" applyFill="1" applyBorder="1" applyAlignment="1">
      <alignment horizontal="left" vertical="center" wrapText="1"/>
    </xf>
    <xf numFmtId="0" fontId="1" fillId="24" borderId="320" xfId="0" applyFont="1" applyFill="1" applyBorder="1" applyAlignment="1">
      <alignment horizontal="left" vertical="center" wrapText="1"/>
    </xf>
    <xf numFmtId="0" fontId="1" fillId="24" borderId="260" xfId="0" applyFont="1" applyFill="1" applyBorder="1" applyAlignment="1">
      <alignment horizontal="left" vertical="center"/>
    </xf>
    <xf numFmtId="0" fontId="1" fillId="24" borderId="313" xfId="0" applyFont="1" applyFill="1" applyBorder="1" applyAlignment="1">
      <alignment horizontal="left" vertical="center"/>
    </xf>
    <xf numFmtId="0" fontId="1" fillId="24" borderId="130" xfId="0" applyFont="1" applyFill="1" applyBorder="1" applyAlignment="1">
      <alignment horizontal="left" vertical="center"/>
    </xf>
    <xf numFmtId="0" fontId="1" fillId="24" borderId="122" xfId="0" applyFont="1" applyFill="1" applyBorder="1" applyAlignment="1">
      <alignment horizontal="left" vertical="center"/>
    </xf>
    <xf numFmtId="0" fontId="1" fillId="24" borderId="140" xfId="0" applyFont="1" applyFill="1" applyBorder="1" applyAlignment="1">
      <alignment horizontal="left" vertical="center"/>
    </xf>
    <xf numFmtId="0" fontId="1" fillId="24" borderId="316" xfId="0" applyFont="1" applyFill="1" applyBorder="1" applyAlignment="1">
      <alignment horizontal="left" vertical="center"/>
    </xf>
    <xf numFmtId="0" fontId="1" fillId="24" borderId="278" xfId="0" applyFont="1" applyFill="1" applyBorder="1" applyAlignment="1">
      <alignment horizontal="left" vertical="center"/>
    </xf>
    <xf numFmtId="0" fontId="1" fillId="24" borderId="317" xfId="0" applyFont="1" applyFill="1" applyBorder="1" applyAlignment="1">
      <alignment horizontal="left" vertical="center"/>
    </xf>
    <xf numFmtId="0" fontId="21" fillId="0" borderId="178" xfId="0" applyFont="1" applyBorder="1" applyAlignment="1">
      <alignment horizontal="left"/>
    </xf>
    <xf numFmtId="0" fontId="2" fillId="0" borderId="179" xfId="0" applyFont="1" applyBorder="1"/>
    <xf numFmtId="0" fontId="2" fillId="0" borderId="180" xfId="0" applyFont="1" applyBorder="1"/>
    <xf numFmtId="0" fontId="5" fillId="5" borderId="30" xfId="0" applyFont="1" applyFill="1" applyBorder="1" applyAlignment="1">
      <alignment horizontal="center" vertical="center"/>
    </xf>
    <xf numFmtId="0" fontId="2" fillId="0" borderId="181" xfId="0" applyFont="1" applyBorder="1"/>
    <xf numFmtId="0" fontId="5" fillId="6" borderId="35" xfId="0" applyFont="1" applyFill="1" applyBorder="1" applyProtection="1">
      <protection locked="0"/>
    </xf>
    <xf numFmtId="0" fontId="5" fillId="6" borderId="50" xfId="0" applyFont="1" applyFill="1" applyBorder="1" applyProtection="1">
      <protection locked="0"/>
    </xf>
    <xf numFmtId="0" fontId="5" fillId="6" borderId="54" xfId="0" applyFont="1" applyFill="1" applyBorder="1" applyProtection="1">
      <protection locked="0"/>
    </xf>
    <xf numFmtId="0" fontId="1" fillId="6" borderId="35" xfId="0" applyFont="1" applyFill="1" applyBorder="1" applyAlignment="1" applyProtection="1">
      <alignment horizontal="left" vertical="center"/>
      <protection locked="0"/>
    </xf>
    <xf numFmtId="0" fontId="1" fillId="6" borderId="50" xfId="0" applyFont="1" applyFill="1" applyBorder="1" applyAlignment="1" applyProtection="1">
      <alignment horizontal="left" vertical="center"/>
      <protection locked="0"/>
    </xf>
    <xf numFmtId="0" fontId="1" fillId="6" borderId="54" xfId="0" applyFont="1" applyFill="1" applyBorder="1" applyAlignment="1" applyProtection="1">
      <alignment horizontal="left" vertical="center"/>
      <protection locked="0"/>
    </xf>
    <xf numFmtId="0" fontId="1" fillId="6" borderId="35" xfId="0" applyFont="1" applyFill="1" applyBorder="1" applyProtection="1">
      <protection locked="0"/>
    </xf>
    <xf numFmtId="0" fontId="1" fillId="6" borderId="50" xfId="0" applyFont="1" applyFill="1" applyBorder="1" applyProtection="1">
      <protection locked="0"/>
    </xf>
    <xf numFmtId="0" fontId="1" fillId="6" borderId="54" xfId="0" applyFont="1" applyFill="1" applyBorder="1" applyProtection="1">
      <protection locked="0"/>
    </xf>
    <xf numFmtId="0" fontId="1" fillId="6" borderId="50" xfId="0" applyFont="1" applyFill="1" applyBorder="1" applyAlignment="1" applyProtection="1">
      <alignment vertical="center"/>
      <protection locked="0"/>
    </xf>
    <xf numFmtId="0" fontId="1" fillId="6" borderId="54" xfId="0" applyFont="1" applyFill="1" applyBorder="1" applyAlignment="1" applyProtection="1">
      <alignment vertical="center"/>
      <protection locked="0"/>
    </xf>
    <xf numFmtId="0" fontId="5" fillId="30" borderId="64" xfId="0" applyFont="1" applyFill="1" applyBorder="1" applyAlignment="1">
      <alignment horizontal="left"/>
    </xf>
    <xf numFmtId="0" fontId="2" fillId="30" borderId="115" xfId="0" applyFont="1" applyFill="1" applyBorder="1"/>
    <xf numFmtId="0" fontId="2" fillId="30" borderId="63" xfId="0" applyFont="1" applyFill="1" applyBorder="1"/>
    <xf numFmtId="0" fontId="87" fillId="0" borderId="50" xfId="0" applyFont="1" applyBorder="1" applyProtection="1">
      <protection locked="0"/>
    </xf>
    <xf numFmtId="0" fontId="87" fillId="0" borderId="54" xfId="0" applyFont="1" applyBorder="1" applyProtection="1">
      <protection locked="0"/>
    </xf>
    <xf numFmtId="0" fontId="74" fillId="0" borderId="50" xfId="0" applyFont="1" applyBorder="1" applyProtection="1">
      <protection locked="0"/>
    </xf>
    <xf numFmtId="0" fontId="74" fillId="0" borderId="54" xfId="0" applyFont="1" applyBorder="1" applyProtection="1">
      <protection locked="0"/>
    </xf>
    <xf numFmtId="0" fontId="14" fillId="0" borderId="132" xfId="0" applyFont="1" applyBorder="1"/>
    <xf numFmtId="0" fontId="2" fillId="0" borderId="113" xfId="0" applyFont="1" applyBorder="1"/>
    <xf numFmtId="0" fontId="5" fillId="0" borderId="64" xfId="0" applyFont="1" applyBorder="1" applyAlignment="1">
      <alignment horizontal="left"/>
    </xf>
    <xf numFmtId="0" fontId="14" fillId="6" borderId="303" xfId="0" applyFont="1" applyFill="1" applyBorder="1" applyProtection="1">
      <protection locked="0"/>
    </xf>
    <xf numFmtId="0" fontId="2" fillId="0" borderId="304" xfId="0" applyFont="1" applyBorder="1" applyProtection="1">
      <protection locked="0"/>
    </xf>
    <xf numFmtId="0" fontId="2" fillId="0" borderId="321" xfId="0" applyFont="1" applyBorder="1" applyProtection="1">
      <protection locked="0"/>
    </xf>
    <xf numFmtId="0" fontId="5" fillId="5" borderId="308" xfId="0" applyFont="1" applyFill="1" applyBorder="1" applyAlignment="1">
      <alignment horizontal="left" vertical="center"/>
    </xf>
    <xf numFmtId="0" fontId="5" fillId="0" borderId="182" xfId="0" applyFont="1" applyBorder="1" applyAlignment="1">
      <alignment horizontal="center"/>
    </xf>
    <xf numFmtId="0" fontId="2" fillId="0" borderId="183" xfId="0" applyFont="1" applyBorder="1"/>
    <xf numFmtId="0" fontId="2" fillId="0" borderId="184" xfId="0" applyFont="1" applyBorder="1"/>
    <xf numFmtId="0" fontId="8" fillId="6" borderId="35" xfId="0" applyFont="1" applyFill="1" applyBorder="1" applyAlignment="1" applyProtection="1">
      <alignment horizontal="left" wrapText="1"/>
      <protection locked="0"/>
    </xf>
    <xf numFmtId="0" fontId="8" fillId="6" borderId="50" xfId="0" applyFont="1" applyFill="1" applyBorder="1" applyAlignment="1" applyProtection="1">
      <alignment horizontal="left" wrapText="1"/>
      <protection locked="0"/>
    </xf>
    <xf numFmtId="0" fontId="8" fillId="6" borderId="54" xfId="0" applyFont="1" applyFill="1" applyBorder="1" applyAlignment="1" applyProtection="1">
      <alignment horizontal="left" wrapText="1"/>
      <protection locked="0"/>
    </xf>
    <xf numFmtId="0" fontId="8" fillId="6" borderId="35" xfId="0" applyFont="1" applyFill="1" applyBorder="1" applyProtection="1">
      <protection locked="0"/>
    </xf>
    <xf numFmtId="0" fontId="80" fillId="0" borderId="0" xfId="0" applyFont="1" applyAlignment="1">
      <alignment horizontal="center"/>
    </xf>
    <xf numFmtId="0" fontId="9" fillId="0" borderId="0" xfId="0" applyFont="1" applyAlignment="1">
      <alignment horizontal="left" vertical="center" wrapText="1"/>
    </xf>
    <xf numFmtId="0" fontId="0" fillId="0" borderId="0" xfId="0"/>
    <xf numFmtId="0" fontId="45" fillId="0" borderId="0" xfId="0" applyFont="1" applyAlignment="1">
      <alignment horizontal="left" vertical="center"/>
    </xf>
    <xf numFmtId="0" fontId="17" fillId="6" borderId="2" xfId="0" applyFont="1" applyFill="1" applyBorder="1" applyAlignment="1">
      <alignment horizontal="left" vertical="center" wrapText="1"/>
    </xf>
    <xf numFmtId="0" fontId="2" fillId="0" borderId="3" xfId="0" applyFont="1" applyBorder="1"/>
    <xf numFmtId="0" fontId="37" fillId="0" borderId="0" xfId="0" applyFont="1" applyAlignment="1">
      <alignment vertical="center"/>
    </xf>
    <xf numFmtId="0" fontId="37" fillId="0" borderId="0" xfId="0" applyFont="1" applyAlignment="1">
      <alignment horizontal="left" vertical="center"/>
    </xf>
    <xf numFmtId="0" fontId="5" fillId="0" borderId="0" xfId="0" applyFont="1"/>
    <xf numFmtId="0" fontId="17" fillId="6" borderId="2" xfId="0" applyFont="1" applyFill="1" applyBorder="1" applyAlignment="1">
      <alignment vertical="center" wrapText="1"/>
    </xf>
    <xf numFmtId="0" fontId="14" fillId="0" borderId="0" xfId="0" applyFont="1" applyAlignment="1">
      <alignment horizontal="left" vertical="center"/>
    </xf>
    <xf numFmtId="0" fontId="48" fillId="0" borderId="193" xfId="0" applyFont="1" applyBorder="1" applyAlignment="1">
      <alignment horizontal="left"/>
    </xf>
    <xf numFmtId="0" fontId="2" fillId="0" borderId="193" xfId="0" applyFont="1" applyBorder="1"/>
    <xf numFmtId="0" fontId="47" fillId="17" borderId="185" xfId="0" applyFont="1" applyFill="1" applyBorder="1" applyAlignment="1">
      <alignment horizontal="center"/>
    </xf>
    <xf numFmtId="0" fontId="2" fillId="0" borderId="189" xfId="0" applyFont="1" applyBorder="1"/>
    <xf numFmtId="0" fontId="47" fillId="15" borderId="186" xfId="0" applyFont="1" applyFill="1" applyBorder="1" applyAlignment="1">
      <alignment horizontal="center"/>
    </xf>
    <xf numFmtId="0" fontId="2" fillId="0" borderId="187" xfId="0" applyFont="1" applyBorder="1"/>
    <xf numFmtId="0" fontId="2" fillId="0" borderId="188" xfId="0" applyFont="1" applyBorder="1"/>
    <xf numFmtId="0" fontId="47" fillId="18" borderId="186" xfId="0" applyFont="1" applyFill="1" applyBorder="1" applyAlignment="1">
      <alignment horizontal="center"/>
    </xf>
    <xf numFmtId="0" fontId="47" fillId="19" borderId="186" xfId="0" applyFont="1" applyFill="1" applyBorder="1" applyAlignment="1">
      <alignment horizontal="center"/>
    </xf>
    <xf numFmtId="0" fontId="35" fillId="0" borderId="0" xfId="0" applyFont="1" applyAlignment="1">
      <alignment horizontal="center"/>
    </xf>
  </cellXfs>
  <cellStyles count="2">
    <cellStyle name="Normal" xfId="0" builtinId="0"/>
    <cellStyle name="Porcentaje" xfId="1" builtinId="5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FF0000"/>
      </font>
      <fill>
        <patternFill patternType="solid">
          <fgColor theme="0"/>
          <bgColor theme="0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B4C6E7"/>
          <bgColor rgb="FFB4C6E7"/>
        </patternFill>
      </fill>
    </dxf>
  </dxfs>
  <tableStyles count="2">
    <tableStyle name="Datos 1-style" pivot="0" count="2" xr9:uid="{00000000-0011-0000-FFFF-FFFF00000000}">
      <tableStyleElement type="firstRowStripe" dxfId="9"/>
      <tableStyleElement type="secondRowStripe" dxfId="8"/>
    </tableStyle>
    <tableStyle name="Datos 1-style 2" pivot="0" count="3" xr9:uid="{00000000-0011-0000-FFFF-FFFF01000000}">
      <tableStyleElement type="headerRow" dxfId="7"/>
      <tableStyleElement type="firstRowStripe" dxfId="6"/>
      <tableStyleElement type="secondRowStripe" dxfId="5"/>
    </tableStyle>
  </tableStyles>
  <colors>
    <mruColors>
      <color rgb="FF800000"/>
      <color rgb="FF01FC0B"/>
      <color rgb="FFCC3300"/>
      <color rgb="FF990000"/>
      <color rgb="FFA50021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0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7327</xdr:colOff>
      <xdr:row>1</xdr:row>
      <xdr:rowOff>5811</xdr:rowOff>
    </xdr:from>
    <xdr:to>
      <xdr:col>25</xdr:col>
      <xdr:colOff>451827</xdr:colOff>
      <xdr:row>3</xdr:row>
      <xdr:rowOff>185371</xdr:rowOff>
    </xdr:to>
    <xdr:pic>
      <xdr:nvPicPr>
        <xdr:cNvPr id="27" name="Imagen 26" descr="Gestión de los Residuos Sólidos en el marco de Competencias del MVCS – ONG  Ideas Perú">
          <a:extLst>
            <a:ext uri="{FF2B5EF4-FFF2-40B4-BE49-F238E27FC236}">
              <a16:creationId xmlns:a16="http://schemas.microsoft.com/office/drawing/2014/main" id="{CF9D02A3-A3C7-462B-AE00-9EF97EA04B39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53" t="41753" b="41124"/>
        <a:stretch/>
      </xdr:blipFill>
      <xdr:spPr bwMode="auto">
        <a:xfrm>
          <a:off x="6967904" y="196311"/>
          <a:ext cx="2557096" cy="545906"/>
        </a:xfrm>
        <a:prstGeom prst="rect">
          <a:avLst/>
        </a:prstGeom>
        <a:noFill/>
        <a:ln w="38100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354492</xdr:colOff>
      <xdr:row>4</xdr:row>
      <xdr:rowOff>190758</xdr:rowOff>
    </xdr:from>
    <xdr:to>
      <xdr:col>9</xdr:col>
      <xdr:colOff>14905</xdr:colOff>
      <xdr:row>6</xdr:row>
      <xdr:rowOff>155104</xdr:rowOff>
    </xdr:to>
    <xdr:sp macro="" textlink="">
      <xdr:nvSpPr>
        <xdr:cNvPr id="28" name="Rectángulo: esquinas redondeadas 27">
          <a:extLst>
            <a:ext uri="{FF2B5EF4-FFF2-40B4-BE49-F238E27FC236}">
              <a16:creationId xmlns:a16="http://schemas.microsoft.com/office/drawing/2014/main" id="{7E7A2DC9-CD1F-459B-B794-8A6AE72D3E10}"/>
            </a:ext>
          </a:extLst>
        </xdr:cNvPr>
        <xdr:cNvSpPr/>
      </xdr:nvSpPr>
      <xdr:spPr>
        <a:xfrm>
          <a:off x="2052427" y="936193"/>
          <a:ext cx="1085021" cy="353628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PE" sz="900" b="1">
              <a:solidFill>
                <a:schemeClr val="lt1"/>
              </a:solidFill>
              <a:latin typeface="+mn-lt"/>
              <a:ea typeface="+mn-ea"/>
              <a:cs typeface="+mn-cs"/>
            </a:rPr>
            <a:t>IDENTIFICACIÓN</a:t>
          </a:r>
        </a:p>
      </xdr:txBody>
    </xdr:sp>
    <xdr:clientData/>
  </xdr:twoCellAnchor>
  <xdr:twoCellAnchor>
    <xdr:from>
      <xdr:col>9</xdr:col>
      <xdr:colOff>349528</xdr:colOff>
      <xdr:row>4</xdr:row>
      <xdr:rowOff>193114</xdr:rowOff>
    </xdr:from>
    <xdr:to>
      <xdr:col>13</xdr:col>
      <xdr:colOff>9940</xdr:colOff>
      <xdr:row>6</xdr:row>
      <xdr:rowOff>157460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C5524259-F134-4E4D-BBF5-2B2F5E993E6F}"/>
            </a:ext>
          </a:extLst>
        </xdr:cNvPr>
        <xdr:cNvSpPr/>
      </xdr:nvSpPr>
      <xdr:spPr>
        <a:xfrm>
          <a:off x="3472071" y="938549"/>
          <a:ext cx="1085021" cy="353628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PE" sz="900" b="1">
              <a:solidFill>
                <a:schemeClr val="lt1"/>
              </a:solidFill>
              <a:latin typeface="+mn-lt"/>
              <a:ea typeface="+mn-ea"/>
              <a:cs typeface="+mn-cs"/>
            </a:rPr>
            <a:t>FORMULACIÓN</a:t>
          </a:r>
        </a:p>
      </xdr:txBody>
    </xdr:sp>
    <xdr:clientData/>
  </xdr:twoCellAnchor>
  <xdr:twoCellAnchor>
    <xdr:from>
      <xdr:col>13</xdr:col>
      <xdr:colOff>344556</xdr:colOff>
      <xdr:row>4</xdr:row>
      <xdr:rowOff>198338</xdr:rowOff>
    </xdr:from>
    <xdr:to>
      <xdr:col>17</xdr:col>
      <xdr:colOff>4968</xdr:colOff>
      <xdr:row>6</xdr:row>
      <xdr:rowOff>162684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EEC3E230-E2E6-41A8-859A-2565375DAD79}"/>
            </a:ext>
          </a:extLst>
        </xdr:cNvPr>
        <xdr:cNvSpPr/>
      </xdr:nvSpPr>
      <xdr:spPr>
        <a:xfrm>
          <a:off x="4891708" y="943773"/>
          <a:ext cx="1085021" cy="353628"/>
        </a:xfrm>
        <a:prstGeom prst="round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s-PE" sz="900" b="1">
              <a:solidFill>
                <a:schemeClr val="lt1"/>
              </a:solidFill>
              <a:latin typeface="+mn-lt"/>
              <a:ea typeface="+mn-ea"/>
              <a:cs typeface="+mn-cs"/>
            </a:rPr>
            <a:t>EVALUACIÓN</a:t>
          </a:r>
        </a:p>
      </xdr:txBody>
    </xdr:sp>
    <xdr:clientData/>
  </xdr:twoCellAnchor>
  <xdr:twoCellAnchor>
    <xdr:from>
      <xdr:col>6</xdr:col>
      <xdr:colOff>7378</xdr:colOff>
      <xdr:row>8</xdr:row>
      <xdr:rowOff>71806</xdr:rowOff>
    </xdr:from>
    <xdr:to>
      <xdr:col>8</xdr:col>
      <xdr:colOff>351025</xdr:colOff>
      <xdr:row>10</xdr:row>
      <xdr:rowOff>36152</xdr:rowOff>
    </xdr:to>
    <xdr:sp macro="[0]!IR_AREADEESTUDIO" textlink="">
      <xdr:nvSpPr>
        <xdr:cNvPr id="31" name="Rectángulo 30">
          <a:extLst>
            <a:ext uri="{FF2B5EF4-FFF2-40B4-BE49-F238E27FC236}">
              <a16:creationId xmlns:a16="http://schemas.microsoft.com/office/drawing/2014/main" id="{D7194FED-D158-4B1D-B858-FEBD9B3CB4AC}"/>
            </a:ext>
          </a:extLst>
        </xdr:cNvPr>
        <xdr:cNvSpPr/>
      </xdr:nvSpPr>
      <xdr:spPr>
        <a:xfrm>
          <a:off x="2044263" y="1588479"/>
          <a:ext cx="1047031" cy="360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Área de Estudio e Influencia</a:t>
          </a:r>
        </a:p>
      </xdr:txBody>
    </xdr:sp>
    <xdr:clientData/>
  </xdr:twoCellAnchor>
  <xdr:twoCellAnchor>
    <xdr:from>
      <xdr:col>2</xdr:col>
      <xdr:colOff>10257</xdr:colOff>
      <xdr:row>8</xdr:row>
      <xdr:rowOff>74289</xdr:rowOff>
    </xdr:from>
    <xdr:to>
      <xdr:col>4</xdr:col>
      <xdr:colOff>350873</xdr:colOff>
      <xdr:row>10</xdr:row>
      <xdr:rowOff>38635</xdr:rowOff>
    </xdr:to>
    <xdr:sp macro="[0]!IR_ASPECTOSGENERALES" textlink="">
      <xdr:nvSpPr>
        <xdr:cNvPr id="32" name="Rectángulo 31">
          <a:extLst>
            <a:ext uri="{FF2B5EF4-FFF2-40B4-BE49-F238E27FC236}">
              <a16:creationId xmlns:a16="http://schemas.microsoft.com/office/drawing/2014/main" id="{A9F93038-690D-4D8B-9CDF-52EBFF1DAE80}"/>
            </a:ext>
          </a:extLst>
        </xdr:cNvPr>
        <xdr:cNvSpPr/>
      </xdr:nvSpPr>
      <xdr:spPr>
        <a:xfrm>
          <a:off x="640372" y="1590962"/>
          <a:ext cx="1044001" cy="360000"/>
        </a:xfrm>
        <a:prstGeom prst="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0"/>
        <a:lstStyle/>
        <a:p>
          <a:pPr algn="ctr"/>
          <a:r>
            <a:rPr lang="es-PE" sz="800"/>
            <a:t>Aspectos</a:t>
          </a:r>
          <a:r>
            <a:rPr lang="es-PE" sz="800" baseline="0"/>
            <a:t> Generales</a:t>
          </a:r>
          <a:endParaRPr lang="es-PE" sz="800"/>
        </a:p>
      </xdr:txBody>
    </xdr:sp>
    <xdr:clientData/>
  </xdr:twoCellAnchor>
  <xdr:twoCellAnchor>
    <xdr:from>
      <xdr:col>6</xdr:col>
      <xdr:colOff>5913</xdr:colOff>
      <xdr:row>10</xdr:row>
      <xdr:rowOff>158263</xdr:rowOff>
    </xdr:from>
    <xdr:to>
      <xdr:col>8</xdr:col>
      <xdr:colOff>349560</xdr:colOff>
      <xdr:row>12</xdr:row>
      <xdr:rowOff>151917</xdr:rowOff>
    </xdr:to>
    <xdr:sp macro="[0]!IR_UPAGUAPOTABLE" textlink="">
      <xdr:nvSpPr>
        <xdr:cNvPr id="33" name="Rectángulo 32">
          <a:extLst>
            <a:ext uri="{FF2B5EF4-FFF2-40B4-BE49-F238E27FC236}">
              <a16:creationId xmlns:a16="http://schemas.microsoft.com/office/drawing/2014/main" id="{9D64D34C-B1BF-4743-97D5-6BFE8384641F}"/>
            </a:ext>
          </a:extLst>
        </xdr:cNvPr>
        <xdr:cNvSpPr/>
      </xdr:nvSpPr>
      <xdr:spPr>
        <a:xfrm>
          <a:off x="2134258" y="2069832"/>
          <a:ext cx="1053095" cy="361516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UP Agua Potable</a:t>
          </a:r>
        </a:p>
      </xdr:txBody>
    </xdr:sp>
    <xdr:clientData/>
  </xdr:twoCellAnchor>
  <xdr:twoCellAnchor>
    <xdr:from>
      <xdr:col>6</xdr:col>
      <xdr:colOff>5206</xdr:colOff>
      <xdr:row>13</xdr:row>
      <xdr:rowOff>76201</xdr:rowOff>
    </xdr:from>
    <xdr:to>
      <xdr:col>8</xdr:col>
      <xdr:colOff>348853</xdr:colOff>
      <xdr:row>15</xdr:row>
      <xdr:rowOff>69855</xdr:rowOff>
    </xdr:to>
    <xdr:sp macro="[0]!IR_UPALCANTARILLADO" textlink="">
      <xdr:nvSpPr>
        <xdr:cNvPr id="34" name="Rectángulo 33">
          <a:extLst>
            <a:ext uri="{FF2B5EF4-FFF2-40B4-BE49-F238E27FC236}">
              <a16:creationId xmlns:a16="http://schemas.microsoft.com/office/drawing/2014/main" id="{CA4BDB4C-0CD9-4449-BB94-76752AC98AC9}"/>
            </a:ext>
          </a:extLst>
        </xdr:cNvPr>
        <xdr:cNvSpPr/>
      </xdr:nvSpPr>
      <xdr:spPr>
        <a:xfrm>
          <a:off x="2133551" y="2539563"/>
          <a:ext cx="1053095" cy="361516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UP Alcantarillado -Tratamiento</a:t>
          </a:r>
        </a:p>
      </xdr:txBody>
    </xdr:sp>
    <xdr:clientData/>
  </xdr:twoCellAnchor>
  <xdr:twoCellAnchor>
    <xdr:from>
      <xdr:col>6</xdr:col>
      <xdr:colOff>2275</xdr:colOff>
      <xdr:row>15</xdr:row>
      <xdr:rowOff>168520</xdr:rowOff>
    </xdr:from>
    <xdr:to>
      <xdr:col>8</xdr:col>
      <xdr:colOff>345922</xdr:colOff>
      <xdr:row>17</xdr:row>
      <xdr:rowOff>162174</xdr:rowOff>
    </xdr:to>
    <xdr:sp macro="[0]!IR_EXPOSICIONUP" textlink="">
      <xdr:nvSpPr>
        <xdr:cNvPr id="35" name="Rectángulo 34">
          <a:extLst>
            <a:ext uri="{FF2B5EF4-FFF2-40B4-BE49-F238E27FC236}">
              <a16:creationId xmlns:a16="http://schemas.microsoft.com/office/drawing/2014/main" id="{C018BF89-A1ED-4EC2-9824-E85F5A0D3AD9}"/>
            </a:ext>
          </a:extLst>
        </xdr:cNvPr>
        <xdr:cNvSpPr/>
      </xdr:nvSpPr>
      <xdr:spPr>
        <a:xfrm>
          <a:off x="2130620" y="2999744"/>
          <a:ext cx="1053095" cy="361516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Exposición de UP frente a Peligros</a:t>
          </a:r>
        </a:p>
      </xdr:txBody>
    </xdr:sp>
    <xdr:clientData/>
  </xdr:twoCellAnchor>
  <xdr:twoCellAnchor>
    <xdr:from>
      <xdr:col>6</xdr:col>
      <xdr:colOff>809</xdr:colOff>
      <xdr:row>18</xdr:row>
      <xdr:rowOff>64477</xdr:rowOff>
    </xdr:from>
    <xdr:to>
      <xdr:col>8</xdr:col>
      <xdr:colOff>344456</xdr:colOff>
      <xdr:row>19</xdr:row>
      <xdr:rowOff>58130</xdr:rowOff>
    </xdr:to>
    <xdr:sp macro="[0]!IR_DIAGNOSTICOGESTION" textlink="">
      <xdr:nvSpPr>
        <xdr:cNvPr id="36" name="Rectángulo 35">
          <a:extLst>
            <a:ext uri="{FF2B5EF4-FFF2-40B4-BE49-F238E27FC236}">
              <a16:creationId xmlns:a16="http://schemas.microsoft.com/office/drawing/2014/main" id="{2DE30DF7-CB3A-4A33-B88C-BC76BE7B277D}"/>
            </a:ext>
          </a:extLst>
        </xdr:cNvPr>
        <xdr:cNvSpPr/>
      </xdr:nvSpPr>
      <xdr:spPr>
        <a:xfrm>
          <a:off x="2129154" y="3447494"/>
          <a:ext cx="1053095" cy="36151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Diagnóstico de Gestión Operativa</a:t>
          </a:r>
        </a:p>
      </xdr:txBody>
    </xdr:sp>
    <xdr:clientData/>
  </xdr:twoCellAnchor>
  <xdr:twoCellAnchor>
    <xdr:from>
      <xdr:col>5</xdr:col>
      <xdr:colOff>346740</xdr:colOff>
      <xdr:row>19</xdr:row>
      <xdr:rowOff>150934</xdr:rowOff>
    </xdr:from>
    <xdr:to>
      <xdr:col>8</xdr:col>
      <xdr:colOff>339263</xdr:colOff>
      <xdr:row>23</xdr:row>
      <xdr:rowOff>144588</xdr:rowOff>
    </xdr:to>
    <xdr:sp macro="[0]!IR_DIAGNOSTICOPOBLACION" textlink="">
      <xdr:nvSpPr>
        <xdr:cNvPr id="37" name="Rectángulo 36">
          <a:extLst>
            <a:ext uri="{FF2B5EF4-FFF2-40B4-BE49-F238E27FC236}">
              <a16:creationId xmlns:a16="http://schemas.microsoft.com/office/drawing/2014/main" id="{4D9F4E6B-7734-4CC5-87AE-934A322CC556}"/>
            </a:ext>
          </a:extLst>
        </xdr:cNvPr>
        <xdr:cNvSpPr/>
      </xdr:nvSpPr>
      <xdr:spPr>
        <a:xfrm>
          <a:off x="2031932" y="3894992"/>
          <a:ext cx="1047600" cy="36000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Diagnóstico de la Población</a:t>
          </a:r>
        </a:p>
      </xdr:txBody>
    </xdr:sp>
    <xdr:clientData/>
  </xdr:twoCellAnchor>
  <xdr:twoCellAnchor>
    <xdr:from>
      <xdr:col>10</xdr:col>
      <xdr:colOff>5911</xdr:colOff>
      <xdr:row>8</xdr:row>
      <xdr:rowOff>77667</xdr:rowOff>
    </xdr:from>
    <xdr:to>
      <xdr:col>12</xdr:col>
      <xdr:colOff>349558</xdr:colOff>
      <xdr:row>10</xdr:row>
      <xdr:rowOff>42013</xdr:rowOff>
    </xdr:to>
    <xdr:sp macro="[0]!IR_ESTIMACIONDEMANDA" textlink="">
      <xdr:nvSpPr>
        <xdr:cNvPr id="38" name="Rectángulo 37">
          <a:extLst>
            <a:ext uri="{FF2B5EF4-FFF2-40B4-BE49-F238E27FC236}">
              <a16:creationId xmlns:a16="http://schemas.microsoft.com/office/drawing/2014/main" id="{027CADF0-CC92-45B0-AA2A-D02B0E4A05BE}"/>
            </a:ext>
          </a:extLst>
        </xdr:cNvPr>
        <xdr:cNvSpPr/>
      </xdr:nvSpPr>
      <xdr:spPr>
        <a:xfrm>
          <a:off x="3449565" y="1594340"/>
          <a:ext cx="1047031" cy="360000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Estimación de la Demanda</a:t>
          </a:r>
        </a:p>
      </xdr:txBody>
    </xdr:sp>
    <xdr:clientData/>
  </xdr:twoCellAnchor>
  <xdr:twoCellAnchor>
    <xdr:from>
      <xdr:col>10</xdr:col>
      <xdr:colOff>5205</xdr:colOff>
      <xdr:row>10</xdr:row>
      <xdr:rowOff>156798</xdr:rowOff>
    </xdr:from>
    <xdr:to>
      <xdr:col>12</xdr:col>
      <xdr:colOff>348852</xdr:colOff>
      <xdr:row>12</xdr:row>
      <xdr:rowOff>150452</xdr:rowOff>
    </xdr:to>
    <xdr:sp macro="[0]!IR_ESTIMACIONOFERTA" textlink="">
      <xdr:nvSpPr>
        <xdr:cNvPr id="39" name="Rectángulo 38">
          <a:extLst>
            <a:ext uri="{FF2B5EF4-FFF2-40B4-BE49-F238E27FC236}">
              <a16:creationId xmlns:a16="http://schemas.microsoft.com/office/drawing/2014/main" id="{5FB13E65-8BBC-48B9-855A-C5F589E1ED95}"/>
            </a:ext>
          </a:extLst>
        </xdr:cNvPr>
        <xdr:cNvSpPr/>
      </xdr:nvSpPr>
      <xdr:spPr>
        <a:xfrm>
          <a:off x="3552446" y="2068367"/>
          <a:ext cx="1053096" cy="361516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Estimación de la Oferta</a:t>
          </a:r>
        </a:p>
      </xdr:txBody>
    </xdr:sp>
    <xdr:clientData/>
  </xdr:twoCellAnchor>
  <xdr:twoCellAnchor>
    <xdr:from>
      <xdr:col>10</xdr:col>
      <xdr:colOff>3738</xdr:colOff>
      <xdr:row>13</xdr:row>
      <xdr:rowOff>74736</xdr:rowOff>
    </xdr:from>
    <xdr:to>
      <xdr:col>12</xdr:col>
      <xdr:colOff>346234</xdr:colOff>
      <xdr:row>15</xdr:row>
      <xdr:rowOff>68390</xdr:rowOff>
    </xdr:to>
    <xdr:sp macro="[0]!IR_ALTERNATIVA" textlink="">
      <xdr:nvSpPr>
        <xdr:cNvPr id="40" name="Rectángulo 39">
          <a:extLst>
            <a:ext uri="{FF2B5EF4-FFF2-40B4-BE49-F238E27FC236}">
              <a16:creationId xmlns:a16="http://schemas.microsoft.com/office/drawing/2014/main" id="{B4F0CAC0-01AE-42C3-A5A9-4E91F0B30FF6}"/>
            </a:ext>
          </a:extLst>
        </xdr:cNvPr>
        <xdr:cNvSpPr/>
      </xdr:nvSpPr>
      <xdr:spPr>
        <a:xfrm>
          <a:off x="3482434" y="2518106"/>
          <a:ext cx="1054800" cy="358088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Alternativa Técnica</a:t>
          </a:r>
        </a:p>
      </xdr:txBody>
    </xdr:sp>
    <xdr:clientData/>
  </xdr:twoCellAnchor>
  <xdr:twoCellAnchor>
    <xdr:from>
      <xdr:col>10</xdr:col>
      <xdr:colOff>5652</xdr:colOff>
      <xdr:row>15</xdr:row>
      <xdr:rowOff>175848</xdr:rowOff>
    </xdr:from>
    <xdr:to>
      <xdr:col>12</xdr:col>
      <xdr:colOff>348148</xdr:colOff>
      <xdr:row>17</xdr:row>
      <xdr:rowOff>169502</xdr:rowOff>
    </xdr:to>
    <xdr:sp macro="[0]!IR_COSTOINVERSION" textlink="">
      <xdr:nvSpPr>
        <xdr:cNvPr id="41" name="Rectángulo 40">
          <a:extLst>
            <a:ext uri="{FF2B5EF4-FFF2-40B4-BE49-F238E27FC236}">
              <a16:creationId xmlns:a16="http://schemas.microsoft.com/office/drawing/2014/main" id="{EB43D054-CFD0-436B-A79C-CD8E3CF4933D}"/>
            </a:ext>
          </a:extLst>
        </xdr:cNvPr>
        <xdr:cNvSpPr/>
      </xdr:nvSpPr>
      <xdr:spPr>
        <a:xfrm>
          <a:off x="3484348" y="2983652"/>
          <a:ext cx="1054800" cy="358089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Costos de Inversión</a:t>
          </a:r>
        </a:p>
      </xdr:txBody>
    </xdr:sp>
    <xdr:clientData/>
  </xdr:twoCellAnchor>
  <xdr:twoCellAnchor>
    <xdr:from>
      <xdr:col>10</xdr:col>
      <xdr:colOff>4186</xdr:colOff>
      <xdr:row>18</xdr:row>
      <xdr:rowOff>79132</xdr:rowOff>
    </xdr:from>
    <xdr:to>
      <xdr:col>12</xdr:col>
      <xdr:colOff>346682</xdr:colOff>
      <xdr:row>19</xdr:row>
      <xdr:rowOff>72785</xdr:rowOff>
    </xdr:to>
    <xdr:sp macro="[0]!IR_COSTOOYM" textlink="">
      <xdr:nvSpPr>
        <xdr:cNvPr id="42" name="Rectángulo 41">
          <a:extLst>
            <a:ext uri="{FF2B5EF4-FFF2-40B4-BE49-F238E27FC236}">
              <a16:creationId xmlns:a16="http://schemas.microsoft.com/office/drawing/2014/main" id="{A2C99EFA-1C61-4BAB-84A9-6A1DAD06E2FE}"/>
            </a:ext>
          </a:extLst>
        </xdr:cNvPr>
        <xdr:cNvSpPr/>
      </xdr:nvSpPr>
      <xdr:spPr>
        <a:xfrm>
          <a:off x="3482882" y="3433589"/>
          <a:ext cx="1054800" cy="358087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Costos de O&amp;M</a:t>
          </a:r>
        </a:p>
      </xdr:txBody>
    </xdr:sp>
    <xdr:clientData/>
  </xdr:twoCellAnchor>
  <xdr:twoCellAnchor>
    <xdr:from>
      <xdr:col>10</xdr:col>
      <xdr:colOff>2720</xdr:colOff>
      <xdr:row>19</xdr:row>
      <xdr:rowOff>158262</xdr:rowOff>
    </xdr:from>
    <xdr:to>
      <xdr:col>12</xdr:col>
      <xdr:colOff>349948</xdr:colOff>
      <xdr:row>23</xdr:row>
      <xdr:rowOff>151916</xdr:rowOff>
    </xdr:to>
    <xdr:sp macro="[0]!IR_FLUJOCOSTOS" textlink="">
      <xdr:nvSpPr>
        <xdr:cNvPr id="43" name="Rectángulo 42">
          <a:extLst>
            <a:ext uri="{FF2B5EF4-FFF2-40B4-BE49-F238E27FC236}">
              <a16:creationId xmlns:a16="http://schemas.microsoft.com/office/drawing/2014/main" id="{F6067B51-4F51-4C8F-8981-B8B9E2149F94}"/>
            </a:ext>
          </a:extLst>
        </xdr:cNvPr>
        <xdr:cNvSpPr/>
      </xdr:nvSpPr>
      <xdr:spPr>
        <a:xfrm>
          <a:off x="3540577" y="3848519"/>
          <a:ext cx="1054800" cy="352883"/>
        </a:xfrm>
        <a:prstGeom prst="rect">
          <a:avLst/>
        </a:prstGeom>
        <a:solidFill>
          <a:schemeClr val="accent4">
            <a:lumMod val="5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Flujo de Costos a Precio de Mercado</a:t>
          </a:r>
        </a:p>
      </xdr:txBody>
    </xdr:sp>
    <xdr:clientData/>
  </xdr:twoCellAnchor>
  <xdr:twoCellAnchor>
    <xdr:from>
      <xdr:col>14</xdr:col>
      <xdr:colOff>3139</xdr:colOff>
      <xdr:row>8</xdr:row>
      <xdr:rowOff>83529</xdr:rowOff>
    </xdr:from>
    <xdr:to>
      <xdr:col>16</xdr:col>
      <xdr:colOff>350368</xdr:colOff>
      <xdr:row>10</xdr:row>
      <xdr:rowOff>47875</xdr:rowOff>
    </xdr:to>
    <xdr:sp macro="[0]!IR_BENEFICIOSOCIAL" textlink="">
      <xdr:nvSpPr>
        <xdr:cNvPr id="44" name="Rectángulo 43">
          <a:extLst>
            <a:ext uri="{FF2B5EF4-FFF2-40B4-BE49-F238E27FC236}">
              <a16:creationId xmlns:a16="http://schemas.microsoft.com/office/drawing/2014/main" id="{772CD723-6F0F-424C-90FE-B29058B16040}"/>
            </a:ext>
          </a:extLst>
        </xdr:cNvPr>
        <xdr:cNvSpPr/>
      </xdr:nvSpPr>
      <xdr:spPr>
        <a:xfrm>
          <a:off x="4956139" y="1585758"/>
          <a:ext cx="1054800" cy="356231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Beneficios Sociales</a:t>
          </a:r>
        </a:p>
      </xdr:txBody>
    </xdr:sp>
    <xdr:clientData/>
  </xdr:twoCellAnchor>
  <xdr:twoCellAnchor>
    <xdr:from>
      <xdr:col>14</xdr:col>
      <xdr:colOff>7117</xdr:colOff>
      <xdr:row>11</xdr:row>
      <xdr:rowOff>1468</xdr:rowOff>
    </xdr:from>
    <xdr:to>
      <xdr:col>16</xdr:col>
      <xdr:colOff>349826</xdr:colOff>
      <xdr:row>12</xdr:row>
      <xdr:rowOff>178295</xdr:rowOff>
    </xdr:to>
    <xdr:sp macro="[0]!IR_COSTOPRECIOSOCIAL" textlink="">
      <xdr:nvSpPr>
        <xdr:cNvPr id="45" name="Rectángulo 44">
          <a:extLst>
            <a:ext uri="{FF2B5EF4-FFF2-40B4-BE49-F238E27FC236}">
              <a16:creationId xmlns:a16="http://schemas.microsoft.com/office/drawing/2014/main" id="{3DBB98DD-86D1-47AA-98B4-956635C6A3FA}"/>
            </a:ext>
          </a:extLst>
        </xdr:cNvPr>
        <xdr:cNvSpPr/>
      </xdr:nvSpPr>
      <xdr:spPr>
        <a:xfrm>
          <a:off x="4960117" y="2075197"/>
          <a:ext cx="1050280" cy="356441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Costos a Precios Sociales</a:t>
          </a:r>
        </a:p>
      </xdr:txBody>
    </xdr:sp>
    <xdr:clientData/>
  </xdr:twoCellAnchor>
  <xdr:twoCellAnchor>
    <xdr:from>
      <xdr:col>14</xdr:col>
      <xdr:colOff>5652</xdr:colOff>
      <xdr:row>13</xdr:row>
      <xdr:rowOff>102579</xdr:rowOff>
    </xdr:from>
    <xdr:to>
      <xdr:col>16</xdr:col>
      <xdr:colOff>348361</xdr:colOff>
      <xdr:row>15</xdr:row>
      <xdr:rowOff>96233</xdr:rowOff>
    </xdr:to>
    <xdr:sp macro="[0]!IR_EVALUACIONSOCIAL" textlink="">
      <xdr:nvSpPr>
        <xdr:cNvPr id="46" name="Rectángulo 45">
          <a:extLst>
            <a:ext uri="{FF2B5EF4-FFF2-40B4-BE49-F238E27FC236}">
              <a16:creationId xmlns:a16="http://schemas.microsoft.com/office/drawing/2014/main" id="{BA991DC1-1ED3-4107-9FDF-9F7D01E434F3}"/>
            </a:ext>
          </a:extLst>
        </xdr:cNvPr>
        <xdr:cNvSpPr/>
      </xdr:nvSpPr>
      <xdr:spPr>
        <a:xfrm>
          <a:off x="4958652" y="2535536"/>
          <a:ext cx="1050280" cy="352883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Evaluación Social</a:t>
          </a:r>
        </a:p>
      </xdr:txBody>
    </xdr:sp>
    <xdr:clientData/>
  </xdr:twoCellAnchor>
  <xdr:twoCellAnchor>
    <xdr:from>
      <xdr:col>14</xdr:col>
      <xdr:colOff>4187</xdr:colOff>
      <xdr:row>16</xdr:row>
      <xdr:rowOff>13190</xdr:rowOff>
    </xdr:from>
    <xdr:to>
      <xdr:col>17</xdr:col>
      <xdr:colOff>2166</xdr:colOff>
      <xdr:row>17</xdr:row>
      <xdr:rowOff>166688</xdr:rowOff>
    </xdr:to>
    <xdr:sp macro="[0]!IR_SOSTENIBILIDAD" textlink="">
      <xdr:nvSpPr>
        <xdr:cNvPr id="47" name="Rectángulo 46">
          <a:extLst>
            <a:ext uri="{FF2B5EF4-FFF2-40B4-BE49-F238E27FC236}">
              <a16:creationId xmlns:a16="http://schemas.microsoft.com/office/drawing/2014/main" id="{D2C7B5E5-0DDD-4B62-9417-618C20F16907}"/>
            </a:ext>
          </a:extLst>
        </xdr:cNvPr>
        <xdr:cNvSpPr/>
      </xdr:nvSpPr>
      <xdr:spPr>
        <a:xfrm>
          <a:off x="4822250" y="3283440"/>
          <a:ext cx="1045729" cy="359873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Sostenibilidad</a:t>
          </a:r>
        </a:p>
      </xdr:txBody>
    </xdr:sp>
    <xdr:clientData/>
  </xdr:twoCellAnchor>
  <xdr:twoCellAnchor>
    <xdr:from>
      <xdr:col>14</xdr:col>
      <xdr:colOff>2722</xdr:colOff>
      <xdr:row>18</xdr:row>
      <xdr:rowOff>92320</xdr:rowOff>
    </xdr:from>
    <xdr:to>
      <xdr:col>16</xdr:col>
      <xdr:colOff>349951</xdr:colOff>
      <xdr:row>19</xdr:row>
      <xdr:rowOff>85973</xdr:rowOff>
    </xdr:to>
    <xdr:sp macro="[0]!IR_MATRIZML" textlink="">
      <xdr:nvSpPr>
        <xdr:cNvPr id="48" name="Rectángulo 47">
          <a:extLst>
            <a:ext uri="{FF2B5EF4-FFF2-40B4-BE49-F238E27FC236}">
              <a16:creationId xmlns:a16="http://schemas.microsoft.com/office/drawing/2014/main" id="{EA4B98CF-C190-4E4A-A6A1-B26E713A3A79}"/>
            </a:ext>
          </a:extLst>
        </xdr:cNvPr>
        <xdr:cNvSpPr/>
      </xdr:nvSpPr>
      <xdr:spPr>
        <a:xfrm>
          <a:off x="4955722" y="3423349"/>
          <a:ext cx="1054800" cy="352881"/>
        </a:xfrm>
        <a:prstGeom prst="rect">
          <a:avLst/>
        </a:prstGeom>
        <a:solidFill>
          <a:schemeClr val="accent2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es-PE" sz="800">
              <a:solidFill>
                <a:schemeClr val="lt1"/>
              </a:solidFill>
              <a:latin typeface="+mn-lt"/>
              <a:ea typeface="+mn-ea"/>
              <a:cs typeface="+mn-cs"/>
            </a:rPr>
            <a:t>Matriz de Marco Lógico</a:t>
          </a:r>
        </a:p>
      </xdr:txBody>
    </xdr:sp>
    <xdr:clientData/>
  </xdr:twoCellAnchor>
  <xdr:twoCellAnchor>
    <xdr:from>
      <xdr:col>1</xdr:col>
      <xdr:colOff>350988</xdr:colOff>
      <xdr:row>4</xdr:row>
      <xdr:rowOff>191490</xdr:rowOff>
    </xdr:from>
    <xdr:to>
      <xdr:col>5</xdr:col>
      <xdr:colOff>15860</xdr:colOff>
      <xdr:row>6</xdr:row>
      <xdr:rowOff>155836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AD967E82-7689-4BD7-9BA7-12820CB58102}"/>
            </a:ext>
          </a:extLst>
        </xdr:cNvPr>
        <xdr:cNvSpPr/>
      </xdr:nvSpPr>
      <xdr:spPr>
        <a:xfrm>
          <a:off x="629411" y="938836"/>
          <a:ext cx="1071641" cy="360000"/>
        </a:xfrm>
        <a:prstGeom prst="roundRect">
          <a:avLst/>
        </a:prstGeom>
        <a:solidFill>
          <a:schemeClr val="accent1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 anchorCtr="0"/>
        <a:lstStyle/>
        <a:p>
          <a:pPr marL="0" indent="0" algn="ctr"/>
          <a:r>
            <a:rPr lang="es-PE" sz="800" b="1">
              <a:solidFill>
                <a:schemeClr val="lt1"/>
              </a:solidFill>
              <a:latin typeface="+mn-lt"/>
              <a:ea typeface="+mn-ea"/>
              <a:cs typeface="+mn-cs"/>
            </a:rPr>
            <a:t>ASPECTOS GENERALES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522441</xdr:colOff>
      <xdr:row>4</xdr:row>
      <xdr:rowOff>49090</xdr:rowOff>
    </xdr:from>
    <xdr:to>
      <xdr:col>18</xdr:col>
      <xdr:colOff>7327</xdr:colOff>
      <xdr:row>6</xdr:row>
      <xdr:rowOff>172916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3A3379B2-00DC-4EB2-AA81-D754C80F9FF5}"/>
            </a:ext>
          </a:extLst>
        </xdr:cNvPr>
        <xdr:cNvGrpSpPr/>
      </xdr:nvGrpSpPr>
      <xdr:grpSpPr>
        <a:xfrm>
          <a:off x="9129789" y="1129364"/>
          <a:ext cx="495465" cy="495534"/>
          <a:chOff x="7775783" y="1058820"/>
          <a:chExt cx="550638" cy="430261"/>
        </a:xfrm>
      </xdr:grpSpPr>
      <xdr:sp macro="[0]!IR_INSTRUCCIONES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B110E715-81FE-4B81-B91A-69061DAFB502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Flecha: hacia la izquierda 4">
            <a:extLst>
              <a:ext uri="{FF2B5EF4-FFF2-40B4-BE49-F238E27FC236}">
                <a16:creationId xmlns:a16="http://schemas.microsoft.com/office/drawing/2014/main" id="{EB61BDD4-A10D-4D20-85F8-FAFE9D371A96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12" name="Elipse 11">
            <a:extLst>
              <a:ext uri="{FF2B5EF4-FFF2-40B4-BE49-F238E27FC236}">
                <a16:creationId xmlns:a16="http://schemas.microsoft.com/office/drawing/2014/main" id="{81B7E994-D79E-4C92-A1DF-D3CD4B8242DA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13" name="Rectángulo: esquinas redondeadas 12">
            <a:extLst>
              <a:ext uri="{FF2B5EF4-FFF2-40B4-BE49-F238E27FC236}">
                <a16:creationId xmlns:a16="http://schemas.microsoft.com/office/drawing/2014/main" id="{5B1930E5-A153-4AF2-BA2B-8A07361ABF4B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15" name="Rectángulo: esquinas redondeadas 14">
            <a:extLst>
              <a:ext uri="{FF2B5EF4-FFF2-40B4-BE49-F238E27FC236}">
                <a16:creationId xmlns:a16="http://schemas.microsoft.com/office/drawing/2014/main" id="{9DA69BE9-BD77-43B2-BA2A-BA8046FF14D2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355600</xdr:colOff>
      <xdr:row>4</xdr:row>
      <xdr:rowOff>42863</xdr:rowOff>
    </xdr:from>
    <xdr:to>
      <xdr:col>32</xdr:col>
      <xdr:colOff>11522</xdr:colOff>
      <xdr:row>6</xdr:row>
      <xdr:rowOff>40311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4AF9664E-B5A6-4393-AC22-4CA5E3C03E6D}"/>
            </a:ext>
          </a:extLst>
        </xdr:cNvPr>
        <xdr:cNvGrpSpPr/>
      </xdr:nvGrpSpPr>
      <xdr:grpSpPr>
        <a:xfrm>
          <a:off x="10761406" y="851976"/>
          <a:ext cx="628906" cy="386641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C442A87D-4223-4479-9575-31E86CD373EF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45382D1A-1F92-44F8-92CA-BE8A0D393403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DFC0BC08-FA69-4E66-B971-6E197A29544D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38927666-20DC-48A8-A603-CA041F6C862E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8F80485C-8D23-4136-9F2D-D66087CB73F7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85725</xdr:colOff>
      <xdr:row>4</xdr:row>
      <xdr:rowOff>76200</xdr:rowOff>
    </xdr:from>
    <xdr:to>
      <xdr:col>39</xdr:col>
      <xdr:colOff>17872</xdr:colOff>
      <xdr:row>7</xdr:row>
      <xdr:rowOff>24435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343B97E-7C24-471D-AEF6-47371B538C88}"/>
            </a:ext>
          </a:extLst>
        </xdr:cNvPr>
        <xdr:cNvGrpSpPr/>
      </xdr:nvGrpSpPr>
      <xdr:grpSpPr>
        <a:xfrm>
          <a:off x="17421225" y="742950"/>
          <a:ext cx="503647" cy="376860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3A32EAD8-1520-4B35-B26C-2EF13AC074FE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701D011D-CAB9-4D06-B529-97E28639D0BD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FAD7FC42-9C21-43EE-B169-B5ACA9465FE1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ADC01DA-E3F8-4CC1-84A3-8CDAD91DEC3F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8C9137CB-7CDF-4BB3-A863-167CCEDAA459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333375</xdr:colOff>
      <xdr:row>4</xdr:row>
      <xdr:rowOff>133350</xdr:rowOff>
    </xdr:from>
    <xdr:to>
      <xdr:col>21</xdr:col>
      <xdr:colOff>141697</xdr:colOff>
      <xdr:row>6</xdr:row>
      <xdr:rowOff>81585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37826875-B853-46CA-BD42-746C2DEC1A2D}"/>
            </a:ext>
          </a:extLst>
        </xdr:cNvPr>
        <xdr:cNvGrpSpPr/>
      </xdr:nvGrpSpPr>
      <xdr:grpSpPr>
        <a:xfrm>
          <a:off x="15078075" y="844550"/>
          <a:ext cx="1383122" cy="380035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1F55448E-5961-4DDC-B616-500F167E5C5D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CF8BF0CB-2596-4567-95D4-6763969FBE04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BC2D2767-3202-4DFA-87FA-E940F00148E7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8662CFC5-6771-44FF-A735-9E073B29A0ED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67128AF6-5E74-4AFB-B140-335EE801E91E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207066</xdr:colOff>
      <xdr:row>4</xdr:row>
      <xdr:rowOff>33131</xdr:rowOff>
    </xdr:from>
    <xdr:to>
      <xdr:col>18</xdr:col>
      <xdr:colOff>711127</xdr:colOff>
      <xdr:row>5</xdr:row>
      <xdr:rowOff>213279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09B200C4-464B-4351-997E-1B99BFB0F8A6}"/>
            </a:ext>
          </a:extLst>
        </xdr:cNvPr>
        <xdr:cNvGrpSpPr/>
      </xdr:nvGrpSpPr>
      <xdr:grpSpPr>
        <a:xfrm>
          <a:off x="7967434" y="855289"/>
          <a:ext cx="494536" cy="370648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DAA06966-52A7-43BC-AFAE-4D5E9DCFE4DC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47689F1C-AB43-4390-8BEE-65409E22C231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19F34BFC-6188-4838-B78C-623D7D54EC2E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57C1363-190A-4242-9767-48DBCFD2BB60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35EA0250-5102-43DC-9214-592532C206C7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1790700</xdr:colOff>
      <xdr:row>4</xdr:row>
      <xdr:rowOff>76200</xdr:rowOff>
    </xdr:from>
    <xdr:to>
      <xdr:col>17</xdr:col>
      <xdr:colOff>2294761</xdr:colOff>
      <xdr:row>5</xdr:row>
      <xdr:rowOff>189673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BE79CE5C-2EE1-42EA-8E73-3450F54262EB}"/>
            </a:ext>
          </a:extLst>
        </xdr:cNvPr>
        <xdr:cNvGrpSpPr/>
      </xdr:nvGrpSpPr>
      <xdr:grpSpPr>
        <a:xfrm>
          <a:off x="13011150" y="895350"/>
          <a:ext cx="504061" cy="370648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FDED8A2D-F462-46DF-9F26-FEBCEBEE359D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CA42132E-33B9-477A-82D4-445BD77CFD0F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524B7D06-3F99-4FC3-92FD-CC789324D370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2C18F83C-3056-448F-9DAD-4C3C3A992231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8B6A78AC-91D0-454E-9851-198945DACB8F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82826</xdr:colOff>
      <xdr:row>4</xdr:row>
      <xdr:rowOff>91108</xdr:rowOff>
    </xdr:from>
    <xdr:to>
      <xdr:col>24</xdr:col>
      <xdr:colOff>7105</xdr:colOff>
      <xdr:row>6</xdr:row>
      <xdr:rowOff>130452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9CD69CB-B3AF-4E40-846A-19BF3493AFEA}"/>
            </a:ext>
          </a:extLst>
        </xdr:cNvPr>
        <xdr:cNvGrpSpPr/>
      </xdr:nvGrpSpPr>
      <xdr:grpSpPr>
        <a:xfrm>
          <a:off x="12084326" y="853108"/>
          <a:ext cx="514829" cy="363194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887E415-3AF6-4F7E-9E02-FA6F2720FBB6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7712F632-CA55-4445-87F3-B9DF2112C7C1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D52506F0-206F-458E-8F19-F292AA717DCE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A22D0A5B-102D-43C0-83DA-9ECF1DB1034F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AEE8F4B9-5D01-4C40-8910-11F36A1962C0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200025</xdr:colOff>
      <xdr:row>6</xdr:row>
      <xdr:rowOff>133350</xdr:rowOff>
    </xdr:from>
    <xdr:to>
      <xdr:col>6</xdr:col>
      <xdr:colOff>419100</xdr:colOff>
      <xdr:row>8</xdr:row>
      <xdr:rowOff>28575</xdr:rowOff>
    </xdr:to>
    <xdr:sp macro="" textlink="">
      <xdr:nvSpPr>
        <xdr:cNvPr id="5" name="Signo más 4">
          <a:extLst>
            <a:ext uri="{FF2B5EF4-FFF2-40B4-BE49-F238E27FC236}">
              <a16:creationId xmlns:a16="http://schemas.microsoft.com/office/drawing/2014/main" id="{F320BA11-4673-4749-B741-E9C89D9F66F2}"/>
            </a:ext>
          </a:extLst>
        </xdr:cNvPr>
        <xdr:cNvSpPr/>
      </xdr:nvSpPr>
      <xdr:spPr>
        <a:xfrm>
          <a:off x="2657475" y="1295400"/>
          <a:ext cx="219075" cy="247650"/>
        </a:xfrm>
        <a:prstGeom prst="mathPlus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10</xdr:col>
      <xdr:colOff>171450</xdr:colOff>
      <xdr:row>6</xdr:row>
      <xdr:rowOff>142874</xdr:rowOff>
    </xdr:from>
    <xdr:to>
      <xdr:col>10</xdr:col>
      <xdr:colOff>361950</xdr:colOff>
      <xdr:row>8</xdr:row>
      <xdr:rowOff>9524</xdr:rowOff>
    </xdr:to>
    <xdr:sp macro="" textlink="">
      <xdr:nvSpPr>
        <xdr:cNvPr id="6" name="Es igual a 5">
          <a:extLst>
            <a:ext uri="{FF2B5EF4-FFF2-40B4-BE49-F238E27FC236}">
              <a16:creationId xmlns:a16="http://schemas.microsoft.com/office/drawing/2014/main" id="{FC90ADD1-D8C3-48A5-AD37-1A4EE9855E47}"/>
            </a:ext>
          </a:extLst>
        </xdr:cNvPr>
        <xdr:cNvSpPr/>
      </xdr:nvSpPr>
      <xdr:spPr>
        <a:xfrm>
          <a:off x="4905375" y="1352549"/>
          <a:ext cx="190500" cy="219075"/>
        </a:xfrm>
        <a:prstGeom prst="mathEqual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209550</xdr:colOff>
      <xdr:row>4</xdr:row>
      <xdr:rowOff>66675</xdr:rowOff>
    </xdr:from>
    <xdr:to>
      <xdr:col>46</xdr:col>
      <xdr:colOff>479</xdr:colOff>
      <xdr:row>6</xdr:row>
      <xdr:rowOff>48869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D8CB18D4-9ED2-4077-A4F4-CB35B63EFEF3}"/>
            </a:ext>
          </a:extLst>
        </xdr:cNvPr>
        <xdr:cNvGrpSpPr/>
      </xdr:nvGrpSpPr>
      <xdr:grpSpPr>
        <a:xfrm>
          <a:off x="27328429" y="876847"/>
          <a:ext cx="414981" cy="365384"/>
          <a:chOff x="7775783" y="1058820"/>
          <a:chExt cx="550638" cy="430261"/>
        </a:xfrm>
      </xdr:grpSpPr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8448F453-899A-4F9A-987E-64BEDAB4175C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8" name="Flecha: hacia la izquierda 7">
            <a:extLst>
              <a:ext uri="{FF2B5EF4-FFF2-40B4-BE49-F238E27FC236}">
                <a16:creationId xmlns:a16="http://schemas.microsoft.com/office/drawing/2014/main" id="{6DB2FEDF-6891-4D7C-BF05-4A8F60AEAFC9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9" name="Elipse 8">
            <a:extLst>
              <a:ext uri="{FF2B5EF4-FFF2-40B4-BE49-F238E27FC236}">
                <a16:creationId xmlns:a16="http://schemas.microsoft.com/office/drawing/2014/main" id="{A50CE6ED-BC94-45BB-ABBA-6CC39D812EF7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10" name="Rectángulo: esquinas redondeadas 9">
            <a:extLst>
              <a:ext uri="{FF2B5EF4-FFF2-40B4-BE49-F238E27FC236}">
                <a16:creationId xmlns:a16="http://schemas.microsoft.com/office/drawing/2014/main" id="{C0F42B82-D17A-48D6-99E2-A9A7935CE8C1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11" name="Rectángulo: esquinas redondeadas 10">
            <a:extLst>
              <a:ext uri="{FF2B5EF4-FFF2-40B4-BE49-F238E27FC236}">
                <a16:creationId xmlns:a16="http://schemas.microsoft.com/office/drawing/2014/main" id="{4CF8B5C2-9C1F-403E-BE7E-A36EFC43482F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256760</xdr:colOff>
      <xdr:row>4</xdr:row>
      <xdr:rowOff>57978</xdr:rowOff>
    </xdr:from>
    <xdr:to>
      <xdr:col>34</xdr:col>
      <xdr:colOff>64</xdr:colOff>
      <xdr:row>6</xdr:row>
      <xdr:rowOff>40172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E07E34B-F5BD-4EF0-8C51-EF80D158B7DE}"/>
            </a:ext>
          </a:extLst>
        </xdr:cNvPr>
        <xdr:cNvGrpSpPr/>
      </xdr:nvGrpSpPr>
      <xdr:grpSpPr>
        <a:xfrm>
          <a:off x="12909971" y="850057"/>
          <a:ext cx="505304" cy="363194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36D9B195-F56A-4DB3-AA40-B29A7298925F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76BFED75-DB8F-4C41-B835-BD89B7C780F0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4DAD47A3-F5C6-48A9-842E-05849BE1F8F2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A409CD69-7D7D-4738-8785-779C6358FE90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9CF5604-9682-4AB8-B79F-37F78ECB4652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828675</xdr:colOff>
      <xdr:row>4</xdr:row>
      <xdr:rowOff>57150</xdr:rowOff>
    </xdr:from>
    <xdr:to>
      <xdr:col>18</xdr:col>
      <xdr:colOff>479</xdr:colOff>
      <xdr:row>6</xdr:row>
      <xdr:rowOff>96494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954E909-B2C8-4F70-BBD0-354AE325516C}"/>
            </a:ext>
          </a:extLst>
        </xdr:cNvPr>
        <xdr:cNvGrpSpPr/>
      </xdr:nvGrpSpPr>
      <xdr:grpSpPr>
        <a:xfrm>
          <a:off x="13418771" y="814265"/>
          <a:ext cx="502862" cy="369056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7F9E0DAA-C8DD-465A-B7F1-344D4021A9FF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788191EC-36BE-438B-A5B0-75B63892C44B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AF558CC0-26B8-4C48-8D71-A93F2FB293BC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C38189C-A0E9-4323-875E-E5E389BD8FBE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5D72EA11-BC8A-412E-85BB-FF0121BC3423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419100</xdr:colOff>
      <xdr:row>4</xdr:row>
      <xdr:rowOff>66675</xdr:rowOff>
    </xdr:from>
    <xdr:to>
      <xdr:col>17</xdr:col>
      <xdr:colOff>10004</xdr:colOff>
      <xdr:row>6</xdr:row>
      <xdr:rowOff>48869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F2567AAB-26C4-43A1-BE5E-2F06AC4376FD}"/>
            </a:ext>
          </a:extLst>
        </xdr:cNvPr>
        <xdr:cNvGrpSpPr/>
      </xdr:nvGrpSpPr>
      <xdr:grpSpPr>
        <a:xfrm>
          <a:off x="17959039" y="868169"/>
          <a:ext cx="961575" cy="353901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4FA32589-2A1D-4227-B0EA-00428428A8E4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8749B27F-81F4-43B9-BA86-10614F5B9F3A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DED5CB77-7D4B-479A-8BE2-3EC31A5374DC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037AA17D-2B3A-4FF3-B994-C3B56D584003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BE96CEDE-7ECC-4724-86E4-9A86E1FD04FB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161925</xdr:colOff>
      <xdr:row>4</xdr:row>
      <xdr:rowOff>57150</xdr:rowOff>
    </xdr:from>
    <xdr:to>
      <xdr:col>15</xdr:col>
      <xdr:colOff>479</xdr:colOff>
      <xdr:row>6</xdr:row>
      <xdr:rowOff>1244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AD213CD-CB4F-470D-8D13-242F454663D6}"/>
            </a:ext>
          </a:extLst>
        </xdr:cNvPr>
        <xdr:cNvGrpSpPr/>
      </xdr:nvGrpSpPr>
      <xdr:grpSpPr>
        <a:xfrm>
          <a:off x="11448538" y="917473"/>
          <a:ext cx="596457" cy="353771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117F057A-7DE5-4907-B9AF-6841F3C25411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C74B490F-89F5-46A8-A2C2-0A9E533B9585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F31F2920-C5C6-4A6E-AFA8-F62E95731B50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54504BCD-7FAD-4F29-8BC2-3F8FF496BCAC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E71B7A0-229E-4C15-ABDA-2D90EEF7449F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276225</xdr:colOff>
      <xdr:row>4</xdr:row>
      <xdr:rowOff>38100</xdr:rowOff>
    </xdr:from>
    <xdr:to>
      <xdr:col>23</xdr:col>
      <xdr:colOff>479</xdr:colOff>
      <xdr:row>5</xdr:row>
      <xdr:rowOff>210794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5D89F21B-9FD9-4C81-AA79-2758EBC968FB}"/>
            </a:ext>
          </a:extLst>
        </xdr:cNvPr>
        <xdr:cNvGrpSpPr/>
      </xdr:nvGrpSpPr>
      <xdr:grpSpPr>
        <a:xfrm>
          <a:off x="15250972" y="857973"/>
          <a:ext cx="688811" cy="365606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16CB17E-3524-4BB6-807B-61D221DF437C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DA3CE61A-0CC8-48DA-AC54-53CFED843212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267AD36D-7B23-43EE-9FE1-E8D84232F2E3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C85B76B0-7A64-4A6B-84E9-C6018EA268F6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E015D01C-7603-4AF0-A7C8-B1A775DC1D9B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695325</xdr:colOff>
      <xdr:row>61</xdr:row>
      <xdr:rowOff>9525</xdr:rowOff>
    </xdr:from>
    <xdr:ext cx="4486275" cy="2600324"/>
    <xdr:pic>
      <xdr:nvPicPr>
        <xdr:cNvPr id="2" name="image1.png" title="Imagen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467475" y="10991850"/>
          <a:ext cx="4486275" cy="2600324"/>
        </a:xfrm>
        <a:prstGeom prst="rect">
          <a:avLst/>
        </a:prstGeom>
        <a:noFill/>
      </xdr:spPr>
    </xdr:pic>
    <xdr:clientData fLocksWithSheet="0"/>
  </xdr:oneCellAnchor>
  <xdr:twoCellAnchor>
    <xdr:from>
      <xdr:col>18</xdr:col>
      <xdr:colOff>371475</xdr:colOff>
      <xdr:row>4</xdr:row>
      <xdr:rowOff>38100</xdr:rowOff>
    </xdr:from>
    <xdr:to>
      <xdr:col>18</xdr:col>
      <xdr:colOff>876779</xdr:colOff>
      <xdr:row>6</xdr:row>
      <xdr:rowOff>20294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91D1D548-82CE-44D3-A3EC-58FE62A6590F}"/>
            </a:ext>
          </a:extLst>
        </xdr:cNvPr>
        <xdr:cNvGrpSpPr/>
      </xdr:nvGrpSpPr>
      <xdr:grpSpPr>
        <a:xfrm>
          <a:off x="12849225" y="842433"/>
          <a:ext cx="505304" cy="363194"/>
          <a:chOff x="7775783" y="1058820"/>
          <a:chExt cx="550638" cy="430261"/>
        </a:xfrm>
      </xdr:grpSpPr>
      <xdr:sp macro="[0]!IR_INSTRUCCIONES" textlink="">
        <xdr:nvSpPr>
          <xdr:cNvPr id="4" name="Rectángulo: esquinas redondeadas 3">
            <a:extLst>
              <a:ext uri="{FF2B5EF4-FFF2-40B4-BE49-F238E27FC236}">
                <a16:creationId xmlns:a16="http://schemas.microsoft.com/office/drawing/2014/main" id="{D249B12C-CDAA-4DC9-9942-C18368905768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Flecha: hacia la izquierda 4">
            <a:extLst>
              <a:ext uri="{FF2B5EF4-FFF2-40B4-BE49-F238E27FC236}">
                <a16:creationId xmlns:a16="http://schemas.microsoft.com/office/drawing/2014/main" id="{5BE46558-CEA5-49AD-B898-AE04C6760130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6" name="Elipse 5">
            <a:extLst>
              <a:ext uri="{FF2B5EF4-FFF2-40B4-BE49-F238E27FC236}">
                <a16:creationId xmlns:a16="http://schemas.microsoft.com/office/drawing/2014/main" id="{AB289F43-5E26-4842-9B50-2EFD49068E7F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75CCBB34-DD01-4B66-BD6D-1EEDC5A8163E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8" name="Rectángulo: esquinas redondeadas 7">
            <a:extLst>
              <a:ext uri="{FF2B5EF4-FFF2-40B4-BE49-F238E27FC236}">
                <a16:creationId xmlns:a16="http://schemas.microsoft.com/office/drawing/2014/main" id="{160E1CB0-5CBF-443D-A005-93C3CE614480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247650</xdr:colOff>
      <xdr:row>4</xdr:row>
      <xdr:rowOff>57150</xdr:rowOff>
    </xdr:from>
    <xdr:to>
      <xdr:col>17</xdr:col>
      <xdr:colOff>10004</xdr:colOff>
      <xdr:row>6</xdr:row>
      <xdr:rowOff>39344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545C715-A785-4DDE-971A-103B42BFF13E}"/>
            </a:ext>
          </a:extLst>
        </xdr:cNvPr>
        <xdr:cNvGrpSpPr/>
      </xdr:nvGrpSpPr>
      <xdr:grpSpPr>
        <a:xfrm>
          <a:off x="10551968" y="874953"/>
          <a:ext cx="503188" cy="367043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CF30FB14-C62F-4F24-80EE-3E49C62176EB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8A546B9F-4A05-4ABA-91B8-1FA21841A6C8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60E57C56-9D0B-499B-9BAE-22FB7FAEC1B3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7B08C155-AA92-44BE-A58F-AE6DB95EB3B8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1241CBE9-84EA-45BC-A25B-F27436F84E5C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381000</xdr:colOff>
      <xdr:row>4</xdr:row>
      <xdr:rowOff>47625</xdr:rowOff>
    </xdr:from>
    <xdr:to>
      <xdr:col>18</xdr:col>
      <xdr:colOff>479</xdr:colOff>
      <xdr:row>6</xdr:row>
      <xdr:rowOff>29819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716FFCAD-E5C6-4D90-81E9-6084449C1343}"/>
            </a:ext>
          </a:extLst>
        </xdr:cNvPr>
        <xdr:cNvGrpSpPr/>
      </xdr:nvGrpSpPr>
      <xdr:grpSpPr>
        <a:xfrm>
          <a:off x="14413366" y="864054"/>
          <a:ext cx="631510" cy="356390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E4828E95-E2ED-4675-89F1-7BB96BE5B538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2EB5493C-E113-49C2-BA55-C42498A6552A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685FD245-FAED-44FA-A5B0-619E12F1A42F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A98219EA-764A-47FB-B3D5-922C438A95C5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90BD6D2A-DF7A-434B-8E56-886B1BB05A0C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704850</xdr:colOff>
      <xdr:row>4</xdr:row>
      <xdr:rowOff>38100</xdr:rowOff>
    </xdr:from>
    <xdr:to>
      <xdr:col>16</xdr:col>
      <xdr:colOff>479</xdr:colOff>
      <xdr:row>6</xdr:row>
      <xdr:rowOff>20294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FAB69CC6-97EF-474B-A9F9-E3AA9B4D4485}"/>
            </a:ext>
          </a:extLst>
        </xdr:cNvPr>
        <xdr:cNvGrpSpPr/>
      </xdr:nvGrpSpPr>
      <xdr:grpSpPr>
        <a:xfrm>
          <a:off x="11426283" y="851210"/>
          <a:ext cx="759226" cy="353901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2C6178F6-D923-46AA-9CAE-EAE0BEC2073E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256C1552-59A7-4EE9-8FDA-767011E6CE9A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0360F283-4B73-47F3-AD6D-4D5F3324E289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9651D985-AF4D-417A-BC37-6DEF1D39187F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80A40A48-D587-4030-8025-45B27F49D111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466725</xdr:colOff>
      <xdr:row>4</xdr:row>
      <xdr:rowOff>66675</xdr:rowOff>
    </xdr:from>
    <xdr:to>
      <xdr:col>23</xdr:col>
      <xdr:colOff>479</xdr:colOff>
      <xdr:row>6</xdr:row>
      <xdr:rowOff>29819</xdr:rowOff>
    </xdr:to>
    <xdr:grpSp>
      <xdr:nvGrpSpPr>
        <xdr:cNvPr id="2" name="Grupo 1">
          <a:extLst>
            <a:ext uri="{FF2B5EF4-FFF2-40B4-BE49-F238E27FC236}">
              <a16:creationId xmlns:a16="http://schemas.microsoft.com/office/drawing/2014/main" id="{AD88A40A-9981-4D9D-AD09-2314B2ECF50C}"/>
            </a:ext>
          </a:extLst>
        </xdr:cNvPr>
        <xdr:cNvGrpSpPr/>
      </xdr:nvGrpSpPr>
      <xdr:grpSpPr>
        <a:xfrm>
          <a:off x="13164034" y="881950"/>
          <a:ext cx="486254" cy="366746"/>
          <a:chOff x="7775783" y="1058820"/>
          <a:chExt cx="550638" cy="430261"/>
        </a:xfrm>
      </xdr:grpSpPr>
      <xdr:sp macro="[0]!IR_INSTRUCCIONES" textlink="">
        <xdr:nvSpPr>
          <xdr:cNvPr id="3" name="Rectángulo: esquinas redondeadas 2">
            <a:extLst>
              <a:ext uri="{FF2B5EF4-FFF2-40B4-BE49-F238E27FC236}">
                <a16:creationId xmlns:a16="http://schemas.microsoft.com/office/drawing/2014/main" id="{97B02C32-FF0C-48B6-A0D9-61134B86F24E}"/>
              </a:ext>
            </a:extLst>
          </xdr:cNvPr>
          <xdr:cNvSpPr/>
        </xdr:nvSpPr>
        <xdr:spPr>
          <a:xfrm>
            <a:off x="7775783" y="1058820"/>
            <a:ext cx="550638" cy="430261"/>
          </a:xfrm>
          <a:prstGeom prst="roundRect">
            <a:avLst/>
          </a:prstGeom>
          <a:solidFill>
            <a:schemeClr val="accent5">
              <a:lumMod val="5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4" name="Flecha: hacia la izquierda 3">
            <a:extLst>
              <a:ext uri="{FF2B5EF4-FFF2-40B4-BE49-F238E27FC236}">
                <a16:creationId xmlns:a16="http://schemas.microsoft.com/office/drawing/2014/main" id="{B79783AC-F27B-4218-A7F3-534FAC09EDD1}"/>
              </a:ext>
            </a:extLst>
          </xdr:cNvPr>
          <xdr:cNvSpPr/>
        </xdr:nvSpPr>
        <xdr:spPr>
          <a:xfrm>
            <a:off x="8074745" y="1121575"/>
            <a:ext cx="189712" cy="174504"/>
          </a:xfrm>
          <a:prstGeom prst="leftArrow">
            <a:avLst>
              <a:gd name="adj1" fmla="val 39856"/>
              <a:gd name="adj2" fmla="val 56337"/>
            </a:avLst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5" name="Elipse 4">
            <a:extLst>
              <a:ext uri="{FF2B5EF4-FFF2-40B4-BE49-F238E27FC236}">
                <a16:creationId xmlns:a16="http://schemas.microsoft.com/office/drawing/2014/main" id="{CA667F22-FD5F-4F4B-B27F-DE7F883B5C41}"/>
              </a:ext>
            </a:extLst>
          </xdr:cNvPr>
          <xdr:cNvSpPr/>
        </xdr:nvSpPr>
        <xdr:spPr>
          <a:xfrm>
            <a:off x="7856359" y="1140065"/>
            <a:ext cx="177812" cy="173517"/>
          </a:xfrm>
          <a:prstGeom prst="ellipse">
            <a:avLst/>
          </a:prstGeom>
          <a:noFill/>
          <a:ln w="28575"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horz" rtlCol="0" anchor="ctr"/>
          <a:lstStyle/>
          <a:p>
            <a:pPr algn="ctr"/>
            <a:endParaRPr lang="es-PE" sz="800">
              <a:latin typeface="Adobe Caslon Pro Bold" panose="0205070206050A020403" pitchFamily="18" charset="0"/>
            </a:endParaRPr>
          </a:p>
        </xdr:txBody>
      </xdr:sp>
      <xdr:sp macro="[0]!IR_INSTRUCCIONES" textlink="">
        <xdr:nvSpPr>
          <xdr:cNvPr id="6" name="Rectángulo: esquinas redondeadas 5">
            <a:extLst>
              <a:ext uri="{FF2B5EF4-FFF2-40B4-BE49-F238E27FC236}">
                <a16:creationId xmlns:a16="http://schemas.microsoft.com/office/drawing/2014/main" id="{AE7BE70F-F0CF-4EBC-BF13-0F0DF822DAC4}"/>
              </a:ext>
            </a:extLst>
          </xdr:cNvPr>
          <xdr:cNvSpPr/>
        </xdr:nvSpPr>
        <xdr:spPr>
          <a:xfrm rot="2483168">
            <a:off x="8000421" y="1344394"/>
            <a:ext cx="195579" cy="45719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  <xdr:sp macro="[0]!IR_INSTRUCCIONES" textlink="">
        <xdr:nvSpPr>
          <xdr:cNvPr id="7" name="Rectángulo: esquinas redondeadas 6">
            <a:extLst>
              <a:ext uri="{FF2B5EF4-FFF2-40B4-BE49-F238E27FC236}">
                <a16:creationId xmlns:a16="http://schemas.microsoft.com/office/drawing/2014/main" id="{206E6CA4-7EC6-4A7A-B131-E406D7882D3E}"/>
              </a:ext>
            </a:extLst>
          </xdr:cNvPr>
          <xdr:cNvSpPr/>
        </xdr:nvSpPr>
        <xdr:spPr>
          <a:xfrm rot="2483168" flipV="1">
            <a:off x="8080608" y="1368009"/>
            <a:ext cx="128377" cy="74557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PE" sz="1100"/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30</xdr:row>
      <xdr:rowOff>0</xdr:rowOff>
    </xdr:from>
    <xdr:to>
      <xdr:col>7</xdr:col>
      <xdr:colOff>204337</xdr:colOff>
      <xdr:row>38</xdr:row>
      <xdr:rowOff>152400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980A23D6-7FFE-00D5-EF2E-883E98998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1550" y="6219825"/>
          <a:ext cx="5605012" cy="164782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7</xdr:col>
      <xdr:colOff>419912</xdr:colOff>
      <xdr:row>59</xdr:row>
      <xdr:rowOff>10005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E6134E-8EF8-0484-BEBB-C67246F66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71550" y="8286750"/>
          <a:ext cx="5820587" cy="343900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1_FTE_saneamiento_%20urbano%20con%20cas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trucciones"/>
      <sheetName val="Aspectos Generales"/>
      <sheetName val="Área de Estudio e Influencia"/>
      <sheetName val="UP Agua Potable"/>
      <sheetName val="UP Alcantarillado - Tratamiento"/>
      <sheetName val="Exp UP a peligros"/>
      <sheetName val="Diagnóstico de Gestión Operativ"/>
      <sheetName val="Diagnóstico de la Población"/>
      <sheetName val="Estimación de la Demanda"/>
      <sheetName val="Estimación de la Oferta"/>
      <sheetName val="Alternativa Técnica"/>
      <sheetName val="Costos de inversión"/>
      <sheetName val="Costos de O&amp;M"/>
      <sheetName val="Flujo de Costos a Precio de Mer"/>
      <sheetName val="Beneficio social"/>
      <sheetName val="Costos a precios sociales"/>
      <sheetName val="Evaluación social"/>
      <sheetName val="Sostenibilidad"/>
      <sheetName val="Matriz ML"/>
      <sheetName val="Datos 1"/>
      <sheetName val="Hoja1"/>
      <sheetName val="Datos 2"/>
      <sheetName val="DatosPercapi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N4:N8" headerRowCount="0">
  <tableColumns count="1">
    <tableColumn id="1" xr3:uid="{00000000-0010-0000-0000-000001000000}" name="Column1"/>
  </tableColumns>
  <tableStyleInfo name="Datos 1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B3:L16">
  <tableColumns count="11">
    <tableColumn id="1" xr3:uid="{00000000-0010-0000-0100-000001000000}" name="Naturaleza de intervensión"/>
    <tableColumn id="2" xr3:uid="{00000000-0010-0000-0100-000002000000}" name="Objeto de intervensión"/>
    <tableColumn id="3" xr3:uid="{00000000-0010-0000-0100-000003000000}" name="Zona geográfica"/>
    <tableColumn id="4" xr3:uid="{00000000-0010-0000-0100-000004000000}" name="Tipos de sistemas de agua"/>
    <tableColumn id="5" xr3:uid="{00000000-0010-0000-0100-000005000000}" name="UM"/>
    <tableColumn id="6" xr3:uid="{00000000-0010-0000-0100-000006000000}" name="Unidad Productora"/>
    <tableColumn id="7" xr3:uid="{00000000-0010-0000-0100-000007000000}" name="Nivel freatico (m)"/>
    <tableColumn id="8" xr3:uid="{00000000-0010-0000-0100-000008000000}" name="Tipo de fuente hidrica"/>
    <tableColumn id="9" xr3:uid="{00000000-0010-0000-0100-000009000000}" name="Tipo de uso de la fuente hidrica"/>
    <tableColumn id="10" xr3:uid="{00000000-0010-0000-0100-00000A000000}" name="UM costos O&amp;M"/>
    <tableColumn id="11" xr3:uid="{00000000-0010-0000-0100-00000B000000}" name="Servicio"/>
  </tableColumns>
  <tableStyleInfo name="Datos 1-style 2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gob.pe/institucion/vivienda/informes-publicaciones/1088286-lineamientos-para-la-vinculacion-de-las-inversiones-con-las-cadenas-funcionales-indicadores-de-brechas-y-registro-de-la-contribucion-al-cierre-de-brechas-de-los-servicios-del-sector-vivienda-construccion-y-saneamiento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4">
    <tabColor rgb="FFFF0000"/>
    <pageSetUpPr fitToPage="1"/>
  </sheetPr>
  <dimension ref="B1:AC26"/>
  <sheetViews>
    <sheetView showGridLines="0" view="pageBreakPreview" zoomScale="120" zoomScaleNormal="120" zoomScaleSheetLayoutView="120" workbookViewId="0">
      <selection activeCell="AD7" sqref="AD7"/>
    </sheetView>
  </sheetViews>
  <sheetFormatPr baseColWidth="10" defaultColWidth="11" defaultRowHeight="14.25"/>
  <cols>
    <col min="1" max="1" width="3.75" style="57" customWidth="1"/>
    <col min="2" max="23" width="4.75" style="57" customWidth="1"/>
    <col min="24" max="24" width="5.25" style="57" customWidth="1"/>
    <col min="25" max="25" width="8.5" style="57" customWidth="1"/>
    <col min="26" max="26" width="10.375" style="57" customWidth="1"/>
    <col min="27" max="27" width="5" style="57" customWidth="1"/>
    <col min="28" max="80" width="4.75" style="57" customWidth="1"/>
    <col min="81" max="16384" width="11" style="57"/>
  </cols>
  <sheetData>
    <row r="1" spans="2:29" ht="15" thickBot="1"/>
    <row r="2" spans="2:29">
      <c r="B2" s="1505" t="s">
        <v>1165</v>
      </c>
      <c r="C2" s="1506"/>
      <c r="D2" s="1506"/>
      <c r="E2" s="1506"/>
      <c r="F2" s="1506"/>
      <c r="G2" s="1506"/>
      <c r="H2" s="1506"/>
      <c r="I2" s="1506"/>
      <c r="J2" s="1506"/>
      <c r="K2" s="1506"/>
      <c r="L2" s="1506"/>
      <c r="M2" s="1506"/>
      <c r="N2" s="1506"/>
      <c r="O2" s="1506"/>
      <c r="P2" s="1506"/>
      <c r="Q2" s="1506"/>
      <c r="R2" s="1506"/>
      <c r="S2" s="1506"/>
      <c r="T2" s="1507"/>
      <c r="U2" s="183"/>
      <c r="V2" s="183"/>
      <c r="W2" s="183"/>
      <c r="X2" s="183"/>
      <c r="Y2" s="183"/>
      <c r="Z2" s="183"/>
      <c r="AA2" s="184"/>
    </row>
    <row r="3" spans="2:29">
      <c r="B3" s="1508"/>
      <c r="C3" s="1509"/>
      <c r="D3" s="1509"/>
      <c r="E3" s="1509"/>
      <c r="F3" s="1509"/>
      <c r="G3" s="1509"/>
      <c r="H3" s="1509"/>
      <c r="I3" s="1509"/>
      <c r="J3" s="1509"/>
      <c r="K3" s="1509"/>
      <c r="L3" s="1509"/>
      <c r="M3" s="1509"/>
      <c r="N3" s="1509"/>
      <c r="O3" s="1509"/>
      <c r="P3" s="1509"/>
      <c r="Q3" s="1509"/>
      <c r="R3" s="1509"/>
      <c r="S3" s="1509"/>
      <c r="T3" s="1510"/>
      <c r="U3" s="185"/>
      <c r="V3" s="185"/>
      <c r="W3" s="185"/>
      <c r="X3" s="185"/>
      <c r="Y3" s="185"/>
      <c r="Z3" s="185"/>
      <c r="AA3" s="186"/>
    </row>
    <row r="4" spans="2:29" ht="15" thickBot="1">
      <c r="B4" s="1511"/>
      <c r="C4" s="1512"/>
      <c r="D4" s="1512"/>
      <c r="E4" s="1512"/>
      <c r="F4" s="1512"/>
      <c r="G4" s="1512"/>
      <c r="H4" s="1512"/>
      <c r="I4" s="1512"/>
      <c r="J4" s="1512"/>
      <c r="K4" s="1512"/>
      <c r="L4" s="1512"/>
      <c r="M4" s="1512"/>
      <c r="N4" s="1512"/>
      <c r="O4" s="1512"/>
      <c r="P4" s="1512"/>
      <c r="Q4" s="1512"/>
      <c r="R4" s="1512"/>
      <c r="S4" s="1512"/>
      <c r="T4" s="1513"/>
      <c r="U4" s="187"/>
      <c r="V4" s="187"/>
      <c r="W4" s="187"/>
      <c r="X4" s="187"/>
      <c r="Y4" s="187"/>
      <c r="Z4" s="187"/>
      <c r="AA4" s="188"/>
    </row>
    <row r="5" spans="2:29" ht="16.5">
      <c r="B5" s="189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  <c r="Q5" s="190"/>
      <c r="R5" s="190"/>
      <c r="S5" s="191"/>
      <c r="T5" s="190"/>
      <c r="U5" s="192"/>
      <c r="V5" s="190"/>
      <c r="W5" s="190"/>
      <c r="X5" s="190"/>
      <c r="Y5" s="190"/>
      <c r="Z5" s="190"/>
      <c r="AA5" s="193"/>
    </row>
    <row r="6" spans="2:29">
      <c r="B6" s="189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  <c r="Q6" s="190"/>
      <c r="R6" s="190"/>
      <c r="S6" s="1514" t="s">
        <v>1170</v>
      </c>
      <c r="T6" s="1515"/>
      <c r="U6" s="1515"/>
      <c r="V6" s="1515"/>
      <c r="W6" s="1515"/>
      <c r="X6" s="1515"/>
      <c r="Y6" s="1515"/>
      <c r="Z6" s="1516"/>
      <c r="AA6" s="193"/>
    </row>
    <row r="7" spans="2:29" ht="33.75" customHeight="1">
      <c r="B7" s="189"/>
      <c r="C7" s="190"/>
      <c r="D7" s="190"/>
      <c r="E7" s="190"/>
      <c r="F7" s="190"/>
      <c r="G7" s="190"/>
      <c r="H7" s="190"/>
      <c r="I7" s="190"/>
      <c r="J7" s="190"/>
      <c r="K7" s="190"/>
      <c r="L7" s="190"/>
      <c r="M7" s="190"/>
      <c r="N7" s="190"/>
      <c r="O7" s="190"/>
      <c r="P7" s="190"/>
      <c r="Q7" s="190"/>
      <c r="R7" s="190"/>
      <c r="S7" s="1517"/>
      <c r="T7" s="1518"/>
      <c r="U7" s="1518"/>
      <c r="V7" s="1518"/>
      <c r="W7" s="1518"/>
      <c r="X7" s="1518"/>
      <c r="Y7" s="1518"/>
      <c r="Z7" s="1519"/>
      <c r="AA7" s="193"/>
    </row>
    <row r="8" spans="2:29" ht="16.5">
      <c r="B8" s="189"/>
      <c r="C8" s="194"/>
      <c r="D8" s="195" t="s">
        <v>1166</v>
      </c>
      <c r="E8" s="194"/>
      <c r="F8" s="190"/>
      <c r="G8" s="196"/>
      <c r="H8" s="197" t="s">
        <v>1167</v>
      </c>
      <c r="I8" s="196"/>
      <c r="J8" s="190"/>
      <c r="K8" s="198"/>
      <c r="L8" s="199" t="s">
        <v>1168</v>
      </c>
      <c r="M8" s="198"/>
      <c r="N8" s="190"/>
      <c r="O8" s="200"/>
      <c r="P8" s="201" t="s">
        <v>1169</v>
      </c>
      <c r="Q8" s="200"/>
      <c r="R8" s="190"/>
      <c r="S8" s="202"/>
      <c r="T8" s="203"/>
      <c r="U8" s="203"/>
      <c r="V8" s="203"/>
      <c r="W8" s="204"/>
      <c r="X8" s="204"/>
      <c r="Y8" s="204"/>
      <c r="Z8" s="205"/>
      <c r="AA8" s="193"/>
    </row>
    <row r="9" spans="2:29" ht="16.5" customHeight="1">
      <c r="B9" s="189"/>
      <c r="C9" s="206"/>
      <c r="D9" s="207"/>
      <c r="E9" s="206"/>
      <c r="F9" s="190"/>
      <c r="G9" s="208"/>
      <c r="H9" s="209"/>
      <c r="I9" s="208"/>
      <c r="J9" s="190"/>
      <c r="K9" s="210"/>
      <c r="L9" s="211"/>
      <c r="M9" s="210"/>
      <c r="N9" s="190"/>
      <c r="O9" s="212"/>
      <c r="P9" s="213"/>
      <c r="Q9" s="212"/>
      <c r="R9" s="190"/>
      <c r="S9" s="214"/>
      <c r="T9" s="1520" t="s">
        <v>1258</v>
      </c>
      <c r="U9" s="1520"/>
      <c r="V9" s="1520"/>
      <c r="W9" s="1520"/>
      <c r="X9" s="1520"/>
      <c r="Y9" s="1520"/>
      <c r="Z9" s="1521"/>
      <c r="AA9" s="193"/>
    </row>
    <row r="10" spans="2:29" ht="15">
      <c r="B10" s="189"/>
      <c r="C10" s="215"/>
      <c r="D10" s="216"/>
      <c r="E10" s="217"/>
      <c r="F10" s="190"/>
      <c r="G10" s="218"/>
      <c r="H10" s="208"/>
      <c r="I10" s="208"/>
      <c r="J10" s="190"/>
      <c r="K10" s="219"/>
      <c r="L10" s="220"/>
      <c r="M10" s="220"/>
      <c r="N10" s="221"/>
      <c r="O10" s="222"/>
      <c r="P10" s="212"/>
      <c r="Q10" s="212"/>
      <c r="R10" s="190"/>
      <c r="S10" s="214" t="s">
        <v>1223</v>
      </c>
      <c r="T10" s="1520"/>
      <c r="U10" s="1520"/>
      <c r="V10" s="1520"/>
      <c r="W10" s="1520"/>
      <c r="X10" s="1520"/>
      <c r="Y10" s="1520"/>
      <c r="Z10" s="1521"/>
      <c r="AA10" s="193"/>
      <c r="AC10" s="182"/>
    </row>
    <row r="11" spans="2:29" ht="9" customHeight="1">
      <c r="B11" s="189"/>
      <c r="C11" s="223"/>
      <c r="D11" s="217"/>
      <c r="E11" s="217"/>
      <c r="F11" s="190"/>
      <c r="G11" s="224"/>
      <c r="H11" s="208"/>
      <c r="I11" s="208"/>
      <c r="J11" s="190"/>
      <c r="K11" s="220"/>
      <c r="L11" s="220"/>
      <c r="M11" s="220"/>
      <c r="N11" s="221"/>
      <c r="O11" s="225"/>
      <c r="P11" s="212"/>
      <c r="Q11" s="212"/>
      <c r="R11" s="190"/>
      <c r="S11" s="226"/>
      <c r="T11" s="1520"/>
      <c r="U11" s="1520"/>
      <c r="V11" s="1520"/>
      <c r="W11" s="1520"/>
      <c r="X11" s="1520"/>
      <c r="Y11" s="1520"/>
      <c r="Z11" s="1521"/>
      <c r="AA11" s="193"/>
      <c r="AC11" s="182"/>
    </row>
    <row r="12" spans="2:29" ht="12.75" customHeight="1">
      <c r="B12" s="189"/>
      <c r="C12" s="223"/>
      <c r="D12" s="217"/>
      <c r="E12" s="217"/>
      <c r="F12" s="190"/>
      <c r="G12" s="224"/>
      <c r="H12" s="208"/>
      <c r="I12" s="208"/>
      <c r="J12" s="190"/>
      <c r="K12" s="220"/>
      <c r="L12" s="220"/>
      <c r="M12" s="220"/>
      <c r="N12" s="221"/>
      <c r="O12" s="225"/>
      <c r="P12" s="212"/>
      <c r="Q12" s="212"/>
      <c r="R12" s="190"/>
      <c r="S12" s="214"/>
      <c r="T12" s="1520"/>
      <c r="U12" s="1520"/>
      <c r="V12" s="1520"/>
      <c r="W12" s="1520"/>
      <c r="X12" s="1520"/>
      <c r="Y12" s="1520"/>
      <c r="Z12" s="1521"/>
      <c r="AA12" s="193"/>
      <c r="AC12" s="182"/>
    </row>
    <row r="13" spans="2:29" ht="14.25" customHeight="1">
      <c r="B13" s="189"/>
      <c r="C13" s="216"/>
      <c r="D13" s="217"/>
      <c r="E13" s="217"/>
      <c r="F13" s="190"/>
      <c r="G13" s="218"/>
      <c r="H13" s="208"/>
      <c r="I13" s="208"/>
      <c r="J13" s="190"/>
      <c r="K13" s="219"/>
      <c r="L13" s="220"/>
      <c r="M13" s="220"/>
      <c r="N13" s="221"/>
      <c r="O13" s="222"/>
      <c r="P13" s="212"/>
      <c r="Q13" s="212"/>
      <c r="R13" s="190"/>
      <c r="S13" s="227" t="s">
        <v>1223</v>
      </c>
      <c r="T13" s="1522" t="s">
        <v>1221</v>
      </c>
      <c r="U13" s="1522"/>
      <c r="V13" s="1522"/>
      <c r="W13" s="1522"/>
      <c r="X13" s="1522"/>
      <c r="Y13" s="1522"/>
      <c r="Z13" s="1523"/>
      <c r="AA13" s="193"/>
    </row>
    <row r="14" spans="2:29" ht="7.5" customHeight="1">
      <c r="B14" s="189"/>
      <c r="C14" s="228"/>
      <c r="D14" s="217"/>
      <c r="E14" s="217"/>
      <c r="F14" s="190"/>
      <c r="G14" s="229"/>
      <c r="H14" s="208"/>
      <c r="I14" s="208"/>
      <c r="J14" s="190"/>
      <c r="K14" s="230"/>
      <c r="L14" s="220"/>
      <c r="M14" s="220"/>
      <c r="N14" s="221"/>
      <c r="O14" s="231"/>
      <c r="P14" s="212"/>
      <c r="Q14" s="212"/>
      <c r="R14" s="232"/>
      <c r="S14" s="214"/>
      <c r="T14" s="233"/>
      <c r="U14" s="233"/>
      <c r="V14" s="233"/>
      <c r="W14" s="233"/>
      <c r="X14" s="233"/>
      <c r="Y14" s="233"/>
      <c r="Z14" s="234"/>
      <c r="AA14" s="193"/>
    </row>
    <row r="15" spans="2:29" ht="14.25" customHeight="1">
      <c r="B15" s="189"/>
      <c r="C15" s="223"/>
      <c r="D15" s="217"/>
      <c r="E15" s="217"/>
      <c r="F15" s="190"/>
      <c r="G15" s="224"/>
      <c r="H15" s="208"/>
      <c r="I15" s="208"/>
      <c r="J15" s="190"/>
      <c r="K15" s="220"/>
      <c r="L15" s="220"/>
      <c r="M15" s="220"/>
      <c r="N15" s="221"/>
      <c r="O15" s="225"/>
      <c r="P15" s="212"/>
      <c r="Q15" s="212"/>
      <c r="R15" s="190"/>
      <c r="S15" s="227" t="s">
        <v>1223</v>
      </c>
      <c r="T15" s="1501" t="s">
        <v>1222</v>
      </c>
      <c r="U15" s="1501"/>
      <c r="V15" s="1501"/>
      <c r="W15" s="1501"/>
      <c r="X15" s="1501"/>
      <c r="Y15" s="1501"/>
      <c r="Z15" s="1502"/>
      <c r="AA15" s="193"/>
      <c r="AC15" s="182"/>
    </row>
    <row r="16" spans="2:29" ht="14.25" customHeight="1">
      <c r="B16" s="189"/>
      <c r="C16" s="216"/>
      <c r="D16" s="217"/>
      <c r="E16" s="217"/>
      <c r="F16" s="190"/>
      <c r="G16" s="218"/>
      <c r="H16" s="208"/>
      <c r="I16" s="208"/>
      <c r="J16" s="190"/>
      <c r="K16" s="219"/>
      <c r="L16" s="220"/>
      <c r="M16" s="220"/>
      <c r="N16" s="221"/>
      <c r="O16" s="222"/>
      <c r="P16" s="212"/>
      <c r="Q16" s="212"/>
      <c r="R16" s="232"/>
      <c r="S16" s="214"/>
      <c r="T16" s="1501"/>
      <c r="U16" s="1501"/>
      <c r="V16" s="1501"/>
      <c r="W16" s="1501"/>
      <c r="X16" s="1501"/>
      <c r="Y16" s="1501"/>
      <c r="Z16" s="1502"/>
      <c r="AA16" s="193"/>
    </row>
    <row r="17" spans="2:29" ht="12" customHeight="1">
      <c r="B17" s="189"/>
      <c r="C17" s="223"/>
      <c r="D17" s="217"/>
      <c r="E17" s="217"/>
      <c r="F17" s="190"/>
      <c r="G17" s="224"/>
      <c r="H17" s="208"/>
      <c r="I17" s="208"/>
      <c r="J17" s="190"/>
      <c r="K17" s="220"/>
      <c r="L17" s="220"/>
      <c r="M17" s="220"/>
      <c r="N17" s="221"/>
      <c r="O17" s="225"/>
      <c r="P17" s="212"/>
      <c r="Q17" s="212"/>
      <c r="R17" s="190"/>
      <c r="S17" s="235"/>
      <c r="T17" s="233"/>
      <c r="U17" s="233"/>
      <c r="V17" s="233"/>
      <c r="W17" s="233"/>
      <c r="X17" s="233"/>
      <c r="Y17" s="233"/>
      <c r="Z17" s="234"/>
      <c r="AA17" s="193"/>
      <c r="AC17" s="182"/>
    </row>
    <row r="18" spans="2:29" ht="10.5" customHeight="1">
      <c r="B18" s="189"/>
      <c r="C18" s="228"/>
      <c r="D18" s="217"/>
      <c r="E18" s="217"/>
      <c r="F18" s="190"/>
      <c r="G18" s="229"/>
      <c r="H18" s="208"/>
      <c r="I18" s="208"/>
      <c r="J18" s="190"/>
      <c r="K18" s="230"/>
      <c r="L18" s="220"/>
      <c r="M18" s="220"/>
      <c r="N18" s="221"/>
      <c r="O18" s="231"/>
      <c r="P18" s="212"/>
      <c r="Q18" s="212"/>
      <c r="R18" s="190"/>
      <c r="S18" s="235" t="s">
        <v>1223</v>
      </c>
      <c r="T18" s="1501" t="s">
        <v>1232</v>
      </c>
      <c r="U18" s="1501"/>
      <c r="V18" s="1501"/>
      <c r="W18" s="1501"/>
      <c r="X18" s="1501"/>
      <c r="Y18" s="1501"/>
      <c r="Z18" s="1502"/>
      <c r="AA18" s="193"/>
      <c r="AC18" s="182"/>
    </row>
    <row r="19" spans="2:29" ht="29.25" customHeight="1">
      <c r="B19" s="189"/>
      <c r="C19" s="216"/>
      <c r="D19" s="217"/>
      <c r="E19" s="217"/>
      <c r="F19" s="190"/>
      <c r="G19" s="218"/>
      <c r="H19" s="208"/>
      <c r="I19" s="208"/>
      <c r="J19" s="190"/>
      <c r="K19" s="219"/>
      <c r="L19" s="220"/>
      <c r="M19" s="220"/>
      <c r="N19" s="221"/>
      <c r="O19" s="222"/>
      <c r="P19" s="212"/>
      <c r="Q19" s="212"/>
      <c r="R19" s="232"/>
      <c r="S19" s="236"/>
      <c r="T19" s="1501"/>
      <c r="U19" s="1501"/>
      <c r="V19" s="1501"/>
      <c r="W19" s="1501"/>
      <c r="X19" s="1501"/>
      <c r="Y19" s="1501"/>
      <c r="Z19" s="1502"/>
      <c r="AA19" s="193"/>
    </row>
    <row r="20" spans="2:29">
      <c r="B20" s="189"/>
      <c r="C20" s="206"/>
      <c r="D20" s="217"/>
      <c r="E20" s="217"/>
      <c r="F20" s="190"/>
      <c r="G20" s="208"/>
      <c r="H20" s="208"/>
      <c r="I20" s="208"/>
      <c r="J20" s="190"/>
      <c r="K20" s="210"/>
      <c r="L20" s="210"/>
      <c r="M20" s="210"/>
      <c r="N20" s="190"/>
      <c r="O20" s="212"/>
      <c r="P20" s="212"/>
      <c r="Q20" s="212"/>
      <c r="R20" s="190"/>
      <c r="S20" s="235" t="s">
        <v>1223</v>
      </c>
      <c r="T20" s="1503" t="s">
        <v>1231</v>
      </c>
      <c r="U20" s="1503"/>
      <c r="V20" s="1503"/>
      <c r="W20" s="1503"/>
      <c r="X20" s="1503"/>
      <c r="Y20" s="1503"/>
      <c r="Z20" s="1504"/>
      <c r="AA20" s="193"/>
    </row>
    <row r="21" spans="2:29" ht="14.25" customHeight="1">
      <c r="B21" s="189"/>
      <c r="C21" s="206"/>
      <c r="D21" s="217"/>
      <c r="E21" s="217"/>
      <c r="F21" s="190"/>
      <c r="G21" s="208"/>
      <c r="H21" s="208"/>
      <c r="I21" s="208"/>
      <c r="J21" s="190"/>
      <c r="K21" s="210"/>
      <c r="L21" s="210"/>
      <c r="M21" s="210"/>
      <c r="N21" s="190"/>
      <c r="O21" s="212"/>
      <c r="P21" s="212"/>
      <c r="Q21" s="212"/>
      <c r="R21" s="190"/>
      <c r="S21" s="235"/>
      <c r="T21" s="1503"/>
      <c r="U21" s="1503"/>
      <c r="V21" s="1503"/>
      <c r="W21" s="1503"/>
      <c r="X21" s="1503"/>
      <c r="Y21" s="1503"/>
      <c r="Z21" s="1504"/>
      <c r="AA21" s="193"/>
    </row>
    <row r="22" spans="2:29" ht="12.75" customHeight="1">
      <c r="B22" s="189"/>
      <c r="C22" s="206"/>
      <c r="D22" s="217"/>
      <c r="E22" s="217"/>
      <c r="F22" s="190"/>
      <c r="G22" s="208"/>
      <c r="H22" s="208"/>
      <c r="I22" s="208"/>
      <c r="J22" s="190"/>
      <c r="K22" s="210"/>
      <c r="L22" s="210"/>
      <c r="M22" s="210"/>
      <c r="N22" s="190"/>
      <c r="O22" s="212"/>
      <c r="P22" s="212"/>
      <c r="Q22" s="212"/>
      <c r="R22" s="190"/>
      <c r="S22" s="235" t="s">
        <v>1223</v>
      </c>
      <c r="T22" s="1503" t="s">
        <v>1382</v>
      </c>
      <c r="U22" s="1503"/>
      <c r="V22" s="1503"/>
      <c r="W22" s="1503"/>
      <c r="X22" s="1503"/>
      <c r="Y22" s="1503"/>
      <c r="Z22" s="1504"/>
      <c r="AA22" s="193"/>
    </row>
    <row r="23" spans="2:29" ht="12.75" customHeight="1">
      <c r="B23" s="189"/>
      <c r="C23" s="206"/>
      <c r="D23" s="217"/>
      <c r="E23" s="217"/>
      <c r="F23" s="190"/>
      <c r="G23" s="208"/>
      <c r="H23" s="208"/>
      <c r="I23" s="208"/>
      <c r="J23" s="190"/>
      <c r="K23" s="210"/>
      <c r="L23" s="210"/>
      <c r="M23" s="210"/>
      <c r="N23" s="190"/>
      <c r="O23" s="212"/>
      <c r="P23" s="212"/>
      <c r="Q23" s="212"/>
      <c r="R23" s="190"/>
      <c r="S23" s="235"/>
      <c r="T23" s="1503"/>
      <c r="U23" s="1503"/>
      <c r="V23" s="1503"/>
      <c r="W23" s="1503"/>
      <c r="X23" s="1503"/>
      <c r="Y23" s="1503"/>
      <c r="Z23" s="1504"/>
      <c r="AA23" s="193"/>
    </row>
    <row r="24" spans="2:29">
      <c r="B24" s="189"/>
      <c r="C24" s="206"/>
      <c r="D24" s="217"/>
      <c r="E24" s="217"/>
      <c r="F24" s="190"/>
      <c r="G24" s="208"/>
      <c r="H24" s="208"/>
      <c r="I24" s="208"/>
      <c r="J24" s="190"/>
      <c r="K24" s="210"/>
      <c r="L24" s="210"/>
      <c r="M24" s="210"/>
      <c r="N24" s="190"/>
      <c r="O24" s="212"/>
      <c r="P24" s="212"/>
      <c r="Q24" s="212"/>
      <c r="R24" s="190"/>
      <c r="S24" s="385" t="s">
        <v>1223</v>
      </c>
      <c r="T24" s="1497" t="s">
        <v>1370</v>
      </c>
      <c r="U24" s="1497"/>
      <c r="V24" s="1497"/>
      <c r="W24" s="1497"/>
      <c r="X24" s="1497"/>
      <c r="Y24" s="1497"/>
      <c r="Z24" s="1498"/>
      <c r="AA24" s="193"/>
    </row>
    <row r="25" spans="2:29" ht="99.75" customHeight="1">
      <c r="B25" s="189"/>
      <c r="C25" s="206"/>
      <c r="D25" s="217"/>
      <c r="E25" s="217"/>
      <c r="F25" s="190"/>
      <c r="G25" s="208"/>
      <c r="H25" s="208"/>
      <c r="I25" s="208"/>
      <c r="J25" s="190"/>
      <c r="K25" s="210"/>
      <c r="L25" s="210"/>
      <c r="M25" s="210"/>
      <c r="N25" s="190"/>
      <c r="O25" s="212"/>
      <c r="P25" s="212"/>
      <c r="Q25" s="212"/>
      <c r="R25" s="190"/>
      <c r="S25" s="237"/>
      <c r="T25" s="1499"/>
      <c r="U25" s="1499"/>
      <c r="V25" s="1499"/>
      <c r="W25" s="1499"/>
      <c r="X25" s="1499"/>
      <c r="Y25" s="1499"/>
      <c r="Z25" s="1500"/>
      <c r="AA25" s="193"/>
    </row>
    <row r="26" spans="2:29" ht="15" customHeight="1" thickBot="1">
      <c r="B26" s="238"/>
      <c r="C26" s="239"/>
      <c r="D26" s="239"/>
      <c r="E26" s="239"/>
      <c r="F26" s="239"/>
      <c r="G26" s="239"/>
      <c r="H26" s="239"/>
      <c r="I26" s="239"/>
      <c r="J26" s="239"/>
      <c r="K26" s="239"/>
      <c r="L26" s="239"/>
      <c r="M26" s="239"/>
      <c r="N26" s="239"/>
      <c r="O26" s="239"/>
      <c r="P26" s="239"/>
      <c r="Q26" s="239"/>
      <c r="R26" s="239"/>
      <c r="S26" s="239"/>
      <c r="T26" s="239"/>
      <c r="U26" s="239"/>
      <c r="V26" s="239"/>
      <c r="W26" s="239"/>
      <c r="X26" s="239"/>
      <c r="Y26" s="239"/>
      <c r="Z26" s="239"/>
      <c r="AA26" s="240"/>
    </row>
  </sheetData>
  <mergeCells count="9">
    <mergeCell ref="T24:Z25"/>
    <mergeCell ref="T18:Z19"/>
    <mergeCell ref="T20:Z21"/>
    <mergeCell ref="B2:T4"/>
    <mergeCell ref="S6:Z7"/>
    <mergeCell ref="T9:Z12"/>
    <mergeCell ref="T13:Z13"/>
    <mergeCell ref="T15:Z16"/>
    <mergeCell ref="T22:Z23"/>
  </mergeCells>
  <pageMargins left="0.70866141732283472" right="0.70866141732283472" top="0.74803149606299213" bottom="0.74803149606299213" header="0.31496062992125984" footer="0.31496062992125984"/>
  <pageSetup paperSize="9" scale="8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theme="4" tint="-0.249977111117893"/>
    <pageSetUpPr fitToPage="1"/>
  </sheetPr>
  <dimension ref="A1:Z1009"/>
  <sheetViews>
    <sheetView showGridLines="0" view="pageBreakPreview" topLeftCell="A46" zoomScale="82" zoomScaleNormal="120" zoomScaleSheetLayoutView="82" workbookViewId="0">
      <selection activeCell="W51" sqref="W51"/>
    </sheetView>
  </sheetViews>
  <sheetFormatPr baseColWidth="10" defaultColWidth="12.75" defaultRowHeight="15" customHeight="1"/>
  <cols>
    <col min="1" max="2" width="2.75" style="57" customWidth="1"/>
    <col min="3" max="3" width="6.5" style="57" customWidth="1"/>
    <col min="4" max="4" width="12.75" style="57" customWidth="1"/>
    <col min="5" max="5" width="13.25" style="57" customWidth="1"/>
    <col min="6" max="6" width="0.25" style="57" customWidth="1"/>
    <col min="7" max="7" width="10.75" style="57" customWidth="1"/>
    <col min="8" max="8" width="1" style="57" customWidth="1"/>
    <col min="9" max="9" width="8.25" style="57" customWidth="1"/>
    <col min="10" max="10" width="0.25" style="57" customWidth="1"/>
    <col min="11" max="11" width="11.75" style="57" customWidth="1"/>
    <col min="12" max="12" width="10.25" style="57" customWidth="1"/>
    <col min="13" max="13" width="0.75" style="57" customWidth="1"/>
    <col min="14" max="14" width="14.625" style="57" customWidth="1"/>
    <col min="15" max="15" width="0.25" style="57" customWidth="1"/>
    <col min="16" max="16" width="15.75" style="57" customWidth="1"/>
    <col min="17" max="17" width="0.75" style="57" customWidth="1"/>
    <col min="18" max="18" width="13.25" style="57" customWidth="1"/>
    <col min="19" max="19" width="2.5" style="57" customWidth="1"/>
    <col min="20" max="26" width="10" style="57" customWidth="1"/>
    <col min="27" max="16384" width="12.75" style="57"/>
  </cols>
  <sheetData>
    <row r="1" spans="1:26" ht="15.75" thickBot="1">
      <c r="A1" s="1435"/>
      <c r="B1" s="1436"/>
      <c r="C1" s="1436"/>
      <c r="D1" s="1436"/>
      <c r="E1" s="1436"/>
      <c r="F1" s="1436"/>
      <c r="G1" s="1436"/>
      <c r="H1" s="1436"/>
      <c r="I1" s="1436"/>
      <c r="J1" s="1436"/>
      <c r="K1" s="1436"/>
      <c r="L1" s="1436"/>
      <c r="M1" s="1436"/>
      <c r="N1" s="1436"/>
      <c r="O1" s="1436"/>
      <c r="P1" s="1436"/>
      <c r="Q1" s="1436"/>
      <c r="R1" s="1436"/>
      <c r="S1" s="1435"/>
      <c r="T1" s="1435"/>
      <c r="U1" s="1435"/>
      <c r="V1" s="1435"/>
      <c r="W1" s="1435"/>
      <c r="X1" s="1435"/>
      <c r="Y1" s="1435"/>
      <c r="Z1" s="1435"/>
    </row>
    <row r="2" spans="1:26" ht="15.75" thickBot="1">
      <c r="A2" s="1435"/>
      <c r="B2" s="1545"/>
      <c r="C2" s="1546"/>
      <c r="D2" s="1546"/>
      <c r="E2" s="1546"/>
      <c r="F2" s="1546"/>
      <c r="G2" s="1546"/>
      <c r="H2" s="1546"/>
      <c r="I2" s="1546"/>
      <c r="J2" s="1546"/>
      <c r="K2" s="1546"/>
      <c r="L2" s="1546"/>
      <c r="M2" s="1546"/>
      <c r="N2" s="1546"/>
      <c r="O2" s="1546"/>
      <c r="P2" s="1546"/>
      <c r="Q2" s="1546"/>
      <c r="R2" s="1546"/>
      <c r="S2" s="1547"/>
      <c r="T2" s="1435"/>
      <c r="U2" s="1435"/>
      <c r="V2" s="1435"/>
      <c r="W2" s="1435"/>
      <c r="X2" s="1435"/>
      <c r="Y2" s="1435"/>
      <c r="Z2" s="1435"/>
    </row>
    <row r="3" spans="1:26" ht="33.75" customHeight="1" thickBot="1">
      <c r="A3" s="1435"/>
      <c r="B3" s="1437"/>
      <c r="C3" s="1548" t="s">
        <v>1171</v>
      </c>
      <c r="D3" s="1549"/>
      <c r="E3" s="1549"/>
      <c r="F3" s="1549"/>
      <c r="G3" s="1549"/>
      <c r="H3" s="1549"/>
      <c r="I3" s="1549"/>
      <c r="J3" s="1549"/>
      <c r="K3" s="1549"/>
      <c r="L3" s="1549"/>
      <c r="M3" s="1549"/>
      <c r="N3" s="1549"/>
      <c r="O3" s="1549"/>
      <c r="P3" s="1549"/>
      <c r="Q3" s="1549"/>
      <c r="R3" s="1550"/>
      <c r="S3" s="1438"/>
      <c r="T3" s="1435"/>
      <c r="U3" s="1435"/>
      <c r="V3" s="1435"/>
      <c r="W3" s="1435"/>
      <c r="X3" s="1435"/>
      <c r="Y3" s="1435"/>
      <c r="Z3" s="1435"/>
    </row>
    <row r="4" spans="1:26" ht="20.25" customHeight="1" thickBot="1">
      <c r="A4" s="1435"/>
      <c r="B4" s="1437"/>
      <c r="C4" s="1551" t="s">
        <v>1</v>
      </c>
      <c r="D4" s="1549"/>
      <c r="E4" s="1549"/>
      <c r="F4" s="1549"/>
      <c r="G4" s="1549"/>
      <c r="H4" s="1549"/>
      <c r="I4" s="1549"/>
      <c r="J4" s="1549"/>
      <c r="K4" s="1549"/>
      <c r="L4" s="1549"/>
      <c r="M4" s="1549"/>
      <c r="N4" s="1549"/>
      <c r="O4" s="1549"/>
      <c r="P4" s="1549"/>
      <c r="Q4" s="1549"/>
      <c r="R4" s="1550"/>
      <c r="S4" s="1438"/>
      <c r="T4" s="1435"/>
      <c r="U4" s="1435"/>
      <c r="V4" s="1435"/>
      <c r="W4" s="1435"/>
      <c r="X4" s="1435"/>
      <c r="Y4" s="1435"/>
      <c r="Z4" s="1435"/>
    </row>
    <row r="5" spans="1:26">
      <c r="A5" s="1435"/>
      <c r="B5" s="159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1439"/>
      <c r="T5" s="1435"/>
      <c r="U5" s="1435"/>
      <c r="V5" s="1435"/>
      <c r="W5" s="1435"/>
      <c r="X5" s="1435"/>
      <c r="Y5" s="1435"/>
      <c r="Z5" s="1435"/>
    </row>
    <row r="6" spans="1:26">
      <c r="A6" s="1435"/>
      <c r="B6" s="159"/>
      <c r="C6" s="153" t="s">
        <v>2</v>
      </c>
      <c r="D6" s="153"/>
      <c r="E6" s="1440"/>
      <c r="F6" s="1440"/>
      <c r="G6" s="1440"/>
      <c r="H6" s="1440"/>
      <c r="I6" s="1440"/>
      <c r="J6" s="1440"/>
      <c r="K6" s="1440"/>
      <c r="L6" s="1440"/>
      <c r="M6" s="1440"/>
      <c r="N6" s="1440"/>
      <c r="O6" s="1440"/>
      <c r="P6" s="1440"/>
      <c r="Q6" s="1440"/>
      <c r="R6" s="1440"/>
      <c r="S6" s="1441"/>
      <c r="T6" s="1435"/>
      <c r="U6" s="1435"/>
      <c r="V6" s="1435"/>
      <c r="W6" s="1435"/>
      <c r="X6" s="1435"/>
      <c r="Y6" s="1435"/>
      <c r="Z6" s="1435"/>
    </row>
    <row r="7" spans="1:26">
      <c r="A7" s="1435"/>
      <c r="B7" s="159"/>
      <c r="C7" s="153"/>
      <c r="D7" s="153"/>
      <c r="E7" s="1440"/>
      <c r="F7" s="1440"/>
      <c r="G7" s="1440"/>
      <c r="H7" s="1440"/>
      <c r="I7" s="1440"/>
      <c r="J7" s="1440"/>
      <c r="K7" s="1440"/>
      <c r="L7" s="1440"/>
      <c r="M7" s="1440"/>
      <c r="N7" s="1440"/>
      <c r="O7" s="1440"/>
      <c r="P7" s="1440"/>
      <c r="Q7" s="1440"/>
      <c r="R7" s="1440"/>
      <c r="S7" s="1441"/>
      <c r="T7" s="1435"/>
      <c r="U7" s="1435"/>
      <c r="V7" s="1435"/>
      <c r="W7" s="1435"/>
      <c r="X7" s="1435"/>
      <c r="Y7" s="1435"/>
      <c r="Z7" s="1435"/>
    </row>
    <row r="8" spans="1:26" ht="15.75" customHeight="1">
      <c r="A8" s="1435"/>
      <c r="B8" s="159"/>
      <c r="C8" s="1442" t="s">
        <v>3</v>
      </c>
      <c r="D8" s="1442"/>
      <c r="E8" s="1442"/>
      <c r="F8" s="1442"/>
      <c r="G8" s="1442"/>
      <c r="H8" s="1442"/>
      <c r="I8" s="1442"/>
      <c r="J8" s="1442"/>
      <c r="K8" s="1442"/>
      <c r="L8" s="1442"/>
      <c r="M8" s="1442"/>
      <c r="N8" s="1442"/>
      <c r="O8" s="1442"/>
      <c r="P8" s="1442"/>
      <c r="Q8" s="1442"/>
      <c r="R8" s="1442"/>
      <c r="S8" s="1439"/>
      <c r="T8" s="1435"/>
      <c r="U8" s="1435"/>
      <c r="V8" s="1435"/>
      <c r="W8" s="1435"/>
      <c r="X8" s="1435"/>
      <c r="Y8" s="1435"/>
      <c r="Z8" s="1435"/>
    </row>
    <row r="9" spans="1:26" ht="14.25" customHeight="1">
      <c r="A9" s="1435"/>
      <c r="B9" s="1437"/>
      <c r="C9" s="1541" t="s">
        <v>4</v>
      </c>
      <c r="D9" s="1530"/>
      <c r="E9" s="1530"/>
      <c r="F9" s="1530"/>
      <c r="G9" s="1531"/>
      <c r="H9" s="1443"/>
      <c r="I9" s="1527"/>
      <c r="J9" s="1530"/>
      <c r="K9" s="1530"/>
      <c r="L9" s="1530"/>
      <c r="M9" s="1530"/>
      <c r="N9" s="1530"/>
      <c r="O9" s="1530"/>
      <c r="P9" s="1530"/>
      <c r="Q9" s="1530"/>
      <c r="R9" s="1531"/>
      <c r="S9" s="1439"/>
      <c r="U9" s="1435"/>
      <c r="V9" s="1435"/>
      <c r="W9" s="1435"/>
      <c r="X9" s="1435"/>
      <c r="Y9" s="1435"/>
      <c r="Z9" s="1435"/>
    </row>
    <row r="10" spans="1:26" ht="14.25" customHeight="1">
      <c r="A10" s="1435"/>
      <c r="B10" s="1437"/>
      <c r="C10" s="1541" t="s">
        <v>6</v>
      </c>
      <c r="D10" s="1530"/>
      <c r="E10" s="1530"/>
      <c r="F10" s="1530"/>
      <c r="G10" s="1531"/>
      <c r="H10" s="1443"/>
      <c r="I10" s="1527"/>
      <c r="J10" s="1530"/>
      <c r="K10" s="1530"/>
      <c r="L10" s="1530"/>
      <c r="M10" s="1530"/>
      <c r="N10" s="1530"/>
      <c r="O10" s="1530"/>
      <c r="P10" s="1530"/>
      <c r="Q10" s="1530"/>
      <c r="R10" s="1531"/>
      <c r="S10" s="1439"/>
      <c r="T10" s="1435"/>
      <c r="U10" s="1435"/>
      <c r="V10" s="1435"/>
      <c r="W10" s="1435"/>
      <c r="X10" s="1435"/>
      <c r="Y10" s="1435"/>
      <c r="Z10" s="1435"/>
    </row>
    <row r="11" spans="1:26" ht="14.25" customHeight="1">
      <c r="A11" s="1435"/>
      <c r="B11" s="1437"/>
      <c r="C11" s="1541" t="s">
        <v>7</v>
      </c>
      <c r="D11" s="1530"/>
      <c r="E11" s="1530"/>
      <c r="F11" s="1530"/>
      <c r="G11" s="1531"/>
      <c r="H11" s="1443"/>
      <c r="I11" s="1527"/>
      <c r="J11" s="1528"/>
      <c r="K11" s="1528"/>
      <c r="L11" s="1528"/>
      <c r="M11" s="1528"/>
      <c r="N11" s="1528"/>
      <c r="O11" s="1528"/>
      <c r="P11" s="1528"/>
      <c r="Q11" s="1528"/>
      <c r="R11" s="1529"/>
      <c r="S11" s="1439"/>
      <c r="T11" s="1435"/>
      <c r="U11" s="1435"/>
      <c r="V11" s="1435"/>
      <c r="W11" s="1435"/>
      <c r="X11" s="1435"/>
      <c r="Y11" s="1435"/>
      <c r="Z11" s="1435"/>
    </row>
    <row r="12" spans="1:26" ht="14.25" customHeight="1">
      <c r="A12" s="1435"/>
      <c r="B12" s="1437"/>
      <c r="C12" s="1541" t="s">
        <v>8</v>
      </c>
      <c r="D12" s="1530"/>
      <c r="E12" s="1530"/>
      <c r="F12" s="1530"/>
      <c r="G12" s="1531"/>
      <c r="H12" s="1443"/>
      <c r="I12" s="1527"/>
      <c r="J12" s="1530"/>
      <c r="K12" s="1530"/>
      <c r="L12" s="1530"/>
      <c r="M12" s="1530"/>
      <c r="N12" s="1530"/>
      <c r="O12" s="1530"/>
      <c r="P12" s="1530"/>
      <c r="Q12" s="1530"/>
      <c r="R12" s="1531"/>
      <c r="S12" s="1439"/>
      <c r="T12" s="1435"/>
      <c r="U12" s="1435"/>
      <c r="V12" s="1435"/>
      <c r="W12" s="1435"/>
      <c r="X12" s="1435"/>
      <c r="Y12" s="1435"/>
      <c r="Z12" s="1435"/>
    </row>
    <row r="13" spans="1:26" ht="14.25" customHeight="1">
      <c r="A13" s="1435"/>
      <c r="B13" s="1437"/>
      <c r="C13" s="1541" t="s">
        <v>9</v>
      </c>
      <c r="D13" s="1530"/>
      <c r="E13" s="1530"/>
      <c r="F13" s="1530"/>
      <c r="G13" s="1531"/>
      <c r="H13" s="1443"/>
      <c r="I13" s="1527"/>
      <c r="J13" s="1530"/>
      <c r="K13" s="1530"/>
      <c r="L13" s="1530"/>
      <c r="M13" s="1530"/>
      <c r="N13" s="1530"/>
      <c r="O13" s="1530"/>
      <c r="P13" s="1530"/>
      <c r="Q13" s="1530"/>
      <c r="R13" s="1531"/>
      <c r="S13" s="1439"/>
      <c r="T13" s="1435"/>
      <c r="U13" s="1435"/>
      <c r="V13" s="1435"/>
      <c r="W13" s="1435"/>
      <c r="X13" s="1435"/>
      <c r="Y13" s="1435"/>
      <c r="Z13" s="1435"/>
    </row>
    <row r="14" spans="1:26" ht="12" customHeight="1">
      <c r="A14" s="1435"/>
      <c r="B14" s="159"/>
      <c r="C14" s="1440"/>
      <c r="D14" s="1440"/>
      <c r="E14" s="1440"/>
      <c r="F14" s="1440"/>
      <c r="G14" s="1440"/>
      <c r="H14" s="1440"/>
      <c r="I14" s="1440"/>
      <c r="J14" s="1440"/>
      <c r="K14" s="1440"/>
      <c r="L14" s="1440"/>
      <c r="M14" s="1440"/>
      <c r="N14" s="1440"/>
      <c r="O14" s="1440"/>
      <c r="P14" s="1440"/>
      <c r="Q14" s="1440"/>
      <c r="R14" s="1440"/>
      <c r="S14" s="1441"/>
      <c r="T14" s="1435"/>
      <c r="U14" s="1435"/>
      <c r="V14" s="1435"/>
      <c r="W14" s="1435"/>
      <c r="X14" s="1435"/>
      <c r="Y14" s="1435"/>
      <c r="Z14" s="1435"/>
    </row>
    <row r="15" spans="1:26" ht="12" customHeight="1">
      <c r="A15" s="1435"/>
      <c r="B15" s="159"/>
      <c r="C15" s="1442" t="s">
        <v>10</v>
      </c>
      <c r="D15" s="1442"/>
      <c r="E15" s="1442"/>
      <c r="F15" s="1442"/>
      <c r="G15" s="1442"/>
      <c r="H15" s="1442"/>
      <c r="I15" s="1444"/>
      <c r="J15" s="1444"/>
      <c r="K15" s="1444"/>
      <c r="L15" s="1444"/>
      <c r="M15" s="1444"/>
      <c r="N15" s="1444"/>
      <c r="O15" s="1444"/>
      <c r="P15" s="1444"/>
      <c r="Q15" s="1444"/>
      <c r="R15" s="1444"/>
      <c r="S15" s="1445"/>
      <c r="T15" s="1435"/>
      <c r="U15" s="1435"/>
      <c r="V15" s="1435"/>
      <c r="W15" s="1435"/>
      <c r="X15" s="1435"/>
      <c r="Y15" s="1435"/>
      <c r="Z15" s="1435"/>
    </row>
    <row r="16" spans="1:26" ht="15" customHeight="1">
      <c r="A16" s="1435"/>
      <c r="B16" s="1437"/>
      <c r="C16" s="1541" t="s">
        <v>4</v>
      </c>
      <c r="D16" s="1530"/>
      <c r="E16" s="1530"/>
      <c r="F16" s="1530"/>
      <c r="G16" s="1531"/>
      <c r="H16" s="1443"/>
      <c r="I16" s="1527"/>
      <c r="J16" s="1530"/>
      <c r="K16" s="1530"/>
      <c r="L16" s="1530"/>
      <c r="M16" s="1530"/>
      <c r="N16" s="1530"/>
      <c r="O16" s="1530"/>
      <c r="P16" s="1530"/>
      <c r="Q16" s="1530"/>
      <c r="R16" s="1531"/>
      <c r="S16" s="1439"/>
      <c r="T16" s="1435"/>
      <c r="U16" s="1435"/>
      <c r="V16" s="1435"/>
      <c r="W16" s="1435"/>
      <c r="X16" s="1435"/>
      <c r="Y16" s="1435"/>
      <c r="Z16" s="1435"/>
    </row>
    <row r="17" spans="1:26" ht="15" customHeight="1">
      <c r="A17" s="1435"/>
      <c r="B17" s="1437"/>
      <c r="C17" s="1541" t="s">
        <v>6</v>
      </c>
      <c r="D17" s="1530"/>
      <c r="E17" s="1530"/>
      <c r="F17" s="1530"/>
      <c r="G17" s="1531"/>
      <c r="H17" s="1443"/>
      <c r="I17" s="1527"/>
      <c r="J17" s="1530"/>
      <c r="K17" s="1530"/>
      <c r="L17" s="1530"/>
      <c r="M17" s="1530"/>
      <c r="N17" s="1530"/>
      <c r="O17" s="1530"/>
      <c r="P17" s="1530"/>
      <c r="Q17" s="1530"/>
      <c r="R17" s="1531"/>
      <c r="S17" s="1439"/>
      <c r="T17" s="1435"/>
      <c r="U17" s="1435"/>
      <c r="V17" s="1435"/>
      <c r="W17" s="1435"/>
      <c r="X17" s="1435"/>
      <c r="Y17" s="1435"/>
      <c r="Z17" s="1435"/>
    </row>
    <row r="18" spans="1:26" ht="15" customHeight="1">
      <c r="A18" s="1435"/>
      <c r="B18" s="1437"/>
      <c r="C18" s="1541" t="s">
        <v>11</v>
      </c>
      <c r="D18" s="1530"/>
      <c r="E18" s="1530"/>
      <c r="F18" s="1530"/>
      <c r="G18" s="1531"/>
      <c r="H18" s="1443"/>
      <c r="I18" s="1527"/>
      <c r="J18" s="1528"/>
      <c r="K18" s="1528"/>
      <c r="L18" s="1528"/>
      <c r="M18" s="1528"/>
      <c r="N18" s="1528"/>
      <c r="O18" s="1528"/>
      <c r="P18" s="1528"/>
      <c r="Q18" s="1528"/>
      <c r="R18" s="1529"/>
      <c r="S18" s="1439"/>
      <c r="T18" s="1435"/>
      <c r="U18" s="1435"/>
      <c r="V18" s="1435"/>
      <c r="W18" s="1435"/>
      <c r="X18" s="1435"/>
      <c r="Y18" s="1435"/>
      <c r="Z18" s="1435"/>
    </row>
    <row r="19" spans="1:26" ht="19.5" customHeight="1">
      <c r="A19" s="1435"/>
      <c r="B19" s="1437"/>
      <c r="C19" s="1541" t="s">
        <v>12</v>
      </c>
      <c r="D19" s="1530"/>
      <c r="E19" s="1530"/>
      <c r="F19" s="1530"/>
      <c r="G19" s="1531"/>
      <c r="H19" s="1443"/>
      <c r="I19" s="1527"/>
      <c r="J19" s="1530"/>
      <c r="K19" s="1530"/>
      <c r="L19" s="1530"/>
      <c r="M19" s="1530"/>
      <c r="N19" s="1530"/>
      <c r="O19" s="1530"/>
      <c r="P19" s="1530"/>
      <c r="Q19" s="1530"/>
      <c r="R19" s="1531"/>
      <c r="S19" s="1439"/>
      <c r="T19" s="1435"/>
      <c r="U19" s="1435"/>
      <c r="V19" s="1435"/>
      <c r="W19" s="1435"/>
      <c r="X19" s="1435"/>
      <c r="Y19" s="1435"/>
      <c r="Z19" s="1435"/>
    </row>
    <row r="20" spans="1:26" ht="12" customHeight="1">
      <c r="A20" s="1435"/>
      <c r="B20" s="159"/>
      <c r="C20" s="153"/>
      <c r="D20" s="153"/>
      <c r="E20" s="153"/>
      <c r="F20" s="153"/>
      <c r="G20" s="153"/>
      <c r="H20" s="1440"/>
      <c r="I20" s="1440"/>
      <c r="J20" s="1440"/>
      <c r="K20" s="1440"/>
      <c r="L20" s="1442"/>
      <c r="M20" s="1442"/>
      <c r="N20" s="1440"/>
      <c r="O20" s="1440"/>
      <c r="P20" s="1440"/>
      <c r="Q20" s="1440"/>
      <c r="R20" s="1440"/>
      <c r="S20" s="1441"/>
      <c r="T20" s="1435"/>
      <c r="U20" s="1435"/>
      <c r="V20" s="1435"/>
      <c r="W20" s="1435"/>
      <c r="X20" s="1435"/>
      <c r="Y20" s="1435"/>
      <c r="Z20" s="1435"/>
    </row>
    <row r="21" spans="1:26" ht="12" customHeight="1">
      <c r="A21" s="1435"/>
      <c r="B21" s="159"/>
      <c r="C21" s="1442" t="s">
        <v>13</v>
      </c>
      <c r="D21" s="1442"/>
      <c r="E21" s="1442"/>
      <c r="F21" s="1442"/>
      <c r="G21" s="1442"/>
      <c r="H21" s="1442"/>
      <c r="I21" s="1442"/>
      <c r="J21" s="1442"/>
      <c r="K21" s="1442"/>
      <c r="L21" s="1442"/>
      <c r="M21" s="1442"/>
      <c r="N21" s="1442"/>
      <c r="O21" s="1442"/>
      <c r="P21" s="1442"/>
      <c r="Q21" s="1442"/>
      <c r="R21" s="1442"/>
      <c r="S21" s="1445"/>
      <c r="T21" s="1435"/>
      <c r="U21" s="1435"/>
      <c r="V21" s="1435"/>
      <c r="W21" s="1435"/>
      <c r="X21" s="1435"/>
      <c r="Y21" s="1435"/>
      <c r="Z21" s="1435"/>
    </row>
    <row r="22" spans="1:26" ht="14.25" customHeight="1">
      <c r="A22" s="1435"/>
      <c r="B22" s="1437"/>
      <c r="C22" s="1541" t="s">
        <v>14</v>
      </c>
      <c r="D22" s="1530"/>
      <c r="E22" s="1530"/>
      <c r="F22" s="1530"/>
      <c r="G22" s="1531"/>
      <c r="H22" s="1446"/>
      <c r="I22" s="1532" t="s">
        <v>15</v>
      </c>
      <c r="J22" s="1533"/>
      <c r="K22" s="1533"/>
      <c r="L22" s="1533"/>
      <c r="M22" s="1533"/>
      <c r="N22" s="1533"/>
      <c r="O22" s="1533"/>
      <c r="P22" s="1533"/>
      <c r="Q22" s="1533"/>
      <c r="R22" s="1534"/>
      <c r="S22" s="1439"/>
      <c r="T22" s="1435"/>
      <c r="U22" s="1435"/>
      <c r="V22" s="1435"/>
      <c r="W22" s="1435"/>
      <c r="X22" s="1435"/>
      <c r="Y22" s="1435"/>
      <c r="Z22" s="1435"/>
    </row>
    <row r="23" spans="1:26" ht="14.25" customHeight="1">
      <c r="A23" s="1435"/>
      <c r="B23" s="1437"/>
      <c r="C23" s="1541" t="s">
        <v>16</v>
      </c>
      <c r="D23" s="1530"/>
      <c r="E23" s="1530"/>
      <c r="F23" s="1530"/>
      <c r="G23" s="1531"/>
      <c r="H23" s="1446"/>
      <c r="I23" s="1532" t="s">
        <v>17</v>
      </c>
      <c r="J23" s="1533"/>
      <c r="K23" s="1533"/>
      <c r="L23" s="1533"/>
      <c r="M23" s="1533"/>
      <c r="N23" s="1533"/>
      <c r="O23" s="1533"/>
      <c r="P23" s="1533"/>
      <c r="Q23" s="1533"/>
      <c r="R23" s="1534"/>
      <c r="S23" s="1439"/>
      <c r="T23" s="1435"/>
      <c r="U23" s="1435"/>
      <c r="V23" s="1435"/>
      <c r="W23" s="1435"/>
      <c r="X23" s="1435"/>
      <c r="Y23" s="1435"/>
      <c r="Z23" s="1435"/>
    </row>
    <row r="24" spans="1:26" ht="14.25" customHeight="1">
      <c r="A24" s="1435"/>
      <c r="B24" s="1437"/>
      <c r="C24" s="1541" t="s">
        <v>18</v>
      </c>
      <c r="D24" s="1530"/>
      <c r="E24" s="1530"/>
      <c r="F24" s="1530"/>
      <c r="G24" s="1531"/>
      <c r="H24" s="1446"/>
      <c r="I24" s="1532" t="s">
        <v>19</v>
      </c>
      <c r="J24" s="1533"/>
      <c r="K24" s="1533"/>
      <c r="L24" s="1533"/>
      <c r="M24" s="1533"/>
      <c r="N24" s="1533"/>
      <c r="O24" s="1533"/>
      <c r="P24" s="1533"/>
      <c r="Q24" s="1533"/>
      <c r="R24" s="1534"/>
      <c r="S24" s="1439"/>
      <c r="T24" s="1435"/>
      <c r="U24" s="1435"/>
      <c r="V24" s="1435"/>
      <c r="W24" s="1435"/>
      <c r="X24" s="1435"/>
      <c r="Y24" s="1435"/>
      <c r="Z24" s="1435"/>
    </row>
    <row r="25" spans="1:26" ht="14.25" customHeight="1">
      <c r="A25" s="1435"/>
      <c r="B25" s="1437"/>
      <c r="C25" s="1541" t="s">
        <v>20</v>
      </c>
      <c r="D25" s="1530"/>
      <c r="E25" s="1530"/>
      <c r="F25" s="1530"/>
      <c r="G25" s="1531"/>
      <c r="H25" s="1446"/>
      <c r="I25" s="1532" t="s">
        <v>21</v>
      </c>
      <c r="J25" s="1533"/>
      <c r="K25" s="1533"/>
      <c r="L25" s="1533"/>
      <c r="M25" s="1533"/>
      <c r="N25" s="1533"/>
      <c r="O25" s="1533"/>
      <c r="P25" s="1533"/>
      <c r="Q25" s="1533"/>
      <c r="R25" s="1534"/>
      <c r="S25" s="1439"/>
      <c r="T25" s="1435"/>
      <c r="U25" s="1435"/>
      <c r="V25" s="1435"/>
      <c r="W25" s="1435"/>
      <c r="X25" s="1435"/>
      <c r="Y25" s="1435"/>
      <c r="Z25" s="1435"/>
    </row>
    <row r="26" spans="1:26" ht="12" customHeight="1">
      <c r="A26" s="1435"/>
      <c r="B26" s="159"/>
      <c r="C26" s="1440"/>
      <c r="D26" s="1440"/>
      <c r="E26" s="1440"/>
      <c r="F26" s="1440"/>
      <c r="G26" s="1440"/>
      <c r="H26" s="1440"/>
      <c r="I26" s="1440"/>
      <c r="J26" s="1440"/>
      <c r="K26" s="1440"/>
      <c r="L26" s="1440"/>
      <c r="M26" s="1440"/>
      <c r="N26" s="1440"/>
      <c r="O26" s="1440"/>
      <c r="P26" s="1440"/>
      <c r="Q26" s="1440"/>
      <c r="R26" s="1440"/>
      <c r="S26" s="1441"/>
      <c r="T26" s="1435"/>
      <c r="U26" s="1435"/>
      <c r="V26" s="1435"/>
      <c r="W26" s="1435"/>
      <c r="X26" s="1435"/>
      <c r="Y26" s="1435"/>
      <c r="Z26" s="1435"/>
    </row>
    <row r="27" spans="1:26" ht="12" customHeight="1">
      <c r="A27" s="1435"/>
      <c r="B27" s="159"/>
      <c r="C27" s="1442" t="s">
        <v>22</v>
      </c>
      <c r="D27" s="1442"/>
      <c r="E27" s="1442"/>
      <c r="F27" s="1442"/>
      <c r="G27" s="1442"/>
      <c r="H27" s="1442"/>
      <c r="I27" s="1442"/>
      <c r="J27" s="1442"/>
      <c r="K27" s="1442"/>
      <c r="L27" s="1442"/>
      <c r="M27" s="1442"/>
      <c r="N27" s="1442"/>
      <c r="O27" s="1442"/>
      <c r="P27" s="1442"/>
      <c r="Q27" s="1442"/>
      <c r="R27" s="1442"/>
      <c r="S27" s="1445"/>
      <c r="T27" s="1435"/>
      <c r="U27" s="1435"/>
      <c r="V27" s="1435"/>
      <c r="W27" s="1435"/>
      <c r="X27" s="1435"/>
      <c r="Y27" s="1435"/>
      <c r="Z27" s="1435"/>
    </row>
    <row r="28" spans="1:26" ht="25.5" customHeight="1">
      <c r="A28" s="1435"/>
      <c r="B28" s="159"/>
      <c r="C28" s="1535"/>
      <c r="D28" s="1536"/>
      <c r="E28" s="1536"/>
      <c r="F28" s="1536"/>
      <c r="G28" s="1536"/>
      <c r="H28" s="1536"/>
      <c r="I28" s="1536"/>
      <c r="J28" s="1536"/>
      <c r="K28" s="1536"/>
      <c r="L28" s="1536"/>
      <c r="M28" s="1536"/>
      <c r="N28" s="1536"/>
      <c r="O28" s="1536"/>
      <c r="P28" s="1536"/>
      <c r="Q28" s="1536"/>
      <c r="R28" s="1537"/>
      <c r="S28" s="1447"/>
      <c r="T28" s="1435"/>
      <c r="U28" s="1435"/>
      <c r="V28" s="1435"/>
      <c r="W28" s="1435"/>
      <c r="X28" s="1435"/>
      <c r="Y28" s="1435"/>
      <c r="Z28" s="1435"/>
    </row>
    <row r="29" spans="1:26">
      <c r="A29" s="1435"/>
      <c r="B29" s="159"/>
      <c r="C29" s="1538"/>
      <c r="D29" s="1539"/>
      <c r="E29" s="1539"/>
      <c r="F29" s="1539"/>
      <c r="G29" s="1539"/>
      <c r="H29" s="1539"/>
      <c r="I29" s="1539"/>
      <c r="J29" s="1539"/>
      <c r="K29" s="1539"/>
      <c r="L29" s="1539"/>
      <c r="M29" s="1539"/>
      <c r="N29" s="1539"/>
      <c r="O29" s="1539"/>
      <c r="P29" s="1539"/>
      <c r="Q29" s="1539"/>
      <c r="R29" s="1540"/>
      <c r="S29" s="1447"/>
      <c r="T29" s="1435"/>
      <c r="U29" s="1435"/>
      <c r="V29" s="1435"/>
      <c r="W29" s="1435"/>
      <c r="X29" s="1435"/>
      <c r="Y29" s="1435"/>
      <c r="Z29" s="1435"/>
    </row>
    <row r="30" spans="1:26" ht="6" customHeight="1">
      <c r="A30" s="1435"/>
      <c r="B30" s="159"/>
      <c r="C30" s="153"/>
      <c r="D30" s="153"/>
      <c r="E30" s="153"/>
      <c r="F30" s="153"/>
      <c r="G30" s="153"/>
      <c r="H30" s="1440"/>
      <c r="I30" s="1440"/>
      <c r="J30" s="1440"/>
      <c r="K30" s="1440"/>
      <c r="L30" s="1440"/>
      <c r="M30" s="1440"/>
      <c r="N30" s="1440"/>
      <c r="O30" s="1440"/>
      <c r="P30" s="1440"/>
      <c r="Q30" s="1440"/>
      <c r="R30" s="1440"/>
      <c r="S30" s="1441"/>
      <c r="T30" s="1435"/>
      <c r="U30" s="1435"/>
      <c r="V30" s="1435"/>
      <c r="W30" s="1435"/>
      <c r="X30" s="1435"/>
      <c r="Y30" s="1435"/>
      <c r="Z30" s="1435"/>
    </row>
    <row r="31" spans="1:26" ht="21" customHeight="1">
      <c r="A31" s="1435"/>
      <c r="B31" s="159"/>
      <c r="C31" s="1571" t="s">
        <v>23</v>
      </c>
      <c r="D31" s="1530"/>
      <c r="E31" s="1530"/>
      <c r="F31" s="1530"/>
      <c r="G31" s="1531"/>
      <c r="H31" s="1440"/>
      <c r="I31" s="1542" t="s">
        <v>24</v>
      </c>
      <c r="J31" s="1543"/>
      <c r="K31" s="1543"/>
      <c r="L31" s="1543"/>
      <c r="M31" s="1543"/>
      <c r="N31" s="1543"/>
      <c r="O31" s="1543"/>
      <c r="P31" s="1543"/>
      <c r="Q31" s="1543"/>
      <c r="R31" s="1544"/>
      <c r="S31" s="1441"/>
      <c r="T31" s="1435"/>
      <c r="U31" s="1435"/>
      <c r="V31" s="1435"/>
      <c r="W31" s="1435"/>
      <c r="X31" s="1435"/>
      <c r="Y31" s="1435"/>
      <c r="Z31" s="1435"/>
    </row>
    <row r="32" spans="1:26" ht="26.25" customHeight="1">
      <c r="A32" s="1435"/>
      <c r="B32" s="1437"/>
      <c r="C32" s="1572"/>
      <c r="D32" s="1530"/>
      <c r="E32" s="1530"/>
      <c r="F32" s="1530"/>
      <c r="G32" s="1531"/>
      <c r="H32" s="1443"/>
      <c r="I32" s="1524"/>
      <c r="J32" s="1573"/>
      <c r="K32" s="1573"/>
      <c r="L32" s="1574"/>
      <c r="M32" s="1416"/>
      <c r="N32" s="1524"/>
      <c r="O32" s="1525"/>
      <c r="P32" s="1525"/>
      <c r="Q32" s="1525"/>
      <c r="R32" s="1526"/>
      <c r="S32" s="241"/>
      <c r="T32" s="1435"/>
      <c r="U32" s="1435"/>
      <c r="V32" s="1435"/>
      <c r="W32" s="1435"/>
      <c r="X32" s="1435"/>
      <c r="Y32" s="1435"/>
      <c r="Z32" s="1435"/>
    </row>
    <row r="33" spans="1:26" ht="25.5" customHeight="1">
      <c r="A33" s="1435"/>
      <c r="B33" s="1437"/>
      <c r="C33" s="1572"/>
      <c r="D33" s="1530"/>
      <c r="E33" s="1530"/>
      <c r="F33" s="1530"/>
      <c r="G33" s="1531"/>
      <c r="H33" s="1443"/>
      <c r="I33" s="1524"/>
      <c r="J33" s="1573"/>
      <c r="K33" s="1573"/>
      <c r="L33" s="1574"/>
      <c r="M33" s="1416"/>
      <c r="N33" s="1524"/>
      <c r="O33" s="1525"/>
      <c r="P33" s="1525"/>
      <c r="Q33" s="1525"/>
      <c r="R33" s="1526"/>
      <c r="S33" s="1448"/>
      <c r="T33" s="1435"/>
      <c r="U33" s="1435"/>
      <c r="V33" s="1435"/>
      <c r="W33" s="1435"/>
      <c r="X33" s="1435"/>
      <c r="Y33" s="1435"/>
      <c r="Z33" s="1435"/>
    </row>
    <row r="34" spans="1:26" ht="28.5" customHeight="1">
      <c r="A34" s="1435"/>
      <c r="B34" s="1437"/>
      <c r="C34" s="1572"/>
      <c r="D34" s="1530"/>
      <c r="E34" s="1530"/>
      <c r="F34" s="1530"/>
      <c r="G34" s="1531"/>
      <c r="H34" s="1443"/>
      <c r="I34" s="1524"/>
      <c r="J34" s="1573"/>
      <c r="K34" s="1573"/>
      <c r="L34" s="1574"/>
      <c r="M34" s="1416"/>
      <c r="N34" s="1524"/>
      <c r="O34" s="1525"/>
      <c r="P34" s="1525"/>
      <c r="Q34" s="1525"/>
      <c r="R34" s="1526"/>
      <c r="S34" s="1448"/>
      <c r="T34" s="1435"/>
      <c r="U34" s="1435"/>
      <c r="V34" s="1435"/>
      <c r="W34" s="1435"/>
      <c r="X34" s="1435"/>
      <c r="Y34" s="1435"/>
      <c r="Z34" s="1435"/>
    </row>
    <row r="35" spans="1:26" ht="24" customHeight="1">
      <c r="A35" s="1435"/>
      <c r="B35" s="1437"/>
      <c r="C35" s="1572"/>
      <c r="D35" s="1575"/>
      <c r="E35" s="1575"/>
      <c r="F35" s="1575"/>
      <c r="G35" s="1576"/>
      <c r="H35" s="1443"/>
      <c r="I35" s="1524"/>
      <c r="J35" s="1573"/>
      <c r="K35" s="1573"/>
      <c r="L35" s="1574"/>
      <c r="M35" s="1416"/>
      <c r="N35" s="1524"/>
      <c r="O35" s="1525"/>
      <c r="P35" s="1525"/>
      <c r="Q35" s="1525"/>
      <c r="R35" s="1526"/>
      <c r="S35" s="1448"/>
      <c r="T35" s="1435"/>
      <c r="U35" s="1435"/>
      <c r="V35" s="1435"/>
      <c r="W35" s="1435"/>
      <c r="X35" s="1435"/>
      <c r="Y35" s="1435"/>
      <c r="Z35" s="1435"/>
    </row>
    <row r="36" spans="1:26" ht="16.5" customHeight="1">
      <c r="A36" s="1435"/>
      <c r="B36" s="159"/>
      <c r="C36" s="153"/>
      <c r="D36" s="153"/>
      <c r="E36" s="153"/>
      <c r="F36" s="153"/>
      <c r="G36" s="153"/>
      <c r="H36" s="1440"/>
      <c r="I36" s="153"/>
      <c r="J36" s="1440"/>
      <c r="K36" s="1440"/>
      <c r="L36" s="1440"/>
      <c r="M36" s="1440"/>
      <c r="N36" s="1440"/>
      <c r="O36" s="1440"/>
      <c r="P36" s="1440"/>
      <c r="Q36" s="1440"/>
      <c r="R36" s="1440"/>
      <c r="S36" s="1441"/>
      <c r="T36" s="1435"/>
      <c r="U36" s="1435"/>
      <c r="V36" s="1435"/>
      <c r="W36" s="1435"/>
      <c r="X36" s="1435"/>
      <c r="Y36" s="1435"/>
      <c r="Z36" s="1435"/>
    </row>
    <row r="37" spans="1:26" ht="18" customHeight="1">
      <c r="A37" s="1435"/>
      <c r="B37" s="159"/>
      <c r="C37" s="1571" t="s">
        <v>30</v>
      </c>
      <c r="D37" s="1530"/>
      <c r="E37" s="1530"/>
      <c r="F37" s="1530"/>
      <c r="G37" s="1530"/>
      <c r="H37" s="1530"/>
      <c r="I37" s="1530"/>
      <c r="J37" s="1530"/>
      <c r="K37" s="1530"/>
      <c r="L37" s="1530"/>
      <c r="M37" s="1530"/>
      <c r="N37" s="1530"/>
      <c r="O37" s="1530"/>
      <c r="P37" s="1530"/>
      <c r="Q37" s="1530"/>
      <c r="R37" s="1531"/>
      <c r="S37" s="1439"/>
      <c r="T37" s="1435"/>
      <c r="U37" s="1435"/>
      <c r="V37" s="1435"/>
      <c r="W37" s="1435"/>
      <c r="X37" s="1435"/>
      <c r="Y37" s="1435"/>
      <c r="Z37" s="1435"/>
    </row>
    <row r="38" spans="1:26" ht="19.5" customHeight="1">
      <c r="A38" s="1435"/>
      <c r="B38" s="1437"/>
      <c r="C38" s="1449" t="s">
        <v>31</v>
      </c>
      <c r="D38" s="1569" t="s">
        <v>32</v>
      </c>
      <c r="E38" s="1540"/>
      <c r="F38" s="87"/>
      <c r="G38" s="1569" t="s">
        <v>33</v>
      </c>
      <c r="H38" s="1539"/>
      <c r="I38" s="1540"/>
      <c r="J38" s="87"/>
      <c r="K38" s="1569" t="s">
        <v>34</v>
      </c>
      <c r="L38" s="1540"/>
      <c r="M38" s="87"/>
      <c r="N38" s="1569" t="s">
        <v>35</v>
      </c>
      <c r="O38" s="1539"/>
      <c r="P38" s="1540"/>
      <c r="Q38" s="87"/>
      <c r="R38" s="1450" t="s">
        <v>36</v>
      </c>
      <c r="S38" s="1439"/>
      <c r="T38" s="1435"/>
      <c r="U38" s="1435"/>
      <c r="V38" s="1435"/>
      <c r="W38" s="1435"/>
      <c r="X38" s="1435"/>
      <c r="Y38" s="1435"/>
      <c r="Z38" s="1435"/>
    </row>
    <row r="39" spans="1:26" ht="39.75" customHeight="1">
      <c r="A39" s="1435"/>
      <c r="B39" s="1437"/>
      <c r="C39" s="1451">
        <v>1</v>
      </c>
      <c r="D39" s="1552"/>
      <c r="E39" s="1577"/>
      <c r="F39" s="87"/>
      <c r="G39" s="1535"/>
      <c r="H39" s="1536"/>
      <c r="I39" s="1537"/>
      <c r="J39" s="87"/>
      <c r="K39" s="1556"/>
      <c r="L39" s="1540"/>
      <c r="M39" s="87"/>
      <c r="N39" s="1570"/>
      <c r="O39" s="1530"/>
      <c r="P39" s="1531"/>
      <c r="Q39" s="87"/>
      <c r="R39" s="243"/>
      <c r="S39" s="1439"/>
      <c r="T39" s="1435"/>
      <c r="U39" s="1435"/>
      <c r="V39" s="1435"/>
      <c r="W39" s="1435"/>
      <c r="X39" s="1435"/>
      <c r="Y39" s="1435"/>
      <c r="Z39" s="1435"/>
    </row>
    <row r="40" spans="1:26" ht="27" customHeight="1">
      <c r="A40" s="1435"/>
      <c r="B40" s="1437"/>
      <c r="C40" s="1451">
        <v>2</v>
      </c>
      <c r="D40" s="1552"/>
      <c r="E40" s="1553"/>
      <c r="F40" s="87"/>
      <c r="G40" s="1535"/>
      <c r="H40" s="1554"/>
      <c r="I40" s="1555"/>
      <c r="J40" s="87"/>
      <c r="K40" s="1556"/>
      <c r="L40" s="1557"/>
      <c r="M40" s="87"/>
      <c r="N40" s="1570"/>
      <c r="O40" s="1530"/>
      <c r="P40" s="1531"/>
      <c r="Q40" s="87"/>
      <c r="R40" s="242"/>
      <c r="S40" s="1439"/>
      <c r="T40" s="1435"/>
      <c r="U40" s="1435"/>
      <c r="V40" s="1435"/>
      <c r="W40" s="1435"/>
      <c r="X40" s="1435"/>
      <c r="Y40" s="1435"/>
      <c r="Z40" s="1435"/>
    </row>
    <row r="41" spans="1:26" ht="27" customHeight="1">
      <c r="A41" s="1435"/>
      <c r="B41" s="1437"/>
      <c r="C41" s="1451">
        <v>3</v>
      </c>
      <c r="D41" s="1552"/>
      <c r="E41" s="1553"/>
      <c r="F41" s="87"/>
      <c r="G41" s="1535"/>
      <c r="H41" s="1554"/>
      <c r="I41" s="1555"/>
      <c r="J41" s="87"/>
      <c r="K41" s="1556"/>
      <c r="L41" s="1557"/>
      <c r="M41" s="87"/>
      <c r="N41" s="1570"/>
      <c r="O41" s="1530"/>
      <c r="P41" s="1531"/>
      <c r="Q41" s="87"/>
      <c r="R41" s="242"/>
      <c r="S41" s="1439"/>
      <c r="T41" s="1435"/>
      <c r="U41" s="1435"/>
      <c r="V41" s="1435"/>
      <c r="W41" s="1435"/>
      <c r="X41" s="1435"/>
      <c r="Y41" s="1435"/>
      <c r="Z41" s="1435"/>
    </row>
    <row r="42" spans="1:26" ht="24" customHeight="1">
      <c r="A42" s="1435"/>
      <c r="B42" s="159"/>
      <c r="C42" s="1451">
        <v>4</v>
      </c>
      <c r="D42" s="1552"/>
      <c r="E42" s="1553"/>
      <c r="F42" s="87"/>
      <c r="G42" s="1535"/>
      <c r="H42" s="1554"/>
      <c r="I42" s="1555"/>
      <c r="J42" s="87"/>
      <c r="K42" s="1556"/>
      <c r="L42" s="1557"/>
      <c r="M42" s="87"/>
      <c r="N42" s="1570"/>
      <c r="O42" s="1530"/>
      <c r="P42" s="1531"/>
      <c r="Q42" s="87"/>
      <c r="R42" s="242"/>
      <c r="S42" s="1439"/>
      <c r="T42" s="1435"/>
      <c r="U42" s="1435"/>
      <c r="V42" s="1435"/>
      <c r="W42" s="1435"/>
      <c r="X42" s="1435"/>
      <c r="Y42" s="1435"/>
      <c r="Z42" s="1435"/>
    </row>
    <row r="43" spans="1:26" ht="12" customHeight="1">
      <c r="A43" s="1435"/>
      <c r="B43" s="159"/>
      <c r="C43" s="1452"/>
      <c r="D43" s="1452"/>
      <c r="E43" s="1452"/>
      <c r="F43" s="1452"/>
      <c r="G43" s="1452"/>
      <c r="H43" s="1452"/>
      <c r="I43" s="1452"/>
      <c r="J43" s="1452"/>
      <c r="K43" s="1452"/>
      <c r="L43" s="1452"/>
      <c r="M43" s="1452"/>
      <c r="N43" s="1452"/>
      <c r="O43" s="87"/>
      <c r="P43" s="1452"/>
      <c r="Q43" s="1452"/>
      <c r="R43" s="1452"/>
      <c r="S43" s="1439"/>
      <c r="T43" s="1435"/>
      <c r="U43" s="1435"/>
      <c r="V43" s="1435"/>
      <c r="W43" s="1435"/>
      <c r="X43" s="1435"/>
      <c r="Y43" s="1435"/>
      <c r="Z43" s="1435"/>
    </row>
    <row r="44" spans="1:26" ht="13.5" customHeight="1">
      <c r="A44" s="1435"/>
      <c r="B44" s="159"/>
      <c r="C44" s="1444" t="s">
        <v>37</v>
      </c>
      <c r="D44" s="1442"/>
      <c r="E44" s="1442"/>
      <c r="F44" s="1442"/>
      <c r="G44" s="1442"/>
      <c r="H44" s="1442"/>
      <c r="I44" s="1442"/>
      <c r="J44" s="1442"/>
      <c r="K44" s="1442"/>
      <c r="L44" s="1442"/>
      <c r="M44" s="1442"/>
      <c r="N44" s="1442"/>
      <c r="O44" s="87"/>
      <c r="P44" s="1442"/>
      <c r="Q44" s="1442"/>
      <c r="R44" s="1442"/>
      <c r="S44" s="1445"/>
      <c r="T44" s="1435"/>
      <c r="U44" s="1435"/>
      <c r="V44" s="1435"/>
      <c r="W44" s="1435"/>
      <c r="X44" s="1435"/>
      <c r="Y44" s="1435"/>
      <c r="Z44" s="1435"/>
    </row>
    <row r="45" spans="1:26" ht="17.25" customHeight="1">
      <c r="A45" s="1435"/>
      <c r="B45" s="159"/>
      <c r="C45" s="1535"/>
      <c r="D45" s="1536"/>
      <c r="E45" s="1536"/>
      <c r="F45" s="1536"/>
      <c r="G45" s="1536"/>
      <c r="H45" s="1536"/>
      <c r="I45" s="1536"/>
      <c r="J45" s="1536"/>
      <c r="K45" s="1536"/>
      <c r="L45" s="1536"/>
      <c r="M45" s="1536"/>
      <c r="N45" s="1536"/>
      <c r="O45" s="1536"/>
      <c r="P45" s="1536"/>
      <c r="Q45" s="1536"/>
      <c r="R45" s="1537"/>
      <c r="S45" s="1445"/>
      <c r="T45" s="1435"/>
      <c r="U45" s="1435"/>
      <c r="V45" s="1435"/>
      <c r="W45" s="1435"/>
      <c r="X45" s="1435"/>
      <c r="Y45" s="1435"/>
      <c r="Z45" s="1435"/>
    </row>
    <row r="46" spans="1:26" ht="13.5" customHeight="1">
      <c r="A46" s="1435"/>
      <c r="B46" s="159"/>
      <c r="C46" s="1566"/>
      <c r="D46" s="1567"/>
      <c r="E46" s="1567"/>
      <c r="F46" s="1567"/>
      <c r="G46" s="1567"/>
      <c r="H46" s="1567"/>
      <c r="I46" s="1567"/>
      <c r="J46" s="1567"/>
      <c r="K46" s="1567"/>
      <c r="L46" s="1567"/>
      <c r="M46" s="1567"/>
      <c r="N46" s="1567"/>
      <c r="O46" s="1567"/>
      <c r="P46" s="1567"/>
      <c r="Q46" s="1567"/>
      <c r="R46" s="1568"/>
      <c r="S46" s="1445"/>
      <c r="T46" s="1435"/>
      <c r="U46" s="1435"/>
      <c r="V46" s="1435"/>
      <c r="W46" s="1435"/>
      <c r="X46" s="1435"/>
      <c r="Y46" s="1435"/>
      <c r="Z46" s="1435"/>
    </row>
    <row r="47" spans="1:26" ht="13.5" customHeight="1">
      <c r="A47" s="1435"/>
      <c r="B47" s="159"/>
      <c r="C47" s="1538"/>
      <c r="D47" s="1539"/>
      <c r="E47" s="1539"/>
      <c r="F47" s="1539"/>
      <c r="G47" s="1539"/>
      <c r="H47" s="1539"/>
      <c r="I47" s="1539"/>
      <c r="J47" s="1539"/>
      <c r="K47" s="1539"/>
      <c r="L47" s="1539"/>
      <c r="M47" s="1539"/>
      <c r="N47" s="1539"/>
      <c r="O47" s="1539"/>
      <c r="P47" s="1539"/>
      <c r="Q47" s="1539"/>
      <c r="R47" s="1540"/>
      <c r="S47" s="1445"/>
      <c r="T47" s="1435"/>
      <c r="U47" s="1435"/>
      <c r="V47" s="1435"/>
      <c r="W47" s="1435"/>
      <c r="X47" s="1435"/>
      <c r="Y47" s="1435"/>
      <c r="Z47" s="1435"/>
    </row>
    <row r="48" spans="1:26" ht="13.5" customHeight="1">
      <c r="A48" s="1435"/>
      <c r="B48" s="159"/>
      <c r="C48" s="1442"/>
      <c r="D48" s="1442"/>
      <c r="E48" s="1442"/>
      <c r="F48" s="1442"/>
      <c r="G48" s="1442"/>
      <c r="H48" s="1442"/>
      <c r="I48" s="1442"/>
      <c r="J48" s="1442"/>
      <c r="K48" s="1442"/>
      <c r="L48" s="1442"/>
      <c r="M48" s="1442"/>
      <c r="N48" s="1442"/>
      <c r="O48" s="87"/>
      <c r="P48" s="1442"/>
      <c r="Q48" s="1442"/>
      <c r="R48" s="1442"/>
      <c r="S48" s="1445"/>
      <c r="T48" s="1435"/>
      <c r="U48" s="1435"/>
      <c r="V48" s="1435"/>
      <c r="W48" s="1435"/>
      <c r="X48" s="1435"/>
      <c r="Y48" s="1435"/>
      <c r="Z48" s="1435"/>
    </row>
    <row r="49" spans="1:26" ht="13.5" customHeight="1">
      <c r="A49" s="1435"/>
      <c r="B49" s="159"/>
      <c r="C49" s="1442" t="s">
        <v>38</v>
      </c>
      <c r="D49" s="1442"/>
      <c r="E49" s="1442"/>
      <c r="F49" s="1442"/>
      <c r="G49" s="1442"/>
      <c r="H49" s="1442"/>
      <c r="I49" s="1442"/>
      <c r="J49" s="1442"/>
      <c r="K49" s="1442"/>
      <c r="L49" s="1442"/>
      <c r="M49" s="1442"/>
      <c r="N49" s="1442"/>
      <c r="O49" s="87"/>
      <c r="P49" s="1442"/>
      <c r="Q49" s="1442"/>
      <c r="R49" s="1442"/>
      <c r="S49" s="1445"/>
      <c r="T49" s="1435"/>
      <c r="U49" s="1435"/>
      <c r="V49" s="1435"/>
      <c r="W49" s="1435"/>
      <c r="X49" s="1435"/>
      <c r="Y49" s="1435"/>
      <c r="Z49" s="1435"/>
    </row>
    <row r="50" spans="1:26" ht="8.25" customHeight="1">
      <c r="A50" s="1435"/>
      <c r="B50" s="159"/>
      <c r="C50" s="153"/>
      <c r="D50" s="153"/>
      <c r="E50" s="153"/>
      <c r="F50" s="153"/>
      <c r="G50" s="153"/>
      <c r="H50" s="1440"/>
      <c r="I50" s="1440"/>
      <c r="J50" s="1440"/>
      <c r="K50" s="1440"/>
      <c r="L50" s="1442"/>
      <c r="M50" s="1442"/>
      <c r="N50" s="1440"/>
      <c r="O50" s="1440"/>
      <c r="P50" s="1452"/>
      <c r="Q50" s="1440"/>
      <c r="R50" s="1440"/>
      <c r="S50" s="1441"/>
      <c r="T50" s="1435"/>
      <c r="U50" s="1435"/>
      <c r="V50" s="1435"/>
      <c r="W50" s="1435"/>
      <c r="X50" s="1435"/>
      <c r="Y50" s="1435"/>
      <c r="Z50" s="1435"/>
    </row>
    <row r="51" spans="1:26" ht="59.25" customHeight="1">
      <c r="A51" s="1435"/>
      <c r="B51" s="1437"/>
      <c r="C51" s="1564" t="s">
        <v>39</v>
      </c>
      <c r="D51" s="1565"/>
      <c r="E51" s="1453" t="s">
        <v>40</v>
      </c>
      <c r="F51" s="87"/>
      <c r="G51" s="1560" t="s">
        <v>41</v>
      </c>
      <c r="H51" s="1530"/>
      <c r="I51" s="1530"/>
      <c r="J51" s="1530"/>
      <c r="K51" s="1531"/>
      <c r="L51" s="1453" t="s">
        <v>42</v>
      </c>
      <c r="M51" s="1443"/>
      <c r="N51" s="1453" t="s">
        <v>43</v>
      </c>
      <c r="O51" s="1443"/>
      <c r="P51" s="1454" t="s">
        <v>44</v>
      </c>
      <c r="Q51" s="1443"/>
      <c r="R51" s="1494" t="s">
        <v>45</v>
      </c>
      <c r="S51" s="1445"/>
      <c r="T51" s="1435"/>
      <c r="U51" s="1435"/>
      <c r="V51" s="1435"/>
      <c r="W51" s="1435"/>
      <c r="X51" s="1435"/>
      <c r="Y51" s="1435"/>
      <c r="Z51" s="1435"/>
    </row>
    <row r="52" spans="1:26" ht="66" customHeight="1">
      <c r="A52" s="1435"/>
      <c r="B52" s="159"/>
      <c r="C52" s="1558" t="s">
        <v>46</v>
      </c>
      <c r="D52" s="1559"/>
      <c r="E52" s="1464" t="s">
        <v>47</v>
      </c>
      <c r="F52" s="1398"/>
      <c r="G52" s="1558" t="s">
        <v>48</v>
      </c>
      <c r="H52" s="1561"/>
      <c r="I52" s="1561"/>
      <c r="J52" s="1561"/>
      <c r="K52" s="1559"/>
      <c r="L52" s="1465" t="s">
        <v>49</v>
      </c>
      <c r="M52" s="395"/>
      <c r="N52" s="1466" t="s">
        <v>50</v>
      </c>
      <c r="O52" s="395"/>
      <c r="P52" s="1467" t="str">
        <f>IF('Diagnóstico de la Población'!$M$11="","",'Diagnóstico de la Población'!$M$11)</f>
        <v/>
      </c>
      <c r="Q52" s="1440"/>
      <c r="R52" s="1467" t="str" cm="1">
        <f t="array" ref="R52:S52">IF('Diagnóstico de la Población'!P146:Q146="","",'Diagnóstico de la Población'!P146)</f>
        <v/>
      </c>
      <c r="S52" s="1455" t="str">
        <v/>
      </c>
      <c r="T52" s="1456"/>
      <c r="U52" s="1435"/>
      <c r="V52" s="1435"/>
      <c r="W52" s="1435"/>
      <c r="X52" s="1435"/>
      <c r="Y52" s="1435"/>
      <c r="Z52" s="1435"/>
    </row>
    <row r="53" spans="1:26" ht="58.5" customHeight="1">
      <c r="A53" s="1435"/>
      <c r="B53" s="159"/>
      <c r="C53" s="1558" t="s">
        <v>46</v>
      </c>
      <c r="D53" s="1559"/>
      <c r="E53" s="1464" t="s">
        <v>51</v>
      </c>
      <c r="F53" s="1398"/>
      <c r="G53" s="1562" t="s">
        <v>52</v>
      </c>
      <c r="H53" s="1561"/>
      <c r="I53" s="1561"/>
      <c r="J53" s="1561"/>
      <c r="K53" s="1559"/>
      <c r="L53" s="1465" t="s">
        <v>53</v>
      </c>
      <c r="M53" s="395"/>
      <c r="N53" s="1466" t="s">
        <v>50</v>
      </c>
      <c r="O53" s="395"/>
      <c r="P53" s="1467" t="str">
        <f>IF('Diagnóstico de la Población'!$M$11="","",'Diagnóstico de la Población'!$M$11)</f>
        <v/>
      </c>
      <c r="Q53" s="1440"/>
      <c r="R53" s="1467" t="str" cm="1">
        <f t="array" ref="R53:S53">IF('Diagnóstico de la Población'!P153:Q153="","",'Diagnóstico de la Población'!P153)</f>
        <v/>
      </c>
      <c r="S53" s="1455" t="str">
        <v/>
      </c>
      <c r="T53" s="1435"/>
      <c r="U53" s="1435"/>
      <c r="V53" s="1435"/>
      <c r="W53" s="1435"/>
      <c r="X53" s="1435"/>
      <c r="Y53" s="1435"/>
      <c r="Z53" s="1435"/>
    </row>
    <row r="54" spans="1:26" ht="49.5" customHeight="1">
      <c r="A54" s="1435"/>
      <c r="B54" s="159"/>
      <c r="C54" s="1558" t="s">
        <v>46</v>
      </c>
      <c r="D54" s="1559"/>
      <c r="E54" s="1468" t="s">
        <v>51</v>
      </c>
      <c r="F54" s="397"/>
      <c r="G54" s="1563" t="s">
        <v>1241</v>
      </c>
      <c r="H54" s="1533"/>
      <c r="I54" s="1533"/>
      <c r="J54" s="1533"/>
      <c r="K54" s="1534"/>
      <c r="L54" s="1465" t="s">
        <v>49</v>
      </c>
      <c r="M54" s="395"/>
      <c r="N54" s="1466" t="s">
        <v>50</v>
      </c>
      <c r="O54" s="395"/>
      <c r="P54" s="1469" t="str">
        <f>IF('Diagnóstico de la Población'!$M$11="","",'Diagnóstico de la Población'!$M$11)</f>
        <v/>
      </c>
      <c r="Q54" s="1440"/>
      <c r="R54" s="1466" t="str" cm="1">
        <f t="array" ref="R54:S54">IF('Diagnóstico de la Población'!P155:Q155="","",'Diagnóstico de la Población'!P155:Q155)</f>
        <v/>
      </c>
      <c r="S54" s="1457" t="str">
        <v/>
      </c>
      <c r="T54" s="1435"/>
      <c r="U54" s="1435"/>
      <c r="V54" s="1435"/>
      <c r="W54" s="1435"/>
      <c r="X54" s="1435"/>
      <c r="Y54" s="1435"/>
      <c r="Z54" s="1435"/>
    </row>
    <row r="55" spans="1:26" ht="71.25" customHeight="1">
      <c r="A55" s="1435"/>
      <c r="B55" s="159"/>
      <c r="C55" s="1558" t="s">
        <v>1263</v>
      </c>
      <c r="D55" s="1559"/>
      <c r="E55" s="1464" t="s">
        <v>47</v>
      </c>
      <c r="F55" s="1398"/>
      <c r="G55" s="1562" t="s">
        <v>1312</v>
      </c>
      <c r="H55" s="1561"/>
      <c r="I55" s="1561"/>
      <c r="J55" s="1561"/>
      <c r="K55" s="1559"/>
      <c r="L55" s="1465" t="s">
        <v>49</v>
      </c>
      <c r="M55" s="395"/>
      <c r="N55" s="1466" t="s">
        <v>50</v>
      </c>
      <c r="O55" s="395"/>
      <c r="P55" s="1467" t="str">
        <f>IF('Diagnóstico de la Población'!$M$11="","",'Diagnóstico de la Población'!$M$11)</f>
        <v/>
      </c>
      <c r="Q55" s="1440"/>
      <c r="R55" s="1495" t="str" cm="1">
        <f t="array" ref="R55:S55">IF('Diagnóstico de la Población'!P147:Q147="","",'Diagnóstico de la Población'!P147:Q147)</f>
        <v/>
      </c>
      <c r="S55" s="1457" t="str">
        <v/>
      </c>
      <c r="T55" s="1435"/>
      <c r="U55" s="1435"/>
      <c r="V55" s="1435"/>
      <c r="W55" s="1435"/>
      <c r="X55" s="1435"/>
      <c r="Y55" s="1435"/>
      <c r="Z55" s="1435"/>
    </row>
    <row r="56" spans="1:26" ht="48" customHeight="1">
      <c r="A56" s="1458"/>
      <c r="B56" s="1459"/>
      <c r="C56" s="1558" t="s">
        <v>1263</v>
      </c>
      <c r="D56" s="1559"/>
      <c r="E56" s="1464" t="s">
        <v>47</v>
      </c>
      <c r="F56" s="1398"/>
      <c r="G56" s="1558" t="s">
        <v>55</v>
      </c>
      <c r="H56" s="1561"/>
      <c r="I56" s="1561"/>
      <c r="J56" s="1561"/>
      <c r="K56" s="1559"/>
      <c r="L56" s="1465" t="s">
        <v>56</v>
      </c>
      <c r="M56" s="395"/>
      <c r="N56" s="1466" t="s">
        <v>50</v>
      </c>
      <c r="O56" s="395"/>
      <c r="P56" s="1467" t="str">
        <f>IF('Diagnóstico de la Población'!$M$11="","",'Diagnóstico de la Población'!$M$11)</f>
        <v/>
      </c>
      <c r="Q56" s="1440"/>
      <c r="R56" s="1496" t="str" cm="1">
        <f t="array" ref="R56:S56">IF('Diagnóstico de la Población'!P149:Q149="","",'Diagnóstico de la Población'!P149:Q149)</f>
        <v/>
      </c>
      <c r="S56" s="1460" t="str">
        <v/>
      </c>
      <c r="T56" s="1458"/>
      <c r="U56" s="1458"/>
      <c r="V56" s="1458"/>
      <c r="W56" s="1458"/>
      <c r="X56" s="1458"/>
      <c r="Y56" s="1458"/>
      <c r="Z56" s="1458"/>
    </row>
    <row r="57" spans="1:26" ht="12.75" customHeight="1" thickBot="1">
      <c r="A57" s="1458"/>
      <c r="B57" s="1461"/>
      <c r="C57" s="1462"/>
      <c r="D57" s="1462"/>
      <c r="E57" s="1462"/>
      <c r="F57" s="1462"/>
      <c r="G57" s="1462"/>
      <c r="H57" s="1462"/>
      <c r="I57" s="1462"/>
      <c r="J57" s="1462"/>
      <c r="K57" s="1462"/>
      <c r="L57" s="1462"/>
      <c r="M57" s="1462"/>
      <c r="N57" s="1462"/>
      <c r="O57" s="1462"/>
      <c r="P57" s="1462"/>
      <c r="Q57" s="1462"/>
      <c r="R57" s="1462"/>
      <c r="S57" s="1463"/>
      <c r="T57" s="1458"/>
      <c r="U57" s="1435"/>
      <c r="V57" s="1435"/>
      <c r="W57" s="1435"/>
      <c r="X57" s="1435"/>
      <c r="Y57" s="1435"/>
      <c r="Z57" s="1435"/>
    </row>
    <row r="58" spans="1:26" ht="12" customHeight="1">
      <c r="A58" s="1435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1435"/>
      <c r="U58" s="1435"/>
      <c r="V58" s="1435"/>
      <c r="W58" s="1435"/>
      <c r="X58" s="1435"/>
      <c r="Y58" s="1435"/>
      <c r="Z58" s="1435"/>
    </row>
    <row r="59" spans="1:26" ht="12" customHeight="1">
      <c r="A59" s="1435"/>
      <c r="B59" s="1435"/>
      <c r="C59" s="1435"/>
      <c r="D59" s="1435"/>
      <c r="E59" s="1435"/>
      <c r="F59" s="1435"/>
      <c r="G59" s="1435"/>
      <c r="H59" s="1435"/>
      <c r="I59" s="1435"/>
      <c r="J59" s="1435"/>
      <c r="K59" s="1435"/>
      <c r="L59" s="1435"/>
      <c r="M59" s="1435"/>
      <c r="N59" s="1435"/>
      <c r="O59" s="1435"/>
      <c r="P59" s="1435"/>
      <c r="Q59" s="1435"/>
      <c r="R59" s="1435"/>
      <c r="S59" s="1435"/>
      <c r="T59" s="1435"/>
      <c r="U59" s="1435"/>
      <c r="V59" s="1435"/>
      <c r="W59" s="1435"/>
      <c r="X59" s="1435"/>
      <c r="Y59" s="1435"/>
      <c r="Z59" s="1435"/>
    </row>
    <row r="60" spans="1:26" ht="12" customHeight="1">
      <c r="A60" s="1435"/>
      <c r="B60" s="1435"/>
      <c r="C60" s="1435"/>
      <c r="D60" s="1435"/>
      <c r="E60" s="1435"/>
      <c r="F60" s="1435"/>
      <c r="G60" s="1435"/>
      <c r="H60" s="1435"/>
      <c r="I60" s="1435"/>
      <c r="J60" s="1435"/>
      <c r="K60" s="1435"/>
      <c r="L60" s="1435"/>
      <c r="M60" s="1435"/>
      <c r="N60" s="1435"/>
      <c r="O60" s="1435"/>
      <c r="P60" s="1435"/>
      <c r="Q60" s="1435"/>
      <c r="R60" s="1435"/>
      <c r="S60" s="1435"/>
      <c r="T60" s="1435"/>
      <c r="U60" s="1435"/>
      <c r="V60" s="1435"/>
      <c r="W60" s="1435"/>
      <c r="X60" s="1435"/>
      <c r="Y60" s="1435"/>
      <c r="Z60" s="1435"/>
    </row>
    <row r="61" spans="1:26" ht="12" customHeight="1">
      <c r="A61" s="1435"/>
      <c r="B61" s="1435"/>
      <c r="C61" s="1435"/>
      <c r="D61" s="1435"/>
      <c r="E61" s="1435"/>
      <c r="F61" s="1435"/>
      <c r="G61" s="1435"/>
      <c r="H61" s="1435"/>
      <c r="I61" s="1435"/>
      <c r="J61" s="1435"/>
      <c r="K61" s="1435"/>
      <c r="L61" s="1435"/>
      <c r="M61" s="1435"/>
      <c r="N61" s="1435"/>
      <c r="O61" s="1435"/>
      <c r="P61" s="1435"/>
      <c r="Q61" s="1435"/>
      <c r="R61" s="1435"/>
      <c r="S61" s="1435"/>
      <c r="T61" s="1435"/>
      <c r="U61" s="1435"/>
      <c r="V61" s="1435"/>
      <c r="W61" s="1435"/>
      <c r="X61" s="1435"/>
      <c r="Y61" s="1435"/>
      <c r="Z61" s="1435"/>
    </row>
    <row r="62" spans="1:26" ht="12" customHeight="1">
      <c r="A62" s="1435"/>
      <c r="B62" s="1435"/>
      <c r="C62" s="1435"/>
      <c r="D62" s="1435"/>
      <c r="E62" s="1435"/>
      <c r="F62" s="1435"/>
      <c r="G62" s="1435"/>
      <c r="H62" s="1435"/>
      <c r="I62" s="1435"/>
      <c r="J62" s="1435"/>
      <c r="K62" s="1435"/>
      <c r="L62" s="1435"/>
      <c r="M62" s="1435"/>
      <c r="N62" s="1435"/>
      <c r="O62" s="1435"/>
      <c r="P62" s="1435"/>
      <c r="Q62" s="1435"/>
      <c r="R62" s="1435"/>
      <c r="S62" s="1435"/>
      <c r="T62" s="1435"/>
      <c r="U62" s="1435"/>
      <c r="V62" s="1435"/>
      <c r="W62" s="1435"/>
      <c r="X62" s="1435"/>
      <c r="Y62" s="1435"/>
      <c r="Z62" s="1435"/>
    </row>
    <row r="63" spans="1:26" ht="12" customHeight="1">
      <c r="A63" s="1435"/>
      <c r="B63" s="1435"/>
      <c r="C63" s="1435"/>
      <c r="D63" s="1435"/>
      <c r="E63" s="1435"/>
      <c r="F63" s="1435"/>
      <c r="G63" s="1435"/>
      <c r="H63" s="1435"/>
      <c r="I63" s="1435"/>
      <c r="J63" s="1435"/>
      <c r="K63" s="1435"/>
      <c r="L63" s="1435"/>
      <c r="M63" s="1435"/>
      <c r="N63" s="1435"/>
      <c r="O63" s="1435"/>
      <c r="P63" s="1435"/>
      <c r="Q63" s="1435"/>
      <c r="R63" s="1435"/>
      <c r="S63" s="1435"/>
      <c r="T63" s="1435"/>
      <c r="U63" s="1435"/>
      <c r="V63" s="1435"/>
      <c r="W63" s="1435"/>
      <c r="X63" s="1435"/>
      <c r="Y63" s="1435"/>
      <c r="Z63" s="1435"/>
    </row>
    <row r="64" spans="1:26" ht="12" customHeight="1">
      <c r="A64" s="1435"/>
      <c r="B64" s="1435"/>
      <c r="C64" s="1435"/>
      <c r="D64" s="1435"/>
      <c r="E64" s="1435"/>
      <c r="F64" s="1435"/>
      <c r="G64" s="1435"/>
      <c r="H64" s="1435"/>
      <c r="I64" s="1435"/>
      <c r="J64" s="1435"/>
      <c r="K64" s="1435"/>
      <c r="L64" s="1435"/>
      <c r="M64" s="1435"/>
      <c r="N64" s="1435"/>
      <c r="O64" s="1435"/>
      <c r="P64" s="1435"/>
      <c r="Q64" s="1435"/>
      <c r="R64" s="1435"/>
      <c r="S64" s="1435"/>
      <c r="T64" s="1435"/>
      <c r="U64" s="1435"/>
      <c r="V64" s="1435"/>
      <c r="W64" s="1435"/>
      <c r="X64" s="1435"/>
      <c r="Y64" s="1435"/>
      <c r="Z64" s="1435"/>
    </row>
    <row r="65" spans="1:26" ht="12" customHeight="1">
      <c r="A65" s="1435"/>
      <c r="B65" s="1435"/>
      <c r="C65" s="1435"/>
      <c r="D65" s="1435"/>
      <c r="E65" s="1435"/>
      <c r="F65" s="1435"/>
      <c r="G65" s="1435"/>
      <c r="H65" s="1435"/>
      <c r="I65" s="1435"/>
      <c r="J65" s="1435"/>
      <c r="K65" s="1435"/>
      <c r="L65" s="1435"/>
      <c r="M65" s="1435"/>
      <c r="N65" s="1435"/>
      <c r="O65" s="1435"/>
      <c r="P65" s="1435"/>
      <c r="Q65" s="1435"/>
      <c r="R65" s="1435"/>
      <c r="S65" s="1435"/>
      <c r="T65" s="1435"/>
      <c r="U65" s="1435"/>
      <c r="V65" s="1435"/>
      <c r="W65" s="1435"/>
      <c r="X65" s="1435"/>
      <c r="Y65" s="1435"/>
      <c r="Z65" s="1435"/>
    </row>
    <row r="66" spans="1:26" ht="12" customHeight="1">
      <c r="A66" s="1435"/>
      <c r="B66" s="1435"/>
      <c r="C66" s="1435"/>
      <c r="D66" s="1435"/>
      <c r="E66" s="1435"/>
      <c r="F66" s="1435"/>
      <c r="G66" s="1435"/>
      <c r="H66" s="1435"/>
      <c r="I66" s="1435"/>
      <c r="J66" s="1435"/>
      <c r="K66" s="1435"/>
      <c r="L66" s="1435"/>
      <c r="M66" s="1435"/>
      <c r="N66" s="1435"/>
      <c r="O66" s="1435"/>
      <c r="P66" s="1435"/>
      <c r="Q66" s="1435"/>
      <c r="R66" s="1435"/>
      <c r="S66" s="1435"/>
      <c r="T66" s="1435"/>
      <c r="U66" s="1435"/>
      <c r="V66" s="1435"/>
      <c r="W66" s="1435"/>
      <c r="X66" s="1435"/>
      <c r="Y66" s="1435"/>
      <c r="Z66" s="1435"/>
    </row>
    <row r="67" spans="1:26" ht="12" customHeight="1">
      <c r="A67" s="1435"/>
      <c r="B67" s="1435"/>
      <c r="C67" s="1435"/>
      <c r="D67" s="1435"/>
      <c r="E67" s="1435"/>
      <c r="F67" s="1435"/>
      <c r="G67" s="1435"/>
      <c r="H67" s="1435"/>
      <c r="I67" s="1435"/>
      <c r="J67" s="1435"/>
      <c r="K67" s="1435"/>
      <c r="L67" s="1435"/>
      <c r="M67" s="1435"/>
      <c r="N67" s="1435"/>
      <c r="O67" s="1435"/>
      <c r="P67" s="1435"/>
      <c r="Q67" s="1435"/>
      <c r="R67" s="1435"/>
      <c r="S67" s="1435"/>
      <c r="T67" s="1435"/>
      <c r="U67" s="1435"/>
      <c r="V67" s="1435"/>
      <c r="W67" s="1435"/>
      <c r="X67" s="1435"/>
      <c r="Y67" s="1435"/>
      <c r="Z67" s="1435"/>
    </row>
    <row r="68" spans="1:26" ht="12" customHeight="1">
      <c r="A68" s="1435"/>
      <c r="B68" s="1435"/>
      <c r="C68" s="1435"/>
      <c r="D68" s="1435"/>
      <c r="E68" s="1435"/>
      <c r="F68" s="1435"/>
      <c r="G68" s="1435"/>
      <c r="H68" s="1435"/>
      <c r="I68" s="1435"/>
      <c r="J68" s="1435"/>
      <c r="K68" s="1435"/>
      <c r="L68" s="1435"/>
      <c r="M68" s="1435"/>
      <c r="N68" s="1435"/>
      <c r="O68" s="1435"/>
      <c r="P68" s="1435"/>
      <c r="Q68" s="1435"/>
      <c r="R68" s="1435"/>
      <c r="S68" s="1435"/>
      <c r="T68" s="1435"/>
      <c r="U68" s="1435"/>
      <c r="V68" s="1435"/>
      <c r="W68" s="1435"/>
      <c r="X68" s="1435"/>
      <c r="Y68" s="1435"/>
      <c r="Z68" s="1435"/>
    </row>
    <row r="69" spans="1:26" ht="12" customHeight="1">
      <c r="A69" s="1435"/>
      <c r="B69" s="1435"/>
      <c r="C69" s="1435"/>
      <c r="D69" s="1435"/>
      <c r="E69" s="1435"/>
      <c r="F69" s="1435"/>
      <c r="G69" s="1435"/>
      <c r="H69" s="1435"/>
      <c r="I69" s="1435"/>
      <c r="J69" s="1435"/>
      <c r="K69" s="1435"/>
      <c r="L69" s="1435"/>
      <c r="M69" s="1435"/>
      <c r="N69" s="1435"/>
      <c r="O69" s="1435"/>
      <c r="P69" s="1435"/>
      <c r="Q69" s="1435"/>
      <c r="R69" s="1435"/>
      <c r="S69" s="1435"/>
      <c r="T69" s="1435"/>
      <c r="U69" s="1435"/>
      <c r="V69" s="1435"/>
      <c r="W69" s="1435"/>
      <c r="X69" s="1435"/>
      <c r="Y69" s="1435"/>
      <c r="Z69" s="1435"/>
    </row>
    <row r="70" spans="1:26" ht="12" customHeight="1">
      <c r="A70" s="1435"/>
      <c r="B70" s="1435"/>
      <c r="C70" s="1435"/>
      <c r="D70" s="1435"/>
      <c r="E70" s="1435"/>
      <c r="F70" s="1435"/>
      <c r="G70" s="1435"/>
      <c r="H70" s="1435"/>
      <c r="I70" s="1435"/>
      <c r="J70" s="1435"/>
      <c r="K70" s="1435"/>
      <c r="L70" s="1435"/>
      <c r="M70" s="1435"/>
      <c r="N70" s="1435"/>
      <c r="O70" s="1435"/>
      <c r="P70" s="1435"/>
      <c r="Q70" s="1435"/>
      <c r="R70" s="1435"/>
      <c r="S70" s="1435"/>
      <c r="T70" s="1435"/>
      <c r="U70" s="1435"/>
      <c r="V70" s="1435"/>
      <c r="W70" s="1435"/>
      <c r="X70" s="1435"/>
      <c r="Y70" s="1435"/>
      <c r="Z70" s="1435"/>
    </row>
    <row r="71" spans="1:26" ht="12" customHeight="1">
      <c r="A71" s="1435"/>
      <c r="B71" s="1435"/>
      <c r="C71" s="1435"/>
      <c r="D71" s="1435"/>
      <c r="E71" s="1435"/>
      <c r="F71" s="1435"/>
      <c r="G71" s="1435"/>
      <c r="H71" s="1435"/>
      <c r="I71" s="1435"/>
      <c r="J71" s="1435"/>
      <c r="K71" s="1435"/>
      <c r="L71" s="1435"/>
      <c r="M71" s="1435"/>
      <c r="N71" s="1435"/>
      <c r="O71" s="1435"/>
      <c r="P71" s="1435"/>
      <c r="Q71" s="1435"/>
      <c r="R71" s="1435"/>
      <c r="S71" s="1435"/>
      <c r="T71" s="1435"/>
      <c r="U71" s="1435"/>
      <c r="V71" s="1435"/>
      <c r="W71" s="1435"/>
      <c r="X71" s="1435"/>
      <c r="Y71" s="1435"/>
      <c r="Z71" s="1435"/>
    </row>
    <row r="72" spans="1:26" ht="12" customHeight="1">
      <c r="A72" s="1435"/>
      <c r="B72" s="1435"/>
      <c r="C72" s="1435"/>
      <c r="D72" s="1435"/>
      <c r="E72" s="1435"/>
      <c r="F72" s="1435"/>
      <c r="G72" s="1435"/>
      <c r="H72" s="1435"/>
      <c r="I72" s="1435"/>
      <c r="J72" s="1435"/>
      <c r="K72" s="1435"/>
      <c r="L72" s="1435"/>
      <c r="M72" s="1435"/>
      <c r="N72" s="1435"/>
      <c r="O72" s="1435"/>
      <c r="P72" s="1435"/>
      <c r="Q72" s="1435"/>
      <c r="R72" s="1435"/>
      <c r="S72" s="1435"/>
      <c r="T72" s="1435"/>
      <c r="U72" s="1435"/>
      <c r="V72" s="1435"/>
      <c r="W72" s="1435"/>
      <c r="X72" s="1435"/>
      <c r="Y72" s="1435"/>
      <c r="Z72" s="1435"/>
    </row>
    <row r="73" spans="1:26" ht="12" customHeight="1">
      <c r="A73" s="1435"/>
      <c r="B73" s="1435"/>
      <c r="C73" s="1435"/>
      <c r="D73" s="1435"/>
      <c r="E73" s="1435"/>
      <c r="F73" s="1435"/>
      <c r="G73" s="1435"/>
      <c r="H73" s="1435"/>
      <c r="I73" s="1435"/>
      <c r="J73" s="1435"/>
      <c r="K73" s="1435"/>
      <c r="L73" s="1435"/>
      <c r="M73" s="1435"/>
      <c r="N73" s="1435"/>
      <c r="O73" s="1435"/>
      <c r="P73" s="1435"/>
      <c r="Q73" s="1435"/>
      <c r="R73" s="1435"/>
      <c r="S73" s="1435"/>
      <c r="T73" s="1435"/>
      <c r="U73" s="1435"/>
      <c r="V73" s="1435"/>
      <c r="W73" s="1435"/>
      <c r="X73" s="1435"/>
      <c r="Y73" s="1435"/>
      <c r="Z73" s="1435"/>
    </row>
    <row r="74" spans="1:26" ht="12" customHeight="1">
      <c r="A74" s="1435"/>
      <c r="B74" s="1435"/>
      <c r="C74" s="1435"/>
      <c r="D74" s="1435"/>
      <c r="E74" s="1435"/>
      <c r="F74" s="1435"/>
      <c r="G74" s="1435"/>
      <c r="H74" s="1435"/>
      <c r="I74" s="1435"/>
      <c r="J74" s="1435"/>
      <c r="K74" s="1435"/>
      <c r="L74" s="1435"/>
      <c r="M74" s="1435"/>
      <c r="N74" s="1435"/>
      <c r="O74" s="1435"/>
      <c r="P74" s="1435"/>
      <c r="Q74" s="1435"/>
      <c r="R74" s="1435"/>
      <c r="S74" s="1435"/>
      <c r="T74" s="1435"/>
      <c r="U74" s="1435"/>
      <c r="V74" s="1435"/>
      <c r="W74" s="1435"/>
      <c r="X74" s="1435"/>
      <c r="Y74" s="1435"/>
      <c r="Z74" s="1435"/>
    </row>
    <row r="75" spans="1:26" ht="12" customHeight="1">
      <c r="A75" s="1435"/>
      <c r="B75" s="1435"/>
      <c r="C75" s="1435"/>
      <c r="D75" s="1435"/>
      <c r="E75" s="1435"/>
      <c r="F75" s="1435"/>
      <c r="G75" s="1435"/>
      <c r="H75" s="1435"/>
      <c r="I75" s="1435"/>
      <c r="J75" s="1435"/>
      <c r="K75" s="1435"/>
      <c r="L75" s="1435"/>
      <c r="M75" s="1435"/>
      <c r="N75" s="1435"/>
      <c r="O75" s="1435"/>
      <c r="P75" s="1435"/>
      <c r="Q75" s="1435"/>
      <c r="R75" s="1435"/>
      <c r="S75" s="1435"/>
      <c r="T75" s="1435"/>
      <c r="U75" s="1435"/>
      <c r="V75" s="1435"/>
      <c r="W75" s="1435"/>
      <c r="X75" s="1435"/>
      <c r="Y75" s="1435"/>
      <c r="Z75" s="1435"/>
    </row>
    <row r="76" spans="1:26" ht="12" customHeight="1">
      <c r="A76" s="1435"/>
      <c r="B76" s="1435"/>
      <c r="C76" s="1435"/>
      <c r="D76" s="1435"/>
      <c r="E76" s="1435"/>
      <c r="F76" s="1435"/>
      <c r="G76" s="1435"/>
      <c r="H76" s="1435"/>
      <c r="I76" s="1435"/>
      <c r="J76" s="1435"/>
      <c r="K76" s="1435"/>
      <c r="L76" s="1435"/>
      <c r="M76" s="1435"/>
      <c r="N76" s="1435"/>
      <c r="O76" s="1435"/>
      <c r="P76" s="1435"/>
      <c r="Q76" s="1435"/>
      <c r="R76" s="1435"/>
      <c r="S76" s="1435"/>
      <c r="T76" s="1435"/>
      <c r="U76" s="1435"/>
      <c r="V76" s="1435"/>
      <c r="W76" s="1435"/>
      <c r="X76" s="1435"/>
      <c r="Y76" s="1435"/>
      <c r="Z76" s="1435"/>
    </row>
    <row r="77" spans="1:26" ht="12" customHeight="1">
      <c r="A77" s="1435"/>
      <c r="B77" s="1435"/>
      <c r="C77" s="1435"/>
      <c r="D77" s="1435"/>
      <c r="E77" s="1435"/>
      <c r="F77" s="1435"/>
      <c r="G77" s="1435"/>
      <c r="H77" s="1435"/>
      <c r="I77" s="1435"/>
      <c r="J77" s="1435"/>
      <c r="K77" s="1435"/>
      <c r="L77" s="1435"/>
      <c r="M77" s="1435"/>
      <c r="N77" s="1435"/>
      <c r="O77" s="1435"/>
      <c r="P77" s="1435"/>
      <c r="Q77" s="1435"/>
      <c r="R77" s="1435"/>
      <c r="S77" s="1435"/>
      <c r="T77" s="1435"/>
      <c r="U77" s="1435"/>
      <c r="V77" s="1435"/>
      <c r="W77" s="1435"/>
      <c r="X77" s="1435"/>
      <c r="Y77" s="1435"/>
      <c r="Z77" s="1435"/>
    </row>
    <row r="78" spans="1:26" ht="12" customHeight="1">
      <c r="A78" s="1435"/>
      <c r="B78" s="1435"/>
      <c r="C78" s="1435"/>
      <c r="D78" s="1435"/>
      <c r="E78" s="1435"/>
      <c r="F78" s="1435"/>
      <c r="G78" s="1435"/>
      <c r="H78" s="1435"/>
      <c r="I78" s="1435"/>
      <c r="J78" s="1435"/>
      <c r="K78" s="1435"/>
      <c r="L78" s="1435"/>
      <c r="M78" s="1435"/>
      <c r="N78" s="1435"/>
      <c r="O78" s="1435"/>
      <c r="P78" s="1435"/>
      <c r="Q78" s="1435"/>
      <c r="R78" s="1435"/>
      <c r="S78" s="1435"/>
      <c r="T78" s="1435"/>
      <c r="U78" s="1435"/>
      <c r="V78" s="1435"/>
      <c r="W78" s="1435"/>
      <c r="X78" s="1435"/>
      <c r="Y78" s="1435"/>
      <c r="Z78" s="1435"/>
    </row>
    <row r="79" spans="1:26" ht="12" customHeight="1">
      <c r="A79" s="1435"/>
      <c r="B79" s="1435"/>
      <c r="C79" s="1435"/>
      <c r="D79" s="1435"/>
      <c r="E79" s="1435"/>
      <c r="F79" s="1435"/>
      <c r="G79" s="1435"/>
      <c r="H79" s="1435"/>
      <c r="I79" s="1435"/>
      <c r="J79" s="1435"/>
      <c r="K79" s="1435"/>
      <c r="L79" s="1435"/>
      <c r="M79" s="1435"/>
      <c r="N79" s="1435"/>
      <c r="O79" s="1435"/>
      <c r="P79" s="1435"/>
      <c r="Q79" s="1435"/>
      <c r="R79" s="1435"/>
      <c r="S79" s="1435"/>
      <c r="T79" s="1435"/>
      <c r="U79" s="1435"/>
      <c r="V79" s="1435"/>
      <c r="W79" s="1435"/>
      <c r="X79" s="1435"/>
      <c r="Y79" s="1435"/>
      <c r="Z79" s="1435"/>
    </row>
    <row r="80" spans="1:26" ht="12" customHeight="1">
      <c r="A80" s="1435"/>
      <c r="B80" s="1435"/>
      <c r="C80" s="1435"/>
      <c r="D80" s="1435"/>
      <c r="E80" s="1435"/>
      <c r="F80" s="1435"/>
      <c r="G80" s="1435"/>
      <c r="H80" s="1435"/>
      <c r="I80" s="1435"/>
      <c r="J80" s="1435"/>
      <c r="K80" s="1435"/>
      <c r="L80" s="1435"/>
      <c r="M80" s="1435"/>
      <c r="N80" s="1435"/>
      <c r="O80" s="1435"/>
      <c r="P80" s="1435"/>
      <c r="Q80" s="1435"/>
      <c r="R80" s="1435"/>
      <c r="S80" s="1435"/>
      <c r="T80" s="1435"/>
      <c r="U80" s="1435"/>
      <c r="V80" s="1435"/>
      <c r="W80" s="1435"/>
      <c r="X80" s="1435"/>
      <c r="Y80" s="1435"/>
      <c r="Z80" s="1435"/>
    </row>
    <row r="81" spans="1:26" ht="12" customHeight="1">
      <c r="A81" s="1435"/>
      <c r="B81" s="1435"/>
      <c r="C81" s="1435"/>
      <c r="D81" s="1435"/>
      <c r="E81" s="1435"/>
      <c r="F81" s="1435"/>
      <c r="G81" s="1435"/>
      <c r="H81" s="1435"/>
      <c r="I81" s="1435"/>
      <c r="J81" s="1435"/>
      <c r="K81" s="1435"/>
      <c r="L81" s="1435"/>
      <c r="M81" s="1435"/>
      <c r="N81" s="1435"/>
      <c r="O81" s="1435"/>
      <c r="P81" s="1435"/>
      <c r="Q81" s="1435"/>
      <c r="R81" s="1435"/>
      <c r="S81" s="1435"/>
      <c r="T81" s="1435"/>
      <c r="U81" s="1435"/>
      <c r="V81" s="1435"/>
      <c r="W81" s="1435"/>
      <c r="X81" s="1435"/>
      <c r="Y81" s="1435"/>
      <c r="Z81" s="1435"/>
    </row>
    <row r="82" spans="1:26" ht="12" customHeight="1">
      <c r="A82" s="1435"/>
      <c r="B82" s="1435"/>
      <c r="C82" s="1435"/>
      <c r="D82" s="1435"/>
      <c r="E82" s="1435"/>
      <c r="F82" s="1435"/>
      <c r="G82" s="1435"/>
      <c r="H82" s="1435"/>
      <c r="I82" s="1435"/>
      <c r="J82" s="1435"/>
      <c r="K82" s="1435"/>
      <c r="L82" s="1435"/>
      <c r="M82" s="1435"/>
      <c r="N82" s="1435"/>
      <c r="O82" s="1435"/>
      <c r="P82" s="1435"/>
      <c r="Q82" s="1435"/>
      <c r="R82" s="1435"/>
      <c r="S82" s="1435"/>
      <c r="T82" s="1435"/>
      <c r="U82" s="1435"/>
      <c r="V82" s="1435"/>
      <c r="W82" s="1435"/>
      <c r="X82" s="1435"/>
      <c r="Y82" s="1435"/>
      <c r="Z82" s="1435"/>
    </row>
    <row r="83" spans="1:26" ht="12" customHeight="1">
      <c r="A83" s="1435"/>
      <c r="B83" s="1435"/>
      <c r="C83" s="1435"/>
      <c r="D83" s="1435"/>
      <c r="E83" s="1435"/>
      <c r="F83" s="1435"/>
      <c r="G83" s="1435"/>
      <c r="H83" s="1435"/>
      <c r="I83" s="1435"/>
      <c r="J83" s="1435"/>
      <c r="K83" s="1435"/>
      <c r="L83" s="1435"/>
      <c r="M83" s="1435"/>
      <c r="N83" s="1435"/>
      <c r="O83" s="1435"/>
      <c r="P83" s="1435"/>
      <c r="Q83" s="1435"/>
      <c r="R83" s="1435"/>
      <c r="S83" s="1435"/>
      <c r="T83" s="1435"/>
      <c r="U83" s="1435"/>
      <c r="V83" s="1435"/>
      <c r="W83" s="1435"/>
      <c r="X83" s="1435"/>
      <c r="Y83" s="1435"/>
      <c r="Z83" s="1435"/>
    </row>
    <row r="84" spans="1:26" ht="12" customHeight="1">
      <c r="A84" s="1435"/>
      <c r="B84" s="1435"/>
      <c r="C84" s="1435"/>
      <c r="D84" s="1435"/>
      <c r="E84" s="1435"/>
      <c r="F84" s="1435"/>
      <c r="G84" s="1435"/>
      <c r="H84" s="1435"/>
      <c r="I84" s="1435"/>
      <c r="J84" s="1435"/>
      <c r="K84" s="1435"/>
      <c r="L84" s="1435"/>
      <c r="M84" s="1435"/>
      <c r="N84" s="1435"/>
      <c r="O84" s="1435"/>
      <c r="P84" s="1435"/>
      <c r="Q84" s="1435"/>
      <c r="R84" s="1435"/>
      <c r="S84" s="1435"/>
      <c r="T84" s="1435"/>
      <c r="U84" s="1435"/>
      <c r="V84" s="1435"/>
      <c r="W84" s="1435"/>
      <c r="X84" s="1435"/>
      <c r="Y84" s="1435"/>
      <c r="Z84" s="1435"/>
    </row>
    <row r="85" spans="1:26" ht="12" customHeight="1">
      <c r="A85" s="1435"/>
      <c r="B85" s="1435"/>
      <c r="C85" s="1435"/>
      <c r="D85" s="1435"/>
      <c r="E85" s="1435"/>
      <c r="F85" s="1435"/>
      <c r="G85" s="1435"/>
      <c r="H85" s="1435"/>
      <c r="I85" s="1435"/>
      <c r="J85" s="1435"/>
      <c r="K85" s="1435"/>
      <c r="L85" s="1435"/>
      <c r="M85" s="1435"/>
      <c r="N85" s="1435"/>
      <c r="O85" s="1435"/>
      <c r="P85" s="1435"/>
      <c r="Q85" s="1435"/>
      <c r="R85" s="1435"/>
      <c r="S85" s="1435"/>
      <c r="T85" s="1435"/>
      <c r="U85" s="1435"/>
      <c r="V85" s="1435"/>
      <c r="W85" s="1435"/>
      <c r="X85" s="1435"/>
      <c r="Y85" s="1435"/>
      <c r="Z85" s="1435"/>
    </row>
    <row r="86" spans="1:26" ht="12" customHeight="1">
      <c r="A86" s="1435"/>
      <c r="B86" s="1435"/>
      <c r="C86" s="1435"/>
      <c r="D86" s="1435"/>
      <c r="E86" s="1435"/>
      <c r="F86" s="1435"/>
      <c r="G86" s="1435"/>
      <c r="H86" s="1435"/>
      <c r="I86" s="1435"/>
      <c r="J86" s="1435"/>
      <c r="K86" s="1435"/>
      <c r="L86" s="1435"/>
      <c r="M86" s="1435"/>
      <c r="N86" s="1435"/>
      <c r="O86" s="1435"/>
      <c r="P86" s="1435"/>
      <c r="Q86" s="1435"/>
      <c r="R86" s="1435"/>
      <c r="S86" s="1435"/>
      <c r="T86" s="1435"/>
      <c r="U86" s="1435"/>
      <c r="V86" s="1435"/>
      <c r="W86" s="1435"/>
      <c r="X86" s="1435"/>
      <c r="Y86" s="1435"/>
      <c r="Z86" s="1435"/>
    </row>
    <row r="87" spans="1:26" ht="12" customHeight="1">
      <c r="A87" s="1435"/>
      <c r="B87" s="1435"/>
      <c r="C87" s="1435"/>
      <c r="D87" s="1435"/>
      <c r="E87" s="1435"/>
      <c r="F87" s="1435"/>
      <c r="G87" s="1435"/>
      <c r="H87" s="1435"/>
      <c r="I87" s="1435"/>
      <c r="J87" s="1435"/>
      <c r="K87" s="1435"/>
      <c r="L87" s="1435"/>
      <c r="M87" s="1435"/>
      <c r="N87" s="1435"/>
      <c r="O87" s="1435"/>
      <c r="P87" s="1435"/>
      <c r="Q87" s="1435"/>
      <c r="R87" s="1435"/>
      <c r="S87" s="1435"/>
      <c r="T87" s="1435"/>
      <c r="U87" s="1435"/>
      <c r="V87" s="1435"/>
      <c r="W87" s="1435"/>
      <c r="X87" s="1435"/>
      <c r="Y87" s="1435"/>
      <c r="Z87" s="1435"/>
    </row>
    <row r="88" spans="1:26" ht="12" customHeight="1">
      <c r="A88" s="1435"/>
      <c r="B88" s="1435"/>
      <c r="C88" s="1435"/>
      <c r="D88" s="1435"/>
      <c r="E88" s="1435"/>
      <c r="F88" s="1435"/>
      <c r="G88" s="1435"/>
      <c r="H88" s="1435"/>
      <c r="I88" s="1435"/>
      <c r="J88" s="1435"/>
      <c r="K88" s="1435"/>
      <c r="L88" s="1435"/>
      <c r="M88" s="1435"/>
      <c r="N88" s="1435"/>
      <c r="O88" s="1435"/>
      <c r="P88" s="1435"/>
      <c r="Q88" s="1435"/>
      <c r="R88" s="1435"/>
      <c r="S88" s="1435"/>
      <c r="T88" s="1435"/>
      <c r="U88" s="1435"/>
      <c r="V88" s="1435"/>
      <c r="W88" s="1435"/>
      <c r="X88" s="1435"/>
      <c r="Y88" s="1435"/>
      <c r="Z88" s="1435"/>
    </row>
    <row r="89" spans="1:26" ht="12" customHeight="1">
      <c r="A89" s="1435"/>
      <c r="B89" s="1435"/>
      <c r="C89" s="1435"/>
      <c r="D89" s="1435"/>
      <c r="E89" s="1435"/>
      <c r="F89" s="1435"/>
      <c r="G89" s="1435"/>
      <c r="H89" s="1435"/>
      <c r="I89" s="1435"/>
      <c r="J89" s="1435"/>
      <c r="K89" s="1435"/>
      <c r="L89" s="1435"/>
      <c r="M89" s="1435"/>
      <c r="N89" s="1435"/>
      <c r="O89" s="1435"/>
      <c r="P89" s="1435"/>
      <c r="Q89" s="1435"/>
      <c r="R89" s="1435"/>
      <c r="S89" s="1435"/>
      <c r="T89" s="1435"/>
      <c r="U89" s="1435"/>
      <c r="V89" s="1435"/>
      <c r="W89" s="1435"/>
      <c r="X89" s="1435"/>
      <c r="Y89" s="1435"/>
      <c r="Z89" s="1435"/>
    </row>
    <row r="90" spans="1:26" ht="12" customHeight="1">
      <c r="A90" s="1435"/>
      <c r="B90" s="1435"/>
      <c r="C90" s="1435"/>
      <c r="D90" s="1435"/>
      <c r="E90" s="1435"/>
      <c r="F90" s="1435"/>
      <c r="G90" s="1435"/>
      <c r="H90" s="1435"/>
      <c r="I90" s="1435"/>
      <c r="J90" s="1435"/>
      <c r="K90" s="1435"/>
      <c r="L90" s="1435"/>
      <c r="M90" s="1435"/>
      <c r="N90" s="1435"/>
      <c r="O90" s="1435"/>
      <c r="P90" s="1435"/>
      <c r="Q90" s="1435"/>
      <c r="R90" s="1435"/>
      <c r="S90" s="1435"/>
      <c r="T90" s="1435"/>
      <c r="U90" s="1435"/>
      <c r="V90" s="1435"/>
      <c r="W90" s="1435"/>
      <c r="X90" s="1435"/>
      <c r="Y90" s="1435"/>
      <c r="Z90" s="1435"/>
    </row>
    <row r="91" spans="1:26" ht="12" customHeight="1">
      <c r="A91" s="1435"/>
      <c r="B91" s="1435"/>
      <c r="C91" s="1435"/>
      <c r="D91" s="1435"/>
      <c r="E91" s="1435"/>
      <c r="F91" s="1435"/>
      <c r="G91" s="1435"/>
      <c r="H91" s="1435"/>
      <c r="I91" s="1435"/>
      <c r="J91" s="1435"/>
      <c r="K91" s="1435"/>
      <c r="L91" s="1435"/>
      <c r="M91" s="1435"/>
      <c r="N91" s="1435"/>
      <c r="O91" s="1435"/>
      <c r="P91" s="1435"/>
      <c r="Q91" s="1435"/>
      <c r="R91" s="1435"/>
      <c r="S91" s="1435"/>
      <c r="T91" s="1435"/>
      <c r="U91" s="1435"/>
      <c r="V91" s="1435"/>
      <c r="W91" s="1435"/>
      <c r="X91" s="1435"/>
      <c r="Y91" s="1435"/>
      <c r="Z91" s="1435"/>
    </row>
    <row r="92" spans="1:26" ht="12" customHeight="1">
      <c r="A92" s="1435"/>
      <c r="B92" s="1435"/>
      <c r="C92" s="1435"/>
      <c r="D92" s="1435"/>
      <c r="E92" s="1435"/>
      <c r="F92" s="1435"/>
      <c r="G92" s="1435"/>
      <c r="H92" s="1435"/>
      <c r="I92" s="1435"/>
      <c r="J92" s="1435"/>
      <c r="K92" s="1435"/>
      <c r="L92" s="1435"/>
      <c r="M92" s="1435"/>
      <c r="N92" s="1435"/>
      <c r="O92" s="1435"/>
      <c r="P92" s="1435"/>
      <c r="Q92" s="1435"/>
      <c r="R92" s="1435"/>
      <c r="S92" s="1435"/>
      <c r="T92" s="1435"/>
      <c r="U92" s="1435"/>
      <c r="V92" s="1435"/>
      <c r="W92" s="1435"/>
      <c r="X92" s="1435"/>
      <c r="Y92" s="1435"/>
      <c r="Z92" s="1435"/>
    </row>
    <row r="93" spans="1:26" ht="12" customHeight="1">
      <c r="A93" s="1435"/>
      <c r="B93" s="1435"/>
      <c r="C93" s="1435"/>
      <c r="D93" s="1435"/>
      <c r="E93" s="1435"/>
      <c r="F93" s="1435"/>
      <c r="G93" s="1435"/>
      <c r="H93" s="1435"/>
      <c r="I93" s="1435"/>
      <c r="J93" s="1435"/>
      <c r="K93" s="1435"/>
      <c r="L93" s="1435"/>
      <c r="M93" s="1435"/>
      <c r="N93" s="1435"/>
      <c r="O93" s="1435"/>
      <c r="P93" s="1435"/>
      <c r="Q93" s="1435"/>
      <c r="R93" s="1435"/>
      <c r="S93" s="1435"/>
      <c r="T93" s="1435"/>
      <c r="U93" s="1435"/>
      <c r="V93" s="1435"/>
      <c r="W93" s="1435"/>
      <c r="X93" s="1435"/>
      <c r="Y93" s="1435"/>
      <c r="Z93" s="1435"/>
    </row>
    <row r="94" spans="1:26" ht="12" customHeight="1">
      <c r="A94" s="1435"/>
      <c r="B94" s="1435"/>
      <c r="C94" s="1435"/>
      <c r="D94" s="1435"/>
      <c r="E94" s="1435"/>
      <c r="F94" s="1435"/>
      <c r="G94" s="1435"/>
      <c r="H94" s="1435"/>
      <c r="I94" s="1435"/>
      <c r="J94" s="1435"/>
      <c r="K94" s="1435"/>
      <c r="L94" s="1435"/>
      <c r="M94" s="1435"/>
      <c r="N94" s="1435"/>
      <c r="O94" s="1435"/>
      <c r="P94" s="1435"/>
      <c r="Q94" s="1435"/>
      <c r="R94" s="1435"/>
      <c r="S94" s="1435"/>
      <c r="T94" s="1435"/>
      <c r="U94" s="1435"/>
      <c r="V94" s="1435"/>
      <c r="W94" s="1435"/>
      <c r="X94" s="1435"/>
      <c r="Y94" s="1435"/>
      <c r="Z94" s="1435"/>
    </row>
    <row r="95" spans="1:26" ht="12" customHeight="1">
      <c r="A95" s="1435"/>
      <c r="B95" s="1435"/>
      <c r="C95" s="1435"/>
      <c r="D95" s="1435"/>
      <c r="E95" s="1435"/>
      <c r="F95" s="1435"/>
      <c r="G95" s="1435"/>
      <c r="H95" s="1435"/>
      <c r="I95" s="1435"/>
      <c r="J95" s="1435"/>
      <c r="K95" s="1435"/>
      <c r="L95" s="1435"/>
      <c r="M95" s="1435"/>
      <c r="N95" s="1435"/>
      <c r="O95" s="1435"/>
      <c r="P95" s="1435"/>
      <c r="Q95" s="1435"/>
      <c r="R95" s="1435"/>
      <c r="S95" s="1435"/>
      <c r="T95" s="1435"/>
      <c r="U95" s="1435"/>
      <c r="V95" s="1435"/>
      <c r="W95" s="1435"/>
      <c r="X95" s="1435"/>
      <c r="Y95" s="1435"/>
      <c r="Z95" s="1435"/>
    </row>
    <row r="96" spans="1:26" ht="12" customHeight="1">
      <c r="A96" s="1435"/>
      <c r="B96" s="1435"/>
      <c r="C96" s="1435"/>
      <c r="D96" s="1435"/>
      <c r="E96" s="1435"/>
      <c r="F96" s="1435"/>
      <c r="G96" s="1435"/>
      <c r="H96" s="1435"/>
      <c r="I96" s="1435"/>
      <c r="J96" s="1435"/>
      <c r="K96" s="1435"/>
      <c r="L96" s="1435"/>
      <c r="M96" s="1435"/>
      <c r="N96" s="1435"/>
      <c r="O96" s="1435"/>
      <c r="P96" s="1435"/>
      <c r="Q96" s="1435"/>
      <c r="R96" s="1435"/>
      <c r="S96" s="1435"/>
      <c r="T96" s="1435"/>
      <c r="U96" s="1435"/>
      <c r="V96" s="1435"/>
      <c r="W96" s="1435"/>
      <c r="X96" s="1435"/>
      <c r="Y96" s="1435"/>
      <c r="Z96" s="1435"/>
    </row>
    <row r="97" spans="1:26" ht="12" customHeight="1">
      <c r="A97" s="1435"/>
      <c r="B97" s="1435"/>
      <c r="C97" s="1435"/>
      <c r="D97" s="1435"/>
      <c r="E97" s="1435"/>
      <c r="F97" s="1435"/>
      <c r="G97" s="1435"/>
      <c r="H97" s="1435"/>
      <c r="I97" s="1435"/>
      <c r="J97" s="1435"/>
      <c r="K97" s="1435"/>
      <c r="L97" s="1435"/>
      <c r="M97" s="1435"/>
      <c r="N97" s="1435"/>
      <c r="O97" s="1435"/>
      <c r="P97" s="1435"/>
      <c r="Q97" s="1435"/>
      <c r="R97" s="1435"/>
      <c r="S97" s="1435"/>
      <c r="T97" s="1435"/>
      <c r="U97" s="1435"/>
      <c r="V97" s="1435"/>
      <c r="W97" s="1435"/>
      <c r="X97" s="1435"/>
      <c r="Y97" s="1435"/>
      <c r="Z97" s="1435"/>
    </row>
    <row r="98" spans="1:26" ht="12" customHeight="1">
      <c r="A98" s="1435"/>
      <c r="B98" s="1435"/>
      <c r="C98" s="1435"/>
      <c r="D98" s="1435"/>
      <c r="E98" s="1435"/>
      <c r="F98" s="1435"/>
      <c r="G98" s="1435"/>
      <c r="H98" s="1435"/>
      <c r="I98" s="1435"/>
      <c r="J98" s="1435"/>
      <c r="K98" s="1435"/>
      <c r="L98" s="1435"/>
      <c r="M98" s="1435"/>
      <c r="N98" s="1435"/>
      <c r="O98" s="1435"/>
      <c r="P98" s="1435"/>
      <c r="Q98" s="1435"/>
      <c r="R98" s="1435"/>
      <c r="S98" s="1435"/>
      <c r="T98" s="1435"/>
      <c r="U98" s="1435"/>
      <c r="V98" s="1435"/>
      <c r="W98" s="1435"/>
      <c r="X98" s="1435"/>
      <c r="Y98" s="1435"/>
      <c r="Z98" s="1435"/>
    </row>
    <row r="99" spans="1:26" ht="12" customHeight="1">
      <c r="A99" s="1435"/>
      <c r="B99" s="1435"/>
      <c r="C99" s="1435"/>
      <c r="D99" s="1435"/>
      <c r="E99" s="1435"/>
      <c r="F99" s="1435"/>
      <c r="G99" s="1435"/>
      <c r="H99" s="1435"/>
      <c r="I99" s="1435"/>
      <c r="J99" s="1435"/>
      <c r="K99" s="1435"/>
      <c r="L99" s="1435"/>
      <c r="M99" s="1435"/>
      <c r="N99" s="1435"/>
      <c r="O99" s="1435"/>
      <c r="P99" s="1435"/>
      <c r="Q99" s="1435"/>
      <c r="R99" s="1435"/>
      <c r="S99" s="1435"/>
      <c r="T99" s="1435"/>
      <c r="U99" s="1435"/>
      <c r="V99" s="1435"/>
      <c r="W99" s="1435"/>
      <c r="X99" s="1435"/>
      <c r="Y99" s="1435"/>
      <c r="Z99" s="1435"/>
    </row>
    <row r="100" spans="1:26" ht="12" customHeight="1">
      <c r="A100" s="1435"/>
      <c r="B100" s="1435"/>
      <c r="C100" s="1435"/>
      <c r="D100" s="1435"/>
      <c r="E100" s="1435"/>
      <c r="F100" s="1435"/>
      <c r="G100" s="1435"/>
      <c r="H100" s="1435"/>
      <c r="I100" s="1435"/>
      <c r="J100" s="1435"/>
      <c r="K100" s="1435"/>
      <c r="L100" s="1435"/>
      <c r="M100" s="1435"/>
      <c r="N100" s="1435"/>
      <c r="O100" s="1435"/>
      <c r="P100" s="1435"/>
      <c r="Q100" s="1435"/>
      <c r="R100" s="1435"/>
      <c r="S100" s="1435"/>
      <c r="T100" s="1435"/>
      <c r="U100" s="1435"/>
      <c r="V100" s="1435"/>
      <c r="W100" s="1435"/>
      <c r="X100" s="1435"/>
      <c r="Y100" s="1435"/>
      <c r="Z100" s="1435"/>
    </row>
    <row r="101" spans="1:26" ht="12" customHeight="1">
      <c r="A101" s="1435"/>
      <c r="B101" s="1435"/>
      <c r="C101" s="1435"/>
      <c r="D101" s="1435"/>
      <c r="E101" s="1435"/>
      <c r="F101" s="1435"/>
      <c r="G101" s="1435"/>
      <c r="H101" s="1435"/>
      <c r="I101" s="1435"/>
      <c r="J101" s="1435"/>
      <c r="K101" s="1435"/>
      <c r="L101" s="1435"/>
      <c r="M101" s="1435"/>
      <c r="N101" s="1435"/>
      <c r="O101" s="1435"/>
      <c r="P101" s="1435"/>
      <c r="Q101" s="1435"/>
      <c r="R101" s="1435"/>
      <c r="S101" s="1435"/>
      <c r="T101" s="1435"/>
      <c r="U101" s="1435"/>
      <c r="V101" s="1435"/>
      <c r="W101" s="1435"/>
      <c r="X101" s="1435"/>
      <c r="Y101" s="1435"/>
      <c r="Z101" s="1435"/>
    </row>
    <row r="102" spans="1:26" ht="12" customHeight="1">
      <c r="A102" s="1435"/>
      <c r="B102" s="1435"/>
      <c r="C102" s="1435"/>
      <c r="D102" s="1435"/>
      <c r="E102" s="1435"/>
      <c r="F102" s="1435"/>
      <c r="G102" s="1435"/>
      <c r="H102" s="1435"/>
      <c r="I102" s="1435"/>
      <c r="J102" s="1435"/>
      <c r="K102" s="1435"/>
      <c r="L102" s="1435"/>
      <c r="M102" s="1435"/>
      <c r="N102" s="1435"/>
      <c r="O102" s="1435"/>
      <c r="P102" s="1435"/>
      <c r="Q102" s="1435"/>
      <c r="R102" s="1435"/>
      <c r="S102" s="1435"/>
      <c r="T102" s="1435"/>
      <c r="U102" s="1435"/>
      <c r="V102" s="1435"/>
      <c r="W102" s="1435"/>
      <c r="X102" s="1435"/>
      <c r="Y102" s="1435"/>
      <c r="Z102" s="1435"/>
    </row>
    <row r="103" spans="1:26" ht="12" customHeight="1">
      <c r="A103" s="1435"/>
      <c r="B103" s="1435"/>
      <c r="C103" s="1435"/>
      <c r="D103" s="1435"/>
      <c r="E103" s="1435"/>
      <c r="F103" s="1435"/>
      <c r="G103" s="1435"/>
      <c r="H103" s="1435"/>
      <c r="I103" s="1435"/>
      <c r="J103" s="1435"/>
      <c r="K103" s="1435"/>
      <c r="L103" s="1435"/>
      <c r="M103" s="1435"/>
      <c r="N103" s="1435"/>
      <c r="O103" s="1435"/>
      <c r="P103" s="1435"/>
      <c r="Q103" s="1435"/>
      <c r="R103" s="1435"/>
      <c r="S103" s="1435"/>
      <c r="T103" s="1435"/>
      <c r="U103" s="1435"/>
      <c r="V103" s="1435"/>
      <c r="W103" s="1435"/>
      <c r="X103" s="1435"/>
      <c r="Y103" s="1435"/>
      <c r="Z103" s="1435"/>
    </row>
    <row r="104" spans="1:26" ht="12" customHeight="1">
      <c r="A104" s="1435"/>
      <c r="B104" s="1435"/>
      <c r="C104" s="1435"/>
      <c r="D104" s="1435"/>
      <c r="E104" s="1435"/>
      <c r="F104" s="1435"/>
      <c r="G104" s="1435"/>
      <c r="H104" s="1435"/>
      <c r="I104" s="1435"/>
      <c r="J104" s="1435"/>
      <c r="K104" s="1435"/>
      <c r="L104" s="1435"/>
      <c r="M104" s="1435"/>
      <c r="N104" s="1435"/>
      <c r="O104" s="1435"/>
      <c r="P104" s="1435"/>
      <c r="Q104" s="1435"/>
      <c r="R104" s="1435"/>
      <c r="S104" s="1435"/>
      <c r="T104" s="1435"/>
      <c r="U104" s="1435"/>
      <c r="V104" s="1435"/>
      <c r="W104" s="1435"/>
      <c r="X104" s="1435"/>
      <c r="Y104" s="1435"/>
      <c r="Z104" s="1435"/>
    </row>
    <row r="105" spans="1:26" ht="12" customHeight="1">
      <c r="A105" s="1435"/>
      <c r="B105" s="1435"/>
      <c r="C105" s="1435"/>
      <c r="D105" s="1435"/>
      <c r="E105" s="1435"/>
      <c r="F105" s="1435"/>
      <c r="G105" s="1435"/>
      <c r="H105" s="1435"/>
      <c r="I105" s="1435"/>
      <c r="J105" s="1435"/>
      <c r="K105" s="1435"/>
      <c r="L105" s="1435"/>
      <c r="M105" s="1435"/>
      <c r="N105" s="1435"/>
      <c r="O105" s="1435"/>
      <c r="P105" s="1435"/>
      <c r="Q105" s="1435"/>
      <c r="R105" s="1435"/>
      <c r="S105" s="1435"/>
      <c r="T105" s="1435"/>
      <c r="U105" s="1435"/>
      <c r="V105" s="1435"/>
      <c r="W105" s="1435"/>
      <c r="X105" s="1435"/>
      <c r="Y105" s="1435"/>
      <c r="Z105" s="1435"/>
    </row>
    <row r="106" spans="1:26" ht="12" customHeight="1">
      <c r="A106" s="1435"/>
      <c r="B106" s="1435"/>
      <c r="C106" s="1435"/>
      <c r="D106" s="1435"/>
      <c r="E106" s="1435"/>
      <c r="F106" s="1435"/>
      <c r="G106" s="1435"/>
      <c r="H106" s="1435"/>
      <c r="I106" s="1435"/>
      <c r="J106" s="1435"/>
      <c r="K106" s="1435"/>
      <c r="L106" s="1435"/>
      <c r="M106" s="1435"/>
      <c r="N106" s="1435"/>
      <c r="O106" s="1435"/>
      <c r="P106" s="1435"/>
      <c r="Q106" s="1435"/>
      <c r="R106" s="1435"/>
      <c r="S106" s="1435"/>
      <c r="T106" s="1435"/>
      <c r="U106" s="1435"/>
      <c r="V106" s="1435"/>
      <c r="W106" s="1435"/>
      <c r="X106" s="1435"/>
      <c r="Y106" s="1435"/>
      <c r="Z106" s="1435"/>
    </row>
    <row r="107" spans="1:26" ht="12" customHeight="1">
      <c r="A107" s="1435"/>
      <c r="B107" s="1435"/>
      <c r="C107" s="1435"/>
      <c r="D107" s="1435"/>
      <c r="E107" s="1435"/>
      <c r="F107" s="1435"/>
      <c r="G107" s="1435"/>
      <c r="H107" s="1435"/>
      <c r="I107" s="1435"/>
      <c r="J107" s="1435"/>
      <c r="K107" s="1435"/>
      <c r="L107" s="1435"/>
      <c r="M107" s="1435"/>
      <c r="N107" s="1435"/>
      <c r="O107" s="1435"/>
      <c r="P107" s="1435"/>
      <c r="Q107" s="1435"/>
      <c r="R107" s="1435"/>
      <c r="S107" s="1435"/>
      <c r="T107" s="1435"/>
      <c r="U107" s="1435"/>
      <c r="V107" s="1435"/>
      <c r="W107" s="1435"/>
      <c r="X107" s="1435"/>
      <c r="Y107" s="1435"/>
      <c r="Z107" s="1435"/>
    </row>
    <row r="108" spans="1:26" ht="12" customHeight="1">
      <c r="A108" s="1435"/>
      <c r="B108" s="1435"/>
      <c r="C108" s="1435"/>
      <c r="D108" s="1435"/>
      <c r="E108" s="1435"/>
      <c r="F108" s="1435"/>
      <c r="G108" s="1435"/>
      <c r="H108" s="1435"/>
      <c r="I108" s="1435"/>
      <c r="J108" s="1435"/>
      <c r="K108" s="1435"/>
      <c r="L108" s="1435"/>
      <c r="M108" s="1435"/>
      <c r="N108" s="1435"/>
      <c r="O108" s="1435"/>
      <c r="P108" s="1435"/>
      <c r="Q108" s="1435"/>
      <c r="R108" s="1435"/>
      <c r="S108" s="1435"/>
      <c r="T108" s="1435"/>
      <c r="U108" s="1435"/>
      <c r="V108" s="1435"/>
      <c r="W108" s="1435"/>
      <c r="X108" s="1435"/>
      <c r="Y108" s="1435"/>
      <c r="Z108" s="1435"/>
    </row>
    <row r="109" spans="1:26" ht="12" customHeight="1">
      <c r="A109" s="1435"/>
      <c r="B109" s="1435"/>
      <c r="C109" s="1435"/>
      <c r="D109" s="1435"/>
      <c r="E109" s="1435"/>
      <c r="F109" s="1435"/>
      <c r="G109" s="1435"/>
      <c r="H109" s="1435"/>
      <c r="I109" s="1435"/>
      <c r="J109" s="1435"/>
      <c r="K109" s="1435"/>
      <c r="L109" s="1435"/>
      <c r="M109" s="1435"/>
      <c r="N109" s="1435"/>
      <c r="O109" s="1435"/>
      <c r="P109" s="1435"/>
      <c r="Q109" s="1435"/>
      <c r="R109" s="1435"/>
      <c r="S109" s="1435"/>
      <c r="T109" s="1435"/>
      <c r="U109" s="1435"/>
      <c r="V109" s="1435"/>
      <c r="W109" s="1435"/>
      <c r="X109" s="1435"/>
      <c r="Y109" s="1435"/>
      <c r="Z109" s="1435"/>
    </row>
    <row r="110" spans="1:26" ht="12" customHeight="1">
      <c r="A110" s="1435"/>
      <c r="B110" s="1435"/>
      <c r="C110" s="1435"/>
      <c r="D110" s="1435"/>
      <c r="E110" s="1435"/>
      <c r="F110" s="1435"/>
      <c r="G110" s="1435"/>
      <c r="H110" s="1435"/>
      <c r="I110" s="1435"/>
      <c r="J110" s="1435"/>
      <c r="K110" s="1435"/>
      <c r="L110" s="1435"/>
      <c r="M110" s="1435"/>
      <c r="N110" s="1435"/>
      <c r="O110" s="1435"/>
      <c r="P110" s="1435"/>
      <c r="Q110" s="1435"/>
      <c r="R110" s="1435"/>
      <c r="S110" s="1435"/>
      <c r="T110" s="1435"/>
      <c r="U110" s="1435"/>
      <c r="V110" s="1435"/>
      <c r="W110" s="1435"/>
      <c r="X110" s="1435"/>
      <c r="Y110" s="1435"/>
      <c r="Z110" s="1435"/>
    </row>
    <row r="111" spans="1:26" ht="12" customHeight="1">
      <c r="A111" s="1435"/>
      <c r="B111" s="1435"/>
      <c r="C111" s="1435"/>
      <c r="D111" s="1435"/>
      <c r="E111" s="1435"/>
      <c r="F111" s="1435"/>
      <c r="G111" s="1435"/>
      <c r="H111" s="1435"/>
      <c r="I111" s="1435"/>
      <c r="J111" s="1435"/>
      <c r="K111" s="1435"/>
      <c r="L111" s="1435"/>
      <c r="M111" s="1435"/>
      <c r="N111" s="1435"/>
      <c r="O111" s="1435"/>
      <c r="P111" s="1435"/>
      <c r="Q111" s="1435"/>
      <c r="R111" s="1435"/>
      <c r="S111" s="1435"/>
      <c r="T111" s="1435"/>
      <c r="U111" s="1435"/>
      <c r="V111" s="1435"/>
      <c r="W111" s="1435"/>
      <c r="X111" s="1435"/>
      <c r="Y111" s="1435"/>
      <c r="Z111" s="1435"/>
    </row>
    <row r="112" spans="1:26" ht="12" customHeight="1">
      <c r="A112" s="1435"/>
      <c r="B112" s="1435"/>
      <c r="C112" s="1435"/>
      <c r="D112" s="1435"/>
      <c r="E112" s="1435"/>
      <c r="F112" s="1435"/>
      <c r="G112" s="1435"/>
      <c r="H112" s="1435"/>
      <c r="I112" s="1435"/>
      <c r="J112" s="1435"/>
      <c r="K112" s="1435"/>
      <c r="L112" s="1435"/>
      <c r="M112" s="1435"/>
      <c r="N112" s="1435"/>
      <c r="O112" s="1435"/>
      <c r="P112" s="1435"/>
      <c r="Q112" s="1435"/>
      <c r="R112" s="1435"/>
      <c r="S112" s="1435"/>
      <c r="T112" s="1435"/>
      <c r="U112" s="1435"/>
      <c r="V112" s="1435"/>
      <c r="W112" s="1435"/>
      <c r="X112" s="1435"/>
      <c r="Y112" s="1435"/>
      <c r="Z112" s="1435"/>
    </row>
    <row r="113" spans="1:26" ht="12" customHeight="1">
      <c r="A113" s="1435"/>
      <c r="B113" s="1435"/>
      <c r="C113" s="1435"/>
      <c r="D113" s="1435"/>
      <c r="E113" s="1435"/>
      <c r="F113" s="1435"/>
      <c r="G113" s="1435"/>
      <c r="H113" s="1435"/>
      <c r="I113" s="1435"/>
      <c r="J113" s="1435"/>
      <c r="K113" s="1435"/>
      <c r="L113" s="1435"/>
      <c r="M113" s="1435"/>
      <c r="N113" s="1435"/>
      <c r="O113" s="1435"/>
      <c r="P113" s="1435"/>
      <c r="Q113" s="1435"/>
      <c r="R113" s="1435"/>
      <c r="S113" s="1435"/>
      <c r="T113" s="1435"/>
      <c r="U113" s="1435"/>
      <c r="V113" s="1435"/>
      <c r="W113" s="1435"/>
      <c r="X113" s="1435"/>
      <c r="Y113" s="1435"/>
      <c r="Z113" s="1435"/>
    </row>
    <row r="114" spans="1:26" ht="12" customHeight="1">
      <c r="A114" s="1435"/>
      <c r="B114" s="1435"/>
      <c r="C114" s="1435"/>
      <c r="D114" s="1435"/>
      <c r="E114" s="1435"/>
      <c r="F114" s="1435"/>
      <c r="G114" s="1435"/>
      <c r="H114" s="1435"/>
      <c r="I114" s="1435"/>
      <c r="J114" s="1435"/>
      <c r="K114" s="1435"/>
      <c r="L114" s="1435"/>
      <c r="M114" s="1435"/>
      <c r="N114" s="1435"/>
      <c r="O114" s="1435"/>
      <c r="P114" s="1435"/>
      <c r="Q114" s="1435"/>
      <c r="R114" s="1435"/>
      <c r="S114" s="1435"/>
      <c r="T114" s="1435"/>
      <c r="U114" s="1435"/>
      <c r="V114" s="1435"/>
      <c r="W114" s="1435"/>
      <c r="X114" s="1435"/>
      <c r="Y114" s="1435"/>
      <c r="Z114" s="1435"/>
    </row>
    <row r="115" spans="1:26" ht="12" customHeight="1">
      <c r="A115" s="1435"/>
      <c r="B115" s="1435"/>
      <c r="C115" s="1435"/>
      <c r="D115" s="1435"/>
      <c r="E115" s="1435"/>
      <c r="F115" s="1435"/>
      <c r="G115" s="1435"/>
      <c r="H115" s="1435"/>
      <c r="I115" s="1435"/>
      <c r="J115" s="1435"/>
      <c r="K115" s="1435"/>
      <c r="L115" s="1435"/>
      <c r="M115" s="1435"/>
      <c r="N115" s="1435"/>
      <c r="O115" s="1435"/>
      <c r="P115" s="1435"/>
      <c r="Q115" s="1435"/>
      <c r="R115" s="1435"/>
      <c r="S115" s="1435"/>
      <c r="T115" s="1435"/>
      <c r="U115" s="1435"/>
      <c r="V115" s="1435"/>
      <c r="W115" s="1435"/>
      <c r="X115" s="1435"/>
      <c r="Y115" s="1435"/>
      <c r="Z115" s="1435"/>
    </row>
    <row r="116" spans="1:26" ht="12" customHeight="1">
      <c r="A116" s="1435"/>
      <c r="B116" s="1435"/>
      <c r="C116" s="1435"/>
      <c r="D116" s="1435"/>
      <c r="E116" s="1435"/>
      <c r="F116" s="1435"/>
      <c r="G116" s="1435"/>
      <c r="H116" s="1435"/>
      <c r="I116" s="1435"/>
      <c r="J116" s="1435"/>
      <c r="K116" s="1435"/>
      <c r="L116" s="1435"/>
      <c r="M116" s="1435"/>
      <c r="N116" s="1435"/>
      <c r="O116" s="1435"/>
      <c r="P116" s="1435"/>
      <c r="Q116" s="1435"/>
      <c r="R116" s="1435"/>
      <c r="S116" s="1435"/>
      <c r="T116" s="1435"/>
      <c r="U116" s="1435"/>
      <c r="V116" s="1435"/>
      <c r="W116" s="1435"/>
      <c r="X116" s="1435"/>
      <c r="Y116" s="1435"/>
      <c r="Z116" s="1435"/>
    </row>
    <row r="117" spans="1:26" ht="12" customHeight="1">
      <c r="A117" s="1435"/>
      <c r="B117" s="1435"/>
      <c r="C117" s="1435"/>
      <c r="D117" s="1435"/>
      <c r="E117" s="1435"/>
      <c r="F117" s="1435"/>
      <c r="G117" s="1435"/>
      <c r="H117" s="1435"/>
      <c r="I117" s="1435"/>
      <c r="J117" s="1435"/>
      <c r="K117" s="1435"/>
      <c r="L117" s="1435"/>
      <c r="M117" s="1435"/>
      <c r="N117" s="1435"/>
      <c r="O117" s="1435"/>
      <c r="P117" s="1435"/>
      <c r="Q117" s="1435"/>
      <c r="R117" s="1435"/>
      <c r="S117" s="1435"/>
      <c r="T117" s="1435"/>
      <c r="U117" s="1435"/>
      <c r="V117" s="1435"/>
      <c r="W117" s="1435"/>
      <c r="X117" s="1435"/>
      <c r="Y117" s="1435"/>
      <c r="Z117" s="1435"/>
    </row>
    <row r="118" spans="1:26" ht="12" customHeight="1">
      <c r="A118" s="1435"/>
      <c r="B118" s="1435"/>
      <c r="C118" s="1435"/>
      <c r="D118" s="1435"/>
      <c r="E118" s="1435"/>
      <c r="F118" s="1435"/>
      <c r="G118" s="1435"/>
      <c r="H118" s="1435"/>
      <c r="I118" s="1435"/>
      <c r="J118" s="1435"/>
      <c r="K118" s="1435"/>
      <c r="L118" s="1435"/>
      <c r="M118" s="1435"/>
      <c r="N118" s="1435"/>
      <c r="O118" s="1435"/>
      <c r="P118" s="1435"/>
      <c r="Q118" s="1435"/>
      <c r="R118" s="1435"/>
      <c r="S118" s="1435"/>
      <c r="T118" s="1435"/>
      <c r="U118" s="1435"/>
      <c r="V118" s="1435"/>
      <c r="W118" s="1435"/>
      <c r="X118" s="1435"/>
      <c r="Y118" s="1435"/>
      <c r="Z118" s="1435"/>
    </row>
    <row r="119" spans="1:26" ht="12" customHeight="1">
      <c r="A119" s="1435"/>
      <c r="B119" s="1435"/>
      <c r="C119" s="1435"/>
      <c r="D119" s="1435"/>
      <c r="E119" s="1435"/>
      <c r="F119" s="1435"/>
      <c r="G119" s="1435"/>
      <c r="H119" s="1435"/>
      <c r="I119" s="1435"/>
      <c r="J119" s="1435"/>
      <c r="K119" s="1435"/>
      <c r="L119" s="1435"/>
      <c r="M119" s="1435"/>
      <c r="N119" s="1435"/>
      <c r="O119" s="1435"/>
      <c r="P119" s="1435"/>
      <c r="Q119" s="1435"/>
      <c r="R119" s="1435"/>
      <c r="S119" s="1435"/>
      <c r="T119" s="1435"/>
      <c r="U119" s="1435"/>
      <c r="V119" s="1435"/>
      <c r="W119" s="1435"/>
      <c r="X119" s="1435"/>
      <c r="Y119" s="1435"/>
      <c r="Z119" s="1435"/>
    </row>
    <row r="120" spans="1:26" ht="12" customHeight="1">
      <c r="A120" s="1435"/>
      <c r="B120" s="1435"/>
      <c r="C120" s="1435"/>
      <c r="D120" s="1435"/>
      <c r="E120" s="1435"/>
      <c r="F120" s="1435"/>
      <c r="G120" s="1435"/>
      <c r="H120" s="1435"/>
      <c r="I120" s="1435"/>
      <c r="J120" s="1435"/>
      <c r="K120" s="1435"/>
      <c r="L120" s="1435"/>
      <c r="M120" s="1435"/>
      <c r="N120" s="1435"/>
      <c r="O120" s="1435"/>
      <c r="P120" s="1435"/>
      <c r="Q120" s="1435"/>
      <c r="R120" s="1435"/>
      <c r="S120" s="1435"/>
      <c r="T120" s="1435"/>
      <c r="U120" s="1435"/>
      <c r="V120" s="1435"/>
      <c r="W120" s="1435"/>
      <c r="X120" s="1435"/>
      <c r="Y120" s="1435"/>
      <c r="Z120" s="1435"/>
    </row>
    <row r="121" spans="1:26" ht="12" customHeight="1">
      <c r="A121" s="1435"/>
      <c r="B121" s="1435"/>
      <c r="C121" s="1435"/>
      <c r="D121" s="1435"/>
      <c r="E121" s="1435"/>
      <c r="F121" s="1435"/>
      <c r="G121" s="1435"/>
      <c r="H121" s="1435"/>
      <c r="I121" s="1435"/>
      <c r="J121" s="1435"/>
      <c r="K121" s="1435"/>
      <c r="L121" s="1435"/>
      <c r="M121" s="1435"/>
      <c r="N121" s="1435"/>
      <c r="O121" s="1435"/>
      <c r="P121" s="1435"/>
      <c r="Q121" s="1435"/>
      <c r="R121" s="1435"/>
      <c r="S121" s="1435"/>
      <c r="T121" s="1435"/>
      <c r="U121" s="1435"/>
      <c r="V121" s="1435"/>
      <c r="W121" s="1435"/>
      <c r="X121" s="1435"/>
      <c r="Y121" s="1435"/>
      <c r="Z121" s="1435"/>
    </row>
    <row r="122" spans="1:26" ht="12" customHeight="1">
      <c r="A122" s="1435"/>
      <c r="B122" s="1435"/>
      <c r="C122" s="1435"/>
      <c r="D122" s="1435"/>
      <c r="E122" s="1435"/>
      <c r="F122" s="1435"/>
      <c r="G122" s="1435"/>
      <c r="H122" s="1435"/>
      <c r="I122" s="1435"/>
      <c r="J122" s="1435"/>
      <c r="K122" s="1435"/>
      <c r="L122" s="1435"/>
      <c r="M122" s="1435"/>
      <c r="N122" s="1435"/>
      <c r="O122" s="1435"/>
      <c r="P122" s="1435"/>
      <c r="Q122" s="1435"/>
      <c r="R122" s="1435"/>
      <c r="S122" s="1435"/>
      <c r="T122" s="1435"/>
      <c r="U122" s="1435"/>
      <c r="V122" s="1435"/>
      <c r="W122" s="1435"/>
      <c r="X122" s="1435"/>
      <c r="Y122" s="1435"/>
      <c r="Z122" s="1435"/>
    </row>
    <row r="123" spans="1:26" ht="12" customHeight="1">
      <c r="A123" s="1435"/>
      <c r="B123" s="1435"/>
      <c r="C123" s="1435"/>
      <c r="D123" s="1435"/>
      <c r="E123" s="1435"/>
      <c r="F123" s="1435"/>
      <c r="G123" s="1435"/>
      <c r="H123" s="1435"/>
      <c r="I123" s="1435"/>
      <c r="J123" s="1435"/>
      <c r="K123" s="1435"/>
      <c r="L123" s="1435"/>
      <c r="M123" s="1435"/>
      <c r="N123" s="1435"/>
      <c r="O123" s="1435"/>
      <c r="P123" s="1435"/>
      <c r="Q123" s="1435"/>
      <c r="R123" s="1435"/>
      <c r="S123" s="1435"/>
      <c r="T123" s="1435"/>
      <c r="U123" s="1435"/>
      <c r="V123" s="1435"/>
      <c r="W123" s="1435"/>
      <c r="X123" s="1435"/>
      <c r="Y123" s="1435"/>
      <c r="Z123" s="1435"/>
    </row>
    <row r="124" spans="1:26" ht="12" customHeight="1">
      <c r="A124" s="1435"/>
      <c r="B124" s="1435"/>
      <c r="C124" s="1435"/>
      <c r="D124" s="1435"/>
      <c r="E124" s="1435"/>
      <c r="F124" s="1435"/>
      <c r="G124" s="1435"/>
      <c r="H124" s="1435"/>
      <c r="I124" s="1435"/>
      <c r="J124" s="1435"/>
      <c r="K124" s="1435"/>
      <c r="L124" s="1435"/>
      <c r="M124" s="1435"/>
      <c r="N124" s="1435"/>
      <c r="O124" s="1435"/>
      <c r="P124" s="1435"/>
      <c r="Q124" s="1435"/>
      <c r="R124" s="1435"/>
      <c r="S124" s="1435"/>
      <c r="T124" s="1435"/>
      <c r="U124" s="1435"/>
      <c r="V124" s="1435"/>
      <c r="W124" s="1435"/>
      <c r="X124" s="1435"/>
      <c r="Y124" s="1435"/>
      <c r="Z124" s="1435"/>
    </row>
    <row r="125" spans="1:26" ht="12" customHeight="1">
      <c r="A125" s="1435"/>
      <c r="B125" s="1435"/>
      <c r="C125" s="1435"/>
      <c r="D125" s="1435"/>
      <c r="E125" s="1435"/>
      <c r="F125" s="1435"/>
      <c r="G125" s="1435"/>
      <c r="H125" s="1435"/>
      <c r="I125" s="1435"/>
      <c r="J125" s="1435"/>
      <c r="K125" s="1435"/>
      <c r="L125" s="1435"/>
      <c r="M125" s="1435"/>
      <c r="N125" s="1435"/>
      <c r="O125" s="1435"/>
      <c r="P125" s="1435"/>
      <c r="Q125" s="1435"/>
      <c r="R125" s="1435"/>
      <c r="S125" s="1435"/>
      <c r="T125" s="1435"/>
      <c r="U125" s="1435"/>
      <c r="V125" s="1435"/>
      <c r="W125" s="1435"/>
      <c r="X125" s="1435"/>
      <c r="Y125" s="1435"/>
      <c r="Z125" s="1435"/>
    </row>
    <row r="126" spans="1:26" ht="12" customHeight="1">
      <c r="A126" s="1435"/>
      <c r="B126" s="1435"/>
      <c r="C126" s="1435"/>
      <c r="D126" s="1435"/>
      <c r="E126" s="1435"/>
      <c r="F126" s="1435"/>
      <c r="G126" s="1435"/>
      <c r="H126" s="1435"/>
      <c r="I126" s="1435"/>
      <c r="J126" s="1435"/>
      <c r="K126" s="1435"/>
      <c r="L126" s="1435"/>
      <c r="M126" s="1435"/>
      <c r="N126" s="1435"/>
      <c r="O126" s="1435"/>
      <c r="P126" s="1435"/>
      <c r="Q126" s="1435"/>
      <c r="R126" s="1435"/>
      <c r="S126" s="1435"/>
      <c r="T126" s="1435"/>
      <c r="U126" s="1435"/>
      <c r="V126" s="1435"/>
      <c r="W126" s="1435"/>
      <c r="X126" s="1435"/>
      <c r="Y126" s="1435"/>
      <c r="Z126" s="1435"/>
    </row>
    <row r="127" spans="1:26" ht="12" customHeight="1">
      <c r="A127" s="1435"/>
      <c r="B127" s="1435"/>
      <c r="C127" s="1435"/>
      <c r="D127" s="1435"/>
      <c r="E127" s="1435"/>
      <c r="F127" s="1435"/>
      <c r="G127" s="1435"/>
      <c r="H127" s="1435"/>
      <c r="I127" s="1435"/>
      <c r="J127" s="1435"/>
      <c r="K127" s="1435"/>
      <c r="L127" s="1435"/>
      <c r="M127" s="1435"/>
      <c r="N127" s="1435"/>
      <c r="O127" s="1435"/>
      <c r="P127" s="1435"/>
      <c r="Q127" s="1435"/>
      <c r="R127" s="1435"/>
      <c r="S127" s="1435"/>
      <c r="T127" s="1435"/>
      <c r="U127" s="1435"/>
      <c r="V127" s="1435"/>
      <c r="W127" s="1435"/>
      <c r="X127" s="1435"/>
      <c r="Y127" s="1435"/>
      <c r="Z127" s="1435"/>
    </row>
    <row r="128" spans="1:26" ht="12" customHeight="1">
      <c r="A128" s="1435"/>
      <c r="B128" s="1435"/>
      <c r="C128" s="1435"/>
      <c r="D128" s="1435"/>
      <c r="E128" s="1435"/>
      <c r="F128" s="1435"/>
      <c r="G128" s="1435"/>
      <c r="H128" s="1435"/>
      <c r="I128" s="1435"/>
      <c r="J128" s="1435"/>
      <c r="K128" s="1435"/>
      <c r="L128" s="1435"/>
      <c r="M128" s="1435"/>
      <c r="N128" s="1435"/>
      <c r="O128" s="1435"/>
      <c r="P128" s="1435"/>
      <c r="Q128" s="1435"/>
      <c r="R128" s="1435"/>
      <c r="S128" s="1435"/>
      <c r="T128" s="1435"/>
      <c r="U128" s="1435"/>
      <c r="V128" s="1435"/>
      <c r="W128" s="1435"/>
      <c r="X128" s="1435"/>
      <c r="Y128" s="1435"/>
      <c r="Z128" s="1435"/>
    </row>
    <row r="129" spans="1:26" ht="12" customHeight="1">
      <c r="A129" s="1435"/>
      <c r="B129" s="1435"/>
      <c r="C129" s="1435"/>
      <c r="D129" s="1435"/>
      <c r="E129" s="1435"/>
      <c r="F129" s="1435"/>
      <c r="G129" s="1435"/>
      <c r="H129" s="1435"/>
      <c r="I129" s="1435"/>
      <c r="J129" s="1435"/>
      <c r="K129" s="1435"/>
      <c r="L129" s="1435"/>
      <c r="M129" s="1435"/>
      <c r="N129" s="1435"/>
      <c r="O129" s="1435"/>
      <c r="P129" s="1435"/>
      <c r="Q129" s="1435"/>
      <c r="R129" s="1435"/>
      <c r="S129" s="1435"/>
      <c r="T129" s="1435"/>
      <c r="U129" s="1435"/>
      <c r="V129" s="1435"/>
      <c r="W129" s="1435"/>
      <c r="X129" s="1435"/>
      <c r="Y129" s="1435"/>
      <c r="Z129" s="1435"/>
    </row>
    <row r="130" spans="1:26" ht="12" customHeight="1">
      <c r="A130" s="1435"/>
      <c r="B130" s="1435"/>
      <c r="C130" s="1435"/>
      <c r="D130" s="1435"/>
      <c r="E130" s="1435"/>
      <c r="F130" s="1435"/>
      <c r="G130" s="1435"/>
      <c r="H130" s="1435"/>
      <c r="I130" s="1435"/>
      <c r="J130" s="1435"/>
      <c r="K130" s="1435"/>
      <c r="L130" s="1435"/>
      <c r="M130" s="1435"/>
      <c r="N130" s="1435"/>
      <c r="O130" s="1435"/>
      <c r="P130" s="1435"/>
      <c r="Q130" s="1435"/>
      <c r="R130" s="1435"/>
      <c r="S130" s="1435"/>
      <c r="T130" s="1435"/>
      <c r="U130" s="1435"/>
      <c r="V130" s="1435"/>
      <c r="W130" s="1435"/>
      <c r="X130" s="1435"/>
      <c r="Y130" s="1435"/>
      <c r="Z130" s="1435"/>
    </row>
    <row r="131" spans="1:26" ht="12" customHeight="1">
      <c r="A131" s="1435"/>
      <c r="B131" s="1435"/>
      <c r="C131" s="1435"/>
      <c r="D131" s="1435"/>
      <c r="E131" s="1435"/>
      <c r="F131" s="1435"/>
      <c r="G131" s="1435"/>
      <c r="H131" s="1435"/>
      <c r="I131" s="1435"/>
      <c r="J131" s="1435"/>
      <c r="K131" s="1435"/>
      <c r="L131" s="1435"/>
      <c r="M131" s="1435"/>
      <c r="N131" s="1435"/>
      <c r="O131" s="1435"/>
      <c r="P131" s="1435"/>
      <c r="Q131" s="1435"/>
      <c r="R131" s="1435"/>
      <c r="S131" s="1435"/>
      <c r="T131" s="1435"/>
      <c r="U131" s="1435"/>
      <c r="V131" s="1435"/>
      <c r="W131" s="1435"/>
      <c r="X131" s="1435"/>
      <c r="Y131" s="1435"/>
      <c r="Z131" s="1435"/>
    </row>
    <row r="132" spans="1:26" ht="12" customHeight="1">
      <c r="A132" s="1435"/>
      <c r="B132" s="1435"/>
      <c r="C132" s="1435"/>
      <c r="D132" s="1435"/>
      <c r="E132" s="1435"/>
      <c r="F132" s="1435"/>
      <c r="G132" s="1435"/>
      <c r="H132" s="1435"/>
      <c r="I132" s="1435"/>
      <c r="J132" s="1435"/>
      <c r="K132" s="1435"/>
      <c r="L132" s="1435"/>
      <c r="M132" s="1435"/>
      <c r="N132" s="1435"/>
      <c r="O132" s="1435"/>
      <c r="P132" s="1435"/>
      <c r="Q132" s="1435"/>
      <c r="R132" s="1435"/>
      <c r="S132" s="1435"/>
      <c r="T132" s="1435"/>
      <c r="U132" s="1435"/>
      <c r="V132" s="1435"/>
      <c r="W132" s="1435"/>
      <c r="X132" s="1435"/>
      <c r="Y132" s="1435"/>
      <c r="Z132" s="1435"/>
    </row>
    <row r="133" spans="1:26" ht="12" customHeight="1">
      <c r="A133" s="1435"/>
      <c r="B133" s="1435"/>
      <c r="C133" s="1435"/>
      <c r="D133" s="1435"/>
      <c r="E133" s="1435"/>
      <c r="F133" s="1435"/>
      <c r="G133" s="1435"/>
      <c r="H133" s="1435"/>
      <c r="I133" s="1435"/>
      <c r="J133" s="1435"/>
      <c r="K133" s="1435"/>
      <c r="L133" s="1435"/>
      <c r="M133" s="1435"/>
      <c r="N133" s="1435"/>
      <c r="O133" s="1435"/>
      <c r="P133" s="1435"/>
      <c r="Q133" s="1435"/>
      <c r="R133" s="1435"/>
      <c r="S133" s="1435"/>
      <c r="T133" s="1435"/>
      <c r="U133" s="1435"/>
      <c r="V133" s="1435"/>
      <c r="W133" s="1435"/>
      <c r="X133" s="1435"/>
      <c r="Y133" s="1435"/>
      <c r="Z133" s="1435"/>
    </row>
    <row r="134" spans="1:26" ht="12" customHeight="1">
      <c r="A134" s="1435"/>
      <c r="B134" s="1435"/>
      <c r="C134" s="1435"/>
      <c r="D134" s="1435"/>
      <c r="E134" s="1435"/>
      <c r="F134" s="1435"/>
      <c r="G134" s="1435"/>
      <c r="H134" s="1435"/>
      <c r="I134" s="1435"/>
      <c r="J134" s="1435"/>
      <c r="K134" s="1435"/>
      <c r="L134" s="1435"/>
      <c r="M134" s="1435"/>
      <c r="N134" s="1435"/>
      <c r="O134" s="1435"/>
      <c r="P134" s="1435"/>
      <c r="Q134" s="1435"/>
      <c r="R134" s="1435"/>
      <c r="S134" s="1435"/>
      <c r="T134" s="1435"/>
      <c r="U134" s="1435"/>
      <c r="V134" s="1435"/>
      <c r="W134" s="1435"/>
      <c r="X134" s="1435"/>
      <c r="Y134" s="1435"/>
      <c r="Z134" s="1435"/>
    </row>
    <row r="135" spans="1:26" ht="12" customHeight="1">
      <c r="A135" s="1435"/>
      <c r="B135" s="1435"/>
      <c r="C135" s="1435"/>
      <c r="D135" s="1435"/>
      <c r="E135" s="1435"/>
      <c r="F135" s="1435"/>
      <c r="G135" s="1435"/>
      <c r="H135" s="1435"/>
      <c r="I135" s="1435"/>
      <c r="J135" s="1435"/>
      <c r="K135" s="1435"/>
      <c r="L135" s="1435"/>
      <c r="M135" s="1435"/>
      <c r="N135" s="1435"/>
      <c r="O135" s="1435"/>
      <c r="P135" s="1435"/>
      <c r="Q135" s="1435"/>
      <c r="R135" s="1435"/>
      <c r="S135" s="1435"/>
      <c r="T135" s="1435"/>
      <c r="U135" s="1435"/>
      <c r="V135" s="1435"/>
      <c r="W135" s="1435"/>
      <c r="X135" s="1435"/>
      <c r="Y135" s="1435"/>
      <c r="Z135" s="1435"/>
    </row>
    <row r="136" spans="1:26" ht="12" customHeight="1">
      <c r="A136" s="1435"/>
      <c r="B136" s="1435"/>
      <c r="C136" s="1435"/>
      <c r="D136" s="1435"/>
      <c r="E136" s="1435"/>
      <c r="F136" s="1435"/>
      <c r="G136" s="1435"/>
      <c r="H136" s="1435"/>
      <c r="I136" s="1435"/>
      <c r="J136" s="1435"/>
      <c r="K136" s="1435"/>
      <c r="L136" s="1435"/>
      <c r="M136" s="1435"/>
      <c r="N136" s="1435"/>
      <c r="O136" s="1435"/>
      <c r="P136" s="1435"/>
      <c r="Q136" s="1435"/>
      <c r="R136" s="1435"/>
      <c r="S136" s="1435"/>
      <c r="T136" s="1435"/>
      <c r="U136" s="1435"/>
      <c r="V136" s="1435"/>
      <c r="W136" s="1435"/>
      <c r="X136" s="1435"/>
      <c r="Y136" s="1435"/>
      <c r="Z136" s="1435"/>
    </row>
    <row r="137" spans="1:26" ht="12" customHeight="1">
      <c r="A137" s="1435"/>
      <c r="B137" s="1435"/>
      <c r="C137" s="1435"/>
      <c r="D137" s="1435"/>
      <c r="E137" s="1435"/>
      <c r="F137" s="1435"/>
      <c r="G137" s="1435"/>
      <c r="H137" s="1435"/>
      <c r="I137" s="1435"/>
      <c r="J137" s="1435"/>
      <c r="K137" s="1435"/>
      <c r="L137" s="1435"/>
      <c r="M137" s="1435"/>
      <c r="N137" s="1435"/>
      <c r="O137" s="1435"/>
      <c r="P137" s="1435"/>
      <c r="Q137" s="1435"/>
      <c r="R137" s="1435"/>
      <c r="S137" s="1435"/>
      <c r="T137" s="1435"/>
      <c r="U137" s="1435"/>
      <c r="V137" s="1435"/>
      <c r="W137" s="1435"/>
      <c r="X137" s="1435"/>
      <c r="Y137" s="1435"/>
      <c r="Z137" s="1435"/>
    </row>
    <row r="138" spans="1:26" ht="12" customHeight="1">
      <c r="A138" s="1435"/>
      <c r="B138" s="1435"/>
      <c r="C138" s="1435"/>
      <c r="D138" s="1435"/>
      <c r="E138" s="1435"/>
      <c r="F138" s="1435"/>
      <c r="G138" s="1435"/>
      <c r="H138" s="1435"/>
      <c r="I138" s="1435"/>
      <c r="J138" s="1435"/>
      <c r="K138" s="1435"/>
      <c r="L138" s="1435"/>
      <c r="M138" s="1435"/>
      <c r="N138" s="1435"/>
      <c r="O138" s="1435"/>
      <c r="P138" s="1435"/>
      <c r="Q138" s="1435"/>
      <c r="R138" s="1435"/>
      <c r="S138" s="1435"/>
      <c r="T138" s="1435"/>
      <c r="U138" s="1435"/>
      <c r="V138" s="1435"/>
      <c r="W138" s="1435"/>
      <c r="X138" s="1435"/>
      <c r="Y138" s="1435"/>
      <c r="Z138" s="1435"/>
    </row>
    <row r="139" spans="1:26" ht="12" customHeight="1">
      <c r="A139" s="1435"/>
      <c r="B139" s="1435"/>
      <c r="C139" s="1435"/>
      <c r="D139" s="1435"/>
      <c r="E139" s="1435"/>
      <c r="F139" s="1435"/>
      <c r="G139" s="1435"/>
      <c r="H139" s="1435"/>
      <c r="I139" s="1435"/>
      <c r="J139" s="1435"/>
      <c r="K139" s="1435"/>
      <c r="L139" s="1435"/>
      <c r="M139" s="1435"/>
      <c r="N139" s="1435"/>
      <c r="O139" s="1435"/>
      <c r="P139" s="1435"/>
      <c r="Q139" s="1435"/>
      <c r="R139" s="1435"/>
      <c r="S139" s="1435"/>
      <c r="T139" s="1435"/>
      <c r="U139" s="1435"/>
      <c r="V139" s="1435"/>
      <c r="W139" s="1435"/>
      <c r="X139" s="1435"/>
      <c r="Y139" s="1435"/>
      <c r="Z139" s="1435"/>
    </row>
    <row r="140" spans="1:26" ht="12" customHeight="1">
      <c r="A140" s="1435"/>
      <c r="B140" s="1435"/>
      <c r="C140" s="1435"/>
      <c r="D140" s="1435"/>
      <c r="E140" s="1435"/>
      <c r="F140" s="1435"/>
      <c r="G140" s="1435"/>
      <c r="H140" s="1435"/>
      <c r="I140" s="1435"/>
      <c r="J140" s="1435"/>
      <c r="K140" s="1435"/>
      <c r="L140" s="1435"/>
      <c r="M140" s="1435"/>
      <c r="N140" s="1435"/>
      <c r="O140" s="1435"/>
      <c r="P140" s="1435"/>
      <c r="Q140" s="1435"/>
      <c r="R140" s="1435"/>
      <c r="S140" s="1435"/>
      <c r="T140" s="1435"/>
      <c r="U140" s="1435"/>
      <c r="V140" s="1435"/>
      <c r="W140" s="1435"/>
      <c r="X140" s="1435"/>
      <c r="Y140" s="1435"/>
      <c r="Z140" s="1435"/>
    </row>
    <row r="141" spans="1:26" ht="12" customHeight="1">
      <c r="A141" s="1435"/>
      <c r="B141" s="1435"/>
      <c r="C141" s="1435"/>
      <c r="D141" s="1435"/>
      <c r="E141" s="1435"/>
      <c r="F141" s="1435"/>
      <c r="G141" s="1435"/>
      <c r="H141" s="1435"/>
      <c r="I141" s="1435"/>
      <c r="J141" s="1435"/>
      <c r="K141" s="1435"/>
      <c r="L141" s="1435"/>
      <c r="M141" s="1435"/>
      <c r="N141" s="1435"/>
      <c r="O141" s="1435"/>
      <c r="P141" s="1435"/>
      <c r="Q141" s="1435"/>
      <c r="R141" s="1435"/>
      <c r="S141" s="1435"/>
      <c r="T141" s="1435"/>
      <c r="U141" s="1435"/>
      <c r="V141" s="1435"/>
      <c r="W141" s="1435"/>
      <c r="X141" s="1435"/>
      <c r="Y141" s="1435"/>
      <c r="Z141" s="1435"/>
    </row>
    <row r="142" spans="1:26" ht="12" customHeight="1">
      <c r="A142" s="1435"/>
      <c r="B142" s="1435"/>
      <c r="C142" s="1435"/>
      <c r="D142" s="1435"/>
      <c r="E142" s="1435"/>
      <c r="F142" s="1435"/>
      <c r="G142" s="1435"/>
      <c r="H142" s="1435"/>
      <c r="I142" s="1435"/>
      <c r="J142" s="1435"/>
      <c r="K142" s="1435"/>
      <c r="L142" s="1435"/>
      <c r="M142" s="1435"/>
      <c r="N142" s="1435"/>
      <c r="O142" s="1435"/>
      <c r="P142" s="1435"/>
      <c r="Q142" s="1435"/>
      <c r="R142" s="1435"/>
      <c r="S142" s="1435"/>
      <c r="T142" s="1435"/>
      <c r="U142" s="1435"/>
      <c r="V142" s="1435"/>
      <c r="W142" s="1435"/>
      <c r="X142" s="1435"/>
      <c r="Y142" s="1435"/>
      <c r="Z142" s="1435"/>
    </row>
    <row r="143" spans="1:26" ht="12" customHeight="1">
      <c r="A143" s="1435"/>
      <c r="B143" s="1435"/>
      <c r="C143" s="1435"/>
      <c r="D143" s="1435"/>
      <c r="E143" s="1435"/>
      <c r="F143" s="1435"/>
      <c r="G143" s="1435"/>
      <c r="H143" s="1435"/>
      <c r="I143" s="1435"/>
      <c r="J143" s="1435"/>
      <c r="K143" s="1435"/>
      <c r="L143" s="1435"/>
      <c r="M143" s="1435"/>
      <c r="N143" s="1435"/>
      <c r="O143" s="1435"/>
      <c r="P143" s="1435"/>
      <c r="Q143" s="1435"/>
      <c r="R143" s="1435"/>
      <c r="S143" s="1435"/>
      <c r="T143" s="1435"/>
      <c r="U143" s="1435"/>
      <c r="V143" s="1435"/>
      <c r="W143" s="1435"/>
      <c r="X143" s="1435"/>
      <c r="Y143" s="1435"/>
      <c r="Z143" s="1435"/>
    </row>
    <row r="144" spans="1:26" ht="12" customHeight="1">
      <c r="A144" s="1435"/>
      <c r="B144" s="1435"/>
      <c r="C144" s="1435"/>
      <c r="D144" s="1435"/>
      <c r="E144" s="1435"/>
      <c r="F144" s="1435"/>
      <c r="G144" s="1435"/>
      <c r="H144" s="1435"/>
      <c r="I144" s="1435"/>
      <c r="J144" s="1435"/>
      <c r="K144" s="1435"/>
      <c r="L144" s="1435"/>
      <c r="M144" s="1435"/>
      <c r="N144" s="1435"/>
      <c r="O144" s="1435"/>
      <c r="P144" s="1435"/>
      <c r="Q144" s="1435"/>
      <c r="R144" s="1435"/>
      <c r="S144" s="1435"/>
      <c r="T144" s="1435"/>
      <c r="U144" s="1435"/>
      <c r="V144" s="1435"/>
      <c r="W144" s="1435"/>
      <c r="X144" s="1435"/>
      <c r="Y144" s="1435"/>
      <c r="Z144" s="1435"/>
    </row>
    <row r="145" spans="1:26" ht="12" customHeight="1">
      <c r="A145" s="1435"/>
      <c r="B145" s="1435"/>
      <c r="C145" s="1435"/>
      <c r="D145" s="1435"/>
      <c r="E145" s="1435"/>
      <c r="F145" s="1435"/>
      <c r="G145" s="1435"/>
      <c r="H145" s="1435"/>
      <c r="I145" s="1435"/>
      <c r="J145" s="1435"/>
      <c r="K145" s="1435"/>
      <c r="L145" s="1435"/>
      <c r="M145" s="1435"/>
      <c r="N145" s="1435"/>
      <c r="O145" s="1435"/>
      <c r="P145" s="1435"/>
      <c r="Q145" s="1435"/>
      <c r="R145" s="1435"/>
      <c r="S145" s="1435"/>
      <c r="T145" s="1435"/>
      <c r="U145" s="1435"/>
      <c r="V145" s="1435"/>
      <c r="W145" s="1435"/>
      <c r="X145" s="1435"/>
      <c r="Y145" s="1435"/>
      <c r="Z145" s="1435"/>
    </row>
    <row r="146" spans="1:26" ht="12" customHeight="1">
      <c r="A146" s="1435"/>
      <c r="B146" s="1435"/>
      <c r="C146" s="1435"/>
      <c r="D146" s="1435"/>
      <c r="E146" s="1435"/>
      <c r="F146" s="1435"/>
      <c r="G146" s="1435"/>
      <c r="H146" s="1435"/>
      <c r="I146" s="1435"/>
      <c r="J146" s="1435"/>
      <c r="K146" s="1435"/>
      <c r="L146" s="1435"/>
      <c r="M146" s="1435"/>
      <c r="N146" s="1435"/>
      <c r="O146" s="1435"/>
      <c r="P146" s="1435"/>
      <c r="Q146" s="1435"/>
      <c r="R146" s="1435"/>
      <c r="S146" s="1435"/>
      <c r="T146" s="1435"/>
      <c r="U146" s="1435"/>
      <c r="V146" s="1435"/>
      <c r="W146" s="1435"/>
      <c r="X146" s="1435"/>
      <c r="Y146" s="1435"/>
      <c r="Z146" s="1435"/>
    </row>
    <row r="147" spans="1:26" ht="12" customHeight="1">
      <c r="A147" s="1435"/>
      <c r="B147" s="1435"/>
      <c r="C147" s="1435"/>
      <c r="D147" s="1435"/>
      <c r="E147" s="1435"/>
      <c r="F147" s="1435"/>
      <c r="G147" s="1435"/>
      <c r="H147" s="1435"/>
      <c r="I147" s="1435"/>
      <c r="J147" s="1435"/>
      <c r="K147" s="1435"/>
      <c r="L147" s="1435"/>
      <c r="M147" s="1435"/>
      <c r="N147" s="1435"/>
      <c r="O147" s="1435"/>
      <c r="P147" s="1435"/>
      <c r="Q147" s="1435"/>
      <c r="R147" s="1435"/>
      <c r="S147" s="1435"/>
      <c r="T147" s="1435"/>
      <c r="U147" s="1435"/>
      <c r="V147" s="1435"/>
      <c r="W147" s="1435"/>
      <c r="X147" s="1435"/>
      <c r="Y147" s="1435"/>
      <c r="Z147" s="1435"/>
    </row>
    <row r="148" spans="1:26" ht="12" customHeight="1">
      <c r="A148" s="1435"/>
      <c r="B148" s="1435"/>
      <c r="C148" s="1435"/>
      <c r="D148" s="1435"/>
      <c r="E148" s="1435"/>
      <c r="F148" s="1435"/>
      <c r="G148" s="1435"/>
      <c r="H148" s="1435"/>
      <c r="I148" s="1435"/>
      <c r="J148" s="1435"/>
      <c r="K148" s="1435"/>
      <c r="L148" s="1435"/>
      <c r="M148" s="1435"/>
      <c r="N148" s="1435"/>
      <c r="O148" s="1435"/>
      <c r="P148" s="1435"/>
      <c r="Q148" s="1435"/>
      <c r="R148" s="1435"/>
      <c r="S148" s="1435"/>
      <c r="T148" s="1435"/>
      <c r="U148" s="1435"/>
      <c r="V148" s="1435"/>
      <c r="W148" s="1435"/>
      <c r="X148" s="1435"/>
      <c r="Y148" s="1435"/>
      <c r="Z148" s="1435"/>
    </row>
    <row r="149" spans="1:26" ht="12" customHeight="1">
      <c r="A149" s="1435"/>
      <c r="B149" s="1435"/>
      <c r="C149" s="1435"/>
      <c r="D149" s="1435"/>
      <c r="E149" s="1435"/>
      <c r="F149" s="1435"/>
      <c r="G149" s="1435"/>
      <c r="H149" s="1435"/>
      <c r="I149" s="1435"/>
      <c r="J149" s="1435"/>
      <c r="K149" s="1435"/>
      <c r="L149" s="1435"/>
      <c r="M149" s="1435"/>
      <c r="N149" s="1435"/>
      <c r="O149" s="1435"/>
      <c r="P149" s="1435"/>
      <c r="Q149" s="1435"/>
      <c r="R149" s="1435"/>
      <c r="S149" s="1435"/>
      <c r="T149" s="1435"/>
      <c r="U149" s="1435"/>
      <c r="V149" s="1435"/>
      <c r="W149" s="1435"/>
      <c r="X149" s="1435"/>
      <c r="Y149" s="1435"/>
      <c r="Z149" s="1435"/>
    </row>
    <row r="150" spans="1:26" ht="12" customHeight="1">
      <c r="A150" s="1435"/>
      <c r="B150" s="1435"/>
      <c r="C150" s="1435"/>
      <c r="D150" s="1435"/>
      <c r="E150" s="1435"/>
      <c r="F150" s="1435"/>
      <c r="G150" s="1435"/>
      <c r="H150" s="1435"/>
      <c r="I150" s="1435"/>
      <c r="J150" s="1435"/>
      <c r="K150" s="1435"/>
      <c r="L150" s="1435"/>
      <c r="M150" s="1435"/>
      <c r="N150" s="1435"/>
      <c r="O150" s="1435"/>
      <c r="P150" s="1435"/>
      <c r="Q150" s="1435"/>
      <c r="R150" s="1435"/>
      <c r="S150" s="1435"/>
      <c r="T150" s="1435"/>
      <c r="U150" s="1435"/>
      <c r="V150" s="1435"/>
      <c r="W150" s="1435"/>
      <c r="X150" s="1435"/>
      <c r="Y150" s="1435"/>
      <c r="Z150" s="1435"/>
    </row>
    <row r="151" spans="1:26" ht="12" customHeight="1">
      <c r="A151" s="1435"/>
      <c r="B151" s="1435"/>
      <c r="C151" s="1435"/>
      <c r="D151" s="1435"/>
      <c r="E151" s="1435"/>
      <c r="F151" s="1435"/>
      <c r="G151" s="1435"/>
      <c r="H151" s="1435"/>
      <c r="I151" s="1435"/>
      <c r="J151" s="1435"/>
      <c r="K151" s="1435"/>
      <c r="L151" s="1435"/>
      <c r="M151" s="1435"/>
      <c r="N151" s="1435"/>
      <c r="O151" s="1435"/>
      <c r="P151" s="1435"/>
      <c r="Q151" s="1435"/>
      <c r="R151" s="1435"/>
      <c r="S151" s="1435"/>
      <c r="T151" s="1435"/>
      <c r="U151" s="1435"/>
      <c r="V151" s="1435"/>
      <c r="W151" s="1435"/>
      <c r="X151" s="1435"/>
      <c r="Y151" s="1435"/>
      <c r="Z151" s="1435"/>
    </row>
    <row r="152" spans="1:26" ht="12" customHeight="1">
      <c r="A152" s="1435"/>
      <c r="B152" s="1435"/>
      <c r="C152" s="1435"/>
      <c r="D152" s="1435"/>
      <c r="E152" s="1435"/>
      <c r="F152" s="1435"/>
      <c r="G152" s="1435"/>
      <c r="H152" s="1435"/>
      <c r="I152" s="1435"/>
      <c r="J152" s="1435"/>
      <c r="K152" s="1435"/>
      <c r="L152" s="1435"/>
      <c r="M152" s="1435"/>
      <c r="N152" s="1435"/>
      <c r="O152" s="1435"/>
      <c r="P152" s="1435"/>
      <c r="Q152" s="1435"/>
      <c r="R152" s="1435"/>
      <c r="S152" s="1435"/>
      <c r="T152" s="1435"/>
      <c r="U152" s="1435"/>
      <c r="V152" s="1435"/>
      <c r="W152" s="1435"/>
      <c r="X152" s="1435"/>
      <c r="Y152" s="1435"/>
      <c r="Z152" s="1435"/>
    </row>
    <row r="153" spans="1:26" ht="12" customHeight="1">
      <c r="A153" s="1435"/>
      <c r="B153" s="1435"/>
      <c r="C153" s="1435"/>
      <c r="D153" s="1435"/>
      <c r="E153" s="1435"/>
      <c r="F153" s="1435"/>
      <c r="G153" s="1435"/>
      <c r="H153" s="1435"/>
      <c r="I153" s="1435"/>
      <c r="J153" s="1435"/>
      <c r="K153" s="1435"/>
      <c r="L153" s="1435"/>
      <c r="M153" s="1435"/>
      <c r="N153" s="1435"/>
      <c r="O153" s="1435"/>
      <c r="P153" s="1435"/>
      <c r="Q153" s="1435"/>
      <c r="R153" s="1435"/>
      <c r="S153" s="1435"/>
      <c r="T153" s="1435"/>
      <c r="U153" s="1435"/>
      <c r="V153" s="1435"/>
      <c r="W153" s="1435"/>
      <c r="X153" s="1435"/>
      <c r="Y153" s="1435"/>
      <c r="Z153" s="1435"/>
    </row>
    <row r="154" spans="1:26" ht="12" customHeight="1">
      <c r="A154" s="1435"/>
      <c r="B154" s="1435"/>
      <c r="C154" s="1435"/>
      <c r="D154" s="1435"/>
      <c r="E154" s="1435"/>
      <c r="F154" s="1435"/>
      <c r="G154" s="1435"/>
      <c r="H154" s="1435"/>
      <c r="I154" s="1435"/>
      <c r="J154" s="1435"/>
      <c r="K154" s="1435"/>
      <c r="L154" s="1435"/>
      <c r="M154" s="1435"/>
      <c r="N154" s="1435"/>
      <c r="O154" s="1435"/>
      <c r="P154" s="1435"/>
      <c r="Q154" s="1435"/>
      <c r="R154" s="1435"/>
      <c r="S154" s="1435"/>
      <c r="T154" s="1435"/>
      <c r="U154" s="1435"/>
      <c r="V154" s="1435"/>
      <c r="W154" s="1435"/>
      <c r="X154" s="1435"/>
      <c r="Y154" s="1435"/>
      <c r="Z154" s="1435"/>
    </row>
    <row r="155" spans="1:26" ht="12" customHeight="1">
      <c r="A155" s="1435"/>
      <c r="B155" s="1435"/>
      <c r="C155" s="1435"/>
      <c r="D155" s="1435"/>
      <c r="E155" s="1435"/>
      <c r="F155" s="1435"/>
      <c r="G155" s="1435"/>
      <c r="H155" s="1435"/>
      <c r="I155" s="1435"/>
      <c r="J155" s="1435"/>
      <c r="K155" s="1435"/>
      <c r="L155" s="1435"/>
      <c r="M155" s="1435"/>
      <c r="N155" s="1435"/>
      <c r="O155" s="1435"/>
      <c r="P155" s="1435"/>
      <c r="Q155" s="1435"/>
      <c r="R155" s="1435"/>
      <c r="S155" s="1435"/>
      <c r="T155" s="1435"/>
      <c r="U155" s="1435"/>
      <c r="V155" s="1435"/>
      <c r="W155" s="1435"/>
      <c r="X155" s="1435"/>
      <c r="Y155" s="1435"/>
      <c r="Z155" s="1435"/>
    </row>
    <row r="156" spans="1:26" ht="12" customHeight="1">
      <c r="A156" s="1435"/>
      <c r="B156" s="1435"/>
      <c r="C156" s="1435"/>
      <c r="D156" s="1435"/>
      <c r="E156" s="1435"/>
      <c r="F156" s="1435"/>
      <c r="G156" s="1435"/>
      <c r="H156" s="1435"/>
      <c r="I156" s="1435"/>
      <c r="J156" s="1435"/>
      <c r="K156" s="1435"/>
      <c r="L156" s="1435"/>
      <c r="M156" s="1435"/>
      <c r="N156" s="1435"/>
      <c r="O156" s="1435"/>
      <c r="P156" s="1435"/>
      <c r="Q156" s="1435"/>
      <c r="R156" s="1435"/>
      <c r="S156" s="1435"/>
      <c r="T156" s="1435"/>
      <c r="U156" s="1435"/>
      <c r="V156" s="1435"/>
      <c r="W156" s="1435"/>
      <c r="X156" s="1435"/>
      <c r="Y156" s="1435"/>
      <c r="Z156" s="1435"/>
    </row>
    <row r="157" spans="1:26" ht="12" customHeight="1">
      <c r="A157" s="1435"/>
      <c r="B157" s="1435"/>
      <c r="C157" s="1435"/>
      <c r="D157" s="1435"/>
      <c r="E157" s="1435"/>
      <c r="F157" s="1435"/>
      <c r="G157" s="1435"/>
      <c r="H157" s="1435"/>
      <c r="I157" s="1435"/>
      <c r="J157" s="1435"/>
      <c r="K157" s="1435"/>
      <c r="L157" s="1435"/>
      <c r="M157" s="1435"/>
      <c r="N157" s="1435"/>
      <c r="O157" s="1435"/>
      <c r="P157" s="1435"/>
      <c r="Q157" s="1435"/>
      <c r="R157" s="1435"/>
      <c r="S157" s="1435"/>
      <c r="T157" s="1435"/>
      <c r="U157" s="1435"/>
      <c r="V157" s="1435"/>
      <c r="W157" s="1435"/>
      <c r="X157" s="1435"/>
      <c r="Y157" s="1435"/>
      <c r="Z157" s="1435"/>
    </row>
    <row r="158" spans="1:26" ht="12" customHeight="1">
      <c r="A158" s="1435"/>
      <c r="B158" s="1435"/>
      <c r="C158" s="1435"/>
      <c r="D158" s="1435"/>
      <c r="E158" s="1435"/>
      <c r="F158" s="1435"/>
      <c r="G158" s="1435"/>
      <c r="H158" s="1435"/>
      <c r="I158" s="1435"/>
      <c r="J158" s="1435"/>
      <c r="K158" s="1435"/>
      <c r="L158" s="1435"/>
      <c r="M158" s="1435"/>
      <c r="N158" s="1435"/>
      <c r="O158" s="1435"/>
      <c r="P158" s="1435"/>
      <c r="Q158" s="1435"/>
      <c r="R158" s="1435"/>
      <c r="S158" s="1435"/>
      <c r="T158" s="1435"/>
      <c r="U158" s="1435"/>
      <c r="V158" s="1435"/>
      <c r="W158" s="1435"/>
      <c r="X158" s="1435"/>
      <c r="Y158" s="1435"/>
      <c r="Z158" s="1435"/>
    </row>
    <row r="159" spans="1:26" ht="12" customHeight="1">
      <c r="A159" s="1435"/>
      <c r="B159" s="1435"/>
      <c r="C159" s="1435"/>
      <c r="D159" s="1435"/>
      <c r="E159" s="1435"/>
      <c r="F159" s="1435"/>
      <c r="G159" s="1435"/>
      <c r="H159" s="1435"/>
      <c r="I159" s="1435"/>
      <c r="J159" s="1435"/>
      <c r="K159" s="1435"/>
      <c r="L159" s="1435"/>
      <c r="M159" s="1435"/>
      <c r="N159" s="1435"/>
      <c r="O159" s="1435"/>
      <c r="P159" s="1435"/>
      <c r="Q159" s="1435"/>
      <c r="R159" s="1435"/>
      <c r="S159" s="1435"/>
      <c r="T159" s="1435"/>
      <c r="U159" s="1435"/>
      <c r="V159" s="1435"/>
      <c r="W159" s="1435"/>
      <c r="X159" s="1435"/>
      <c r="Y159" s="1435"/>
      <c r="Z159" s="1435"/>
    </row>
    <row r="160" spans="1:26" ht="12" customHeight="1">
      <c r="A160" s="1435"/>
      <c r="B160" s="1435"/>
      <c r="C160" s="1435"/>
      <c r="D160" s="1435"/>
      <c r="E160" s="1435"/>
      <c r="F160" s="1435"/>
      <c r="G160" s="1435"/>
      <c r="H160" s="1435"/>
      <c r="I160" s="1435"/>
      <c r="J160" s="1435"/>
      <c r="K160" s="1435"/>
      <c r="L160" s="1435"/>
      <c r="M160" s="1435"/>
      <c r="N160" s="1435"/>
      <c r="O160" s="1435"/>
      <c r="P160" s="1435"/>
      <c r="Q160" s="1435"/>
      <c r="R160" s="1435"/>
      <c r="S160" s="1435"/>
      <c r="T160" s="1435"/>
      <c r="U160" s="1435"/>
      <c r="V160" s="1435"/>
      <c r="W160" s="1435"/>
      <c r="X160" s="1435"/>
      <c r="Y160" s="1435"/>
      <c r="Z160" s="1435"/>
    </row>
    <row r="161" spans="1:26" ht="12" customHeight="1">
      <c r="A161" s="1435"/>
      <c r="B161" s="1435"/>
      <c r="C161" s="1435"/>
      <c r="D161" s="1435"/>
      <c r="E161" s="1435"/>
      <c r="F161" s="1435"/>
      <c r="G161" s="1435"/>
      <c r="H161" s="1435"/>
      <c r="I161" s="1435"/>
      <c r="J161" s="1435"/>
      <c r="K161" s="1435"/>
      <c r="L161" s="1435"/>
      <c r="M161" s="1435"/>
      <c r="N161" s="1435"/>
      <c r="O161" s="1435"/>
      <c r="P161" s="1435"/>
      <c r="Q161" s="1435"/>
      <c r="R161" s="1435"/>
      <c r="S161" s="1435"/>
      <c r="T161" s="1435"/>
      <c r="U161" s="1435"/>
      <c r="V161" s="1435"/>
      <c r="W161" s="1435"/>
      <c r="X161" s="1435"/>
      <c r="Y161" s="1435"/>
      <c r="Z161" s="1435"/>
    </row>
    <row r="162" spans="1:26" ht="12" customHeight="1">
      <c r="A162" s="1435"/>
      <c r="B162" s="1435"/>
      <c r="C162" s="1435"/>
      <c r="D162" s="1435"/>
      <c r="E162" s="1435"/>
      <c r="F162" s="1435"/>
      <c r="G162" s="1435"/>
      <c r="H162" s="1435"/>
      <c r="I162" s="1435"/>
      <c r="J162" s="1435"/>
      <c r="K162" s="1435"/>
      <c r="L162" s="1435"/>
      <c r="M162" s="1435"/>
      <c r="N162" s="1435"/>
      <c r="O162" s="1435"/>
      <c r="P162" s="1435"/>
      <c r="Q162" s="1435"/>
      <c r="R162" s="1435"/>
      <c r="S162" s="1435"/>
      <c r="T162" s="1435"/>
      <c r="U162" s="1435"/>
      <c r="V162" s="1435"/>
      <c r="W162" s="1435"/>
      <c r="X162" s="1435"/>
      <c r="Y162" s="1435"/>
      <c r="Z162" s="1435"/>
    </row>
    <row r="163" spans="1:26" ht="12" customHeight="1">
      <c r="A163" s="1435"/>
      <c r="B163" s="1435"/>
      <c r="C163" s="1435"/>
      <c r="D163" s="1435"/>
      <c r="E163" s="1435"/>
      <c r="F163" s="1435"/>
      <c r="G163" s="1435"/>
      <c r="H163" s="1435"/>
      <c r="I163" s="1435"/>
      <c r="J163" s="1435"/>
      <c r="K163" s="1435"/>
      <c r="L163" s="1435"/>
      <c r="M163" s="1435"/>
      <c r="N163" s="1435"/>
      <c r="O163" s="1435"/>
      <c r="P163" s="1435"/>
      <c r="Q163" s="1435"/>
      <c r="R163" s="1435"/>
      <c r="S163" s="1435"/>
      <c r="T163" s="1435"/>
      <c r="U163" s="1435"/>
      <c r="V163" s="1435"/>
      <c r="W163" s="1435"/>
      <c r="X163" s="1435"/>
      <c r="Y163" s="1435"/>
      <c r="Z163" s="1435"/>
    </row>
    <row r="164" spans="1:26" ht="12" customHeight="1">
      <c r="A164" s="1435"/>
      <c r="B164" s="1435"/>
      <c r="C164" s="1435"/>
      <c r="D164" s="1435"/>
      <c r="E164" s="1435"/>
      <c r="F164" s="1435"/>
      <c r="G164" s="1435"/>
      <c r="H164" s="1435"/>
      <c r="I164" s="1435"/>
      <c r="J164" s="1435"/>
      <c r="K164" s="1435"/>
      <c r="L164" s="1435"/>
      <c r="M164" s="1435"/>
      <c r="N164" s="1435"/>
      <c r="O164" s="1435"/>
      <c r="P164" s="1435"/>
      <c r="Q164" s="1435"/>
      <c r="R164" s="1435"/>
      <c r="S164" s="1435"/>
      <c r="T164" s="1435"/>
      <c r="U164" s="1435"/>
      <c r="V164" s="1435"/>
      <c r="W164" s="1435"/>
      <c r="X164" s="1435"/>
      <c r="Y164" s="1435"/>
      <c r="Z164" s="1435"/>
    </row>
    <row r="165" spans="1:26" ht="12" customHeight="1">
      <c r="A165" s="1435"/>
      <c r="B165" s="1435"/>
      <c r="C165" s="1435"/>
      <c r="D165" s="1435"/>
      <c r="E165" s="1435"/>
      <c r="F165" s="1435"/>
      <c r="G165" s="1435"/>
      <c r="H165" s="1435"/>
      <c r="I165" s="1435"/>
      <c r="J165" s="1435"/>
      <c r="K165" s="1435"/>
      <c r="L165" s="1435"/>
      <c r="M165" s="1435"/>
      <c r="N165" s="1435"/>
      <c r="O165" s="1435"/>
      <c r="P165" s="1435"/>
      <c r="Q165" s="1435"/>
      <c r="R165" s="1435"/>
      <c r="S165" s="1435"/>
      <c r="T165" s="1435"/>
      <c r="U165" s="1435"/>
      <c r="V165" s="1435"/>
      <c r="W165" s="1435"/>
      <c r="X165" s="1435"/>
      <c r="Y165" s="1435"/>
      <c r="Z165" s="1435"/>
    </row>
    <row r="166" spans="1:26" ht="12" customHeight="1">
      <c r="A166" s="1435"/>
      <c r="B166" s="1435"/>
      <c r="C166" s="1435"/>
      <c r="D166" s="1435"/>
      <c r="E166" s="1435"/>
      <c r="F166" s="1435"/>
      <c r="G166" s="1435"/>
      <c r="H166" s="1435"/>
      <c r="I166" s="1435"/>
      <c r="J166" s="1435"/>
      <c r="K166" s="1435"/>
      <c r="L166" s="1435"/>
      <c r="M166" s="1435"/>
      <c r="N166" s="1435"/>
      <c r="O166" s="1435"/>
      <c r="P166" s="1435"/>
      <c r="Q166" s="1435"/>
      <c r="R166" s="1435"/>
      <c r="S166" s="1435"/>
      <c r="T166" s="1435"/>
      <c r="U166" s="1435"/>
      <c r="V166" s="1435"/>
      <c r="W166" s="1435"/>
      <c r="X166" s="1435"/>
      <c r="Y166" s="1435"/>
      <c r="Z166" s="1435"/>
    </row>
    <row r="167" spans="1:26" ht="12" customHeight="1">
      <c r="A167" s="1435"/>
      <c r="B167" s="1435"/>
      <c r="C167" s="1435"/>
      <c r="D167" s="1435"/>
      <c r="E167" s="1435"/>
      <c r="F167" s="1435"/>
      <c r="G167" s="1435"/>
      <c r="H167" s="1435"/>
      <c r="I167" s="1435"/>
      <c r="J167" s="1435"/>
      <c r="K167" s="1435"/>
      <c r="L167" s="1435"/>
      <c r="M167" s="1435"/>
      <c r="N167" s="1435"/>
      <c r="O167" s="1435"/>
      <c r="P167" s="1435"/>
      <c r="Q167" s="1435"/>
      <c r="R167" s="1435"/>
      <c r="S167" s="1435"/>
      <c r="T167" s="1435"/>
      <c r="U167" s="1435"/>
      <c r="V167" s="1435"/>
      <c r="W167" s="1435"/>
      <c r="X167" s="1435"/>
      <c r="Y167" s="1435"/>
      <c r="Z167" s="1435"/>
    </row>
    <row r="168" spans="1:26" ht="12" customHeight="1">
      <c r="A168" s="1435"/>
      <c r="B168" s="1435"/>
      <c r="C168" s="1435"/>
      <c r="D168" s="1435"/>
      <c r="E168" s="1435"/>
      <c r="F168" s="1435"/>
      <c r="G168" s="1435"/>
      <c r="H168" s="1435"/>
      <c r="I168" s="1435"/>
      <c r="J168" s="1435"/>
      <c r="K168" s="1435"/>
      <c r="L168" s="1435"/>
      <c r="M168" s="1435"/>
      <c r="N168" s="1435"/>
      <c r="O168" s="1435"/>
      <c r="P168" s="1435"/>
      <c r="Q168" s="1435"/>
      <c r="R168" s="1435"/>
      <c r="S168" s="1435"/>
      <c r="T168" s="1435"/>
      <c r="U168" s="1435"/>
      <c r="V168" s="1435"/>
      <c r="W168" s="1435"/>
      <c r="X168" s="1435"/>
      <c r="Y168" s="1435"/>
      <c r="Z168" s="1435"/>
    </row>
    <row r="169" spans="1:26" ht="12" customHeight="1">
      <c r="A169" s="1435"/>
      <c r="B169" s="1435"/>
      <c r="C169" s="1435"/>
      <c r="D169" s="1435"/>
      <c r="E169" s="1435"/>
      <c r="F169" s="1435"/>
      <c r="G169" s="1435"/>
      <c r="H169" s="1435"/>
      <c r="I169" s="1435"/>
      <c r="J169" s="1435"/>
      <c r="K169" s="1435"/>
      <c r="L169" s="1435"/>
      <c r="M169" s="1435"/>
      <c r="N169" s="1435"/>
      <c r="O169" s="1435"/>
      <c r="P169" s="1435"/>
      <c r="Q169" s="1435"/>
      <c r="R169" s="1435"/>
      <c r="S169" s="1435"/>
      <c r="T169" s="1435"/>
      <c r="U169" s="1435"/>
      <c r="V169" s="1435"/>
      <c r="W169" s="1435"/>
      <c r="X169" s="1435"/>
      <c r="Y169" s="1435"/>
      <c r="Z169" s="1435"/>
    </row>
    <row r="170" spans="1:26" ht="12" customHeight="1">
      <c r="A170" s="1435"/>
      <c r="B170" s="1435"/>
      <c r="C170" s="1435"/>
      <c r="D170" s="1435"/>
      <c r="E170" s="1435"/>
      <c r="F170" s="1435"/>
      <c r="G170" s="1435"/>
      <c r="H170" s="1435"/>
      <c r="I170" s="1435"/>
      <c r="J170" s="1435"/>
      <c r="K170" s="1435"/>
      <c r="L170" s="1435"/>
      <c r="M170" s="1435"/>
      <c r="N170" s="1435"/>
      <c r="O170" s="1435"/>
      <c r="P170" s="1435"/>
      <c r="Q170" s="1435"/>
      <c r="R170" s="1435"/>
      <c r="S170" s="1435"/>
      <c r="T170" s="1435"/>
      <c r="U170" s="1435"/>
      <c r="V170" s="1435"/>
      <c r="W170" s="1435"/>
      <c r="X170" s="1435"/>
      <c r="Y170" s="1435"/>
      <c r="Z170" s="1435"/>
    </row>
    <row r="171" spans="1:26" ht="12" customHeight="1">
      <c r="A171" s="1435"/>
      <c r="B171" s="1435"/>
      <c r="C171" s="1435"/>
      <c r="D171" s="1435"/>
      <c r="E171" s="1435"/>
      <c r="F171" s="1435"/>
      <c r="G171" s="1435"/>
      <c r="H171" s="1435"/>
      <c r="I171" s="1435"/>
      <c r="J171" s="1435"/>
      <c r="K171" s="1435"/>
      <c r="L171" s="1435"/>
      <c r="M171" s="1435"/>
      <c r="N171" s="1435"/>
      <c r="O171" s="1435"/>
      <c r="P171" s="1435"/>
      <c r="Q171" s="1435"/>
      <c r="R171" s="1435"/>
      <c r="S171" s="1435"/>
      <c r="T171" s="1435"/>
      <c r="U171" s="1435"/>
      <c r="V171" s="1435"/>
      <c r="W171" s="1435"/>
      <c r="X171" s="1435"/>
      <c r="Y171" s="1435"/>
      <c r="Z171" s="1435"/>
    </row>
    <row r="172" spans="1:26" ht="12" customHeight="1">
      <c r="A172" s="1435"/>
      <c r="B172" s="1435"/>
      <c r="C172" s="1435"/>
      <c r="D172" s="1435"/>
      <c r="E172" s="1435"/>
      <c r="F172" s="1435"/>
      <c r="G172" s="1435"/>
      <c r="H172" s="1435"/>
      <c r="I172" s="1435"/>
      <c r="J172" s="1435"/>
      <c r="K172" s="1435"/>
      <c r="L172" s="1435"/>
      <c r="M172" s="1435"/>
      <c r="N172" s="1435"/>
      <c r="O172" s="1435"/>
      <c r="P172" s="1435"/>
      <c r="Q172" s="1435"/>
      <c r="R172" s="1435"/>
      <c r="S172" s="1435"/>
      <c r="T172" s="1435"/>
      <c r="U172" s="1435"/>
      <c r="V172" s="1435"/>
      <c r="W172" s="1435"/>
      <c r="X172" s="1435"/>
      <c r="Y172" s="1435"/>
      <c r="Z172" s="1435"/>
    </row>
    <row r="173" spans="1:26" ht="12" customHeight="1">
      <c r="A173" s="1435"/>
      <c r="B173" s="1435"/>
      <c r="C173" s="1435"/>
      <c r="D173" s="1435"/>
      <c r="E173" s="1435"/>
      <c r="F173" s="1435"/>
      <c r="G173" s="1435"/>
      <c r="H173" s="1435"/>
      <c r="I173" s="1435"/>
      <c r="J173" s="1435"/>
      <c r="K173" s="1435"/>
      <c r="L173" s="1435"/>
      <c r="M173" s="1435"/>
      <c r="N173" s="1435"/>
      <c r="O173" s="1435"/>
      <c r="P173" s="1435"/>
      <c r="Q173" s="1435"/>
      <c r="R173" s="1435"/>
      <c r="S173" s="1435"/>
      <c r="T173" s="1435"/>
      <c r="U173" s="1435"/>
      <c r="V173" s="1435"/>
      <c r="W173" s="1435"/>
      <c r="X173" s="1435"/>
      <c r="Y173" s="1435"/>
      <c r="Z173" s="1435"/>
    </row>
    <row r="174" spans="1:26" ht="12" customHeight="1">
      <c r="A174" s="1435"/>
      <c r="B174" s="1435"/>
      <c r="C174" s="1435"/>
      <c r="D174" s="1435"/>
      <c r="E174" s="1435"/>
      <c r="F174" s="1435"/>
      <c r="G174" s="1435"/>
      <c r="H174" s="1435"/>
      <c r="I174" s="1435"/>
      <c r="J174" s="1435"/>
      <c r="K174" s="1435"/>
      <c r="L174" s="1435"/>
      <c r="M174" s="1435"/>
      <c r="N174" s="1435"/>
      <c r="O174" s="1435"/>
      <c r="P174" s="1435"/>
      <c r="Q174" s="1435"/>
      <c r="R174" s="1435"/>
      <c r="S174" s="1435"/>
      <c r="T174" s="1435"/>
      <c r="U174" s="1435"/>
      <c r="V174" s="1435"/>
      <c r="W174" s="1435"/>
      <c r="X174" s="1435"/>
      <c r="Y174" s="1435"/>
      <c r="Z174" s="1435"/>
    </row>
    <row r="175" spans="1:26" ht="12" customHeight="1">
      <c r="A175" s="1435"/>
      <c r="B175" s="1435"/>
      <c r="C175" s="1435"/>
      <c r="D175" s="1435"/>
      <c r="E175" s="1435"/>
      <c r="F175" s="1435"/>
      <c r="G175" s="1435"/>
      <c r="H175" s="1435"/>
      <c r="I175" s="1435"/>
      <c r="J175" s="1435"/>
      <c r="K175" s="1435"/>
      <c r="L175" s="1435"/>
      <c r="M175" s="1435"/>
      <c r="N175" s="1435"/>
      <c r="O175" s="1435"/>
      <c r="P175" s="1435"/>
      <c r="Q175" s="1435"/>
      <c r="R175" s="1435"/>
      <c r="S175" s="1435"/>
      <c r="T175" s="1435"/>
      <c r="U175" s="1435"/>
      <c r="V175" s="1435"/>
      <c r="W175" s="1435"/>
      <c r="X175" s="1435"/>
      <c r="Y175" s="1435"/>
      <c r="Z175" s="1435"/>
    </row>
    <row r="176" spans="1:26" ht="12" customHeight="1">
      <c r="A176" s="1435"/>
      <c r="B176" s="1435"/>
      <c r="C176" s="1435"/>
      <c r="D176" s="1435"/>
      <c r="E176" s="1435"/>
      <c r="F176" s="1435"/>
      <c r="G176" s="1435"/>
      <c r="H176" s="1435"/>
      <c r="I176" s="1435"/>
      <c r="J176" s="1435"/>
      <c r="K176" s="1435"/>
      <c r="L176" s="1435"/>
      <c r="M176" s="1435"/>
      <c r="N176" s="1435"/>
      <c r="O176" s="1435"/>
      <c r="P176" s="1435"/>
      <c r="Q176" s="1435"/>
      <c r="R176" s="1435"/>
      <c r="S176" s="1435"/>
      <c r="T176" s="1435"/>
      <c r="U176" s="1435"/>
      <c r="V176" s="1435"/>
      <c r="W176" s="1435"/>
      <c r="X176" s="1435"/>
      <c r="Y176" s="1435"/>
      <c r="Z176" s="1435"/>
    </row>
    <row r="177" spans="1:26" ht="12" customHeight="1">
      <c r="A177" s="1435"/>
      <c r="B177" s="1435"/>
      <c r="C177" s="1435"/>
      <c r="D177" s="1435"/>
      <c r="E177" s="1435"/>
      <c r="F177" s="1435"/>
      <c r="G177" s="1435"/>
      <c r="H177" s="1435"/>
      <c r="I177" s="1435"/>
      <c r="J177" s="1435"/>
      <c r="K177" s="1435"/>
      <c r="L177" s="1435"/>
      <c r="M177" s="1435"/>
      <c r="N177" s="1435"/>
      <c r="O177" s="1435"/>
      <c r="P177" s="1435"/>
      <c r="Q177" s="1435"/>
      <c r="R177" s="1435"/>
      <c r="S177" s="1435"/>
      <c r="T177" s="1435"/>
      <c r="U177" s="1435"/>
      <c r="V177" s="1435"/>
      <c r="W177" s="1435"/>
      <c r="X177" s="1435"/>
      <c r="Y177" s="1435"/>
      <c r="Z177" s="1435"/>
    </row>
    <row r="178" spans="1:26" ht="12" customHeight="1">
      <c r="A178" s="1435"/>
      <c r="B178" s="1435"/>
      <c r="C178" s="1435"/>
      <c r="D178" s="1435"/>
      <c r="E178" s="1435"/>
      <c r="F178" s="1435"/>
      <c r="G178" s="1435"/>
      <c r="H178" s="1435"/>
      <c r="I178" s="1435"/>
      <c r="J178" s="1435"/>
      <c r="K178" s="1435"/>
      <c r="L178" s="1435"/>
      <c r="M178" s="1435"/>
      <c r="N178" s="1435"/>
      <c r="O178" s="1435"/>
      <c r="P178" s="1435"/>
      <c r="Q178" s="1435"/>
      <c r="R178" s="1435"/>
      <c r="S178" s="1435"/>
      <c r="T178" s="1435"/>
      <c r="U178" s="1435"/>
      <c r="V178" s="1435"/>
      <c r="W178" s="1435"/>
      <c r="X178" s="1435"/>
      <c r="Y178" s="1435"/>
      <c r="Z178" s="1435"/>
    </row>
    <row r="179" spans="1:26" ht="12" customHeight="1">
      <c r="A179" s="1435"/>
      <c r="B179" s="1435"/>
      <c r="C179" s="1435"/>
      <c r="D179" s="1435"/>
      <c r="E179" s="1435"/>
      <c r="F179" s="1435"/>
      <c r="G179" s="1435"/>
      <c r="H179" s="1435"/>
      <c r="I179" s="1435"/>
      <c r="J179" s="1435"/>
      <c r="K179" s="1435"/>
      <c r="L179" s="1435"/>
      <c r="M179" s="1435"/>
      <c r="N179" s="1435"/>
      <c r="O179" s="1435"/>
      <c r="P179" s="1435"/>
      <c r="Q179" s="1435"/>
      <c r="R179" s="1435"/>
      <c r="S179" s="1435"/>
      <c r="T179" s="1435"/>
      <c r="U179" s="1435"/>
      <c r="V179" s="1435"/>
      <c r="W179" s="1435"/>
      <c r="X179" s="1435"/>
      <c r="Y179" s="1435"/>
      <c r="Z179" s="1435"/>
    </row>
    <row r="180" spans="1:26" ht="12" customHeight="1">
      <c r="A180" s="1435"/>
      <c r="B180" s="1435"/>
      <c r="C180" s="1435"/>
      <c r="D180" s="1435"/>
      <c r="E180" s="1435"/>
      <c r="F180" s="1435"/>
      <c r="G180" s="1435"/>
      <c r="H180" s="1435"/>
      <c r="I180" s="1435"/>
      <c r="J180" s="1435"/>
      <c r="K180" s="1435"/>
      <c r="L180" s="1435"/>
      <c r="M180" s="1435"/>
      <c r="N180" s="1435"/>
      <c r="O180" s="1435"/>
      <c r="P180" s="1435"/>
      <c r="Q180" s="1435"/>
      <c r="R180" s="1435"/>
      <c r="S180" s="1435"/>
      <c r="T180" s="1435"/>
      <c r="U180" s="1435"/>
      <c r="V180" s="1435"/>
      <c r="W180" s="1435"/>
      <c r="X180" s="1435"/>
      <c r="Y180" s="1435"/>
      <c r="Z180" s="1435"/>
    </row>
    <row r="181" spans="1:26" ht="12" customHeight="1">
      <c r="A181" s="1435"/>
      <c r="B181" s="1435"/>
      <c r="C181" s="1435"/>
      <c r="D181" s="1435"/>
      <c r="E181" s="1435"/>
      <c r="F181" s="1435"/>
      <c r="G181" s="1435"/>
      <c r="H181" s="1435"/>
      <c r="I181" s="1435"/>
      <c r="J181" s="1435"/>
      <c r="K181" s="1435"/>
      <c r="L181" s="1435"/>
      <c r="M181" s="1435"/>
      <c r="N181" s="1435"/>
      <c r="O181" s="1435"/>
      <c r="P181" s="1435"/>
      <c r="Q181" s="1435"/>
      <c r="R181" s="1435"/>
      <c r="S181" s="1435"/>
      <c r="T181" s="1435"/>
      <c r="U181" s="1435"/>
      <c r="V181" s="1435"/>
      <c r="W181" s="1435"/>
      <c r="X181" s="1435"/>
      <c r="Y181" s="1435"/>
      <c r="Z181" s="1435"/>
    </row>
    <row r="182" spans="1:26" ht="12" customHeight="1">
      <c r="A182" s="1435"/>
      <c r="B182" s="1435"/>
      <c r="C182" s="1435"/>
      <c r="D182" s="1435"/>
      <c r="E182" s="1435"/>
      <c r="F182" s="1435"/>
      <c r="G182" s="1435"/>
      <c r="H182" s="1435"/>
      <c r="I182" s="1435"/>
      <c r="J182" s="1435"/>
      <c r="K182" s="1435"/>
      <c r="L182" s="1435"/>
      <c r="M182" s="1435"/>
      <c r="N182" s="1435"/>
      <c r="O182" s="1435"/>
      <c r="P182" s="1435"/>
      <c r="Q182" s="1435"/>
      <c r="R182" s="1435"/>
      <c r="S182" s="1435"/>
      <c r="T182" s="1435"/>
      <c r="U182" s="1435"/>
      <c r="V182" s="1435"/>
      <c r="W182" s="1435"/>
      <c r="X182" s="1435"/>
      <c r="Y182" s="1435"/>
      <c r="Z182" s="1435"/>
    </row>
    <row r="183" spans="1:26" ht="12" customHeight="1">
      <c r="A183" s="1435"/>
      <c r="B183" s="1435"/>
      <c r="C183" s="1435"/>
      <c r="D183" s="1435"/>
      <c r="E183" s="1435"/>
      <c r="F183" s="1435"/>
      <c r="G183" s="1435"/>
      <c r="H183" s="1435"/>
      <c r="I183" s="1435"/>
      <c r="J183" s="1435"/>
      <c r="K183" s="1435"/>
      <c r="L183" s="1435"/>
      <c r="M183" s="1435"/>
      <c r="N183" s="1435"/>
      <c r="O183" s="1435"/>
      <c r="P183" s="1435"/>
      <c r="Q183" s="1435"/>
      <c r="R183" s="1435"/>
      <c r="S183" s="1435"/>
      <c r="T183" s="1435"/>
      <c r="U183" s="1435"/>
      <c r="V183" s="1435"/>
      <c r="W183" s="1435"/>
      <c r="X183" s="1435"/>
      <c r="Y183" s="1435"/>
      <c r="Z183" s="1435"/>
    </row>
    <row r="184" spans="1:26" ht="12" customHeight="1">
      <c r="A184" s="1435"/>
      <c r="B184" s="1435"/>
      <c r="C184" s="1435"/>
      <c r="D184" s="1435"/>
      <c r="E184" s="1435"/>
      <c r="F184" s="1435"/>
      <c r="G184" s="1435"/>
      <c r="H184" s="1435"/>
      <c r="I184" s="1435"/>
      <c r="J184" s="1435"/>
      <c r="K184" s="1435"/>
      <c r="L184" s="1435"/>
      <c r="M184" s="1435"/>
      <c r="N184" s="1435"/>
      <c r="O184" s="1435"/>
      <c r="P184" s="1435"/>
      <c r="Q184" s="1435"/>
      <c r="R184" s="1435"/>
      <c r="S184" s="1435"/>
      <c r="T184" s="1435"/>
      <c r="U184" s="1435"/>
      <c r="V184" s="1435"/>
      <c r="W184" s="1435"/>
      <c r="X184" s="1435"/>
      <c r="Y184" s="1435"/>
      <c r="Z184" s="1435"/>
    </row>
    <row r="185" spans="1:26" ht="12" customHeight="1">
      <c r="A185" s="1435"/>
      <c r="B185" s="1435"/>
      <c r="C185" s="1435"/>
      <c r="D185" s="1435"/>
      <c r="E185" s="1435"/>
      <c r="F185" s="1435"/>
      <c r="G185" s="1435"/>
      <c r="H185" s="1435"/>
      <c r="I185" s="1435"/>
      <c r="J185" s="1435"/>
      <c r="K185" s="1435"/>
      <c r="L185" s="1435"/>
      <c r="M185" s="1435"/>
      <c r="N185" s="1435"/>
      <c r="O185" s="1435"/>
      <c r="P185" s="1435"/>
      <c r="Q185" s="1435"/>
      <c r="R185" s="1435"/>
      <c r="S185" s="1435"/>
      <c r="T185" s="1435"/>
      <c r="U185" s="1435"/>
      <c r="V185" s="1435"/>
      <c r="W185" s="1435"/>
      <c r="X185" s="1435"/>
      <c r="Y185" s="1435"/>
      <c r="Z185" s="1435"/>
    </row>
    <row r="186" spans="1:26" ht="12" customHeight="1">
      <c r="A186" s="1435"/>
      <c r="B186" s="1435"/>
      <c r="C186" s="1435"/>
      <c r="D186" s="1435"/>
      <c r="E186" s="1435"/>
      <c r="F186" s="1435"/>
      <c r="G186" s="1435"/>
      <c r="H186" s="1435"/>
      <c r="I186" s="1435"/>
      <c r="J186" s="1435"/>
      <c r="K186" s="1435"/>
      <c r="L186" s="1435"/>
      <c r="M186" s="1435"/>
      <c r="N186" s="1435"/>
      <c r="O186" s="1435"/>
      <c r="P186" s="1435"/>
      <c r="Q186" s="1435"/>
      <c r="R186" s="1435"/>
      <c r="S186" s="1435"/>
      <c r="T186" s="1435"/>
      <c r="U186" s="1435"/>
      <c r="V186" s="1435"/>
      <c r="W186" s="1435"/>
      <c r="X186" s="1435"/>
      <c r="Y186" s="1435"/>
      <c r="Z186" s="1435"/>
    </row>
    <row r="187" spans="1:26" ht="12" customHeight="1">
      <c r="A187" s="1435"/>
      <c r="B187" s="1435"/>
      <c r="C187" s="1435"/>
      <c r="D187" s="1435"/>
      <c r="E187" s="1435"/>
      <c r="F187" s="1435"/>
      <c r="G187" s="1435"/>
      <c r="H187" s="1435"/>
      <c r="I187" s="1435"/>
      <c r="J187" s="1435"/>
      <c r="K187" s="1435"/>
      <c r="L187" s="1435"/>
      <c r="M187" s="1435"/>
      <c r="N187" s="1435"/>
      <c r="O187" s="1435"/>
      <c r="P187" s="1435"/>
      <c r="Q187" s="1435"/>
      <c r="R187" s="1435"/>
      <c r="S187" s="1435"/>
      <c r="T187" s="1435"/>
      <c r="U187" s="1435"/>
      <c r="V187" s="1435"/>
      <c r="W187" s="1435"/>
      <c r="X187" s="1435"/>
      <c r="Y187" s="1435"/>
      <c r="Z187" s="1435"/>
    </row>
    <row r="188" spans="1:26" ht="12" customHeight="1">
      <c r="A188" s="1435"/>
      <c r="B188" s="1435"/>
      <c r="C188" s="1435"/>
      <c r="D188" s="1435"/>
      <c r="E188" s="1435"/>
      <c r="F188" s="1435"/>
      <c r="G188" s="1435"/>
      <c r="H188" s="1435"/>
      <c r="I188" s="1435"/>
      <c r="J188" s="1435"/>
      <c r="K188" s="1435"/>
      <c r="L188" s="1435"/>
      <c r="M188" s="1435"/>
      <c r="N188" s="1435"/>
      <c r="O188" s="1435"/>
      <c r="P188" s="1435"/>
      <c r="Q188" s="1435"/>
      <c r="R188" s="1435"/>
      <c r="S188" s="1435"/>
      <c r="T188" s="1435"/>
      <c r="U188" s="1435"/>
      <c r="V188" s="1435"/>
      <c r="W188" s="1435"/>
      <c r="X188" s="1435"/>
      <c r="Y188" s="1435"/>
      <c r="Z188" s="1435"/>
    </row>
    <row r="189" spans="1:26" ht="12" customHeight="1">
      <c r="A189" s="1435"/>
      <c r="B189" s="1435"/>
      <c r="C189" s="1435"/>
      <c r="D189" s="1435"/>
      <c r="E189" s="1435"/>
      <c r="F189" s="1435"/>
      <c r="G189" s="1435"/>
      <c r="H189" s="1435"/>
      <c r="I189" s="1435"/>
      <c r="J189" s="1435"/>
      <c r="K189" s="1435"/>
      <c r="L189" s="1435"/>
      <c r="M189" s="1435"/>
      <c r="N189" s="1435"/>
      <c r="O189" s="1435"/>
      <c r="P189" s="1435"/>
      <c r="Q189" s="1435"/>
      <c r="R189" s="1435"/>
      <c r="S189" s="1435"/>
      <c r="T189" s="1435"/>
      <c r="U189" s="1435"/>
      <c r="V189" s="1435"/>
      <c r="W189" s="1435"/>
      <c r="X189" s="1435"/>
      <c r="Y189" s="1435"/>
      <c r="Z189" s="1435"/>
    </row>
    <row r="190" spans="1:26" ht="12" customHeight="1">
      <c r="A190" s="1435"/>
      <c r="B190" s="1435"/>
      <c r="C190" s="1435"/>
      <c r="D190" s="1435"/>
      <c r="E190" s="1435"/>
      <c r="F190" s="1435"/>
      <c r="G190" s="1435"/>
      <c r="H190" s="1435"/>
      <c r="I190" s="1435"/>
      <c r="J190" s="1435"/>
      <c r="K190" s="1435"/>
      <c r="L190" s="1435"/>
      <c r="M190" s="1435"/>
      <c r="N190" s="1435"/>
      <c r="O190" s="1435"/>
      <c r="P190" s="1435"/>
      <c r="Q190" s="1435"/>
      <c r="R190" s="1435"/>
      <c r="S190" s="1435"/>
      <c r="T190" s="1435"/>
      <c r="U190" s="1435"/>
      <c r="V190" s="1435"/>
      <c r="W190" s="1435"/>
      <c r="X190" s="1435"/>
      <c r="Y190" s="1435"/>
      <c r="Z190" s="1435"/>
    </row>
    <row r="191" spans="1:26" ht="12" customHeight="1">
      <c r="A191" s="1435"/>
      <c r="B191" s="1435"/>
      <c r="C191" s="1435"/>
      <c r="D191" s="1435"/>
      <c r="E191" s="1435"/>
      <c r="F191" s="1435"/>
      <c r="G191" s="1435"/>
      <c r="H191" s="1435"/>
      <c r="I191" s="1435"/>
      <c r="J191" s="1435"/>
      <c r="K191" s="1435"/>
      <c r="L191" s="1435"/>
      <c r="M191" s="1435"/>
      <c r="N191" s="1435"/>
      <c r="O191" s="1435"/>
      <c r="P191" s="1435"/>
      <c r="Q191" s="1435"/>
      <c r="R191" s="1435"/>
      <c r="S191" s="1435"/>
      <c r="T191" s="1435"/>
      <c r="U191" s="1435"/>
      <c r="V191" s="1435"/>
      <c r="W191" s="1435"/>
      <c r="X191" s="1435"/>
      <c r="Y191" s="1435"/>
      <c r="Z191" s="1435"/>
    </row>
    <row r="192" spans="1:26" ht="12" customHeight="1">
      <c r="A192" s="1435"/>
      <c r="B192" s="1435"/>
      <c r="C192" s="1435"/>
      <c r="D192" s="1435"/>
      <c r="E192" s="1435"/>
      <c r="F192" s="1435"/>
      <c r="G192" s="1435"/>
      <c r="H192" s="1435"/>
      <c r="I192" s="1435"/>
      <c r="J192" s="1435"/>
      <c r="K192" s="1435"/>
      <c r="L192" s="1435"/>
      <c r="M192" s="1435"/>
      <c r="N192" s="1435"/>
      <c r="O192" s="1435"/>
      <c r="P192" s="1435"/>
      <c r="Q192" s="1435"/>
      <c r="R192" s="1435"/>
      <c r="S192" s="1435"/>
      <c r="T192" s="1435"/>
      <c r="U192" s="1435"/>
      <c r="V192" s="1435"/>
      <c r="W192" s="1435"/>
      <c r="X192" s="1435"/>
      <c r="Y192" s="1435"/>
      <c r="Z192" s="1435"/>
    </row>
    <row r="193" spans="1:26" ht="12" customHeight="1">
      <c r="A193" s="1435"/>
      <c r="B193" s="1435"/>
      <c r="C193" s="1435"/>
      <c r="D193" s="1435"/>
      <c r="E193" s="1435"/>
      <c r="F193" s="1435"/>
      <c r="G193" s="1435"/>
      <c r="H193" s="1435"/>
      <c r="I193" s="1435"/>
      <c r="J193" s="1435"/>
      <c r="K193" s="1435"/>
      <c r="L193" s="1435"/>
      <c r="M193" s="1435"/>
      <c r="N193" s="1435"/>
      <c r="O193" s="1435"/>
      <c r="P193" s="1435"/>
      <c r="Q193" s="1435"/>
      <c r="R193" s="1435"/>
      <c r="S193" s="1435"/>
      <c r="T193" s="1435"/>
      <c r="U193" s="1435"/>
      <c r="V193" s="1435"/>
      <c r="W193" s="1435"/>
      <c r="X193" s="1435"/>
      <c r="Y193" s="1435"/>
      <c r="Z193" s="1435"/>
    </row>
    <row r="194" spans="1:26" ht="12" customHeight="1">
      <c r="A194" s="1435"/>
      <c r="B194" s="1435"/>
      <c r="C194" s="1435"/>
      <c r="D194" s="1435"/>
      <c r="E194" s="1435"/>
      <c r="F194" s="1435"/>
      <c r="G194" s="1435"/>
      <c r="H194" s="1435"/>
      <c r="I194" s="1435"/>
      <c r="J194" s="1435"/>
      <c r="K194" s="1435"/>
      <c r="L194" s="1435"/>
      <c r="M194" s="1435"/>
      <c r="N194" s="1435"/>
      <c r="O194" s="1435"/>
      <c r="P194" s="1435"/>
      <c r="Q194" s="1435"/>
      <c r="R194" s="1435"/>
      <c r="S194" s="1435"/>
      <c r="T194" s="1435"/>
      <c r="U194" s="1435"/>
      <c r="V194" s="1435"/>
      <c r="W194" s="1435"/>
      <c r="X194" s="1435"/>
      <c r="Y194" s="1435"/>
      <c r="Z194" s="1435"/>
    </row>
    <row r="195" spans="1:26" ht="12" customHeight="1">
      <c r="A195" s="1435"/>
      <c r="B195" s="1435"/>
      <c r="C195" s="1435"/>
      <c r="D195" s="1435"/>
      <c r="E195" s="1435"/>
      <c r="F195" s="1435"/>
      <c r="G195" s="1435"/>
      <c r="H195" s="1435"/>
      <c r="I195" s="1435"/>
      <c r="J195" s="1435"/>
      <c r="K195" s="1435"/>
      <c r="L195" s="1435"/>
      <c r="M195" s="1435"/>
      <c r="N195" s="1435"/>
      <c r="O195" s="1435"/>
      <c r="P195" s="1435"/>
      <c r="Q195" s="1435"/>
      <c r="R195" s="1435"/>
      <c r="S195" s="1435"/>
      <c r="T195" s="1435"/>
      <c r="U195" s="1435"/>
      <c r="V195" s="1435"/>
      <c r="W195" s="1435"/>
      <c r="X195" s="1435"/>
      <c r="Y195" s="1435"/>
      <c r="Z195" s="1435"/>
    </row>
    <row r="196" spans="1:26" ht="12" customHeight="1">
      <c r="A196" s="1435"/>
      <c r="B196" s="1435"/>
      <c r="C196" s="1435"/>
      <c r="D196" s="1435"/>
      <c r="E196" s="1435"/>
      <c r="F196" s="1435"/>
      <c r="G196" s="1435"/>
      <c r="H196" s="1435"/>
      <c r="I196" s="1435"/>
      <c r="J196" s="1435"/>
      <c r="K196" s="1435"/>
      <c r="L196" s="1435"/>
      <c r="M196" s="1435"/>
      <c r="N196" s="1435"/>
      <c r="O196" s="1435"/>
      <c r="P196" s="1435"/>
      <c r="Q196" s="1435"/>
      <c r="R196" s="1435"/>
      <c r="S196" s="1435"/>
      <c r="T196" s="1435"/>
      <c r="U196" s="1435"/>
      <c r="V196" s="1435"/>
      <c r="W196" s="1435"/>
      <c r="X196" s="1435"/>
      <c r="Y196" s="1435"/>
      <c r="Z196" s="1435"/>
    </row>
    <row r="197" spans="1:26" ht="12" customHeight="1">
      <c r="A197" s="1435"/>
      <c r="B197" s="1435"/>
      <c r="C197" s="1435"/>
      <c r="D197" s="1435"/>
      <c r="E197" s="1435"/>
      <c r="F197" s="1435"/>
      <c r="G197" s="1435"/>
      <c r="H197" s="1435"/>
      <c r="I197" s="1435"/>
      <c r="J197" s="1435"/>
      <c r="K197" s="1435"/>
      <c r="L197" s="1435"/>
      <c r="M197" s="1435"/>
      <c r="N197" s="1435"/>
      <c r="O197" s="1435"/>
      <c r="P197" s="1435"/>
      <c r="Q197" s="1435"/>
      <c r="R197" s="1435"/>
      <c r="S197" s="1435"/>
      <c r="T197" s="1435"/>
      <c r="U197" s="1435"/>
      <c r="V197" s="1435"/>
      <c r="W197" s="1435"/>
      <c r="X197" s="1435"/>
      <c r="Y197" s="1435"/>
      <c r="Z197" s="1435"/>
    </row>
    <row r="198" spans="1:26" ht="12" customHeight="1">
      <c r="A198" s="1435"/>
      <c r="B198" s="1435"/>
      <c r="C198" s="1435"/>
      <c r="D198" s="1435"/>
      <c r="E198" s="1435"/>
      <c r="F198" s="1435"/>
      <c r="G198" s="1435"/>
      <c r="H198" s="1435"/>
      <c r="I198" s="1435"/>
      <c r="J198" s="1435"/>
      <c r="K198" s="1435"/>
      <c r="L198" s="1435"/>
      <c r="M198" s="1435"/>
      <c r="N198" s="1435"/>
      <c r="O198" s="1435"/>
      <c r="P198" s="1435"/>
      <c r="Q198" s="1435"/>
      <c r="R198" s="1435"/>
      <c r="S198" s="1435"/>
      <c r="T198" s="1435"/>
      <c r="U198" s="1435"/>
      <c r="V198" s="1435"/>
      <c r="W198" s="1435"/>
      <c r="X198" s="1435"/>
      <c r="Y198" s="1435"/>
      <c r="Z198" s="1435"/>
    </row>
    <row r="199" spans="1:26" ht="12" customHeight="1">
      <c r="A199" s="1435"/>
      <c r="B199" s="1435"/>
      <c r="C199" s="1435"/>
      <c r="D199" s="1435"/>
      <c r="E199" s="1435"/>
      <c r="F199" s="1435"/>
      <c r="G199" s="1435"/>
      <c r="H199" s="1435"/>
      <c r="I199" s="1435"/>
      <c r="J199" s="1435"/>
      <c r="K199" s="1435"/>
      <c r="L199" s="1435"/>
      <c r="M199" s="1435"/>
      <c r="N199" s="1435"/>
      <c r="O199" s="1435"/>
      <c r="P199" s="1435"/>
      <c r="Q199" s="1435"/>
      <c r="R199" s="1435"/>
      <c r="S199" s="1435"/>
      <c r="T199" s="1435"/>
      <c r="U199" s="1435"/>
      <c r="V199" s="1435"/>
      <c r="W199" s="1435"/>
      <c r="X199" s="1435"/>
      <c r="Y199" s="1435"/>
      <c r="Z199" s="1435"/>
    </row>
    <row r="200" spans="1:26" ht="12" customHeight="1">
      <c r="A200" s="1435"/>
      <c r="B200" s="1435"/>
      <c r="C200" s="1435"/>
      <c r="D200" s="1435"/>
      <c r="E200" s="1435"/>
      <c r="F200" s="1435"/>
      <c r="G200" s="1435"/>
      <c r="H200" s="1435"/>
      <c r="I200" s="1435"/>
      <c r="J200" s="1435"/>
      <c r="K200" s="1435"/>
      <c r="L200" s="1435"/>
      <c r="M200" s="1435"/>
      <c r="N200" s="1435"/>
      <c r="O200" s="1435"/>
      <c r="P200" s="1435"/>
      <c r="Q200" s="1435"/>
      <c r="R200" s="1435"/>
      <c r="S200" s="1435"/>
      <c r="T200" s="1435"/>
      <c r="U200" s="1435"/>
      <c r="V200" s="1435"/>
      <c r="W200" s="1435"/>
      <c r="X200" s="1435"/>
      <c r="Y200" s="1435"/>
      <c r="Z200" s="1435"/>
    </row>
    <row r="201" spans="1:26" ht="12" customHeight="1">
      <c r="A201" s="1435"/>
      <c r="B201" s="1435"/>
      <c r="C201" s="1435"/>
      <c r="D201" s="1435"/>
      <c r="E201" s="1435"/>
      <c r="F201" s="1435"/>
      <c r="G201" s="1435"/>
      <c r="H201" s="1435"/>
      <c r="I201" s="1435"/>
      <c r="J201" s="1435"/>
      <c r="K201" s="1435"/>
      <c r="L201" s="1435"/>
      <c r="M201" s="1435"/>
      <c r="N201" s="1435"/>
      <c r="O201" s="1435"/>
      <c r="P201" s="1435"/>
      <c r="Q201" s="1435"/>
      <c r="R201" s="1435"/>
      <c r="S201" s="1435"/>
      <c r="T201" s="1435"/>
      <c r="U201" s="1435"/>
      <c r="V201" s="1435"/>
      <c r="W201" s="1435"/>
      <c r="X201" s="1435"/>
      <c r="Y201" s="1435"/>
      <c r="Z201" s="1435"/>
    </row>
    <row r="202" spans="1:26" ht="12" customHeight="1">
      <c r="A202" s="1435"/>
      <c r="B202" s="1435"/>
      <c r="C202" s="1435"/>
      <c r="D202" s="1435"/>
      <c r="E202" s="1435"/>
      <c r="F202" s="1435"/>
      <c r="G202" s="1435"/>
      <c r="H202" s="1435"/>
      <c r="I202" s="1435"/>
      <c r="J202" s="1435"/>
      <c r="K202" s="1435"/>
      <c r="L202" s="1435"/>
      <c r="M202" s="1435"/>
      <c r="N202" s="1435"/>
      <c r="O202" s="1435"/>
      <c r="P202" s="1435"/>
      <c r="Q202" s="1435"/>
      <c r="R202" s="1435"/>
      <c r="S202" s="1435"/>
      <c r="T202" s="1435"/>
      <c r="U202" s="1435"/>
      <c r="V202" s="1435"/>
      <c r="W202" s="1435"/>
      <c r="X202" s="1435"/>
      <c r="Y202" s="1435"/>
      <c r="Z202" s="1435"/>
    </row>
    <row r="203" spans="1:26" ht="12" customHeight="1">
      <c r="A203" s="1435"/>
      <c r="B203" s="1435"/>
      <c r="C203" s="1435"/>
      <c r="D203" s="1435"/>
      <c r="E203" s="1435"/>
      <c r="F203" s="1435"/>
      <c r="G203" s="1435"/>
      <c r="H203" s="1435"/>
      <c r="I203" s="1435"/>
      <c r="J203" s="1435"/>
      <c r="K203" s="1435"/>
      <c r="L203" s="1435"/>
      <c r="M203" s="1435"/>
      <c r="N203" s="1435"/>
      <c r="O203" s="1435"/>
      <c r="P203" s="1435"/>
      <c r="Q203" s="1435"/>
      <c r="R203" s="1435"/>
      <c r="S203" s="1435"/>
      <c r="T203" s="1435"/>
      <c r="U203" s="1435"/>
      <c r="V203" s="1435"/>
      <c r="W203" s="1435"/>
      <c r="X203" s="1435"/>
      <c r="Y203" s="1435"/>
      <c r="Z203" s="1435"/>
    </row>
    <row r="204" spans="1:26" ht="12" customHeight="1">
      <c r="A204" s="1435"/>
      <c r="B204" s="1435"/>
      <c r="C204" s="1435"/>
      <c r="D204" s="1435"/>
      <c r="E204" s="1435"/>
      <c r="F204" s="1435"/>
      <c r="G204" s="1435"/>
      <c r="H204" s="1435"/>
      <c r="I204" s="1435"/>
      <c r="J204" s="1435"/>
      <c r="K204" s="1435"/>
      <c r="L204" s="1435"/>
      <c r="M204" s="1435"/>
      <c r="N204" s="1435"/>
      <c r="O204" s="1435"/>
      <c r="P204" s="1435"/>
      <c r="Q204" s="1435"/>
      <c r="R204" s="1435"/>
      <c r="S204" s="1435"/>
      <c r="T204" s="1435"/>
      <c r="U204" s="1435"/>
      <c r="V204" s="1435"/>
      <c r="W204" s="1435"/>
      <c r="X204" s="1435"/>
      <c r="Y204" s="1435"/>
      <c r="Z204" s="1435"/>
    </row>
    <row r="205" spans="1:26" ht="12" customHeight="1">
      <c r="A205" s="1435"/>
      <c r="B205" s="1435"/>
      <c r="C205" s="1435"/>
      <c r="D205" s="1435"/>
      <c r="E205" s="1435"/>
      <c r="F205" s="1435"/>
      <c r="G205" s="1435"/>
      <c r="H205" s="1435"/>
      <c r="I205" s="1435"/>
      <c r="J205" s="1435"/>
      <c r="K205" s="1435"/>
      <c r="L205" s="1435"/>
      <c r="M205" s="1435"/>
      <c r="N205" s="1435"/>
      <c r="O205" s="1435"/>
      <c r="P205" s="1435"/>
      <c r="Q205" s="1435"/>
      <c r="R205" s="1435"/>
      <c r="S205" s="1435"/>
      <c r="T205" s="1435"/>
      <c r="U205" s="1435"/>
      <c r="V205" s="1435"/>
      <c r="W205" s="1435"/>
      <c r="X205" s="1435"/>
      <c r="Y205" s="1435"/>
      <c r="Z205" s="1435"/>
    </row>
    <row r="206" spans="1:26" ht="12" customHeight="1">
      <c r="A206" s="1435"/>
      <c r="B206" s="1435"/>
      <c r="C206" s="1435"/>
      <c r="D206" s="1435"/>
      <c r="E206" s="1435"/>
      <c r="F206" s="1435"/>
      <c r="G206" s="1435"/>
      <c r="H206" s="1435"/>
      <c r="I206" s="1435"/>
      <c r="J206" s="1435"/>
      <c r="K206" s="1435"/>
      <c r="L206" s="1435"/>
      <c r="M206" s="1435"/>
      <c r="N206" s="1435"/>
      <c r="O206" s="1435"/>
      <c r="P206" s="1435"/>
      <c r="Q206" s="1435"/>
      <c r="R206" s="1435"/>
      <c r="S206" s="1435"/>
      <c r="T206" s="1435"/>
      <c r="U206" s="1435"/>
      <c r="V206" s="1435"/>
      <c r="W206" s="1435"/>
      <c r="X206" s="1435"/>
      <c r="Y206" s="1435"/>
      <c r="Z206" s="1435"/>
    </row>
    <row r="207" spans="1:26" ht="12" customHeight="1">
      <c r="A207" s="1435"/>
      <c r="B207" s="1435"/>
      <c r="C207" s="1435"/>
      <c r="D207" s="1435"/>
      <c r="E207" s="1435"/>
      <c r="F207" s="1435"/>
      <c r="G207" s="1435"/>
      <c r="H207" s="1435"/>
      <c r="I207" s="1435"/>
      <c r="J207" s="1435"/>
      <c r="K207" s="1435"/>
      <c r="L207" s="1435"/>
      <c r="M207" s="1435"/>
      <c r="N207" s="1435"/>
      <c r="O207" s="1435"/>
      <c r="P207" s="1435"/>
      <c r="Q207" s="1435"/>
      <c r="R207" s="1435"/>
      <c r="S207" s="1435"/>
      <c r="T207" s="1435"/>
      <c r="U207" s="1435"/>
      <c r="V207" s="1435"/>
      <c r="W207" s="1435"/>
      <c r="X207" s="1435"/>
      <c r="Y207" s="1435"/>
      <c r="Z207" s="1435"/>
    </row>
    <row r="208" spans="1:26" ht="12" customHeight="1">
      <c r="A208" s="1435"/>
      <c r="B208" s="1435"/>
      <c r="C208" s="1435"/>
      <c r="D208" s="1435"/>
      <c r="E208" s="1435"/>
      <c r="F208" s="1435"/>
      <c r="G208" s="1435"/>
      <c r="H208" s="1435"/>
      <c r="I208" s="1435"/>
      <c r="J208" s="1435"/>
      <c r="K208" s="1435"/>
      <c r="L208" s="1435"/>
      <c r="M208" s="1435"/>
      <c r="N208" s="1435"/>
      <c r="O208" s="1435"/>
      <c r="P208" s="1435"/>
      <c r="Q208" s="1435"/>
      <c r="R208" s="1435"/>
      <c r="S208" s="1435"/>
      <c r="T208" s="1435"/>
      <c r="U208" s="1435"/>
      <c r="V208" s="1435"/>
      <c r="W208" s="1435"/>
      <c r="X208" s="1435"/>
      <c r="Y208" s="1435"/>
      <c r="Z208" s="1435"/>
    </row>
    <row r="209" spans="1:26" ht="12" customHeight="1">
      <c r="A209" s="1435"/>
      <c r="B209" s="1435"/>
      <c r="C209" s="1435"/>
      <c r="D209" s="1435"/>
      <c r="E209" s="1435"/>
      <c r="F209" s="1435"/>
      <c r="G209" s="1435"/>
      <c r="H209" s="1435"/>
      <c r="I209" s="1435"/>
      <c r="J209" s="1435"/>
      <c r="K209" s="1435"/>
      <c r="L209" s="1435"/>
      <c r="M209" s="1435"/>
      <c r="N209" s="1435"/>
      <c r="O209" s="1435"/>
      <c r="P209" s="1435"/>
      <c r="Q209" s="1435"/>
      <c r="R209" s="1435"/>
      <c r="S209" s="1435"/>
      <c r="T209" s="1435"/>
      <c r="U209" s="1435"/>
      <c r="V209" s="1435"/>
      <c r="W209" s="1435"/>
      <c r="X209" s="1435"/>
      <c r="Y209" s="1435"/>
      <c r="Z209" s="1435"/>
    </row>
    <row r="210" spans="1:26" ht="12" customHeight="1">
      <c r="A210" s="1435"/>
      <c r="B210" s="1435"/>
      <c r="C210" s="1435"/>
      <c r="D210" s="1435"/>
      <c r="E210" s="1435"/>
      <c r="F210" s="1435"/>
      <c r="G210" s="1435"/>
      <c r="H210" s="1435"/>
      <c r="I210" s="1435"/>
      <c r="J210" s="1435"/>
      <c r="K210" s="1435"/>
      <c r="L210" s="1435"/>
      <c r="M210" s="1435"/>
      <c r="N210" s="1435"/>
      <c r="O210" s="1435"/>
      <c r="P210" s="1435"/>
      <c r="Q210" s="1435"/>
      <c r="R210" s="1435"/>
      <c r="S210" s="1435"/>
      <c r="T210" s="1435"/>
      <c r="U210" s="1435"/>
      <c r="V210" s="1435"/>
      <c r="W210" s="1435"/>
      <c r="X210" s="1435"/>
      <c r="Y210" s="1435"/>
      <c r="Z210" s="1435"/>
    </row>
    <row r="211" spans="1:26" ht="12" customHeight="1">
      <c r="A211" s="1435"/>
      <c r="B211" s="1435"/>
      <c r="C211" s="1435"/>
      <c r="D211" s="1435"/>
      <c r="E211" s="1435"/>
      <c r="F211" s="1435"/>
      <c r="G211" s="1435"/>
      <c r="H211" s="1435"/>
      <c r="I211" s="1435"/>
      <c r="J211" s="1435"/>
      <c r="K211" s="1435"/>
      <c r="L211" s="1435"/>
      <c r="M211" s="1435"/>
      <c r="N211" s="1435"/>
      <c r="O211" s="1435"/>
      <c r="P211" s="1435"/>
      <c r="Q211" s="1435"/>
      <c r="R211" s="1435"/>
      <c r="S211" s="1435"/>
      <c r="T211" s="1435"/>
      <c r="U211" s="1435"/>
      <c r="V211" s="1435"/>
      <c r="W211" s="1435"/>
      <c r="X211" s="1435"/>
      <c r="Y211" s="1435"/>
      <c r="Z211" s="1435"/>
    </row>
    <row r="212" spans="1:26" ht="12" customHeight="1">
      <c r="A212" s="1435"/>
      <c r="B212" s="1435"/>
      <c r="C212" s="1435"/>
      <c r="D212" s="1435"/>
      <c r="E212" s="1435"/>
      <c r="F212" s="1435"/>
      <c r="G212" s="1435"/>
      <c r="H212" s="1435"/>
      <c r="I212" s="1435"/>
      <c r="J212" s="1435"/>
      <c r="K212" s="1435"/>
      <c r="L212" s="1435"/>
      <c r="M212" s="1435"/>
      <c r="N212" s="1435"/>
      <c r="O212" s="1435"/>
      <c r="P212" s="1435"/>
      <c r="Q212" s="1435"/>
      <c r="R212" s="1435"/>
      <c r="S212" s="1435"/>
      <c r="T212" s="1435"/>
      <c r="U212" s="1435"/>
      <c r="V212" s="1435"/>
      <c r="W212" s="1435"/>
      <c r="X212" s="1435"/>
      <c r="Y212" s="1435"/>
      <c r="Z212" s="1435"/>
    </row>
    <row r="213" spans="1:26" ht="12" customHeight="1">
      <c r="A213" s="1435"/>
      <c r="B213" s="1435"/>
      <c r="C213" s="1435"/>
      <c r="D213" s="1435"/>
      <c r="E213" s="1435"/>
      <c r="F213" s="1435"/>
      <c r="G213" s="1435"/>
      <c r="H213" s="1435"/>
      <c r="I213" s="1435"/>
      <c r="J213" s="1435"/>
      <c r="K213" s="1435"/>
      <c r="L213" s="1435"/>
      <c r="M213" s="1435"/>
      <c r="N213" s="1435"/>
      <c r="O213" s="1435"/>
      <c r="P213" s="1435"/>
      <c r="Q213" s="1435"/>
      <c r="R213" s="1435"/>
      <c r="S213" s="1435"/>
      <c r="T213" s="1435"/>
      <c r="U213" s="1435"/>
      <c r="V213" s="1435"/>
      <c r="W213" s="1435"/>
      <c r="X213" s="1435"/>
      <c r="Y213" s="1435"/>
      <c r="Z213" s="1435"/>
    </row>
    <row r="214" spans="1:26" ht="12" customHeight="1">
      <c r="A214" s="1435"/>
      <c r="B214" s="1435"/>
      <c r="C214" s="1435"/>
      <c r="D214" s="1435"/>
      <c r="E214" s="1435"/>
      <c r="F214" s="1435"/>
      <c r="G214" s="1435"/>
      <c r="H214" s="1435"/>
      <c r="I214" s="1435"/>
      <c r="J214" s="1435"/>
      <c r="K214" s="1435"/>
      <c r="L214" s="1435"/>
      <c r="M214" s="1435"/>
      <c r="N214" s="1435"/>
      <c r="O214" s="1435"/>
      <c r="P214" s="1435"/>
      <c r="Q214" s="1435"/>
      <c r="R214" s="1435"/>
      <c r="S214" s="1435"/>
      <c r="T214" s="1435"/>
      <c r="U214" s="1435"/>
      <c r="V214" s="1435"/>
      <c r="W214" s="1435"/>
      <c r="X214" s="1435"/>
      <c r="Y214" s="1435"/>
      <c r="Z214" s="1435"/>
    </row>
    <row r="215" spans="1:26" ht="12" customHeight="1">
      <c r="A215" s="1435"/>
      <c r="B215" s="1435"/>
      <c r="C215" s="1435"/>
      <c r="D215" s="1435"/>
      <c r="E215" s="1435"/>
      <c r="F215" s="1435"/>
      <c r="G215" s="1435"/>
      <c r="H215" s="1435"/>
      <c r="I215" s="1435"/>
      <c r="J215" s="1435"/>
      <c r="K215" s="1435"/>
      <c r="L215" s="1435"/>
      <c r="M215" s="1435"/>
      <c r="N215" s="1435"/>
      <c r="O215" s="1435"/>
      <c r="P215" s="1435"/>
      <c r="Q215" s="1435"/>
      <c r="R215" s="1435"/>
      <c r="S215" s="1435"/>
      <c r="T215" s="1435"/>
      <c r="U215" s="1435"/>
      <c r="V215" s="1435"/>
      <c r="W215" s="1435"/>
      <c r="X215" s="1435"/>
      <c r="Y215" s="1435"/>
      <c r="Z215" s="1435"/>
    </row>
    <row r="216" spans="1:26" ht="12" customHeight="1">
      <c r="A216" s="1435"/>
      <c r="B216" s="1435"/>
      <c r="C216" s="1435"/>
      <c r="D216" s="1435"/>
      <c r="E216" s="1435"/>
      <c r="F216" s="1435"/>
      <c r="G216" s="1435"/>
      <c r="H216" s="1435"/>
      <c r="I216" s="1435"/>
      <c r="J216" s="1435"/>
      <c r="K216" s="1435"/>
      <c r="L216" s="1435"/>
      <c r="M216" s="1435"/>
      <c r="N216" s="1435"/>
      <c r="O216" s="1435"/>
      <c r="P216" s="1435"/>
      <c r="Q216" s="1435"/>
      <c r="R216" s="1435"/>
      <c r="S216" s="1435"/>
      <c r="T216" s="1435"/>
      <c r="U216" s="1435"/>
      <c r="V216" s="1435"/>
      <c r="W216" s="1435"/>
      <c r="X216" s="1435"/>
      <c r="Y216" s="1435"/>
      <c r="Z216" s="1435"/>
    </row>
    <row r="217" spans="1:26" ht="12" customHeight="1">
      <c r="A217" s="1435"/>
      <c r="B217" s="1435"/>
      <c r="C217" s="1435"/>
      <c r="D217" s="1435"/>
      <c r="E217" s="1435"/>
      <c r="F217" s="1435"/>
      <c r="G217" s="1435"/>
      <c r="H217" s="1435"/>
      <c r="I217" s="1435"/>
      <c r="J217" s="1435"/>
      <c r="K217" s="1435"/>
      <c r="L217" s="1435"/>
      <c r="M217" s="1435"/>
      <c r="N217" s="1435"/>
      <c r="O217" s="1435"/>
      <c r="P217" s="1435"/>
      <c r="Q217" s="1435"/>
      <c r="R217" s="1435"/>
      <c r="S217" s="1435"/>
      <c r="T217" s="1435"/>
      <c r="U217" s="1435"/>
      <c r="V217" s="1435"/>
      <c r="W217" s="1435"/>
      <c r="X217" s="1435"/>
      <c r="Y217" s="1435"/>
      <c r="Z217" s="1435"/>
    </row>
    <row r="218" spans="1:26" ht="12" customHeight="1">
      <c r="A218" s="1435"/>
      <c r="B218" s="1435"/>
      <c r="C218" s="1435"/>
      <c r="D218" s="1435"/>
      <c r="E218" s="1435"/>
      <c r="F218" s="1435"/>
      <c r="G218" s="1435"/>
      <c r="H218" s="1435"/>
      <c r="I218" s="1435"/>
      <c r="J218" s="1435"/>
      <c r="K218" s="1435"/>
      <c r="L218" s="1435"/>
      <c r="M218" s="1435"/>
      <c r="N218" s="1435"/>
      <c r="O218" s="1435"/>
      <c r="P218" s="1435"/>
      <c r="Q218" s="1435"/>
      <c r="R218" s="1435"/>
      <c r="S218" s="1435"/>
      <c r="T218" s="1435"/>
      <c r="U218" s="1435"/>
      <c r="V218" s="1435"/>
      <c r="W218" s="1435"/>
      <c r="X218" s="1435"/>
      <c r="Y218" s="1435"/>
      <c r="Z218" s="1435"/>
    </row>
    <row r="219" spans="1:26" ht="12" customHeight="1">
      <c r="A219" s="1435"/>
      <c r="B219" s="1435"/>
      <c r="C219" s="1435"/>
      <c r="D219" s="1435"/>
      <c r="E219" s="1435"/>
      <c r="F219" s="1435"/>
      <c r="G219" s="1435"/>
      <c r="H219" s="1435"/>
      <c r="I219" s="1435"/>
      <c r="J219" s="1435"/>
      <c r="K219" s="1435"/>
      <c r="L219" s="1435"/>
      <c r="M219" s="1435"/>
      <c r="N219" s="1435"/>
      <c r="O219" s="1435"/>
      <c r="P219" s="1435"/>
      <c r="Q219" s="1435"/>
      <c r="R219" s="1435"/>
      <c r="S219" s="1435"/>
      <c r="T219" s="1435"/>
      <c r="U219" s="1435"/>
      <c r="V219" s="1435"/>
      <c r="W219" s="1435"/>
      <c r="X219" s="1435"/>
      <c r="Y219" s="1435"/>
      <c r="Z219" s="1435"/>
    </row>
    <row r="220" spans="1:26" ht="12" customHeight="1">
      <c r="A220" s="1435"/>
      <c r="B220" s="1435"/>
      <c r="C220" s="1435"/>
      <c r="D220" s="1435"/>
      <c r="E220" s="1435"/>
      <c r="F220" s="1435"/>
      <c r="G220" s="1435"/>
      <c r="H220" s="1435"/>
      <c r="I220" s="1435"/>
      <c r="J220" s="1435"/>
      <c r="K220" s="1435"/>
      <c r="L220" s="1435"/>
      <c r="M220" s="1435"/>
      <c r="N220" s="1435"/>
      <c r="O220" s="1435"/>
      <c r="P220" s="1435"/>
      <c r="Q220" s="1435"/>
      <c r="R220" s="1435"/>
      <c r="S220" s="1435"/>
      <c r="T220" s="1435"/>
      <c r="U220" s="1435"/>
      <c r="V220" s="1435"/>
      <c r="W220" s="1435"/>
      <c r="X220" s="1435"/>
      <c r="Y220" s="1435"/>
      <c r="Z220" s="1435"/>
    </row>
    <row r="221" spans="1:26" ht="12" customHeight="1">
      <c r="A221" s="1435"/>
      <c r="B221" s="1435"/>
      <c r="C221" s="1435"/>
      <c r="D221" s="1435"/>
      <c r="E221" s="1435"/>
      <c r="F221" s="1435"/>
      <c r="G221" s="1435"/>
      <c r="H221" s="1435"/>
      <c r="I221" s="1435"/>
      <c r="J221" s="1435"/>
      <c r="K221" s="1435"/>
      <c r="L221" s="1435"/>
      <c r="M221" s="1435"/>
      <c r="N221" s="1435"/>
      <c r="O221" s="1435"/>
      <c r="P221" s="1435"/>
      <c r="Q221" s="1435"/>
      <c r="R221" s="1435"/>
      <c r="S221" s="1435"/>
      <c r="T221" s="1435"/>
      <c r="U221" s="1435"/>
      <c r="V221" s="1435"/>
      <c r="W221" s="1435"/>
      <c r="X221" s="1435"/>
      <c r="Y221" s="1435"/>
      <c r="Z221" s="1435"/>
    </row>
    <row r="222" spans="1:26" ht="12" customHeight="1">
      <c r="A222" s="1435"/>
      <c r="B222" s="1435"/>
      <c r="C222" s="1435"/>
      <c r="D222" s="1435"/>
      <c r="E222" s="1435"/>
      <c r="F222" s="1435"/>
      <c r="G222" s="1435"/>
      <c r="H222" s="1435"/>
      <c r="I222" s="1435"/>
      <c r="J222" s="1435"/>
      <c r="K222" s="1435"/>
      <c r="L222" s="1435"/>
      <c r="M222" s="1435"/>
      <c r="N222" s="1435"/>
      <c r="O222" s="1435"/>
      <c r="P222" s="1435"/>
      <c r="Q222" s="1435"/>
      <c r="R222" s="1435"/>
      <c r="S222" s="1435"/>
      <c r="T222" s="1435"/>
      <c r="U222" s="1435"/>
      <c r="V222" s="1435"/>
      <c r="W222" s="1435"/>
      <c r="X222" s="1435"/>
      <c r="Y222" s="1435"/>
      <c r="Z222" s="1435"/>
    </row>
    <row r="223" spans="1:26" ht="12" customHeight="1">
      <c r="A223" s="1435"/>
      <c r="B223" s="1435"/>
      <c r="C223" s="1435"/>
      <c r="D223" s="1435"/>
      <c r="E223" s="1435"/>
      <c r="F223" s="1435"/>
      <c r="G223" s="1435"/>
      <c r="H223" s="1435"/>
      <c r="I223" s="1435"/>
      <c r="J223" s="1435"/>
      <c r="K223" s="1435"/>
      <c r="L223" s="1435"/>
      <c r="M223" s="1435"/>
      <c r="N223" s="1435"/>
      <c r="O223" s="1435"/>
      <c r="P223" s="1435"/>
      <c r="Q223" s="1435"/>
      <c r="R223" s="1435"/>
      <c r="S223" s="1435"/>
      <c r="T223" s="1435"/>
      <c r="U223" s="1435"/>
      <c r="V223" s="1435"/>
      <c r="W223" s="1435"/>
      <c r="X223" s="1435"/>
      <c r="Y223" s="1435"/>
      <c r="Z223" s="1435"/>
    </row>
    <row r="224" spans="1:26" ht="12" customHeight="1">
      <c r="A224" s="1435"/>
      <c r="B224" s="1435"/>
      <c r="C224" s="1435"/>
      <c r="D224" s="1435"/>
      <c r="E224" s="1435"/>
      <c r="F224" s="1435"/>
      <c r="G224" s="1435"/>
      <c r="H224" s="1435"/>
      <c r="I224" s="1435"/>
      <c r="J224" s="1435"/>
      <c r="K224" s="1435"/>
      <c r="L224" s="1435"/>
      <c r="M224" s="1435"/>
      <c r="N224" s="1435"/>
      <c r="O224" s="1435"/>
      <c r="P224" s="1435"/>
      <c r="Q224" s="1435"/>
      <c r="R224" s="1435"/>
      <c r="S224" s="1435"/>
      <c r="T224" s="1435"/>
      <c r="U224" s="1435"/>
      <c r="V224" s="1435"/>
      <c r="W224" s="1435"/>
      <c r="X224" s="1435"/>
      <c r="Y224" s="1435"/>
      <c r="Z224" s="1435"/>
    </row>
    <row r="225" spans="1:26" ht="12" customHeight="1">
      <c r="A225" s="1435"/>
      <c r="B225" s="1435"/>
      <c r="C225" s="1435"/>
      <c r="D225" s="1435"/>
      <c r="E225" s="1435"/>
      <c r="F225" s="1435"/>
      <c r="G225" s="1435"/>
      <c r="H225" s="1435"/>
      <c r="I225" s="1435"/>
      <c r="J225" s="1435"/>
      <c r="K225" s="1435"/>
      <c r="L225" s="1435"/>
      <c r="M225" s="1435"/>
      <c r="N225" s="1435"/>
      <c r="O225" s="1435"/>
      <c r="P225" s="1435"/>
      <c r="Q225" s="1435"/>
      <c r="R225" s="1435"/>
      <c r="S225" s="1435"/>
      <c r="T225" s="1435"/>
      <c r="U225" s="1435"/>
      <c r="V225" s="1435"/>
      <c r="W225" s="1435"/>
      <c r="X225" s="1435"/>
      <c r="Y225" s="1435"/>
      <c r="Z225" s="1435"/>
    </row>
    <row r="226" spans="1:26" ht="12" customHeight="1">
      <c r="A226" s="1435"/>
      <c r="B226" s="1435"/>
      <c r="C226" s="1435"/>
      <c r="D226" s="1435"/>
      <c r="E226" s="1435"/>
      <c r="F226" s="1435"/>
      <c r="G226" s="1435"/>
      <c r="H226" s="1435"/>
      <c r="I226" s="1435"/>
      <c r="J226" s="1435"/>
      <c r="K226" s="1435"/>
      <c r="L226" s="1435"/>
      <c r="M226" s="1435"/>
      <c r="N226" s="1435"/>
      <c r="O226" s="1435"/>
      <c r="P226" s="1435"/>
      <c r="Q226" s="1435"/>
      <c r="R226" s="1435"/>
      <c r="S226" s="1435"/>
      <c r="T226" s="1435"/>
      <c r="U226" s="1435"/>
      <c r="V226" s="1435"/>
      <c r="W226" s="1435"/>
      <c r="X226" s="1435"/>
      <c r="Y226" s="1435"/>
      <c r="Z226" s="1435"/>
    </row>
    <row r="227" spans="1:26" ht="12" customHeight="1">
      <c r="A227" s="1435"/>
      <c r="B227" s="1435"/>
      <c r="C227" s="1435"/>
      <c r="D227" s="1435"/>
      <c r="E227" s="1435"/>
      <c r="F227" s="1435"/>
      <c r="G227" s="1435"/>
      <c r="H227" s="1435"/>
      <c r="I227" s="1435"/>
      <c r="J227" s="1435"/>
      <c r="K227" s="1435"/>
      <c r="L227" s="1435"/>
      <c r="M227" s="1435"/>
      <c r="N227" s="1435"/>
      <c r="O227" s="1435"/>
      <c r="P227" s="1435"/>
      <c r="Q227" s="1435"/>
      <c r="R227" s="1435"/>
      <c r="S227" s="1435"/>
      <c r="T227" s="1435"/>
      <c r="U227" s="1435"/>
      <c r="V227" s="1435"/>
      <c r="W227" s="1435"/>
      <c r="X227" s="1435"/>
      <c r="Y227" s="1435"/>
      <c r="Z227" s="1435"/>
    </row>
    <row r="228" spans="1:26" ht="12" customHeight="1">
      <c r="A228" s="1435"/>
      <c r="B228" s="1435"/>
      <c r="C228" s="1435"/>
      <c r="D228" s="1435"/>
      <c r="E228" s="1435"/>
      <c r="F228" s="1435"/>
      <c r="G228" s="1435"/>
      <c r="H228" s="1435"/>
      <c r="I228" s="1435"/>
      <c r="J228" s="1435"/>
      <c r="K228" s="1435"/>
      <c r="L228" s="1435"/>
      <c r="M228" s="1435"/>
      <c r="N228" s="1435"/>
      <c r="O228" s="1435"/>
      <c r="P228" s="1435"/>
      <c r="Q228" s="1435"/>
      <c r="R228" s="1435"/>
      <c r="S228" s="1435"/>
      <c r="T228" s="1435"/>
      <c r="U228" s="1435"/>
      <c r="V228" s="1435"/>
      <c r="W228" s="1435"/>
      <c r="X228" s="1435"/>
      <c r="Y228" s="1435"/>
      <c r="Z228" s="1435"/>
    </row>
    <row r="229" spans="1:26" ht="12" customHeight="1">
      <c r="A229" s="1435"/>
      <c r="B229" s="1435"/>
      <c r="C229" s="1435"/>
      <c r="D229" s="1435"/>
      <c r="E229" s="1435"/>
      <c r="F229" s="1435"/>
      <c r="G229" s="1435"/>
      <c r="H229" s="1435"/>
      <c r="I229" s="1435"/>
      <c r="J229" s="1435"/>
      <c r="K229" s="1435"/>
      <c r="L229" s="1435"/>
      <c r="M229" s="1435"/>
      <c r="N229" s="1435"/>
      <c r="O229" s="1435"/>
      <c r="P229" s="1435"/>
      <c r="Q229" s="1435"/>
      <c r="R229" s="1435"/>
      <c r="S229" s="1435"/>
      <c r="T229" s="1435"/>
      <c r="U229" s="1435"/>
      <c r="V229" s="1435"/>
      <c r="W229" s="1435"/>
      <c r="X229" s="1435"/>
      <c r="Y229" s="1435"/>
      <c r="Z229" s="1435"/>
    </row>
    <row r="230" spans="1:26" ht="12" customHeight="1">
      <c r="A230" s="1435"/>
      <c r="B230" s="1435"/>
      <c r="C230" s="1435"/>
      <c r="D230" s="1435"/>
      <c r="E230" s="1435"/>
      <c r="F230" s="1435"/>
      <c r="G230" s="1435"/>
      <c r="H230" s="1435"/>
      <c r="I230" s="1435"/>
      <c r="J230" s="1435"/>
      <c r="K230" s="1435"/>
      <c r="L230" s="1435"/>
      <c r="M230" s="1435"/>
      <c r="N230" s="1435"/>
      <c r="O230" s="1435"/>
      <c r="P230" s="1435"/>
      <c r="Q230" s="1435"/>
      <c r="R230" s="1435"/>
      <c r="S230" s="1435"/>
      <c r="T230" s="1435"/>
      <c r="U230" s="1435"/>
      <c r="V230" s="1435"/>
      <c r="W230" s="1435"/>
      <c r="X230" s="1435"/>
      <c r="Y230" s="1435"/>
      <c r="Z230" s="1435"/>
    </row>
    <row r="231" spans="1:26" ht="12" customHeight="1">
      <c r="A231" s="1435"/>
      <c r="B231" s="1435"/>
      <c r="C231" s="1435"/>
      <c r="D231" s="1435"/>
      <c r="E231" s="1435"/>
      <c r="F231" s="1435"/>
      <c r="G231" s="1435"/>
      <c r="H231" s="1435"/>
      <c r="I231" s="1435"/>
      <c r="J231" s="1435"/>
      <c r="K231" s="1435"/>
      <c r="L231" s="1435"/>
      <c r="M231" s="1435"/>
      <c r="N231" s="1435"/>
      <c r="O231" s="1435"/>
      <c r="P231" s="1435"/>
      <c r="Q231" s="1435"/>
      <c r="R231" s="1435"/>
      <c r="S231" s="1435"/>
      <c r="T231" s="1435"/>
      <c r="U231" s="1435"/>
      <c r="V231" s="1435"/>
      <c r="W231" s="1435"/>
      <c r="X231" s="1435"/>
      <c r="Y231" s="1435"/>
      <c r="Z231" s="1435"/>
    </row>
    <row r="232" spans="1:26" ht="12" customHeight="1">
      <c r="A232" s="1435"/>
      <c r="B232" s="1435"/>
      <c r="C232" s="1435"/>
      <c r="D232" s="1435"/>
      <c r="E232" s="1435"/>
      <c r="F232" s="1435"/>
      <c r="G232" s="1435"/>
      <c r="H232" s="1435"/>
      <c r="I232" s="1435"/>
      <c r="J232" s="1435"/>
      <c r="K232" s="1435"/>
      <c r="L232" s="1435"/>
      <c r="M232" s="1435"/>
      <c r="N232" s="1435"/>
      <c r="O232" s="1435"/>
      <c r="P232" s="1435"/>
      <c r="Q232" s="1435"/>
      <c r="R232" s="1435"/>
      <c r="S232" s="1435"/>
      <c r="T232" s="1435"/>
      <c r="U232" s="1435"/>
      <c r="V232" s="1435"/>
      <c r="W232" s="1435"/>
      <c r="X232" s="1435"/>
      <c r="Y232" s="1435"/>
      <c r="Z232" s="1435"/>
    </row>
    <row r="233" spans="1:26" ht="12" customHeight="1">
      <c r="A233" s="1435"/>
      <c r="B233" s="1435"/>
      <c r="C233" s="1435"/>
      <c r="D233" s="1435"/>
      <c r="E233" s="1435"/>
      <c r="F233" s="1435"/>
      <c r="G233" s="1435"/>
      <c r="H233" s="1435"/>
      <c r="I233" s="1435"/>
      <c r="J233" s="1435"/>
      <c r="K233" s="1435"/>
      <c r="L233" s="1435"/>
      <c r="M233" s="1435"/>
      <c r="N233" s="1435"/>
      <c r="O233" s="1435"/>
      <c r="P233" s="1435"/>
      <c r="Q233" s="1435"/>
      <c r="R233" s="1435"/>
      <c r="S233" s="1435"/>
      <c r="T233" s="1435"/>
      <c r="U233" s="1435"/>
      <c r="V233" s="1435"/>
      <c r="W233" s="1435"/>
      <c r="X233" s="1435"/>
      <c r="Y233" s="1435"/>
      <c r="Z233" s="1435"/>
    </row>
    <row r="234" spans="1:26" ht="12" customHeight="1">
      <c r="A234" s="1435"/>
      <c r="B234" s="1435"/>
      <c r="C234" s="1435"/>
      <c r="D234" s="1435"/>
      <c r="E234" s="1435"/>
      <c r="F234" s="1435"/>
      <c r="G234" s="1435"/>
      <c r="H234" s="1435"/>
      <c r="I234" s="1435"/>
      <c r="J234" s="1435"/>
      <c r="K234" s="1435"/>
      <c r="L234" s="1435"/>
      <c r="M234" s="1435"/>
      <c r="N234" s="1435"/>
      <c r="O234" s="1435"/>
      <c r="P234" s="1435"/>
      <c r="Q234" s="1435"/>
      <c r="R234" s="1435"/>
      <c r="S234" s="1435"/>
      <c r="T234" s="1435"/>
      <c r="U234" s="1435"/>
      <c r="V234" s="1435"/>
      <c r="W234" s="1435"/>
      <c r="X234" s="1435"/>
      <c r="Y234" s="1435"/>
      <c r="Z234" s="1435"/>
    </row>
    <row r="235" spans="1:26" ht="12" customHeight="1">
      <c r="A235" s="1435"/>
      <c r="B235" s="1435"/>
      <c r="C235" s="1435"/>
      <c r="D235" s="1435"/>
      <c r="E235" s="1435"/>
      <c r="F235" s="1435"/>
      <c r="G235" s="1435"/>
      <c r="H235" s="1435"/>
      <c r="I235" s="1435"/>
      <c r="J235" s="1435"/>
      <c r="K235" s="1435"/>
      <c r="L235" s="1435"/>
      <c r="M235" s="1435"/>
      <c r="N235" s="1435"/>
      <c r="O235" s="1435"/>
      <c r="P235" s="1435"/>
      <c r="Q235" s="1435"/>
      <c r="R235" s="1435"/>
      <c r="S235" s="1435"/>
      <c r="T235" s="1435"/>
      <c r="U235" s="1435"/>
      <c r="V235" s="1435"/>
      <c r="W235" s="1435"/>
      <c r="X235" s="1435"/>
      <c r="Y235" s="1435"/>
      <c r="Z235" s="1435"/>
    </row>
    <row r="236" spans="1:26" ht="12" customHeight="1">
      <c r="A236" s="1435"/>
      <c r="B236" s="1435"/>
      <c r="C236" s="1435"/>
      <c r="D236" s="1435"/>
      <c r="E236" s="1435"/>
      <c r="F236" s="1435"/>
      <c r="G236" s="1435"/>
      <c r="H236" s="1435"/>
      <c r="I236" s="1435"/>
      <c r="J236" s="1435"/>
      <c r="K236" s="1435"/>
      <c r="L236" s="1435"/>
      <c r="M236" s="1435"/>
      <c r="N236" s="1435"/>
      <c r="O236" s="1435"/>
      <c r="P236" s="1435"/>
      <c r="Q236" s="1435"/>
      <c r="R236" s="1435"/>
      <c r="S236" s="1435"/>
      <c r="T236" s="1435"/>
      <c r="U236" s="1435"/>
      <c r="V236" s="1435"/>
      <c r="W236" s="1435"/>
      <c r="X236" s="1435"/>
      <c r="Y236" s="1435"/>
      <c r="Z236" s="1435"/>
    </row>
    <row r="237" spans="1:26" ht="12" customHeight="1">
      <c r="A237" s="1435"/>
      <c r="B237" s="1435"/>
      <c r="C237" s="1435"/>
      <c r="D237" s="1435"/>
      <c r="E237" s="1435"/>
      <c r="F237" s="1435"/>
      <c r="G237" s="1435"/>
      <c r="H237" s="1435"/>
      <c r="I237" s="1435"/>
      <c r="J237" s="1435"/>
      <c r="K237" s="1435"/>
      <c r="L237" s="1435"/>
      <c r="M237" s="1435"/>
      <c r="N237" s="1435"/>
      <c r="O237" s="1435"/>
      <c r="P237" s="1435"/>
      <c r="Q237" s="1435"/>
      <c r="R237" s="1435"/>
      <c r="S237" s="1435"/>
      <c r="T237" s="1435"/>
      <c r="U237" s="1435"/>
      <c r="V237" s="1435"/>
      <c r="W237" s="1435"/>
      <c r="X237" s="1435"/>
      <c r="Y237" s="1435"/>
      <c r="Z237" s="1435"/>
    </row>
    <row r="238" spans="1:26" ht="12" customHeight="1">
      <c r="A238" s="1435"/>
      <c r="B238" s="1435"/>
      <c r="C238" s="1435"/>
      <c r="D238" s="1435"/>
      <c r="E238" s="1435"/>
      <c r="F238" s="1435"/>
      <c r="G238" s="1435"/>
      <c r="H238" s="1435"/>
      <c r="I238" s="1435"/>
      <c r="J238" s="1435"/>
      <c r="K238" s="1435"/>
      <c r="L238" s="1435"/>
      <c r="M238" s="1435"/>
      <c r="N238" s="1435"/>
      <c r="O238" s="1435"/>
      <c r="P238" s="1435"/>
      <c r="Q238" s="1435"/>
      <c r="R238" s="1435"/>
      <c r="S238" s="1435"/>
      <c r="T238" s="1435"/>
      <c r="U238" s="1435"/>
      <c r="V238" s="1435"/>
      <c r="W238" s="1435"/>
      <c r="X238" s="1435"/>
      <c r="Y238" s="1435"/>
      <c r="Z238" s="1435"/>
    </row>
    <row r="239" spans="1:26" ht="12" customHeight="1">
      <c r="A239" s="1435"/>
      <c r="B239" s="1435"/>
      <c r="C239" s="1435"/>
      <c r="D239" s="1435"/>
      <c r="E239" s="1435"/>
      <c r="F239" s="1435"/>
      <c r="G239" s="1435"/>
      <c r="H239" s="1435"/>
      <c r="I239" s="1435"/>
      <c r="J239" s="1435"/>
      <c r="K239" s="1435"/>
      <c r="L239" s="1435"/>
      <c r="M239" s="1435"/>
      <c r="N239" s="1435"/>
      <c r="O239" s="1435"/>
      <c r="P239" s="1435"/>
      <c r="Q239" s="1435"/>
      <c r="R239" s="1435"/>
      <c r="S239" s="1435"/>
      <c r="T239" s="1435"/>
      <c r="U239" s="1435"/>
      <c r="V239" s="1435"/>
      <c r="W239" s="1435"/>
      <c r="X239" s="1435"/>
      <c r="Y239" s="1435"/>
      <c r="Z239" s="1435"/>
    </row>
    <row r="240" spans="1:26" ht="12" customHeight="1">
      <c r="A240" s="1435"/>
      <c r="B240" s="1435"/>
      <c r="C240" s="1435"/>
      <c r="D240" s="1435"/>
      <c r="E240" s="1435"/>
      <c r="F240" s="1435"/>
      <c r="G240" s="1435"/>
      <c r="H240" s="1435"/>
      <c r="I240" s="1435"/>
      <c r="J240" s="1435"/>
      <c r="K240" s="1435"/>
      <c r="L240" s="1435"/>
      <c r="M240" s="1435"/>
      <c r="N240" s="1435"/>
      <c r="O240" s="1435"/>
      <c r="P240" s="1435"/>
      <c r="Q240" s="1435"/>
      <c r="R240" s="1435"/>
      <c r="S240" s="1435"/>
      <c r="T240" s="1435"/>
      <c r="U240" s="1435"/>
      <c r="V240" s="1435"/>
      <c r="W240" s="1435"/>
      <c r="X240" s="1435"/>
      <c r="Y240" s="1435"/>
      <c r="Z240" s="1435"/>
    </row>
    <row r="241" spans="1:26" ht="12" customHeight="1">
      <c r="A241" s="1435"/>
      <c r="B241" s="1435"/>
      <c r="C241" s="1435"/>
      <c r="D241" s="1435"/>
      <c r="E241" s="1435"/>
      <c r="F241" s="1435"/>
      <c r="G241" s="1435"/>
      <c r="H241" s="1435"/>
      <c r="I241" s="1435"/>
      <c r="J241" s="1435"/>
      <c r="K241" s="1435"/>
      <c r="L241" s="1435"/>
      <c r="M241" s="1435"/>
      <c r="N241" s="1435"/>
      <c r="O241" s="1435"/>
      <c r="P241" s="1435"/>
      <c r="Q241" s="1435"/>
      <c r="R241" s="1435"/>
      <c r="S241" s="1435"/>
      <c r="T241" s="1435"/>
      <c r="U241" s="1435"/>
      <c r="V241" s="1435"/>
      <c r="W241" s="1435"/>
      <c r="X241" s="1435"/>
      <c r="Y241" s="1435"/>
      <c r="Z241" s="1435"/>
    </row>
    <row r="242" spans="1:26" ht="12" customHeight="1">
      <c r="A242" s="1435"/>
      <c r="B242" s="1435"/>
      <c r="C242" s="1435"/>
      <c r="D242" s="1435"/>
      <c r="E242" s="1435"/>
      <c r="F242" s="1435"/>
      <c r="G242" s="1435"/>
      <c r="H242" s="1435"/>
      <c r="I242" s="1435"/>
      <c r="J242" s="1435"/>
      <c r="K242" s="1435"/>
      <c r="L242" s="1435"/>
      <c r="M242" s="1435"/>
      <c r="N242" s="1435"/>
      <c r="O242" s="1435"/>
      <c r="P242" s="1435"/>
      <c r="Q242" s="1435"/>
      <c r="R242" s="1435"/>
      <c r="S242" s="1435"/>
      <c r="T242" s="1435"/>
      <c r="U242" s="1435"/>
      <c r="V242" s="1435"/>
      <c r="W242" s="1435"/>
      <c r="X242" s="1435"/>
      <c r="Y242" s="1435"/>
      <c r="Z242" s="1435"/>
    </row>
    <row r="243" spans="1:26" ht="12" customHeight="1">
      <c r="A243" s="1435"/>
      <c r="B243" s="1435"/>
      <c r="C243" s="1435"/>
      <c r="D243" s="1435"/>
      <c r="E243" s="1435"/>
      <c r="F243" s="1435"/>
      <c r="G243" s="1435"/>
      <c r="H243" s="1435"/>
      <c r="I243" s="1435"/>
      <c r="J243" s="1435"/>
      <c r="K243" s="1435"/>
      <c r="L243" s="1435"/>
      <c r="M243" s="1435"/>
      <c r="N243" s="1435"/>
      <c r="O243" s="1435"/>
      <c r="P243" s="1435"/>
      <c r="Q243" s="1435"/>
      <c r="R243" s="1435"/>
      <c r="S243" s="1435"/>
      <c r="T243" s="1435"/>
      <c r="U243" s="1435"/>
      <c r="V243" s="1435"/>
      <c r="W243" s="1435"/>
      <c r="X243" s="1435"/>
      <c r="Y243" s="1435"/>
      <c r="Z243" s="1435"/>
    </row>
    <row r="244" spans="1:26" ht="12" customHeight="1">
      <c r="A244" s="1435"/>
      <c r="B244" s="1435"/>
      <c r="C244" s="1435"/>
      <c r="D244" s="1435"/>
      <c r="E244" s="1435"/>
      <c r="F244" s="1435"/>
      <c r="G244" s="1435"/>
      <c r="H244" s="1435"/>
      <c r="I244" s="1435"/>
      <c r="J244" s="1435"/>
      <c r="K244" s="1435"/>
      <c r="L244" s="1435"/>
      <c r="M244" s="1435"/>
      <c r="N244" s="1435"/>
      <c r="O244" s="1435"/>
      <c r="P244" s="1435"/>
      <c r="Q244" s="1435"/>
      <c r="R244" s="1435"/>
      <c r="S244" s="1435"/>
      <c r="T244" s="1435"/>
      <c r="U244" s="1435"/>
      <c r="V244" s="1435"/>
      <c r="W244" s="1435"/>
      <c r="X244" s="1435"/>
      <c r="Y244" s="1435"/>
      <c r="Z244" s="1435"/>
    </row>
    <row r="245" spans="1:26" ht="12" customHeight="1">
      <c r="A245" s="1435"/>
      <c r="B245" s="1435"/>
      <c r="C245" s="1435"/>
      <c r="D245" s="1435"/>
      <c r="E245" s="1435"/>
      <c r="F245" s="1435"/>
      <c r="G245" s="1435"/>
      <c r="H245" s="1435"/>
      <c r="I245" s="1435"/>
      <c r="J245" s="1435"/>
      <c r="K245" s="1435"/>
      <c r="L245" s="1435"/>
      <c r="M245" s="1435"/>
      <c r="N245" s="1435"/>
      <c r="O245" s="1435"/>
      <c r="P245" s="1435"/>
      <c r="Q245" s="1435"/>
      <c r="R245" s="1435"/>
      <c r="S245" s="1435"/>
      <c r="T245" s="1435"/>
      <c r="U245" s="1435"/>
      <c r="V245" s="1435"/>
      <c r="W245" s="1435"/>
      <c r="X245" s="1435"/>
      <c r="Y245" s="1435"/>
      <c r="Z245" s="1435"/>
    </row>
    <row r="246" spans="1:26" ht="12" customHeight="1">
      <c r="A246" s="1435"/>
      <c r="B246" s="1435"/>
      <c r="C246" s="1435"/>
      <c r="D246" s="1435"/>
      <c r="E246" s="1435"/>
      <c r="F246" s="1435"/>
      <c r="G246" s="1435"/>
      <c r="H246" s="1435"/>
      <c r="I246" s="1435"/>
      <c r="J246" s="1435"/>
      <c r="K246" s="1435"/>
      <c r="L246" s="1435"/>
      <c r="M246" s="1435"/>
      <c r="N246" s="1435"/>
      <c r="O246" s="1435"/>
      <c r="P246" s="1435"/>
      <c r="Q246" s="1435"/>
      <c r="R246" s="1435"/>
      <c r="S246" s="1435"/>
      <c r="T246" s="1435"/>
      <c r="U246" s="1435"/>
      <c r="V246" s="1435"/>
      <c r="W246" s="1435"/>
      <c r="X246" s="1435"/>
      <c r="Y246" s="1435"/>
      <c r="Z246" s="1435"/>
    </row>
    <row r="247" spans="1:26" ht="12" customHeight="1">
      <c r="A247" s="1435"/>
      <c r="B247" s="1435"/>
      <c r="C247" s="1435"/>
      <c r="D247" s="1435"/>
      <c r="E247" s="1435"/>
      <c r="F247" s="1435"/>
      <c r="G247" s="1435"/>
      <c r="H247" s="1435"/>
      <c r="I247" s="1435"/>
      <c r="J247" s="1435"/>
      <c r="K247" s="1435"/>
      <c r="L247" s="1435"/>
      <c r="M247" s="1435"/>
      <c r="N247" s="1435"/>
      <c r="O247" s="1435"/>
      <c r="P247" s="1435"/>
      <c r="Q247" s="1435"/>
      <c r="R247" s="1435"/>
      <c r="S247" s="1435"/>
      <c r="T247" s="1435"/>
      <c r="U247" s="1435"/>
      <c r="V247" s="1435"/>
      <c r="W247" s="1435"/>
      <c r="X247" s="1435"/>
      <c r="Y247" s="1435"/>
      <c r="Z247" s="1435"/>
    </row>
    <row r="248" spans="1:26" ht="12" customHeight="1">
      <c r="A248" s="1435"/>
      <c r="B248" s="1435"/>
      <c r="C248" s="1435"/>
      <c r="D248" s="1435"/>
      <c r="E248" s="1435"/>
      <c r="F248" s="1435"/>
      <c r="G248" s="1435"/>
      <c r="H248" s="1435"/>
      <c r="I248" s="1435"/>
      <c r="J248" s="1435"/>
      <c r="K248" s="1435"/>
      <c r="L248" s="1435"/>
      <c r="M248" s="1435"/>
      <c r="N248" s="1435"/>
      <c r="O248" s="1435"/>
      <c r="P248" s="1435"/>
      <c r="Q248" s="1435"/>
      <c r="R248" s="1435"/>
      <c r="S248" s="1435"/>
      <c r="T248" s="1435"/>
      <c r="U248" s="1435"/>
      <c r="V248" s="1435"/>
      <c r="W248" s="1435"/>
      <c r="X248" s="1435"/>
      <c r="Y248" s="1435"/>
      <c r="Z248" s="1435"/>
    </row>
    <row r="249" spans="1:26" ht="12" customHeight="1">
      <c r="A249" s="1435"/>
      <c r="B249" s="1435"/>
      <c r="C249" s="1435"/>
      <c r="D249" s="1435"/>
      <c r="E249" s="1435"/>
      <c r="F249" s="1435"/>
      <c r="G249" s="1435"/>
      <c r="H249" s="1435"/>
      <c r="I249" s="1435"/>
      <c r="J249" s="1435"/>
      <c r="K249" s="1435"/>
      <c r="L249" s="1435"/>
      <c r="M249" s="1435"/>
      <c r="N249" s="1435"/>
      <c r="O249" s="1435"/>
      <c r="P249" s="1435"/>
      <c r="Q249" s="1435"/>
      <c r="R249" s="1435"/>
      <c r="S249" s="1435"/>
      <c r="T249" s="1435"/>
      <c r="U249" s="1435"/>
      <c r="V249" s="1435"/>
      <c r="W249" s="1435"/>
      <c r="X249" s="1435"/>
      <c r="Y249" s="1435"/>
      <c r="Z249" s="1435"/>
    </row>
    <row r="250" spans="1:26" ht="12" customHeight="1">
      <c r="A250" s="1435"/>
      <c r="B250" s="1435"/>
      <c r="C250" s="1435"/>
      <c r="D250" s="1435"/>
      <c r="E250" s="1435"/>
      <c r="F250" s="1435"/>
      <c r="G250" s="1435"/>
      <c r="H250" s="1435"/>
      <c r="I250" s="1435"/>
      <c r="J250" s="1435"/>
      <c r="K250" s="1435"/>
      <c r="L250" s="1435"/>
      <c r="M250" s="1435"/>
      <c r="N250" s="1435"/>
      <c r="O250" s="1435"/>
      <c r="P250" s="1435"/>
      <c r="Q250" s="1435"/>
      <c r="R250" s="1435"/>
      <c r="S250" s="1435"/>
      <c r="T250" s="1435"/>
      <c r="U250" s="1435"/>
      <c r="V250" s="1435"/>
      <c r="W250" s="1435"/>
      <c r="X250" s="1435"/>
      <c r="Y250" s="1435"/>
      <c r="Z250" s="1435"/>
    </row>
    <row r="251" spans="1:26" ht="12" customHeight="1">
      <c r="A251" s="1435"/>
      <c r="B251" s="1435"/>
      <c r="C251" s="1435"/>
      <c r="D251" s="1435"/>
      <c r="E251" s="1435"/>
      <c r="F251" s="1435"/>
      <c r="G251" s="1435"/>
      <c r="H251" s="1435"/>
      <c r="I251" s="1435"/>
      <c r="J251" s="1435"/>
      <c r="K251" s="1435"/>
      <c r="L251" s="1435"/>
      <c r="M251" s="1435"/>
      <c r="N251" s="1435"/>
      <c r="O251" s="1435"/>
      <c r="P251" s="1435"/>
      <c r="Q251" s="1435"/>
      <c r="R251" s="1435"/>
      <c r="S251" s="1435"/>
      <c r="T251" s="1435"/>
      <c r="U251" s="1435"/>
      <c r="V251" s="1435"/>
      <c r="W251" s="1435"/>
      <c r="X251" s="1435"/>
      <c r="Y251" s="1435"/>
      <c r="Z251" s="1435"/>
    </row>
    <row r="252" spans="1:26" ht="12" customHeight="1">
      <c r="A252" s="1435"/>
      <c r="B252" s="1435"/>
      <c r="C252" s="1435"/>
      <c r="D252" s="1435"/>
      <c r="E252" s="1435"/>
      <c r="F252" s="1435"/>
      <c r="G252" s="1435"/>
      <c r="H252" s="1435"/>
      <c r="I252" s="1435"/>
      <c r="J252" s="1435"/>
      <c r="K252" s="1435"/>
      <c r="L252" s="1435"/>
      <c r="M252" s="1435"/>
      <c r="N252" s="1435"/>
      <c r="O252" s="1435"/>
      <c r="P252" s="1435"/>
      <c r="Q252" s="1435"/>
      <c r="R252" s="1435"/>
      <c r="S252" s="1435"/>
      <c r="T252" s="1435"/>
      <c r="U252" s="1435"/>
      <c r="V252" s="1435"/>
      <c r="W252" s="1435"/>
      <c r="X252" s="1435"/>
      <c r="Y252" s="1435"/>
      <c r="Z252" s="1435"/>
    </row>
    <row r="253" spans="1:26" ht="12" customHeight="1">
      <c r="A253" s="1435"/>
      <c r="B253" s="1435"/>
      <c r="C253" s="1435"/>
      <c r="D253" s="1435"/>
      <c r="E253" s="1435"/>
      <c r="F253" s="1435"/>
      <c r="G253" s="1435"/>
      <c r="H253" s="1435"/>
      <c r="I253" s="1435"/>
      <c r="J253" s="1435"/>
      <c r="K253" s="1435"/>
      <c r="L253" s="1435"/>
      <c r="M253" s="1435"/>
      <c r="N253" s="1435"/>
      <c r="O253" s="1435"/>
      <c r="P253" s="1435"/>
      <c r="Q253" s="1435"/>
      <c r="R253" s="1435"/>
      <c r="S253" s="1435"/>
      <c r="T253" s="1435"/>
      <c r="U253" s="1435"/>
      <c r="V253" s="1435"/>
      <c r="W253" s="1435"/>
      <c r="X253" s="1435"/>
      <c r="Y253" s="1435"/>
      <c r="Z253" s="1435"/>
    </row>
    <row r="254" spans="1:26" ht="12" customHeight="1">
      <c r="A254" s="1435"/>
      <c r="B254" s="1435"/>
      <c r="C254" s="1435"/>
      <c r="D254" s="1435"/>
      <c r="E254" s="1435"/>
      <c r="F254" s="1435"/>
      <c r="G254" s="1435"/>
      <c r="H254" s="1435"/>
      <c r="I254" s="1435"/>
      <c r="J254" s="1435"/>
      <c r="K254" s="1435"/>
      <c r="L254" s="1435"/>
      <c r="M254" s="1435"/>
      <c r="N254" s="1435"/>
      <c r="O254" s="1435"/>
      <c r="P254" s="1435"/>
      <c r="Q254" s="1435"/>
      <c r="R254" s="1435"/>
      <c r="S254" s="1435"/>
      <c r="T254" s="1435"/>
      <c r="U254" s="1435"/>
      <c r="V254" s="1435"/>
      <c r="W254" s="1435"/>
      <c r="X254" s="1435"/>
      <c r="Y254" s="1435"/>
      <c r="Z254" s="1435"/>
    </row>
    <row r="255" spans="1:26" ht="12" customHeight="1">
      <c r="A255" s="1435"/>
      <c r="B255" s="1435"/>
      <c r="C255" s="1435"/>
      <c r="D255" s="1435"/>
      <c r="E255" s="1435"/>
      <c r="F255" s="1435"/>
      <c r="G255" s="1435"/>
      <c r="H255" s="1435"/>
      <c r="I255" s="1435"/>
      <c r="J255" s="1435"/>
      <c r="K255" s="1435"/>
      <c r="L255" s="1435"/>
      <c r="M255" s="1435"/>
      <c r="N255" s="1435"/>
      <c r="O255" s="1435"/>
      <c r="P255" s="1435"/>
      <c r="Q255" s="1435"/>
      <c r="R255" s="1435"/>
      <c r="S255" s="1435"/>
      <c r="T255" s="1435"/>
      <c r="U255" s="1435"/>
      <c r="V255" s="1435"/>
      <c r="W255" s="1435"/>
      <c r="X255" s="1435"/>
      <c r="Y255" s="1435"/>
      <c r="Z255" s="1435"/>
    </row>
    <row r="256" spans="1:26" ht="12" customHeight="1">
      <c r="A256" s="1435"/>
      <c r="B256" s="1435"/>
      <c r="C256" s="1435"/>
      <c r="D256" s="1435"/>
      <c r="E256" s="1435"/>
      <c r="F256" s="1435"/>
      <c r="G256" s="1435"/>
      <c r="H256" s="1435"/>
      <c r="I256" s="1435"/>
      <c r="J256" s="1435"/>
      <c r="K256" s="1435"/>
      <c r="L256" s="1435"/>
      <c r="M256" s="1435"/>
      <c r="N256" s="1435"/>
      <c r="O256" s="1435"/>
      <c r="P256" s="1435"/>
      <c r="Q256" s="1435"/>
      <c r="R256" s="1435"/>
      <c r="S256" s="1435"/>
      <c r="T256" s="1435"/>
      <c r="U256" s="1435"/>
      <c r="V256" s="1435"/>
      <c r="W256" s="1435"/>
      <c r="X256" s="1435"/>
      <c r="Y256" s="1435"/>
      <c r="Z256" s="1435"/>
    </row>
    <row r="257" spans="1:26" ht="12" customHeight="1">
      <c r="A257" s="1435"/>
      <c r="B257" s="1435"/>
      <c r="C257" s="1435"/>
      <c r="D257" s="1435"/>
      <c r="E257" s="1435"/>
      <c r="F257" s="1435"/>
      <c r="G257" s="1435"/>
      <c r="H257" s="1435"/>
      <c r="I257" s="1435"/>
      <c r="J257" s="1435"/>
      <c r="K257" s="1435"/>
      <c r="L257" s="1435"/>
      <c r="M257" s="1435"/>
      <c r="N257" s="1435"/>
      <c r="O257" s="1435"/>
      <c r="P257" s="1435"/>
      <c r="Q257" s="1435"/>
      <c r="R257" s="1435"/>
      <c r="S257" s="1435"/>
      <c r="T257" s="1435"/>
      <c r="U257" s="1435"/>
      <c r="V257" s="1435"/>
      <c r="W257" s="1435"/>
      <c r="X257" s="1435"/>
      <c r="Y257" s="1435"/>
      <c r="Z257" s="1435"/>
    </row>
    <row r="258" spans="1:26" ht="12" customHeight="1">
      <c r="A258" s="1435"/>
      <c r="B258" s="1435"/>
      <c r="C258" s="1435"/>
      <c r="D258" s="1435"/>
      <c r="E258" s="1435"/>
      <c r="F258" s="1435"/>
      <c r="G258" s="1435"/>
      <c r="H258" s="1435"/>
      <c r="I258" s="1435"/>
      <c r="J258" s="1435"/>
      <c r="K258" s="1435"/>
      <c r="L258" s="1435"/>
      <c r="M258" s="1435"/>
      <c r="N258" s="1435"/>
      <c r="O258" s="1435"/>
      <c r="P258" s="1435"/>
      <c r="Q258" s="1435"/>
      <c r="R258" s="1435"/>
      <c r="S258" s="1435"/>
      <c r="T258" s="1435"/>
      <c r="U258" s="1435"/>
      <c r="V258" s="1435"/>
      <c r="W258" s="1435"/>
      <c r="X258" s="1435"/>
      <c r="Y258" s="1435"/>
      <c r="Z258" s="1435"/>
    </row>
    <row r="259" spans="1:26" ht="12" customHeight="1">
      <c r="A259" s="1435"/>
      <c r="B259" s="1435"/>
      <c r="C259" s="1435"/>
      <c r="D259" s="1435"/>
      <c r="E259" s="1435"/>
      <c r="F259" s="1435"/>
      <c r="G259" s="1435"/>
      <c r="H259" s="1435"/>
      <c r="I259" s="1435"/>
      <c r="J259" s="1435"/>
      <c r="K259" s="1435"/>
      <c r="L259" s="1435"/>
      <c r="M259" s="1435"/>
      <c r="N259" s="1435"/>
      <c r="O259" s="1435"/>
      <c r="P259" s="1435"/>
      <c r="Q259" s="1435"/>
      <c r="R259" s="1435"/>
      <c r="S259" s="1435"/>
      <c r="T259" s="1435"/>
      <c r="U259" s="1435"/>
      <c r="V259" s="1435"/>
      <c r="W259" s="1435"/>
      <c r="X259" s="1435"/>
      <c r="Y259" s="1435"/>
      <c r="Z259" s="1435"/>
    </row>
    <row r="260" spans="1:26" ht="12" customHeight="1">
      <c r="A260" s="1435"/>
      <c r="B260" s="1435"/>
      <c r="C260" s="1435"/>
      <c r="D260" s="1435"/>
      <c r="E260" s="1435"/>
      <c r="F260" s="1435"/>
      <c r="G260" s="1435"/>
      <c r="H260" s="1435"/>
      <c r="I260" s="1435"/>
      <c r="J260" s="1435"/>
      <c r="K260" s="1435"/>
      <c r="L260" s="1435"/>
      <c r="M260" s="1435"/>
      <c r="N260" s="1435"/>
      <c r="O260" s="1435"/>
      <c r="P260" s="1435"/>
      <c r="Q260" s="1435"/>
      <c r="R260" s="1435"/>
      <c r="S260" s="1435"/>
      <c r="T260" s="1435"/>
      <c r="U260" s="1435"/>
      <c r="V260" s="1435"/>
      <c r="W260" s="1435"/>
      <c r="X260" s="1435"/>
      <c r="Y260" s="1435"/>
      <c r="Z260" s="1435"/>
    </row>
    <row r="261" spans="1:26" ht="12" customHeight="1">
      <c r="A261" s="1435"/>
      <c r="B261" s="1435"/>
      <c r="C261" s="1435"/>
      <c r="D261" s="1435"/>
      <c r="E261" s="1435"/>
      <c r="F261" s="1435"/>
      <c r="G261" s="1435"/>
      <c r="H261" s="1435"/>
      <c r="I261" s="1435"/>
      <c r="J261" s="1435"/>
      <c r="K261" s="1435"/>
      <c r="L261" s="1435"/>
      <c r="M261" s="1435"/>
      <c r="N261" s="1435"/>
      <c r="O261" s="1435"/>
      <c r="P261" s="1435"/>
      <c r="Q261" s="1435"/>
      <c r="R261" s="1435"/>
      <c r="S261" s="1435"/>
      <c r="T261" s="1435"/>
      <c r="U261" s="1435"/>
      <c r="V261" s="1435"/>
      <c r="W261" s="1435"/>
      <c r="X261" s="1435"/>
      <c r="Y261" s="1435"/>
      <c r="Z261" s="1435"/>
    </row>
    <row r="262" spans="1:26" ht="12" customHeight="1">
      <c r="A262" s="1435"/>
      <c r="B262" s="1435"/>
      <c r="C262" s="1435"/>
      <c r="D262" s="1435"/>
      <c r="E262" s="1435"/>
      <c r="F262" s="1435"/>
      <c r="G262" s="1435"/>
      <c r="H262" s="1435"/>
      <c r="I262" s="1435"/>
      <c r="J262" s="1435"/>
      <c r="K262" s="1435"/>
      <c r="L262" s="1435"/>
      <c r="M262" s="1435"/>
      <c r="N262" s="1435"/>
      <c r="O262" s="1435"/>
      <c r="P262" s="1435"/>
      <c r="Q262" s="1435"/>
      <c r="R262" s="1435"/>
      <c r="S262" s="1435"/>
      <c r="T262" s="1435"/>
      <c r="U262" s="1435"/>
      <c r="V262" s="1435"/>
      <c r="W262" s="1435"/>
      <c r="X262" s="1435"/>
      <c r="Y262" s="1435"/>
      <c r="Z262" s="1435"/>
    </row>
    <row r="263" spans="1:26" ht="12" customHeight="1">
      <c r="A263" s="1435"/>
      <c r="B263" s="1435"/>
      <c r="C263" s="1435"/>
      <c r="D263" s="1435"/>
      <c r="E263" s="1435"/>
      <c r="F263" s="1435"/>
      <c r="G263" s="1435"/>
      <c r="H263" s="1435"/>
      <c r="I263" s="1435"/>
      <c r="J263" s="1435"/>
      <c r="K263" s="1435"/>
      <c r="L263" s="1435"/>
      <c r="M263" s="1435"/>
      <c r="N263" s="1435"/>
      <c r="O263" s="1435"/>
      <c r="P263" s="1435"/>
      <c r="Q263" s="1435"/>
      <c r="R263" s="1435"/>
      <c r="S263" s="1435"/>
      <c r="T263" s="1435"/>
      <c r="U263" s="1435"/>
      <c r="V263" s="1435"/>
      <c r="W263" s="1435"/>
      <c r="X263" s="1435"/>
      <c r="Y263" s="1435"/>
      <c r="Z263" s="1435"/>
    </row>
    <row r="264" spans="1:26" ht="12" customHeight="1">
      <c r="A264" s="1435"/>
      <c r="B264" s="1435"/>
      <c r="C264" s="1435"/>
      <c r="D264" s="1435"/>
      <c r="E264" s="1435"/>
      <c r="F264" s="1435"/>
      <c r="G264" s="1435"/>
      <c r="H264" s="1435"/>
      <c r="I264" s="1435"/>
      <c r="J264" s="1435"/>
      <c r="K264" s="1435"/>
      <c r="L264" s="1435"/>
      <c r="M264" s="1435"/>
      <c r="N264" s="1435"/>
      <c r="O264" s="1435"/>
      <c r="P264" s="1435"/>
      <c r="Q264" s="1435"/>
      <c r="R264" s="1435"/>
      <c r="S264" s="1435"/>
      <c r="T264" s="1435"/>
      <c r="U264" s="1435"/>
      <c r="V264" s="1435"/>
      <c r="W264" s="1435"/>
      <c r="X264" s="1435"/>
      <c r="Y264" s="1435"/>
      <c r="Z264" s="1435"/>
    </row>
    <row r="265" spans="1:26" ht="12" customHeight="1">
      <c r="A265" s="1435"/>
      <c r="B265" s="1435"/>
      <c r="C265" s="1435"/>
      <c r="D265" s="1435"/>
      <c r="E265" s="1435"/>
      <c r="F265" s="1435"/>
      <c r="G265" s="1435"/>
      <c r="H265" s="1435"/>
      <c r="I265" s="1435"/>
      <c r="J265" s="1435"/>
      <c r="K265" s="1435"/>
      <c r="L265" s="1435"/>
      <c r="M265" s="1435"/>
      <c r="N265" s="1435"/>
      <c r="O265" s="1435"/>
      <c r="P265" s="1435"/>
      <c r="Q265" s="1435"/>
      <c r="R265" s="1435"/>
      <c r="S265" s="1435"/>
      <c r="T265" s="1435"/>
      <c r="U265" s="1435"/>
      <c r="V265" s="1435"/>
      <c r="W265" s="1435"/>
      <c r="X265" s="1435"/>
      <c r="Y265" s="1435"/>
      <c r="Z265" s="1435"/>
    </row>
    <row r="266" spans="1:26" ht="12" customHeight="1">
      <c r="A266" s="1435"/>
      <c r="B266" s="1435"/>
      <c r="C266" s="1435"/>
      <c r="D266" s="1435"/>
      <c r="E266" s="1435"/>
      <c r="F266" s="1435"/>
      <c r="G266" s="1435"/>
      <c r="H266" s="1435"/>
      <c r="I266" s="1435"/>
      <c r="J266" s="1435"/>
      <c r="K266" s="1435"/>
      <c r="L266" s="1435"/>
      <c r="M266" s="1435"/>
      <c r="N266" s="1435"/>
      <c r="O266" s="1435"/>
      <c r="P266" s="1435"/>
      <c r="Q266" s="1435"/>
      <c r="R266" s="1435"/>
      <c r="S266" s="1435"/>
      <c r="T266" s="1435"/>
      <c r="U266" s="1435"/>
      <c r="V266" s="1435"/>
      <c r="W266" s="1435"/>
      <c r="X266" s="1435"/>
      <c r="Y266" s="1435"/>
      <c r="Z266" s="1435"/>
    </row>
    <row r="267" spans="1:26" ht="12" customHeight="1">
      <c r="A267" s="1435"/>
      <c r="B267" s="1435"/>
      <c r="C267" s="1435"/>
      <c r="D267" s="1435"/>
      <c r="E267" s="1435"/>
      <c r="F267" s="1435"/>
      <c r="G267" s="1435"/>
      <c r="H267" s="1435"/>
      <c r="I267" s="1435"/>
      <c r="J267" s="1435"/>
      <c r="K267" s="1435"/>
      <c r="L267" s="1435"/>
      <c r="M267" s="1435"/>
      <c r="N267" s="1435"/>
      <c r="O267" s="1435"/>
      <c r="P267" s="1435"/>
      <c r="Q267" s="1435"/>
      <c r="R267" s="1435"/>
      <c r="S267" s="1435"/>
      <c r="T267" s="1435"/>
      <c r="U267" s="1435"/>
      <c r="V267" s="1435"/>
      <c r="W267" s="1435"/>
      <c r="X267" s="1435"/>
      <c r="Y267" s="1435"/>
      <c r="Z267" s="1435"/>
    </row>
    <row r="268" spans="1:26" ht="12" customHeight="1">
      <c r="A268" s="1435"/>
      <c r="B268" s="1435"/>
      <c r="C268" s="1435"/>
      <c r="D268" s="1435"/>
      <c r="E268" s="1435"/>
      <c r="F268" s="1435"/>
      <c r="G268" s="1435"/>
      <c r="H268" s="1435"/>
      <c r="I268" s="1435"/>
      <c r="J268" s="1435"/>
      <c r="K268" s="1435"/>
      <c r="L268" s="1435"/>
      <c r="M268" s="1435"/>
      <c r="N268" s="1435"/>
      <c r="O268" s="1435"/>
      <c r="P268" s="1435"/>
      <c r="Q268" s="1435"/>
      <c r="R268" s="1435"/>
      <c r="S268" s="1435"/>
      <c r="T268" s="1435"/>
      <c r="U268" s="1435"/>
      <c r="V268" s="1435"/>
      <c r="W268" s="1435"/>
      <c r="X268" s="1435"/>
      <c r="Y268" s="1435"/>
      <c r="Z268" s="1435"/>
    </row>
    <row r="269" spans="1:26" ht="12" customHeight="1">
      <c r="A269" s="1435"/>
      <c r="B269" s="1435"/>
      <c r="C269" s="1435"/>
      <c r="D269" s="1435"/>
      <c r="E269" s="1435"/>
      <c r="F269" s="1435"/>
      <c r="G269" s="1435"/>
      <c r="H269" s="1435"/>
      <c r="I269" s="1435"/>
      <c r="J269" s="1435"/>
      <c r="K269" s="1435"/>
      <c r="L269" s="1435"/>
      <c r="M269" s="1435"/>
      <c r="N269" s="1435"/>
      <c r="O269" s="1435"/>
      <c r="P269" s="1435"/>
      <c r="Q269" s="1435"/>
      <c r="R269" s="1435"/>
      <c r="S269" s="1435"/>
      <c r="T269" s="1435"/>
      <c r="U269" s="1435"/>
      <c r="V269" s="1435"/>
      <c r="W269" s="1435"/>
      <c r="X269" s="1435"/>
      <c r="Y269" s="1435"/>
      <c r="Z269" s="1435"/>
    </row>
    <row r="270" spans="1:26" ht="12" customHeight="1">
      <c r="A270" s="1435"/>
      <c r="B270" s="1435"/>
      <c r="C270" s="1435"/>
      <c r="D270" s="1435"/>
      <c r="E270" s="1435"/>
      <c r="F270" s="1435"/>
      <c r="G270" s="1435"/>
      <c r="H270" s="1435"/>
      <c r="I270" s="1435"/>
      <c r="J270" s="1435"/>
      <c r="K270" s="1435"/>
      <c r="L270" s="1435"/>
      <c r="M270" s="1435"/>
      <c r="N270" s="1435"/>
      <c r="O270" s="1435"/>
      <c r="P270" s="1435"/>
      <c r="Q270" s="1435"/>
      <c r="R270" s="1435"/>
      <c r="S270" s="1435"/>
      <c r="T270" s="1435"/>
      <c r="U270" s="1435"/>
      <c r="V270" s="1435"/>
      <c r="W270" s="1435"/>
      <c r="X270" s="1435"/>
      <c r="Y270" s="1435"/>
      <c r="Z270" s="1435"/>
    </row>
    <row r="271" spans="1:26" ht="12" customHeight="1">
      <c r="A271" s="1435"/>
      <c r="B271" s="1435"/>
      <c r="C271" s="1435"/>
      <c r="D271" s="1435"/>
      <c r="E271" s="1435"/>
      <c r="F271" s="1435"/>
      <c r="G271" s="1435"/>
      <c r="H271" s="1435"/>
      <c r="I271" s="1435"/>
      <c r="J271" s="1435"/>
      <c r="K271" s="1435"/>
      <c r="L271" s="1435"/>
      <c r="M271" s="1435"/>
      <c r="N271" s="1435"/>
      <c r="O271" s="1435"/>
      <c r="P271" s="1435"/>
      <c r="Q271" s="1435"/>
      <c r="R271" s="1435"/>
      <c r="S271" s="1435"/>
      <c r="T271" s="1435"/>
      <c r="U271" s="1435"/>
      <c r="V271" s="1435"/>
      <c r="W271" s="1435"/>
      <c r="X271" s="1435"/>
      <c r="Y271" s="1435"/>
      <c r="Z271" s="1435"/>
    </row>
    <row r="272" spans="1:26" ht="12" customHeight="1">
      <c r="A272" s="1435"/>
      <c r="B272" s="1435"/>
      <c r="C272" s="1435"/>
      <c r="D272" s="1435"/>
      <c r="E272" s="1435"/>
      <c r="F272" s="1435"/>
      <c r="G272" s="1435"/>
      <c r="H272" s="1435"/>
      <c r="I272" s="1435"/>
      <c r="J272" s="1435"/>
      <c r="K272" s="1435"/>
      <c r="L272" s="1435"/>
      <c r="M272" s="1435"/>
      <c r="N272" s="1435"/>
      <c r="O272" s="1435"/>
      <c r="P272" s="1435"/>
      <c r="Q272" s="1435"/>
      <c r="R272" s="1435"/>
      <c r="S272" s="1435"/>
      <c r="T272" s="1435"/>
      <c r="U272" s="1435"/>
      <c r="V272" s="1435"/>
      <c r="W272" s="1435"/>
      <c r="X272" s="1435"/>
      <c r="Y272" s="1435"/>
      <c r="Z272" s="1435"/>
    </row>
    <row r="273" spans="1:26" ht="12" customHeight="1">
      <c r="A273" s="1435"/>
      <c r="B273" s="1435"/>
      <c r="C273" s="1435"/>
      <c r="D273" s="1435"/>
      <c r="E273" s="1435"/>
      <c r="F273" s="1435"/>
      <c r="G273" s="1435"/>
      <c r="H273" s="1435"/>
      <c r="I273" s="1435"/>
      <c r="J273" s="1435"/>
      <c r="K273" s="1435"/>
      <c r="L273" s="1435"/>
      <c r="M273" s="1435"/>
      <c r="N273" s="1435"/>
      <c r="O273" s="1435"/>
      <c r="P273" s="1435"/>
      <c r="Q273" s="1435"/>
      <c r="R273" s="1435"/>
      <c r="S273" s="1435"/>
      <c r="T273" s="1435"/>
      <c r="U273" s="1435"/>
      <c r="V273" s="1435"/>
      <c r="W273" s="1435"/>
      <c r="X273" s="1435"/>
      <c r="Y273" s="1435"/>
      <c r="Z273" s="1435"/>
    </row>
    <row r="274" spans="1:26" ht="12" customHeight="1">
      <c r="A274" s="1435"/>
      <c r="B274" s="1435"/>
      <c r="C274" s="1435"/>
      <c r="D274" s="1435"/>
      <c r="E274" s="1435"/>
      <c r="F274" s="1435"/>
      <c r="G274" s="1435"/>
      <c r="H274" s="1435"/>
      <c r="I274" s="1435"/>
      <c r="J274" s="1435"/>
      <c r="K274" s="1435"/>
      <c r="L274" s="1435"/>
      <c r="M274" s="1435"/>
      <c r="N274" s="1435"/>
      <c r="O274" s="1435"/>
      <c r="P274" s="1435"/>
      <c r="Q274" s="1435"/>
      <c r="R274" s="1435"/>
      <c r="S274" s="1435"/>
      <c r="T274" s="1435"/>
      <c r="U274" s="1435"/>
      <c r="V274" s="1435"/>
      <c r="W274" s="1435"/>
      <c r="X274" s="1435"/>
      <c r="Y274" s="1435"/>
      <c r="Z274" s="1435"/>
    </row>
    <row r="275" spans="1:26" ht="12" customHeight="1">
      <c r="A275" s="1435"/>
      <c r="B275" s="1435"/>
      <c r="C275" s="1435"/>
      <c r="D275" s="1435"/>
      <c r="E275" s="1435"/>
      <c r="F275" s="1435"/>
      <c r="G275" s="1435"/>
      <c r="H275" s="1435"/>
      <c r="I275" s="1435"/>
      <c r="J275" s="1435"/>
      <c r="K275" s="1435"/>
      <c r="L275" s="1435"/>
      <c r="M275" s="1435"/>
      <c r="N275" s="1435"/>
      <c r="O275" s="1435"/>
      <c r="P275" s="1435"/>
      <c r="Q275" s="1435"/>
      <c r="R275" s="1435"/>
      <c r="S275" s="1435"/>
      <c r="T275" s="1435"/>
      <c r="U275" s="1435"/>
      <c r="V275" s="1435"/>
      <c r="W275" s="1435"/>
      <c r="X275" s="1435"/>
      <c r="Y275" s="1435"/>
      <c r="Z275" s="1435"/>
    </row>
    <row r="276" spans="1:26" ht="12" customHeight="1">
      <c r="A276" s="1435"/>
      <c r="B276" s="1435"/>
      <c r="C276" s="1435"/>
      <c r="D276" s="1435"/>
      <c r="E276" s="1435"/>
      <c r="F276" s="1435"/>
      <c r="G276" s="1435"/>
      <c r="H276" s="1435"/>
      <c r="I276" s="1435"/>
      <c r="J276" s="1435"/>
      <c r="K276" s="1435"/>
      <c r="L276" s="1435"/>
      <c r="M276" s="1435"/>
      <c r="N276" s="1435"/>
      <c r="O276" s="1435"/>
      <c r="P276" s="1435"/>
      <c r="Q276" s="1435"/>
      <c r="R276" s="1435"/>
      <c r="S276" s="1435"/>
      <c r="T276" s="1435"/>
      <c r="U276" s="1435"/>
      <c r="V276" s="1435"/>
      <c r="W276" s="1435"/>
      <c r="X276" s="1435"/>
      <c r="Y276" s="1435"/>
      <c r="Z276" s="1435"/>
    </row>
    <row r="277" spans="1:26" ht="12" customHeight="1">
      <c r="A277" s="1435"/>
      <c r="B277" s="1435"/>
      <c r="C277" s="1435"/>
      <c r="D277" s="1435"/>
      <c r="E277" s="1435"/>
      <c r="F277" s="1435"/>
      <c r="G277" s="1435"/>
      <c r="H277" s="1435"/>
      <c r="I277" s="1435"/>
      <c r="J277" s="1435"/>
      <c r="K277" s="1435"/>
      <c r="L277" s="1435"/>
      <c r="M277" s="1435"/>
      <c r="N277" s="1435"/>
      <c r="O277" s="1435"/>
      <c r="P277" s="1435"/>
      <c r="Q277" s="1435"/>
      <c r="R277" s="1435"/>
      <c r="S277" s="1435"/>
      <c r="T277" s="1435"/>
      <c r="U277" s="1435"/>
      <c r="V277" s="1435"/>
      <c r="W277" s="1435"/>
      <c r="X277" s="1435"/>
      <c r="Y277" s="1435"/>
      <c r="Z277" s="1435"/>
    </row>
    <row r="278" spans="1:26" ht="12" customHeight="1">
      <c r="A278" s="1435"/>
      <c r="B278" s="1435"/>
      <c r="C278" s="1435"/>
      <c r="D278" s="1435"/>
      <c r="E278" s="1435"/>
      <c r="F278" s="1435"/>
      <c r="G278" s="1435"/>
      <c r="H278" s="1435"/>
      <c r="I278" s="1435"/>
      <c r="J278" s="1435"/>
      <c r="K278" s="1435"/>
      <c r="L278" s="1435"/>
      <c r="M278" s="1435"/>
      <c r="N278" s="1435"/>
      <c r="O278" s="1435"/>
      <c r="P278" s="1435"/>
      <c r="Q278" s="1435"/>
      <c r="R278" s="1435"/>
      <c r="S278" s="1435"/>
      <c r="T278" s="1435"/>
      <c r="U278" s="1435"/>
      <c r="V278" s="1435"/>
      <c r="W278" s="1435"/>
      <c r="X278" s="1435"/>
      <c r="Y278" s="1435"/>
      <c r="Z278" s="1435"/>
    </row>
    <row r="279" spans="1:26" ht="12" customHeight="1">
      <c r="A279" s="1435"/>
      <c r="B279" s="1435"/>
      <c r="C279" s="1435"/>
      <c r="D279" s="1435"/>
      <c r="E279" s="1435"/>
      <c r="F279" s="1435"/>
      <c r="G279" s="1435"/>
      <c r="H279" s="1435"/>
      <c r="I279" s="1435"/>
      <c r="J279" s="1435"/>
      <c r="K279" s="1435"/>
      <c r="L279" s="1435"/>
      <c r="M279" s="1435"/>
      <c r="N279" s="1435"/>
      <c r="O279" s="1435"/>
      <c r="P279" s="1435"/>
      <c r="Q279" s="1435"/>
      <c r="R279" s="1435"/>
      <c r="S279" s="1435"/>
      <c r="T279" s="1435"/>
      <c r="U279" s="1435"/>
      <c r="V279" s="1435"/>
      <c r="W279" s="1435"/>
      <c r="X279" s="1435"/>
      <c r="Y279" s="1435"/>
      <c r="Z279" s="1435"/>
    </row>
    <row r="280" spans="1:26" ht="12" customHeight="1">
      <c r="A280" s="1435"/>
      <c r="B280" s="1435"/>
      <c r="C280" s="1435"/>
      <c r="D280" s="1435"/>
      <c r="E280" s="1435"/>
      <c r="F280" s="1435"/>
      <c r="G280" s="1435"/>
      <c r="H280" s="1435"/>
      <c r="I280" s="1435"/>
      <c r="J280" s="1435"/>
      <c r="K280" s="1435"/>
      <c r="L280" s="1435"/>
      <c r="M280" s="1435"/>
      <c r="N280" s="1435"/>
      <c r="O280" s="1435"/>
      <c r="P280" s="1435"/>
      <c r="Q280" s="1435"/>
      <c r="R280" s="1435"/>
      <c r="S280" s="1435"/>
      <c r="T280" s="1435"/>
      <c r="U280" s="1435"/>
      <c r="V280" s="1435"/>
      <c r="W280" s="1435"/>
      <c r="X280" s="1435"/>
      <c r="Y280" s="1435"/>
      <c r="Z280" s="1435"/>
    </row>
    <row r="281" spans="1:26" ht="12" customHeight="1">
      <c r="A281" s="1435"/>
      <c r="B281" s="1435"/>
      <c r="C281" s="1435"/>
      <c r="D281" s="1435"/>
      <c r="E281" s="1435"/>
      <c r="F281" s="1435"/>
      <c r="G281" s="1435"/>
      <c r="H281" s="1435"/>
      <c r="I281" s="1435"/>
      <c r="J281" s="1435"/>
      <c r="K281" s="1435"/>
      <c r="L281" s="1435"/>
      <c r="M281" s="1435"/>
      <c r="N281" s="1435"/>
      <c r="O281" s="1435"/>
      <c r="P281" s="1435"/>
      <c r="Q281" s="1435"/>
      <c r="R281" s="1435"/>
      <c r="S281" s="1435"/>
      <c r="T281" s="1435"/>
      <c r="U281" s="1435"/>
      <c r="V281" s="1435"/>
      <c r="W281" s="1435"/>
      <c r="X281" s="1435"/>
      <c r="Y281" s="1435"/>
      <c r="Z281" s="1435"/>
    </row>
    <row r="282" spans="1:26" ht="12" customHeight="1">
      <c r="A282" s="1435"/>
      <c r="B282" s="1435"/>
      <c r="C282" s="1435"/>
      <c r="D282" s="1435"/>
      <c r="E282" s="1435"/>
      <c r="F282" s="1435"/>
      <c r="G282" s="1435"/>
      <c r="H282" s="1435"/>
      <c r="I282" s="1435"/>
      <c r="J282" s="1435"/>
      <c r="K282" s="1435"/>
      <c r="L282" s="1435"/>
      <c r="M282" s="1435"/>
      <c r="N282" s="1435"/>
      <c r="O282" s="1435"/>
      <c r="P282" s="1435"/>
      <c r="Q282" s="1435"/>
      <c r="R282" s="1435"/>
      <c r="S282" s="1435"/>
      <c r="T282" s="1435"/>
      <c r="U282" s="1435"/>
      <c r="V282" s="1435"/>
      <c r="W282" s="1435"/>
      <c r="X282" s="1435"/>
      <c r="Y282" s="1435"/>
      <c r="Z282" s="1435"/>
    </row>
    <row r="283" spans="1:26" ht="12" customHeight="1">
      <c r="A283" s="1435"/>
      <c r="B283" s="1435"/>
      <c r="C283" s="1435"/>
      <c r="D283" s="1435"/>
      <c r="E283" s="1435"/>
      <c r="F283" s="1435"/>
      <c r="G283" s="1435"/>
      <c r="H283" s="1435"/>
      <c r="I283" s="1435"/>
      <c r="J283" s="1435"/>
      <c r="K283" s="1435"/>
      <c r="L283" s="1435"/>
      <c r="M283" s="1435"/>
      <c r="N283" s="1435"/>
      <c r="O283" s="1435"/>
      <c r="P283" s="1435"/>
      <c r="Q283" s="1435"/>
      <c r="R283" s="1435"/>
      <c r="S283" s="1435"/>
      <c r="T283" s="1435"/>
      <c r="U283" s="1435"/>
      <c r="V283" s="1435"/>
      <c r="W283" s="1435"/>
      <c r="X283" s="1435"/>
      <c r="Y283" s="1435"/>
      <c r="Z283" s="1435"/>
    </row>
    <row r="284" spans="1:26" ht="12" customHeight="1">
      <c r="A284" s="1435"/>
      <c r="B284" s="1435"/>
      <c r="C284" s="1435"/>
      <c r="D284" s="1435"/>
      <c r="E284" s="1435"/>
      <c r="F284" s="1435"/>
      <c r="G284" s="1435"/>
      <c r="H284" s="1435"/>
      <c r="I284" s="1435"/>
      <c r="J284" s="1435"/>
      <c r="K284" s="1435"/>
      <c r="L284" s="1435"/>
      <c r="M284" s="1435"/>
      <c r="N284" s="1435"/>
      <c r="O284" s="1435"/>
      <c r="P284" s="1435"/>
      <c r="Q284" s="1435"/>
      <c r="R284" s="1435"/>
      <c r="S284" s="1435"/>
      <c r="T284" s="1435"/>
      <c r="U284" s="1435"/>
      <c r="V284" s="1435"/>
      <c r="W284" s="1435"/>
      <c r="X284" s="1435"/>
      <c r="Y284" s="1435"/>
      <c r="Z284" s="1435"/>
    </row>
    <row r="285" spans="1:26" ht="12" customHeight="1">
      <c r="A285" s="1435"/>
      <c r="B285" s="1435"/>
      <c r="C285" s="1435"/>
      <c r="D285" s="1435"/>
      <c r="E285" s="1435"/>
      <c r="F285" s="1435"/>
      <c r="G285" s="1435"/>
      <c r="H285" s="1435"/>
      <c r="I285" s="1435"/>
      <c r="J285" s="1435"/>
      <c r="K285" s="1435"/>
      <c r="L285" s="1435"/>
      <c r="M285" s="1435"/>
      <c r="N285" s="1435"/>
      <c r="O285" s="1435"/>
      <c r="P285" s="1435"/>
      <c r="Q285" s="1435"/>
      <c r="R285" s="1435"/>
      <c r="S285" s="1435"/>
      <c r="T285" s="1435"/>
      <c r="U285" s="1435"/>
      <c r="V285" s="1435"/>
      <c r="W285" s="1435"/>
      <c r="X285" s="1435"/>
      <c r="Y285" s="1435"/>
      <c r="Z285" s="1435"/>
    </row>
    <row r="286" spans="1:26" ht="12" customHeight="1">
      <c r="A286" s="1435"/>
      <c r="B286" s="1435"/>
      <c r="C286" s="1435"/>
      <c r="D286" s="1435"/>
      <c r="E286" s="1435"/>
      <c r="F286" s="1435"/>
      <c r="G286" s="1435"/>
      <c r="H286" s="1435"/>
      <c r="I286" s="1435"/>
      <c r="J286" s="1435"/>
      <c r="K286" s="1435"/>
      <c r="L286" s="1435"/>
      <c r="M286" s="1435"/>
      <c r="N286" s="1435"/>
      <c r="O286" s="1435"/>
      <c r="P286" s="1435"/>
      <c r="Q286" s="1435"/>
      <c r="R286" s="1435"/>
      <c r="S286" s="1435"/>
      <c r="T286" s="1435"/>
      <c r="U286" s="1435"/>
      <c r="V286" s="1435"/>
      <c r="W286" s="1435"/>
      <c r="X286" s="1435"/>
      <c r="Y286" s="1435"/>
      <c r="Z286" s="1435"/>
    </row>
    <row r="287" spans="1:26" ht="12" customHeight="1">
      <c r="A287" s="1435"/>
      <c r="B287" s="1435"/>
      <c r="C287" s="1435"/>
      <c r="D287" s="1435"/>
      <c r="E287" s="1435"/>
      <c r="F287" s="1435"/>
      <c r="G287" s="1435"/>
      <c r="H287" s="1435"/>
      <c r="I287" s="1435"/>
      <c r="J287" s="1435"/>
      <c r="K287" s="1435"/>
      <c r="L287" s="1435"/>
      <c r="M287" s="1435"/>
      <c r="N287" s="1435"/>
      <c r="O287" s="1435"/>
      <c r="P287" s="1435"/>
      <c r="Q287" s="1435"/>
      <c r="R287" s="1435"/>
      <c r="S287" s="1435"/>
      <c r="T287" s="1435"/>
      <c r="U287" s="1435"/>
      <c r="V287" s="1435"/>
      <c r="W287" s="1435"/>
      <c r="X287" s="1435"/>
      <c r="Y287" s="1435"/>
      <c r="Z287" s="1435"/>
    </row>
    <row r="288" spans="1:26" ht="12" customHeight="1">
      <c r="A288" s="1435"/>
      <c r="B288" s="1435"/>
      <c r="C288" s="1435"/>
      <c r="D288" s="1435"/>
      <c r="E288" s="1435"/>
      <c r="F288" s="1435"/>
      <c r="G288" s="1435"/>
      <c r="H288" s="1435"/>
      <c r="I288" s="1435"/>
      <c r="J288" s="1435"/>
      <c r="K288" s="1435"/>
      <c r="L288" s="1435"/>
      <c r="M288" s="1435"/>
      <c r="N288" s="1435"/>
      <c r="O288" s="1435"/>
      <c r="P288" s="1435"/>
      <c r="Q288" s="1435"/>
      <c r="R288" s="1435"/>
      <c r="S288" s="1435"/>
      <c r="T288" s="1435"/>
      <c r="U288" s="1435"/>
      <c r="V288" s="1435"/>
      <c r="W288" s="1435"/>
      <c r="X288" s="1435"/>
      <c r="Y288" s="1435"/>
      <c r="Z288" s="1435"/>
    </row>
    <row r="289" spans="1:26" ht="12" customHeight="1">
      <c r="A289" s="1435"/>
      <c r="B289" s="1435"/>
      <c r="C289" s="1435"/>
      <c r="D289" s="1435"/>
      <c r="E289" s="1435"/>
      <c r="F289" s="1435"/>
      <c r="G289" s="1435"/>
      <c r="H289" s="1435"/>
      <c r="I289" s="1435"/>
      <c r="J289" s="1435"/>
      <c r="K289" s="1435"/>
      <c r="L289" s="1435"/>
      <c r="M289" s="1435"/>
      <c r="N289" s="1435"/>
      <c r="O289" s="1435"/>
      <c r="P289" s="1435"/>
      <c r="Q289" s="1435"/>
      <c r="R289" s="1435"/>
      <c r="S289" s="1435"/>
      <c r="T289" s="1435"/>
      <c r="U289" s="1435"/>
      <c r="V289" s="1435"/>
      <c r="W289" s="1435"/>
      <c r="X289" s="1435"/>
      <c r="Y289" s="1435"/>
      <c r="Z289" s="1435"/>
    </row>
    <row r="290" spans="1:26" ht="12" customHeight="1">
      <c r="A290" s="1435"/>
      <c r="B290" s="1435"/>
      <c r="C290" s="1435"/>
      <c r="D290" s="1435"/>
      <c r="E290" s="1435"/>
      <c r="F290" s="1435"/>
      <c r="G290" s="1435"/>
      <c r="H290" s="1435"/>
      <c r="I290" s="1435"/>
      <c r="J290" s="1435"/>
      <c r="K290" s="1435"/>
      <c r="L290" s="1435"/>
      <c r="M290" s="1435"/>
      <c r="N290" s="1435"/>
      <c r="O290" s="1435"/>
      <c r="P290" s="1435"/>
      <c r="Q290" s="1435"/>
      <c r="R290" s="1435"/>
      <c r="S290" s="1435"/>
      <c r="T290" s="1435"/>
      <c r="U290" s="1435"/>
      <c r="V290" s="1435"/>
      <c r="W290" s="1435"/>
      <c r="X290" s="1435"/>
      <c r="Y290" s="1435"/>
      <c r="Z290" s="1435"/>
    </row>
    <row r="291" spans="1:26" ht="12" customHeight="1">
      <c r="A291" s="1435"/>
      <c r="B291" s="1435"/>
      <c r="C291" s="1435"/>
      <c r="D291" s="1435"/>
      <c r="E291" s="1435"/>
      <c r="F291" s="1435"/>
      <c r="G291" s="1435"/>
      <c r="H291" s="1435"/>
      <c r="I291" s="1435"/>
      <c r="J291" s="1435"/>
      <c r="K291" s="1435"/>
      <c r="L291" s="1435"/>
      <c r="M291" s="1435"/>
      <c r="N291" s="1435"/>
      <c r="O291" s="1435"/>
      <c r="P291" s="1435"/>
      <c r="Q291" s="1435"/>
      <c r="R291" s="1435"/>
      <c r="S291" s="1435"/>
      <c r="T291" s="1435"/>
      <c r="U291" s="1435"/>
      <c r="V291" s="1435"/>
      <c r="W291" s="1435"/>
      <c r="X291" s="1435"/>
      <c r="Y291" s="1435"/>
      <c r="Z291" s="1435"/>
    </row>
    <row r="292" spans="1:26" ht="12" customHeight="1">
      <c r="A292" s="1435"/>
      <c r="B292" s="1435"/>
      <c r="C292" s="1435"/>
      <c r="D292" s="1435"/>
      <c r="E292" s="1435"/>
      <c r="F292" s="1435"/>
      <c r="G292" s="1435"/>
      <c r="H292" s="1435"/>
      <c r="I292" s="1435"/>
      <c r="J292" s="1435"/>
      <c r="K292" s="1435"/>
      <c r="L292" s="1435"/>
      <c r="M292" s="1435"/>
      <c r="N292" s="1435"/>
      <c r="O292" s="1435"/>
      <c r="P292" s="1435"/>
      <c r="Q292" s="1435"/>
      <c r="R292" s="1435"/>
      <c r="S292" s="1435"/>
      <c r="T292" s="1435"/>
      <c r="U292" s="1435"/>
      <c r="V292" s="1435"/>
      <c r="W292" s="1435"/>
      <c r="X292" s="1435"/>
      <c r="Y292" s="1435"/>
      <c r="Z292" s="1435"/>
    </row>
    <row r="293" spans="1:26" ht="12" customHeight="1">
      <c r="A293" s="1435"/>
      <c r="B293" s="1435"/>
      <c r="C293" s="1435"/>
      <c r="D293" s="1435"/>
      <c r="E293" s="1435"/>
      <c r="F293" s="1435"/>
      <c r="G293" s="1435"/>
      <c r="H293" s="1435"/>
      <c r="I293" s="1435"/>
      <c r="J293" s="1435"/>
      <c r="K293" s="1435"/>
      <c r="L293" s="1435"/>
      <c r="M293" s="1435"/>
      <c r="N293" s="1435"/>
      <c r="O293" s="1435"/>
      <c r="P293" s="1435"/>
      <c r="Q293" s="1435"/>
      <c r="R293" s="1435"/>
      <c r="S293" s="1435"/>
      <c r="T293" s="1435"/>
      <c r="U293" s="1435"/>
      <c r="V293" s="1435"/>
      <c r="W293" s="1435"/>
      <c r="X293" s="1435"/>
      <c r="Y293" s="1435"/>
      <c r="Z293" s="1435"/>
    </row>
    <row r="294" spans="1:26" ht="12" customHeight="1">
      <c r="A294" s="1435"/>
      <c r="B294" s="1435"/>
      <c r="C294" s="1435"/>
      <c r="D294" s="1435"/>
      <c r="E294" s="1435"/>
      <c r="F294" s="1435"/>
      <c r="G294" s="1435"/>
      <c r="H294" s="1435"/>
      <c r="I294" s="1435"/>
      <c r="J294" s="1435"/>
      <c r="K294" s="1435"/>
      <c r="L294" s="1435"/>
      <c r="M294" s="1435"/>
      <c r="N294" s="1435"/>
      <c r="O294" s="1435"/>
      <c r="P294" s="1435"/>
      <c r="Q294" s="1435"/>
      <c r="R294" s="1435"/>
      <c r="S294" s="1435"/>
      <c r="T294" s="1435"/>
      <c r="U294" s="1435"/>
      <c r="V294" s="1435"/>
      <c r="W294" s="1435"/>
      <c r="X294" s="1435"/>
      <c r="Y294" s="1435"/>
      <c r="Z294" s="1435"/>
    </row>
    <row r="295" spans="1:26" ht="12" customHeight="1">
      <c r="A295" s="1435"/>
      <c r="B295" s="1435"/>
      <c r="C295" s="1435"/>
      <c r="D295" s="1435"/>
      <c r="E295" s="1435"/>
      <c r="F295" s="1435"/>
      <c r="G295" s="1435"/>
      <c r="H295" s="1435"/>
      <c r="I295" s="1435"/>
      <c r="J295" s="1435"/>
      <c r="K295" s="1435"/>
      <c r="L295" s="1435"/>
      <c r="M295" s="1435"/>
      <c r="N295" s="1435"/>
      <c r="O295" s="1435"/>
      <c r="P295" s="1435"/>
      <c r="Q295" s="1435"/>
      <c r="R295" s="1435"/>
      <c r="S295" s="1435"/>
      <c r="T295" s="1435"/>
      <c r="U295" s="1435"/>
      <c r="V295" s="1435"/>
      <c r="W295" s="1435"/>
      <c r="X295" s="1435"/>
      <c r="Y295" s="1435"/>
      <c r="Z295" s="1435"/>
    </row>
    <row r="296" spans="1:26" ht="12" customHeight="1">
      <c r="A296" s="1435"/>
      <c r="B296" s="1435"/>
      <c r="C296" s="1435"/>
      <c r="D296" s="1435"/>
      <c r="E296" s="1435"/>
      <c r="F296" s="1435"/>
      <c r="G296" s="1435"/>
      <c r="H296" s="1435"/>
      <c r="I296" s="1435"/>
      <c r="J296" s="1435"/>
      <c r="K296" s="1435"/>
      <c r="L296" s="1435"/>
      <c r="M296" s="1435"/>
      <c r="N296" s="1435"/>
      <c r="O296" s="1435"/>
      <c r="P296" s="1435"/>
      <c r="Q296" s="1435"/>
      <c r="R296" s="1435"/>
      <c r="S296" s="1435"/>
      <c r="T296" s="1435"/>
      <c r="U296" s="1435"/>
      <c r="V296" s="1435"/>
      <c r="W296" s="1435"/>
      <c r="X296" s="1435"/>
      <c r="Y296" s="1435"/>
      <c r="Z296" s="1435"/>
    </row>
    <row r="297" spans="1:26" ht="12" customHeight="1">
      <c r="A297" s="1435"/>
      <c r="B297" s="1435"/>
      <c r="C297" s="1435"/>
      <c r="D297" s="1435"/>
      <c r="E297" s="1435"/>
      <c r="F297" s="1435"/>
      <c r="G297" s="1435"/>
      <c r="H297" s="1435"/>
      <c r="I297" s="1435"/>
      <c r="J297" s="1435"/>
      <c r="K297" s="1435"/>
      <c r="L297" s="1435"/>
      <c r="M297" s="1435"/>
      <c r="N297" s="1435"/>
      <c r="O297" s="1435"/>
      <c r="P297" s="1435"/>
      <c r="Q297" s="1435"/>
      <c r="R297" s="1435"/>
      <c r="S297" s="1435"/>
      <c r="T297" s="1435"/>
      <c r="U297" s="1435"/>
      <c r="V297" s="1435"/>
      <c r="W297" s="1435"/>
      <c r="X297" s="1435"/>
      <c r="Y297" s="1435"/>
      <c r="Z297" s="1435"/>
    </row>
    <row r="298" spans="1:26" ht="12" customHeight="1">
      <c r="A298" s="1435"/>
      <c r="B298" s="1435"/>
      <c r="C298" s="1435"/>
      <c r="D298" s="1435"/>
      <c r="E298" s="1435"/>
      <c r="F298" s="1435"/>
      <c r="G298" s="1435"/>
      <c r="H298" s="1435"/>
      <c r="I298" s="1435"/>
      <c r="J298" s="1435"/>
      <c r="K298" s="1435"/>
      <c r="L298" s="1435"/>
      <c r="M298" s="1435"/>
      <c r="N298" s="1435"/>
      <c r="O298" s="1435"/>
      <c r="P298" s="1435"/>
      <c r="Q298" s="1435"/>
      <c r="R298" s="1435"/>
      <c r="S298" s="1435"/>
      <c r="T298" s="1435"/>
      <c r="U298" s="1435"/>
      <c r="V298" s="1435"/>
      <c r="W298" s="1435"/>
      <c r="X298" s="1435"/>
      <c r="Y298" s="1435"/>
      <c r="Z298" s="1435"/>
    </row>
    <row r="299" spans="1:26" ht="12" customHeight="1">
      <c r="A299" s="1435"/>
      <c r="B299" s="1435"/>
      <c r="C299" s="1435"/>
      <c r="D299" s="1435"/>
      <c r="E299" s="1435"/>
      <c r="F299" s="1435"/>
      <c r="G299" s="1435"/>
      <c r="H299" s="1435"/>
      <c r="I299" s="1435"/>
      <c r="J299" s="1435"/>
      <c r="K299" s="1435"/>
      <c r="L299" s="1435"/>
      <c r="M299" s="1435"/>
      <c r="N299" s="1435"/>
      <c r="O299" s="1435"/>
      <c r="P299" s="1435"/>
      <c r="Q299" s="1435"/>
      <c r="R299" s="1435"/>
      <c r="S299" s="1435"/>
      <c r="T299" s="1435"/>
      <c r="U299" s="1435"/>
      <c r="V299" s="1435"/>
      <c r="W299" s="1435"/>
      <c r="X299" s="1435"/>
      <c r="Y299" s="1435"/>
      <c r="Z299" s="1435"/>
    </row>
    <row r="300" spans="1:26" ht="12" customHeight="1">
      <c r="A300" s="1435"/>
      <c r="B300" s="1435"/>
      <c r="C300" s="1435"/>
      <c r="D300" s="1435"/>
      <c r="E300" s="1435"/>
      <c r="F300" s="1435"/>
      <c r="G300" s="1435"/>
      <c r="H300" s="1435"/>
      <c r="I300" s="1435"/>
      <c r="J300" s="1435"/>
      <c r="K300" s="1435"/>
      <c r="L300" s="1435"/>
      <c r="M300" s="1435"/>
      <c r="N300" s="1435"/>
      <c r="O300" s="1435"/>
      <c r="P300" s="1435"/>
      <c r="Q300" s="1435"/>
      <c r="R300" s="1435"/>
      <c r="S300" s="1435"/>
      <c r="T300" s="1435"/>
      <c r="U300" s="1435"/>
      <c r="V300" s="1435"/>
      <c r="W300" s="1435"/>
      <c r="X300" s="1435"/>
      <c r="Y300" s="1435"/>
      <c r="Z300" s="1435"/>
    </row>
    <row r="301" spans="1:26" ht="12" customHeight="1">
      <c r="A301" s="1435"/>
      <c r="B301" s="1435"/>
      <c r="C301" s="1435"/>
      <c r="D301" s="1435"/>
      <c r="E301" s="1435"/>
      <c r="F301" s="1435"/>
      <c r="G301" s="1435"/>
      <c r="H301" s="1435"/>
      <c r="I301" s="1435"/>
      <c r="J301" s="1435"/>
      <c r="K301" s="1435"/>
      <c r="L301" s="1435"/>
      <c r="M301" s="1435"/>
      <c r="N301" s="1435"/>
      <c r="O301" s="1435"/>
      <c r="P301" s="1435"/>
      <c r="Q301" s="1435"/>
      <c r="R301" s="1435"/>
      <c r="S301" s="1435"/>
      <c r="T301" s="1435"/>
      <c r="U301" s="1435"/>
      <c r="V301" s="1435"/>
      <c r="W301" s="1435"/>
      <c r="X301" s="1435"/>
      <c r="Y301" s="1435"/>
      <c r="Z301" s="1435"/>
    </row>
    <row r="302" spans="1:26" ht="12" customHeight="1">
      <c r="A302" s="1435"/>
      <c r="B302" s="1435"/>
      <c r="C302" s="1435"/>
      <c r="D302" s="1435"/>
      <c r="E302" s="1435"/>
      <c r="F302" s="1435"/>
      <c r="G302" s="1435"/>
      <c r="H302" s="1435"/>
      <c r="I302" s="1435"/>
      <c r="J302" s="1435"/>
      <c r="K302" s="1435"/>
      <c r="L302" s="1435"/>
      <c r="M302" s="1435"/>
      <c r="N302" s="1435"/>
      <c r="O302" s="1435"/>
      <c r="P302" s="1435"/>
      <c r="Q302" s="1435"/>
      <c r="R302" s="1435"/>
      <c r="S302" s="1435"/>
      <c r="T302" s="1435"/>
      <c r="U302" s="1435"/>
      <c r="V302" s="1435"/>
      <c r="W302" s="1435"/>
      <c r="X302" s="1435"/>
      <c r="Y302" s="1435"/>
      <c r="Z302" s="1435"/>
    </row>
    <row r="303" spans="1:26" ht="12" customHeight="1">
      <c r="A303" s="1435"/>
      <c r="B303" s="1435"/>
      <c r="C303" s="1435"/>
      <c r="D303" s="1435"/>
      <c r="E303" s="1435"/>
      <c r="F303" s="1435"/>
      <c r="G303" s="1435"/>
      <c r="H303" s="1435"/>
      <c r="I303" s="1435"/>
      <c r="J303" s="1435"/>
      <c r="K303" s="1435"/>
      <c r="L303" s="1435"/>
      <c r="M303" s="1435"/>
      <c r="N303" s="1435"/>
      <c r="O303" s="1435"/>
      <c r="P303" s="1435"/>
      <c r="Q303" s="1435"/>
      <c r="R303" s="1435"/>
      <c r="S303" s="1435"/>
      <c r="T303" s="1435"/>
      <c r="U303" s="1435"/>
      <c r="V303" s="1435"/>
      <c r="W303" s="1435"/>
      <c r="X303" s="1435"/>
      <c r="Y303" s="1435"/>
      <c r="Z303" s="1435"/>
    </row>
    <row r="304" spans="1:26" ht="12" customHeight="1">
      <c r="A304" s="1435"/>
      <c r="B304" s="1435"/>
      <c r="C304" s="1435"/>
      <c r="D304" s="1435"/>
      <c r="E304" s="1435"/>
      <c r="F304" s="1435"/>
      <c r="G304" s="1435"/>
      <c r="H304" s="1435"/>
      <c r="I304" s="1435"/>
      <c r="J304" s="1435"/>
      <c r="K304" s="1435"/>
      <c r="L304" s="1435"/>
      <c r="M304" s="1435"/>
      <c r="N304" s="1435"/>
      <c r="O304" s="1435"/>
      <c r="P304" s="1435"/>
      <c r="Q304" s="1435"/>
      <c r="R304" s="1435"/>
      <c r="S304" s="1435"/>
      <c r="T304" s="1435"/>
      <c r="U304" s="1435"/>
      <c r="V304" s="1435"/>
      <c r="W304" s="1435"/>
      <c r="X304" s="1435"/>
      <c r="Y304" s="1435"/>
      <c r="Z304" s="1435"/>
    </row>
    <row r="305" spans="1:26" ht="12" customHeight="1">
      <c r="A305" s="1435"/>
      <c r="B305" s="1435"/>
      <c r="C305" s="1435"/>
      <c r="D305" s="1435"/>
      <c r="E305" s="1435"/>
      <c r="F305" s="1435"/>
      <c r="G305" s="1435"/>
      <c r="H305" s="1435"/>
      <c r="I305" s="1435"/>
      <c r="J305" s="1435"/>
      <c r="K305" s="1435"/>
      <c r="L305" s="1435"/>
      <c r="M305" s="1435"/>
      <c r="N305" s="1435"/>
      <c r="O305" s="1435"/>
      <c r="P305" s="1435"/>
      <c r="Q305" s="1435"/>
      <c r="R305" s="1435"/>
      <c r="S305" s="1435"/>
      <c r="T305" s="1435"/>
      <c r="U305" s="1435"/>
      <c r="V305" s="1435"/>
      <c r="W305" s="1435"/>
      <c r="X305" s="1435"/>
      <c r="Y305" s="1435"/>
      <c r="Z305" s="1435"/>
    </row>
    <row r="306" spans="1:26" ht="12" customHeight="1">
      <c r="A306" s="1435"/>
      <c r="B306" s="1435"/>
      <c r="C306" s="1435"/>
      <c r="D306" s="1435"/>
      <c r="E306" s="1435"/>
      <c r="F306" s="1435"/>
      <c r="G306" s="1435"/>
      <c r="H306" s="1435"/>
      <c r="I306" s="1435"/>
      <c r="J306" s="1435"/>
      <c r="K306" s="1435"/>
      <c r="L306" s="1435"/>
      <c r="M306" s="1435"/>
      <c r="N306" s="1435"/>
      <c r="O306" s="1435"/>
      <c r="P306" s="1435"/>
      <c r="Q306" s="1435"/>
      <c r="R306" s="1435"/>
      <c r="S306" s="1435"/>
      <c r="T306" s="1435"/>
      <c r="U306" s="1435"/>
      <c r="V306" s="1435"/>
      <c r="W306" s="1435"/>
      <c r="X306" s="1435"/>
      <c r="Y306" s="1435"/>
      <c r="Z306" s="1435"/>
    </row>
    <row r="307" spans="1:26" ht="12" customHeight="1">
      <c r="A307" s="1435"/>
      <c r="B307" s="1435"/>
      <c r="C307" s="1435"/>
      <c r="D307" s="1435"/>
      <c r="E307" s="1435"/>
      <c r="F307" s="1435"/>
      <c r="G307" s="1435"/>
      <c r="H307" s="1435"/>
      <c r="I307" s="1435"/>
      <c r="J307" s="1435"/>
      <c r="K307" s="1435"/>
      <c r="L307" s="1435"/>
      <c r="M307" s="1435"/>
      <c r="N307" s="1435"/>
      <c r="O307" s="1435"/>
      <c r="P307" s="1435"/>
      <c r="Q307" s="1435"/>
      <c r="R307" s="1435"/>
      <c r="S307" s="1435"/>
      <c r="T307" s="1435"/>
      <c r="U307" s="1435"/>
      <c r="V307" s="1435"/>
      <c r="W307" s="1435"/>
      <c r="X307" s="1435"/>
      <c r="Y307" s="1435"/>
      <c r="Z307" s="1435"/>
    </row>
    <row r="308" spans="1:26" ht="12" customHeight="1">
      <c r="A308" s="1435"/>
      <c r="B308" s="1435"/>
      <c r="C308" s="1435"/>
      <c r="D308" s="1435"/>
      <c r="E308" s="1435"/>
      <c r="F308" s="1435"/>
      <c r="G308" s="1435"/>
      <c r="H308" s="1435"/>
      <c r="I308" s="1435"/>
      <c r="J308" s="1435"/>
      <c r="K308" s="1435"/>
      <c r="L308" s="1435"/>
      <c r="M308" s="1435"/>
      <c r="N308" s="1435"/>
      <c r="O308" s="1435"/>
      <c r="P308" s="1435"/>
      <c r="Q308" s="1435"/>
      <c r="R308" s="1435"/>
      <c r="S308" s="1435"/>
      <c r="T308" s="1435"/>
      <c r="U308" s="1435"/>
      <c r="V308" s="1435"/>
      <c r="W308" s="1435"/>
      <c r="X308" s="1435"/>
      <c r="Y308" s="1435"/>
      <c r="Z308" s="1435"/>
    </row>
    <row r="309" spans="1:26" ht="12" customHeight="1">
      <c r="A309" s="1435"/>
      <c r="B309" s="1435"/>
      <c r="C309" s="1435"/>
      <c r="D309" s="1435"/>
      <c r="E309" s="1435"/>
      <c r="F309" s="1435"/>
      <c r="G309" s="1435"/>
      <c r="H309" s="1435"/>
      <c r="I309" s="1435"/>
      <c r="J309" s="1435"/>
      <c r="K309" s="1435"/>
      <c r="L309" s="1435"/>
      <c r="M309" s="1435"/>
      <c r="N309" s="1435"/>
      <c r="O309" s="1435"/>
      <c r="P309" s="1435"/>
      <c r="Q309" s="1435"/>
      <c r="R309" s="1435"/>
      <c r="S309" s="1435"/>
      <c r="T309" s="1435"/>
      <c r="U309" s="1435"/>
      <c r="V309" s="1435"/>
      <c r="W309" s="1435"/>
      <c r="X309" s="1435"/>
      <c r="Y309" s="1435"/>
      <c r="Z309" s="1435"/>
    </row>
    <row r="310" spans="1:26" ht="12" customHeight="1">
      <c r="A310" s="1435"/>
      <c r="B310" s="1435"/>
      <c r="C310" s="1435"/>
      <c r="D310" s="1435"/>
      <c r="E310" s="1435"/>
      <c r="F310" s="1435"/>
      <c r="G310" s="1435"/>
      <c r="H310" s="1435"/>
      <c r="I310" s="1435"/>
      <c r="J310" s="1435"/>
      <c r="K310" s="1435"/>
      <c r="L310" s="1435"/>
      <c r="M310" s="1435"/>
      <c r="N310" s="1435"/>
      <c r="O310" s="1435"/>
      <c r="P310" s="1435"/>
      <c r="Q310" s="1435"/>
      <c r="R310" s="1435"/>
      <c r="S310" s="1435"/>
      <c r="T310" s="1435"/>
      <c r="U310" s="1435"/>
      <c r="V310" s="1435"/>
      <c r="W310" s="1435"/>
      <c r="X310" s="1435"/>
      <c r="Y310" s="1435"/>
      <c r="Z310" s="1435"/>
    </row>
    <row r="311" spans="1:26" ht="12" customHeight="1">
      <c r="A311" s="1435"/>
      <c r="B311" s="1435"/>
      <c r="C311" s="1435"/>
      <c r="D311" s="1435"/>
      <c r="E311" s="1435"/>
      <c r="F311" s="1435"/>
      <c r="G311" s="1435"/>
      <c r="H311" s="1435"/>
      <c r="I311" s="1435"/>
      <c r="J311" s="1435"/>
      <c r="K311" s="1435"/>
      <c r="L311" s="1435"/>
      <c r="M311" s="1435"/>
      <c r="N311" s="1435"/>
      <c r="O311" s="1435"/>
      <c r="P311" s="1435"/>
      <c r="Q311" s="1435"/>
      <c r="R311" s="1435"/>
      <c r="S311" s="1435"/>
      <c r="T311" s="1435"/>
      <c r="U311" s="1435"/>
      <c r="V311" s="1435"/>
      <c r="W311" s="1435"/>
      <c r="X311" s="1435"/>
      <c r="Y311" s="1435"/>
      <c r="Z311" s="1435"/>
    </row>
    <row r="312" spans="1:26" ht="12" customHeight="1">
      <c r="A312" s="1435"/>
      <c r="B312" s="1435"/>
      <c r="C312" s="1435"/>
      <c r="D312" s="1435"/>
      <c r="E312" s="1435"/>
      <c r="F312" s="1435"/>
      <c r="G312" s="1435"/>
      <c r="H312" s="1435"/>
      <c r="I312" s="1435"/>
      <c r="J312" s="1435"/>
      <c r="K312" s="1435"/>
      <c r="L312" s="1435"/>
      <c r="M312" s="1435"/>
      <c r="N312" s="1435"/>
      <c r="O312" s="1435"/>
      <c r="P312" s="1435"/>
      <c r="Q312" s="1435"/>
      <c r="R312" s="1435"/>
      <c r="S312" s="1435"/>
      <c r="T312" s="1435"/>
      <c r="U312" s="1435"/>
      <c r="V312" s="1435"/>
      <c r="W312" s="1435"/>
      <c r="X312" s="1435"/>
      <c r="Y312" s="1435"/>
      <c r="Z312" s="1435"/>
    </row>
    <row r="313" spans="1:26" ht="12" customHeight="1">
      <c r="A313" s="1435"/>
      <c r="B313" s="1435"/>
      <c r="C313" s="1435"/>
      <c r="D313" s="1435"/>
      <c r="E313" s="1435"/>
      <c r="F313" s="1435"/>
      <c r="G313" s="1435"/>
      <c r="H313" s="1435"/>
      <c r="I313" s="1435"/>
      <c r="J313" s="1435"/>
      <c r="K313" s="1435"/>
      <c r="L313" s="1435"/>
      <c r="M313" s="1435"/>
      <c r="N313" s="1435"/>
      <c r="O313" s="1435"/>
      <c r="P313" s="1435"/>
      <c r="Q313" s="1435"/>
      <c r="R313" s="1435"/>
      <c r="S313" s="1435"/>
      <c r="T313" s="1435"/>
      <c r="U313" s="1435"/>
      <c r="V313" s="1435"/>
      <c r="W313" s="1435"/>
      <c r="X313" s="1435"/>
      <c r="Y313" s="1435"/>
      <c r="Z313" s="1435"/>
    </row>
    <row r="314" spans="1:26" ht="12" customHeight="1">
      <c r="A314" s="1435"/>
      <c r="B314" s="1435"/>
      <c r="C314" s="1435"/>
      <c r="D314" s="1435"/>
      <c r="E314" s="1435"/>
      <c r="F314" s="1435"/>
      <c r="G314" s="1435"/>
      <c r="H314" s="1435"/>
      <c r="I314" s="1435"/>
      <c r="J314" s="1435"/>
      <c r="K314" s="1435"/>
      <c r="L314" s="1435"/>
      <c r="M314" s="1435"/>
      <c r="N314" s="1435"/>
      <c r="O314" s="1435"/>
      <c r="P314" s="1435"/>
      <c r="Q314" s="1435"/>
      <c r="R314" s="1435"/>
      <c r="S314" s="1435"/>
      <c r="T314" s="1435"/>
      <c r="U314" s="1435"/>
      <c r="V314" s="1435"/>
      <c r="W314" s="1435"/>
      <c r="X314" s="1435"/>
      <c r="Y314" s="1435"/>
      <c r="Z314" s="1435"/>
    </row>
    <row r="315" spans="1:26" ht="12" customHeight="1">
      <c r="A315" s="1435"/>
      <c r="B315" s="1435"/>
      <c r="C315" s="1435"/>
      <c r="D315" s="1435"/>
      <c r="E315" s="1435"/>
      <c r="F315" s="1435"/>
      <c r="G315" s="1435"/>
      <c r="H315" s="1435"/>
      <c r="I315" s="1435"/>
      <c r="J315" s="1435"/>
      <c r="K315" s="1435"/>
      <c r="L315" s="1435"/>
      <c r="M315" s="1435"/>
      <c r="N315" s="1435"/>
      <c r="O315" s="1435"/>
      <c r="P315" s="1435"/>
      <c r="Q315" s="1435"/>
      <c r="R315" s="1435"/>
      <c r="S315" s="1435"/>
      <c r="T315" s="1435"/>
      <c r="U315" s="1435"/>
      <c r="V315" s="1435"/>
      <c r="W315" s="1435"/>
      <c r="X315" s="1435"/>
      <c r="Y315" s="1435"/>
      <c r="Z315" s="1435"/>
    </row>
    <row r="316" spans="1:26" ht="12" customHeight="1">
      <c r="A316" s="1435"/>
      <c r="B316" s="1435"/>
      <c r="C316" s="1435"/>
      <c r="D316" s="1435"/>
      <c r="E316" s="1435"/>
      <c r="F316" s="1435"/>
      <c r="G316" s="1435"/>
      <c r="H316" s="1435"/>
      <c r="I316" s="1435"/>
      <c r="J316" s="1435"/>
      <c r="K316" s="1435"/>
      <c r="L316" s="1435"/>
      <c r="M316" s="1435"/>
      <c r="N316" s="1435"/>
      <c r="O316" s="1435"/>
      <c r="P316" s="1435"/>
      <c r="Q316" s="1435"/>
      <c r="R316" s="1435"/>
      <c r="S316" s="1435"/>
      <c r="T316" s="1435"/>
      <c r="U316" s="1435"/>
      <c r="V316" s="1435"/>
      <c r="W316" s="1435"/>
      <c r="X316" s="1435"/>
      <c r="Y316" s="1435"/>
      <c r="Z316" s="1435"/>
    </row>
    <row r="317" spans="1:26" ht="12" customHeight="1">
      <c r="A317" s="1435"/>
      <c r="B317" s="1435"/>
      <c r="C317" s="1435"/>
      <c r="D317" s="1435"/>
      <c r="E317" s="1435"/>
      <c r="F317" s="1435"/>
      <c r="G317" s="1435"/>
      <c r="H317" s="1435"/>
      <c r="I317" s="1435"/>
      <c r="J317" s="1435"/>
      <c r="K317" s="1435"/>
      <c r="L317" s="1435"/>
      <c r="M317" s="1435"/>
      <c r="N317" s="1435"/>
      <c r="O317" s="1435"/>
      <c r="P317" s="1435"/>
      <c r="Q317" s="1435"/>
      <c r="R317" s="1435"/>
      <c r="S317" s="1435"/>
      <c r="T317" s="1435"/>
      <c r="U317" s="1435"/>
      <c r="V317" s="1435"/>
      <c r="W317" s="1435"/>
      <c r="X317" s="1435"/>
      <c r="Y317" s="1435"/>
      <c r="Z317" s="1435"/>
    </row>
    <row r="318" spans="1:26" ht="12" customHeight="1">
      <c r="A318" s="1435"/>
      <c r="B318" s="1435"/>
      <c r="C318" s="1435"/>
      <c r="D318" s="1435"/>
      <c r="E318" s="1435"/>
      <c r="F318" s="1435"/>
      <c r="G318" s="1435"/>
      <c r="H318" s="1435"/>
      <c r="I318" s="1435"/>
      <c r="J318" s="1435"/>
      <c r="K318" s="1435"/>
      <c r="L318" s="1435"/>
      <c r="M318" s="1435"/>
      <c r="N318" s="1435"/>
      <c r="O318" s="1435"/>
      <c r="P318" s="1435"/>
      <c r="Q318" s="1435"/>
      <c r="R318" s="1435"/>
      <c r="S318" s="1435"/>
      <c r="T318" s="1435"/>
      <c r="U318" s="1435"/>
      <c r="V318" s="1435"/>
      <c r="W318" s="1435"/>
      <c r="X318" s="1435"/>
      <c r="Y318" s="1435"/>
      <c r="Z318" s="1435"/>
    </row>
    <row r="319" spans="1:26" ht="12" customHeight="1">
      <c r="A319" s="1435"/>
      <c r="B319" s="1435"/>
      <c r="C319" s="1435"/>
      <c r="D319" s="1435"/>
      <c r="E319" s="1435"/>
      <c r="F319" s="1435"/>
      <c r="G319" s="1435"/>
      <c r="H319" s="1435"/>
      <c r="I319" s="1435"/>
      <c r="J319" s="1435"/>
      <c r="K319" s="1435"/>
      <c r="L319" s="1435"/>
      <c r="M319" s="1435"/>
      <c r="N319" s="1435"/>
      <c r="O319" s="1435"/>
      <c r="P319" s="1435"/>
      <c r="Q319" s="1435"/>
      <c r="R319" s="1435"/>
      <c r="S319" s="1435"/>
      <c r="T319" s="1435"/>
      <c r="U319" s="1435"/>
      <c r="V319" s="1435"/>
      <c r="W319" s="1435"/>
      <c r="X319" s="1435"/>
      <c r="Y319" s="1435"/>
      <c r="Z319" s="1435"/>
    </row>
    <row r="320" spans="1:26" ht="12" customHeight="1">
      <c r="A320" s="1435"/>
      <c r="B320" s="1435"/>
      <c r="C320" s="1435"/>
      <c r="D320" s="1435"/>
      <c r="E320" s="1435"/>
      <c r="F320" s="1435"/>
      <c r="G320" s="1435"/>
      <c r="H320" s="1435"/>
      <c r="I320" s="1435"/>
      <c r="J320" s="1435"/>
      <c r="K320" s="1435"/>
      <c r="L320" s="1435"/>
      <c r="M320" s="1435"/>
      <c r="N320" s="1435"/>
      <c r="O320" s="1435"/>
      <c r="P320" s="1435"/>
      <c r="Q320" s="1435"/>
      <c r="R320" s="1435"/>
      <c r="S320" s="1435"/>
      <c r="T320" s="1435"/>
      <c r="U320" s="1435"/>
      <c r="V320" s="1435"/>
      <c r="W320" s="1435"/>
      <c r="X320" s="1435"/>
      <c r="Y320" s="1435"/>
      <c r="Z320" s="1435"/>
    </row>
    <row r="321" spans="1:26" ht="12" customHeight="1">
      <c r="A321" s="1435"/>
      <c r="B321" s="1435"/>
      <c r="C321" s="1435"/>
      <c r="D321" s="1435"/>
      <c r="E321" s="1435"/>
      <c r="F321" s="1435"/>
      <c r="G321" s="1435"/>
      <c r="H321" s="1435"/>
      <c r="I321" s="1435"/>
      <c r="J321" s="1435"/>
      <c r="K321" s="1435"/>
      <c r="L321" s="1435"/>
      <c r="M321" s="1435"/>
      <c r="N321" s="1435"/>
      <c r="O321" s="1435"/>
      <c r="P321" s="1435"/>
      <c r="Q321" s="1435"/>
      <c r="R321" s="1435"/>
      <c r="S321" s="1435"/>
      <c r="T321" s="1435"/>
      <c r="U321" s="1435"/>
      <c r="V321" s="1435"/>
      <c r="W321" s="1435"/>
      <c r="X321" s="1435"/>
      <c r="Y321" s="1435"/>
      <c r="Z321" s="1435"/>
    </row>
    <row r="322" spans="1:26" ht="12" customHeight="1">
      <c r="A322" s="1435"/>
      <c r="B322" s="1435"/>
      <c r="C322" s="1435"/>
      <c r="D322" s="1435"/>
      <c r="E322" s="1435"/>
      <c r="F322" s="1435"/>
      <c r="G322" s="1435"/>
      <c r="H322" s="1435"/>
      <c r="I322" s="1435"/>
      <c r="J322" s="1435"/>
      <c r="K322" s="1435"/>
      <c r="L322" s="1435"/>
      <c r="M322" s="1435"/>
      <c r="N322" s="1435"/>
      <c r="O322" s="1435"/>
      <c r="P322" s="1435"/>
      <c r="Q322" s="1435"/>
      <c r="R322" s="1435"/>
      <c r="S322" s="1435"/>
      <c r="T322" s="1435"/>
      <c r="U322" s="1435"/>
      <c r="V322" s="1435"/>
      <c r="W322" s="1435"/>
      <c r="X322" s="1435"/>
      <c r="Y322" s="1435"/>
      <c r="Z322" s="1435"/>
    </row>
    <row r="323" spans="1:26" ht="12" customHeight="1">
      <c r="A323" s="1435"/>
      <c r="B323" s="1435"/>
      <c r="C323" s="1435"/>
      <c r="D323" s="1435"/>
      <c r="E323" s="1435"/>
      <c r="F323" s="1435"/>
      <c r="G323" s="1435"/>
      <c r="H323" s="1435"/>
      <c r="I323" s="1435"/>
      <c r="J323" s="1435"/>
      <c r="K323" s="1435"/>
      <c r="L323" s="1435"/>
      <c r="M323" s="1435"/>
      <c r="N323" s="1435"/>
      <c r="O323" s="1435"/>
      <c r="P323" s="1435"/>
      <c r="Q323" s="1435"/>
      <c r="R323" s="1435"/>
      <c r="S323" s="1435"/>
      <c r="T323" s="1435"/>
      <c r="U323" s="1435"/>
      <c r="V323" s="1435"/>
      <c r="W323" s="1435"/>
      <c r="X323" s="1435"/>
      <c r="Y323" s="1435"/>
      <c r="Z323" s="1435"/>
    </row>
    <row r="324" spans="1:26" ht="12" customHeight="1">
      <c r="A324" s="1435"/>
      <c r="B324" s="1435"/>
      <c r="C324" s="1435"/>
      <c r="D324" s="1435"/>
      <c r="E324" s="1435"/>
      <c r="F324" s="1435"/>
      <c r="G324" s="1435"/>
      <c r="H324" s="1435"/>
      <c r="I324" s="1435"/>
      <c r="J324" s="1435"/>
      <c r="K324" s="1435"/>
      <c r="L324" s="1435"/>
      <c r="M324" s="1435"/>
      <c r="N324" s="1435"/>
      <c r="O324" s="1435"/>
      <c r="P324" s="1435"/>
      <c r="Q324" s="1435"/>
      <c r="R324" s="1435"/>
      <c r="S324" s="1435"/>
      <c r="T324" s="1435"/>
      <c r="U324" s="1435"/>
      <c r="V324" s="1435"/>
      <c r="W324" s="1435"/>
      <c r="X324" s="1435"/>
      <c r="Y324" s="1435"/>
      <c r="Z324" s="1435"/>
    </row>
    <row r="325" spans="1:26" ht="12" customHeight="1">
      <c r="A325" s="1435"/>
      <c r="B325" s="1435"/>
      <c r="C325" s="1435"/>
      <c r="D325" s="1435"/>
      <c r="E325" s="1435"/>
      <c r="F325" s="1435"/>
      <c r="G325" s="1435"/>
      <c r="H325" s="1435"/>
      <c r="I325" s="1435"/>
      <c r="J325" s="1435"/>
      <c r="K325" s="1435"/>
      <c r="L325" s="1435"/>
      <c r="M325" s="1435"/>
      <c r="N325" s="1435"/>
      <c r="O325" s="1435"/>
      <c r="P325" s="1435"/>
      <c r="Q325" s="1435"/>
      <c r="R325" s="1435"/>
      <c r="S325" s="1435"/>
      <c r="T325" s="1435"/>
      <c r="U325" s="1435"/>
      <c r="V325" s="1435"/>
      <c r="W325" s="1435"/>
      <c r="X325" s="1435"/>
      <c r="Y325" s="1435"/>
      <c r="Z325" s="1435"/>
    </row>
    <row r="326" spans="1:26" ht="12" customHeight="1">
      <c r="A326" s="1435"/>
      <c r="B326" s="1435"/>
      <c r="C326" s="1435"/>
      <c r="D326" s="1435"/>
      <c r="E326" s="1435"/>
      <c r="F326" s="1435"/>
      <c r="G326" s="1435"/>
      <c r="H326" s="1435"/>
      <c r="I326" s="1435"/>
      <c r="J326" s="1435"/>
      <c r="K326" s="1435"/>
      <c r="L326" s="1435"/>
      <c r="M326" s="1435"/>
      <c r="N326" s="1435"/>
      <c r="O326" s="1435"/>
      <c r="P326" s="1435"/>
      <c r="Q326" s="1435"/>
      <c r="R326" s="1435"/>
      <c r="S326" s="1435"/>
      <c r="T326" s="1435"/>
      <c r="U326" s="1435"/>
      <c r="V326" s="1435"/>
      <c r="W326" s="1435"/>
      <c r="X326" s="1435"/>
      <c r="Y326" s="1435"/>
      <c r="Z326" s="1435"/>
    </row>
    <row r="327" spans="1:26" ht="12" customHeight="1">
      <c r="A327" s="1435"/>
      <c r="B327" s="1435"/>
      <c r="C327" s="1435"/>
      <c r="D327" s="1435"/>
      <c r="E327" s="1435"/>
      <c r="F327" s="1435"/>
      <c r="G327" s="1435"/>
      <c r="H327" s="1435"/>
      <c r="I327" s="1435"/>
      <c r="J327" s="1435"/>
      <c r="K327" s="1435"/>
      <c r="L327" s="1435"/>
      <c r="M327" s="1435"/>
      <c r="N327" s="1435"/>
      <c r="O327" s="1435"/>
      <c r="P327" s="1435"/>
      <c r="Q327" s="1435"/>
      <c r="R327" s="1435"/>
      <c r="S327" s="1435"/>
      <c r="T327" s="1435"/>
      <c r="U327" s="1435"/>
      <c r="V327" s="1435"/>
      <c r="W327" s="1435"/>
      <c r="X327" s="1435"/>
      <c r="Y327" s="1435"/>
      <c r="Z327" s="1435"/>
    </row>
    <row r="328" spans="1:26" ht="12" customHeight="1">
      <c r="A328" s="1435"/>
      <c r="B328" s="1435"/>
      <c r="C328" s="1435"/>
      <c r="D328" s="1435"/>
      <c r="E328" s="1435"/>
      <c r="F328" s="1435"/>
      <c r="G328" s="1435"/>
      <c r="H328" s="1435"/>
      <c r="I328" s="1435"/>
      <c r="J328" s="1435"/>
      <c r="K328" s="1435"/>
      <c r="L328" s="1435"/>
      <c r="M328" s="1435"/>
      <c r="N328" s="1435"/>
      <c r="O328" s="1435"/>
      <c r="P328" s="1435"/>
      <c r="Q328" s="1435"/>
      <c r="R328" s="1435"/>
      <c r="S328" s="1435"/>
      <c r="T328" s="1435"/>
      <c r="U328" s="1435"/>
      <c r="V328" s="1435"/>
      <c r="W328" s="1435"/>
      <c r="X328" s="1435"/>
      <c r="Y328" s="1435"/>
      <c r="Z328" s="1435"/>
    </row>
    <row r="329" spans="1:26" ht="12" customHeight="1">
      <c r="A329" s="1435"/>
      <c r="B329" s="1435"/>
      <c r="C329" s="1435"/>
      <c r="D329" s="1435"/>
      <c r="E329" s="1435"/>
      <c r="F329" s="1435"/>
      <c r="G329" s="1435"/>
      <c r="H329" s="1435"/>
      <c r="I329" s="1435"/>
      <c r="J329" s="1435"/>
      <c r="K329" s="1435"/>
      <c r="L329" s="1435"/>
      <c r="M329" s="1435"/>
      <c r="N329" s="1435"/>
      <c r="O329" s="1435"/>
      <c r="P329" s="1435"/>
      <c r="Q329" s="1435"/>
      <c r="R329" s="1435"/>
      <c r="S329" s="1435"/>
      <c r="T329" s="1435"/>
      <c r="U329" s="1435"/>
      <c r="V329" s="1435"/>
      <c r="W329" s="1435"/>
      <c r="X329" s="1435"/>
      <c r="Y329" s="1435"/>
      <c r="Z329" s="1435"/>
    </row>
    <row r="330" spans="1:26" ht="12" customHeight="1">
      <c r="A330" s="1435"/>
      <c r="B330" s="1435"/>
      <c r="C330" s="1435"/>
      <c r="D330" s="1435"/>
      <c r="E330" s="1435"/>
      <c r="F330" s="1435"/>
      <c r="G330" s="1435"/>
      <c r="H330" s="1435"/>
      <c r="I330" s="1435"/>
      <c r="J330" s="1435"/>
      <c r="K330" s="1435"/>
      <c r="L330" s="1435"/>
      <c r="M330" s="1435"/>
      <c r="N330" s="1435"/>
      <c r="O330" s="1435"/>
      <c r="P330" s="1435"/>
      <c r="Q330" s="1435"/>
      <c r="R330" s="1435"/>
      <c r="S330" s="1435"/>
      <c r="T330" s="1435"/>
      <c r="U330" s="1435"/>
      <c r="V330" s="1435"/>
      <c r="W330" s="1435"/>
      <c r="X330" s="1435"/>
      <c r="Y330" s="1435"/>
      <c r="Z330" s="1435"/>
    </row>
    <row r="331" spans="1:26" ht="12" customHeight="1">
      <c r="A331" s="1435"/>
      <c r="B331" s="1435"/>
      <c r="C331" s="1435"/>
      <c r="D331" s="1435"/>
      <c r="E331" s="1435"/>
      <c r="F331" s="1435"/>
      <c r="G331" s="1435"/>
      <c r="H331" s="1435"/>
      <c r="I331" s="1435"/>
      <c r="J331" s="1435"/>
      <c r="K331" s="1435"/>
      <c r="L331" s="1435"/>
      <c r="M331" s="1435"/>
      <c r="N331" s="1435"/>
      <c r="O331" s="1435"/>
      <c r="P331" s="1435"/>
      <c r="Q331" s="1435"/>
      <c r="R331" s="1435"/>
      <c r="S331" s="1435"/>
      <c r="T331" s="1435"/>
      <c r="U331" s="1435"/>
      <c r="V331" s="1435"/>
      <c r="W331" s="1435"/>
      <c r="X331" s="1435"/>
      <c r="Y331" s="1435"/>
      <c r="Z331" s="1435"/>
    </row>
    <row r="332" spans="1:26" ht="12" customHeight="1">
      <c r="A332" s="1435"/>
      <c r="B332" s="1435"/>
      <c r="C332" s="1435"/>
      <c r="D332" s="1435"/>
      <c r="E332" s="1435"/>
      <c r="F332" s="1435"/>
      <c r="G332" s="1435"/>
      <c r="H332" s="1435"/>
      <c r="I332" s="1435"/>
      <c r="J332" s="1435"/>
      <c r="K332" s="1435"/>
      <c r="L332" s="1435"/>
      <c r="M332" s="1435"/>
      <c r="N332" s="1435"/>
      <c r="O332" s="1435"/>
      <c r="P332" s="1435"/>
      <c r="Q332" s="1435"/>
      <c r="R332" s="1435"/>
      <c r="S332" s="1435"/>
      <c r="T332" s="1435"/>
      <c r="U332" s="1435"/>
      <c r="V332" s="1435"/>
      <c r="W332" s="1435"/>
      <c r="X332" s="1435"/>
      <c r="Y332" s="1435"/>
      <c r="Z332" s="1435"/>
    </row>
    <row r="333" spans="1:26" ht="12" customHeight="1">
      <c r="A333" s="1435"/>
      <c r="B333" s="1435"/>
      <c r="C333" s="1435"/>
      <c r="D333" s="1435"/>
      <c r="E333" s="1435"/>
      <c r="F333" s="1435"/>
      <c r="G333" s="1435"/>
      <c r="H333" s="1435"/>
      <c r="I333" s="1435"/>
      <c r="J333" s="1435"/>
      <c r="K333" s="1435"/>
      <c r="L333" s="1435"/>
      <c r="M333" s="1435"/>
      <c r="N333" s="1435"/>
      <c r="O333" s="1435"/>
      <c r="P333" s="1435"/>
      <c r="Q333" s="1435"/>
      <c r="R333" s="1435"/>
      <c r="S333" s="1435"/>
      <c r="T333" s="1435"/>
      <c r="U333" s="1435"/>
      <c r="V333" s="1435"/>
      <c r="W333" s="1435"/>
      <c r="X333" s="1435"/>
      <c r="Y333" s="1435"/>
      <c r="Z333" s="1435"/>
    </row>
    <row r="334" spans="1:26" ht="12" customHeight="1">
      <c r="A334" s="1435"/>
      <c r="B334" s="1435"/>
      <c r="C334" s="1435"/>
      <c r="D334" s="1435"/>
      <c r="E334" s="1435"/>
      <c r="F334" s="1435"/>
      <c r="G334" s="1435"/>
      <c r="H334" s="1435"/>
      <c r="I334" s="1435"/>
      <c r="J334" s="1435"/>
      <c r="K334" s="1435"/>
      <c r="L334" s="1435"/>
      <c r="M334" s="1435"/>
      <c r="N334" s="1435"/>
      <c r="O334" s="1435"/>
      <c r="P334" s="1435"/>
      <c r="Q334" s="1435"/>
      <c r="R334" s="1435"/>
      <c r="S334" s="1435"/>
      <c r="T334" s="1435"/>
      <c r="U334" s="1435"/>
      <c r="V334" s="1435"/>
      <c r="W334" s="1435"/>
      <c r="X334" s="1435"/>
      <c r="Y334" s="1435"/>
      <c r="Z334" s="1435"/>
    </row>
    <row r="335" spans="1:26" ht="12" customHeight="1">
      <c r="A335" s="1435"/>
      <c r="B335" s="1435"/>
      <c r="C335" s="1435"/>
      <c r="D335" s="1435"/>
      <c r="E335" s="1435"/>
      <c r="F335" s="1435"/>
      <c r="G335" s="1435"/>
      <c r="H335" s="1435"/>
      <c r="I335" s="1435"/>
      <c r="J335" s="1435"/>
      <c r="K335" s="1435"/>
      <c r="L335" s="1435"/>
      <c r="M335" s="1435"/>
      <c r="N335" s="1435"/>
      <c r="O335" s="1435"/>
      <c r="P335" s="1435"/>
      <c r="Q335" s="1435"/>
      <c r="R335" s="1435"/>
      <c r="S335" s="1435"/>
      <c r="T335" s="1435"/>
      <c r="U335" s="1435"/>
      <c r="V335" s="1435"/>
      <c r="W335" s="1435"/>
      <c r="X335" s="1435"/>
      <c r="Y335" s="1435"/>
      <c r="Z335" s="1435"/>
    </row>
    <row r="336" spans="1:26" ht="12" customHeight="1">
      <c r="A336" s="1435"/>
      <c r="B336" s="1435"/>
      <c r="C336" s="1435"/>
      <c r="D336" s="1435"/>
      <c r="E336" s="1435"/>
      <c r="F336" s="1435"/>
      <c r="G336" s="1435"/>
      <c r="H336" s="1435"/>
      <c r="I336" s="1435"/>
      <c r="J336" s="1435"/>
      <c r="K336" s="1435"/>
      <c r="L336" s="1435"/>
      <c r="M336" s="1435"/>
      <c r="N336" s="1435"/>
      <c r="O336" s="1435"/>
      <c r="P336" s="1435"/>
      <c r="Q336" s="1435"/>
      <c r="R336" s="1435"/>
      <c r="S336" s="1435"/>
      <c r="T336" s="1435"/>
      <c r="U336" s="1435"/>
      <c r="V336" s="1435"/>
      <c r="W336" s="1435"/>
      <c r="X336" s="1435"/>
      <c r="Y336" s="1435"/>
      <c r="Z336" s="1435"/>
    </row>
    <row r="337" spans="1:26" ht="12" customHeight="1">
      <c r="A337" s="1435"/>
      <c r="B337" s="1435"/>
      <c r="C337" s="1435"/>
      <c r="D337" s="1435"/>
      <c r="E337" s="1435"/>
      <c r="F337" s="1435"/>
      <c r="G337" s="1435"/>
      <c r="H337" s="1435"/>
      <c r="I337" s="1435"/>
      <c r="J337" s="1435"/>
      <c r="K337" s="1435"/>
      <c r="L337" s="1435"/>
      <c r="M337" s="1435"/>
      <c r="N337" s="1435"/>
      <c r="O337" s="1435"/>
      <c r="P337" s="1435"/>
      <c r="Q337" s="1435"/>
      <c r="R337" s="1435"/>
      <c r="S337" s="1435"/>
      <c r="T337" s="1435"/>
      <c r="U337" s="1435"/>
      <c r="V337" s="1435"/>
      <c r="W337" s="1435"/>
      <c r="X337" s="1435"/>
      <c r="Y337" s="1435"/>
      <c r="Z337" s="1435"/>
    </row>
    <row r="338" spans="1:26" ht="12" customHeight="1">
      <c r="A338" s="1435"/>
      <c r="B338" s="1435"/>
      <c r="C338" s="1435"/>
      <c r="D338" s="1435"/>
      <c r="E338" s="1435"/>
      <c r="F338" s="1435"/>
      <c r="G338" s="1435"/>
      <c r="H338" s="1435"/>
      <c r="I338" s="1435"/>
      <c r="J338" s="1435"/>
      <c r="K338" s="1435"/>
      <c r="L338" s="1435"/>
      <c r="M338" s="1435"/>
      <c r="N338" s="1435"/>
      <c r="O338" s="1435"/>
      <c r="P338" s="1435"/>
      <c r="Q338" s="1435"/>
      <c r="R338" s="1435"/>
      <c r="S338" s="1435"/>
      <c r="T338" s="1435"/>
      <c r="U338" s="1435"/>
      <c r="V338" s="1435"/>
      <c r="W338" s="1435"/>
      <c r="X338" s="1435"/>
      <c r="Y338" s="1435"/>
      <c r="Z338" s="1435"/>
    </row>
    <row r="339" spans="1:26" ht="12" customHeight="1">
      <c r="A339" s="1435"/>
      <c r="B339" s="1435"/>
      <c r="C339" s="1435"/>
      <c r="D339" s="1435"/>
      <c r="E339" s="1435"/>
      <c r="F339" s="1435"/>
      <c r="G339" s="1435"/>
      <c r="H339" s="1435"/>
      <c r="I339" s="1435"/>
      <c r="J339" s="1435"/>
      <c r="K339" s="1435"/>
      <c r="L339" s="1435"/>
      <c r="M339" s="1435"/>
      <c r="N339" s="1435"/>
      <c r="O339" s="1435"/>
      <c r="P339" s="1435"/>
      <c r="Q339" s="1435"/>
      <c r="R339" s="1435"/>
      <c r="S339" s="1435"/>
      <c r="T339" s="1435"/>
      <c r="U339" s="1435"/>
      <c r="V339" s="1435"/>
      <c r="W339" s="1435"/>
      <c r="X339" s="1435"/>
      <c r="Y339" s="1435"/>
      <c r="Z339" s="1435"/>
    </row>
    <row r="340" spans="1:26" ht="12" customHeight="1">
      <c r="A340" s="1435"/>
      <c r="B340" s="1435"/>
      <c r="C340" s="1435"/>
      <c r="D340" s="1435"/>
      <c r="E340" s="1435"/>
      <c r="F340" s="1435"/>
      <c r="G340" s="1435"/>
      <c r="H340" s="1435"/>
      <c r="I340" s="1435"/>
      <c r="J340" s="1435"/>
      <c r="K340" s="1435"/>
      <c r="L340" s="1435"/>
      <c r="M340" s="1435"/>
      <c r="N340" s="1435"/>
      <c r="O340" s="1435"/>
      <c r="P340" s="1435"/>
      <c r="Q340" s="1435"/>
      <c r="R340" s="1435"/>
      <c r="S340" s="1435"/>
      <c r="T340" s="1435"/>
      <c r="U340" s="1435"/>
      <c r="V340" s="1435"/>
      <c r="W340" s="1435"/>
      <c r="X340" s="1435"/>
      <c r="Y340" s="1435"/>
      <c r="Z340" s="1435"/>
    </row>
    <row r="341" spans="1:26" ht="12" customHeight="1">
      <c r="A341" s="1435"/>
      <c r="B341" s="1435"/>
      <c r="C341" s="1435"/>
      <c r="D341" s="1435"/>
      <c r="E341" s="1435"/>
      <c r="F341" s="1435"/>
      <c r="G341" s="1435"/>
      <c r="H341" s="1435"/>
      <c r="I341" s="1435"/>
      <c r="J341" s="1435"/>
      <c r="K341" s="1435"/>
      <c r="L341" s="1435"/>
      <c r="M341" s="1435"/>
      <c r="N341" s="1435"/>
      <c r="O341" s="1435"/>
      <c r="P341" s="1435"/>
      <c r="Q341" s="1435"/>
      <c r="R341" s="1435"/>
      <c r="S341" s="1435"/>
      <c r="T341" s="1435"/>
      <c r="U341" s="1435"/>
      <c r="V341" s="1435"/>
      <c r="W341" s="1435"/>
      <c r="X341" s="1435"/>
      <c r="Y341" s="1435"/>
      <c r="Z341" s="1435"/>
    </row>
    <row r="342" spans="1:26" ht="12" customHeight="1">
      <c r="A342" s="1435"/>
      <c r="B342" s="1435"/>
      <c r="C342" s="1435"/>
      <c r="D342" s="1435"/>
      <c r="E342" s="1435"/>
      <c r="F342" s="1435"/>
      <c r="G342" s="1435"/>
      <c r="H342" s="1435"/>
      <c r="I342" s="1435"/>
      <c r="J342" s="1435"/>
      <c r="K342" s="1435"/>
      <c r="L342" s="1435"/>
      <c r="M342" s="1435"/>
      <c r="N342" s="1435"/>
      <c r="O342" s="1435"/>
      <c r="P342" s="1435"/>
      <c r="Q342" s="1435"/>
      <c r="R342" s="1435"/>
      <c r="S342" s="1435"/>
      <c r="T342" s="1435"/>
      <c r="U342" s="1435"/>
      <c r="V342" s="1435"/>
      <c r="W342" s="1435"/>
      <c r="X342" s="1435"/>
      <c r="Y342" s="1435"/>
      <c r="Z342" s="1435"/>
    </row>
    <row r="343" spans="1:26" ht="12" customHeight="1">
      <c r="A343" s="1435"/>
      <c r="B343" s="1435"/>
      <c r="C343" s="1435"/>
      <c r="D343" s="1435"/>
      <c r="E343" s="1435"/>
      <c r="F343" s="1435"/>
      <c r="G343" s="1435"/>
      <c r="H343" s="1435"/>
      <c r="I343" s="1435"/>
      <c r="J343" s="1435"/>
      <c r="K343" s="1435"/>
      <c r="L343" s="1435"/>
      <c r="M343" s="1435"/>
      <c r="N343" s="1435"/>
      <c r="O343" s="1435"/>
      <c r="P343" s="1435"/>
      <c r="Q343" s="1435"/>
      <c r="R343" s="1435"/>
      <c r="S343" s="1435"/>
      <c r="T343" s="1435"/>
      <c r="U343" s="1435"/>
      <c r="V343" s="1435"/>
      <c r="W343" s="1435"/>
      <c r="X343" s="1435"/>
      <c r="Y343" s="1435"/>
      <c r="Z343" s="1435"/>
    </row>
    <row r="344" spans="1:26" ht="12" customHeight="1">
      <c r="A344" s="1435"/>
      <c r="B344" s="1435"/>
      <c r="C344" s="1435"/>
      <c r="D344" s="1435"/>
      <c r="E344" s="1435"/>
      <c r="F344" s="1435"/>
      <c r="G344" s="1435"/>
      <c r="H344" s="1435"/>
      <c r="I344" s="1435"/>
      <c r="J344" s="1435"/>
      <c r="K344" s="1435"/>
      <c r="L344" s="1435"/>
      <c r="M344" s="1435"/>
      <c r="N344" s="1435"/>
      <c r="O344" s="1435"/>
      <c r="P344" s="1435"/>
      <c r="Q344" s="1435"/>
      <c r="R344" s="1435"/>
      <c r="S344" s="1435"/>
      <c r="T344" s="1435"/>
      <c r="U344" s="1435"/>
      <c r="V344" s="1435"/>
      <c r="W344" s="1435"/>
      <c r="X344" s="1435"/>
      <c r="Y344" s="1435"/>
      <c r="Z344" s="1435"/>
    </row>
    <row r="345" spans="1:26" ht="12" customHeight="1">
      <c r="A345" s="1435"/>
      <c r="B345" s="1435"/>
      <c r="C345" s="1435"/>
      <c r="D345" s="1435"/>
      <c r="E345" s="1435"/>
      <c r="F345" s="1435"/>
      <c r="G345" s="1435"/>
      <c r="H345" s="1435"/>
      <c r="I345" s="1435"/>
      <c r="J345" s="1435"/>
      <c r="K345" s="1435"/>
      <c r="L345" s="1435"/>
      <c r="M345" s="1435"/>
      <c r="N345" s="1435"/>
      <c r="O345" s="1435"/>
      <c r="P345" s="1435"/>
      <c r="Q345" s="1435"/>
      <c r="R345" s="1435"/>
      <c r="S345" s="1435"/>
      <c r="T345" s="1435"/>
      <c r="U345" s="1435"/>
      <c r="V345" s="1435"/>
      <c r="W345" s="1435"/>
      <c r="X345" s="1435"/>
      <c r="Y345" s="1435"/>
      <c r="Z345" s="1435"/>
    </row>
    <row r="346" spans="1:26" ht="12" customHeight="1">
      <c r="A346" s="1435"/>
      <c r="B346" s="1435"/>
      <c r="C346" s="1435"/>
      <c r="D346" s="1435"/>
      <c r="E346" s="1435"/>
      <c r="F346" s="1435"/>
      <c r="G346" s="1435"/>
      <c r="H346" s="1435"/>
      <c r="I346" s="1435"/>
      <c r="J346" s="1435"/>
      <c r="K346" s="1435"/>
      <c r="L346" s="1435"/>
      <c r="M346" s="1435"/>
      <c r="N346" s="1435"/>
      <c r="O346" s="1435"/>
      <c r="P346" s="1435"/>
      <c r="Q346" s="1435"/>
      <c r="R346" s="1435"/>
      <c r="S346" s="1435"/>
      <c r="T346" s="1435"/>
      <c r="U346" s="1435"/>
      <c r="V346" s="1435"/>
      <c r="W346" s="1435"/>
      <c r="X346" s="1435"/>
      <c r="Y346" s="1435"/>
      <c r="Z346" s="1435"/>
    </row>
    <row r="347" spans="1:26" ht="12" customHeight="1">
      <c r="A347" s="1435"/>
      <c r="B347" s="1435"/>
      <c r="C347" s="1435"/>
      <c r="D347" s="1435"/>
      <c r="E347" s="1435"/>
      <c r="F347" s="1435"/>
      <c r="G347" s="1435"/>
      <c r="H347" s="1435"/>
      <c r="I347" s="1435"/>
      <c r="J347" s="1435"/>
      <c r="K347" s="1435"/>
      <c r="L347" s="1435"/>
      <c r="M347" s="1435"/>
      <c r="N347" s="1435"/>
      <c r="O347" s="1435"/>
      <c r="P347" s="1435"/>
      <c r="Q347" s="1435"/>
      <c r="R347" s="1435"/>
      <c r="S347" s="1435"/>
      <c r="T347" s="1435"/>
      <c r="U347" s="1435"/>
      <c r="V347" s="1435"/>
      <c r="W347" s="1435"/>
      <c r="X347" s="1435"/>
      <c r="Y347" s="1435"/>
      <c r="Z347" s="1435"/>
    </row>
    <row r="348" spans="1:26" ht="12" customHeight="1">
      <c r="A348" s="1435"/>
      <c r="B348" s="1435"/>
      <c r="C348" s="1435"/>
      <c r="D348" s="1435"/>
      <c r="E348" s="1435"/>
      <c r="F348" s="1435"/>
      <c r="G348" s="1435"/>
      <c r="H348" s="1435"/>
      <c r="I348" s="1435"/>
      <c r="J348" s="1435"/>
      <c r="K348" s="1435"/>
      <c r="L348" s="1435"/>
      <c r="M348" s="1435"/>
      <c r="N348" s="1435"/>
      <c r="O348" s="1435"/>
      <c r="P348" s="1435"/>
      <c r="Q348" s="1435"/>
      <c r="R348" s="1435"/>
      <c r="S348" s="1435"/>
      <c r="T348" s="1435"/>
      <c r="U348" s="1435"/>
      <c r="V348" s="1435"/>
      <c r="W348" s="1435"/>
      <c r="X348" s="1435"/>
      <c r="Y348" s="1435"/>
      <c r="Z348" s="1435"/>
    </row>
    <row r="349" spans="1:26" ht="12" customHeight="1">
      <c r="A349" s="1435"/>
      <c r="B349" s="1435"/>
      <c r="C349" s="1435"/>
      <c r="D349" s="1435"/>
      <c r="E349" s="1435"/>
      <c r="F349" s="1435"/>
      <c r="G349" s="1435"/>
      <c r="H349" s="1435"/>
      <c r="I349" s="1435"/>
      <c r="J349" s="1435"/>
      <c r="K349" s="1435"/>
      <c r="L349" s="1435"/>
      <c r="M349" s="1435"/>
      <c r="N349" s="1435"/>
      <c r="O349" s="1435"/>
      <c r="P349" s="1435"/>
      <c r="Q349" s="1435"/>
      <c r="R349" s="1435"/>
      <c r="S349" s="1435"/>
      <c r="T349" s="1435"/>
      <c r="U349" s="1435"/>
      <c r="V349" s="1435"/>
      <c r="W349" s="1435"/>
      <c r="X349" s="1435"/>
      <c r="Y349" s="1435"/>
      <c r="Z349" s="1435"/>
    </row>
    <row r="350" spans="1:26" ht="12" customHeight="1">
      <c r="A350" s="1435"/>
      <c r="B350" s="1435"/>
      <c r="C350" s="1435"/>
      <c r="D350" s="1435"/>
      <c r="E350" s="1435"/>
      <c r="F350" s="1435"/>
      <c r="G350" s="1435"/>
      <c r="H350" s="1435"/>
      <c r="I350" s="1435"/>
      <c r="J350" s="1435"/>
      <c r="K350" s="1435"/>
      <c r="L350" s="1435"/>
      <c r="M350" s="1435"/>
      <c r="N350" s="1435"/>
      <c r="O350" s="1435"/>
      <c r="P350" s="1435"/>
      <c r="Q350" s="1435"/>
      <c r="R350" s="1435"/>
      <c r="S350" s="1435"/>
      <c r="T350" s="1435"/>
      <c r="U350" s="1435"/>
      <c r="V350" s="1435"/>
      <c r="W350" s="1435"/>
      <c r="X350" s="1435"/>
      <c r="Y350" s="1435"/>
      <c r="Z350" s="1435"/>
    </row>
    <row r="351" spans="1:26" ht="12" customHeight="1">
      <c r="A351" s="1435"/>
      <c r="B351" s="1435"/>
      <c r="C351" s="1435"/>
      <c r="D351" s="1435"/>
      <c r="E351" s="1435"/>
      <c r="F351" s="1435"/>
      <c r="G351" s="1435"/>
      <c r="H351" s="1435"/>
      <c r="I351" s="1435"/>
      <c r="J351" s="1435"/>
      <c r="K351" s="1435"/>
      <c r="L351" s="1435"/>
      <c r="M351" s="1435"/>
      <c r="N351" s="1435"/>
      <c r="O351" s="1435"/>
      <c r="P351" s="1435"/>
      <c r="Q351" s="1435"/>
      <c r="R351" s="1435"/>
      <c r="S351" s="1435"/>
      <c r="T351" s="1435"/>
      <c r="U351" s="1435"/>
      <c r="V351" s="1435"/>
      <c r="W351" s="1435"/>
      <c r="X351" s="1435"/>
      <c r="Y351" s="1435"/>
      <c r="Z351" s="1435"/>
    </row>
    <row r="352" spans="1:26" ht="12" customHeight="1">
      <c r="A352" s="1435"/>
      <c r="B352" s="1435"/>
      <c r="C352" s="1435"/>
      <c r="D352" s="1435"/>
      <c r="E352" s="1435"/>
      <c r="F352" s="1435"/>
      <c r="G352" s="1435"/>
      <c r="H352" s="1435"/>
      <c r="I352" s="1435"/>
      <c r="J352" s="1435"/>
      <c r="K352" s="1435"/>
      <c r="L352" s="1435"/>
      <c r="M352" s="1435"/>
      <c r="N352" s="1435"/>
      <c r="O352" s="1435"/>
      <c r="P352" s="1435"/>
      <c r="Q352" s="1435"/>
      <c r="R352" s="1435"/>
      <c r="S352" s="1435"/>
      <c r="T352" s="1435"/>
      <c r="U352" s="1435"/>
      <c r="V352" s="1435"/>
      <c r="W352" s="1435"/>
      <c r="X352" s="1435"/>
      <c r="Y352" s="1435"/>
      <c r="Z352" s="1435"/>
    </row>
    <row r="353" spans="1:26" ht="12" customHeight="1">
      <c r="A353" s="1435"/>
      <c r="B353" s="1435"/>
      <c r="C353" s="1435"/>
      <c r="D353" s="1435"/>
      <c r="E353" s="1435"/>
      <c r="F353" s="1435"/>
      <c r="G353" s="1435"/>
      <c r="H353" s="1435"/>
      <c r="I353" s="1435"/>
      <c r="J353" s="1435"/>
      <c r="K353" s="1435"/>
      <c r="L353" s="1435"/>
      <c r="M353" s="1435"/>
      <c r="N353" s="1435"/>
      <c r="O353" s="1435"/>
      <c r="P353" s="1435"/>
      <c r="Q353" s="1435"/>
      <c r="R353" s="1435"/>
      <c r="S353" s="1435"/>
      <c r="T353" s="1435"/>
      <c r="U353" s="1435"/>
      <c r="V353" s="1435"/>
      <c r="W353" s="1435"/>
      <c r="X353" s="1435"/>
      <c r="Y353" s="1435"/>
      <c r="Z353" s="1435"/>
    </row>
    <row r="354" spans="1:26" ht="12" customHeight="1">
      <c r="A354" s="1435"/>
      <c r="B354" s="1435"/>
      <c r="C354" s="1435"/>
      <c r="D354" s="1435"/>
      <c r="E354" s="1435"/>
      <c r="F354" s="1435"/>
      <c r="G354" s="1435"/>
      <c r="H354" s="1435"/>
      <c r="I354" s="1435"/>
      <c r="J354" s="1435"/>
      <c r="K354" s="1435"/>
      <c r="L354" s="1435"/>
      <c r="M354" s="1435"/>
      <c r="N354" s="1435"/>
      <c r="O354" s="1435"/>
      <c r="P354" s="1435"/>
      <c r="Q354" s="1435"/>
      <c r="R354" s="1435"/>
      <c r="S354" s="1435"/>
      <c r="T354" s="1435"/>
      <c r="U354" s="1435"/>
      <c r="V354" s="1435"/>
      <c r="W354" s="1435"/>
      <c r="X354" s="1435"/>
      <c r="Y354" s="1435"/>
      <c r="Z354" s="1435"/>
    </row>
    <row r="355" spans="1:26" ht="12" customHeight="1">
      <c r="A355" s="1435"/>
      <c r="B355" s="1435"/>
      <c r="C355" s="1435"/>
      <c r="D355" s="1435"/>
      <c r="E355" s="1435"/>
      <c r="F355" s="1435"/>
      <c r="G355" s="1435"/>
      <c r="H355" s="1435"/>
      <c r="I355" s="1435"/>
      <c r="J355" s="1435"/>
      <c r="K355" s="1435"/>
      <c r="L355" s="1435"/>
      <c r="M355" s="1435"/>
      <c r="N355" s="1435"/>
      <c r="O355" s="1435"/>
      <c r="P355" s="1435"/>
      <c r="Q355" s="1435"/>
      <c r="R355" s="1435"/>
      <c r="S355" s="1435"/>
      <c r="T355" s="1435"/>
      <c r="U355" s="1435"/>
      <c r="V355" s="1435"/>
      <c r="W355" s="1435"/>
      <c r="X355" s="1435"/>
      <c r="Y355" s="1435"/>
      <c r="Z355" s="1435"/>
    </row>
    <row r="356" spans="1:26" ht="12" customHeight="1">
      <c r="A356" s="1435"/>
      <c r="B356" s="1435"/>
      <c r="C356" s="1435"/>
      <c r="D356" s="1435"/>
      <c r="E356" s="1435"/>
      <c r="F356" s="1435"/>
      <c r="G356" s="1435"/>
      <c r="H356" s="1435"/>
      <c r="I356" s="1435"/>
      <c r="J356" s="1435"/>
      <c r="K356" s="1435"/>
      <c r="L356" s="1435"/>
      <c r="M356" s="1435"/>
      <c r="N356" s="1435"/>
      <c r="O356" s="1435"/>
      <c r="P356" s="1435"/>
      <c r="Q356" s="1435"/>
      <c r="R356" s="1435"/>
      <c r="S356" s="1435"/>
      <c r="T356" s="1435"/>
      <c r="U356" s="1435"/>
      <c r="V356" s="1435"/>
      <c r="W356" s="1435"/>
      <c r="X356" s="1435"/>
      <c r="Y356" s="1435"/>
      <c r="Z356" s="1435"/>
    </row>
    <row r="357" spans="1:26" ht="12" customHeight="1">
      <c r="A357" s="1435"/>
      <c r="B357" s="1435"/>
      <c r="C357" s="1435"/>
      <c r="D357" s="1435"/>
      <c r="E357" s="1435"/>
      <c r="F357" s="1435"/>
      <c r="G357" s="1435"/>
      <c r="H357" s="1435"/>
      <c r="I357" s="1435"/>
      <c r="J357" s="1435"/>
      <c r="K357" s="1435"/>
      <c r="L357" s="1435"/>
      <c r="M357" s="1435"/>
      <c r="N357" s="1435"/>
      <c r="O357" s="1435"/>
      <c r="P357" s="1435"/>
      <c r="Q357" s="1435"/>
      <c r="R357" s="1435"/>
      <c r="S357" s="1435"/>
      <c r="T357" s="1435"/>
      <c r="U357" s="1435"/>
      <c r="V357" s="1435"/>
      <c r="W357" s="1435"/>
      <c r="X357" s="1435"/>
      <c r="Y357" s="1435"/>
      <c r="Z357" s="1435"/>
    </row>
    <row r="358" spans="1:26" ht="12" customHeight="1">
      <c r="A358" s="1435"/>
      <c r="B358" s="1435"/>
      <c r="C358" s="1435"/>
      <c r="D358" s="1435"/>
      <c r="E358" s="1435"/>
      <c r="F358" s="1435"/>
      <c r="G358" s="1435"/>
      <c r="H358" s="1435"/>
      <c r="I358" s="1435"/>
      <c r="J358" s="1435"/>
      <c r="K358" s="1435"/>
      <c r="L358" s="1435"/>
      <c r="M358" s="1435"/>
      <c r="N358" s="1435"/>
      <c r="O358" s="1435"/>
      <c r="P358" s="1435"/>
      <c r="Q358" s="1435"/>
      <c r="R358" s="1435"/>
      <c r="S358" s="1435"/>
      <c r="T358" s="1435"/>
      <c r="U358" s="1435"/>
      <c r="V358" s="1435"/>
      <c r="W358" s="1435"/>
      <c r="X358" s="1435"/>
      <c r="Y358" s="1435"/>
      <c r="Z358" s="1435"/>
    </row>
    <row r="359" spans="1:26" ht="12" customHeight="1">
      <c r="A359" s="1435"/>
      <c r="B359" s="1435"/>
      <c r="C359" s="1435"/>
      <c r="D359" s="1435"/>
      <c r="E359" s="1435"/>
      <c r="F359" s="1435"/>
      <c r="G359" s="1435"/>
      <c r="H359" s="1435"/>
      <c r="I359" s="1435"/>
      <c r="J359" s="1435"/>
      <c r="K359" s="1435"/>
      <c r="L359" s="1435"/>
      <c r="M359" s="1435"/>
      <c r="N359" s="1435"/>
      <c r="O359" s="1435"/>
      <c r="P359" s="1435"/>
      <c r="Q359" s="1435"/>
      <c r="R359" s="1435"/>
      <c r="S359" s="1435"/>
      <c r="T359" s="1435"/>
      <c r="U359" s="1435"/>
      <c r="V359" s="1435"/>
      <c r="W359" s="1435"/>
      <c r="X359" s="1435"/>
      <c r="Y359" s="1435"/>
      <c r="Z359" s="1435"/>
    </row>
    <row r="360" spans="1:26" ht="12" customHeight="1">
      <c r="A360" s="1435"/>
      <c r="B360" s="1435"/>
      <c r="C360" s="1435"/>
      <c r="D360" s="1435"/>
      <c r="E360" s="1435"/>
      <c r="F360" s="1435"/>
      <c r="G360" s="1435"/>
      <c r="H360" s="1435"/>
      <c r="I360" s="1435"/>
      <c r="J360" s="1435"/>
      <c r="K360" s="1435"/>
      <c r="L360" s="1435"/>
      <c r="M360" s="1435"/>
      <c r="N360" s="1435"/>
      <c r="O360" s="1435"/>
      <c r="P360" s="1435"/>
      <c r="Q360" s="1435"/>
      <c r="R360" s="1435"/>
      <c r="S360" s="1435"/>
      <c r="T360" s="1435"/>
      <c r="U360" s="1435"/>
      <c r="V360" s="1435"/>
      <c r="W360" s="1435"/>
      <c r="X360" s="1435"/>
      <c r="Y360" s="1435"/>
      <c r="Z360" s="1435"/>
    </row>
    <row r="361" spans="1:26" ht="12" customHeight="1">
      <c r="A361" s="1435"/>
      <c r="B361" s="1435"/>
      <c r="C361" s="1435"/>
      <c r="D361" s="1435"/>
      <c r="E361" s="1435"/>
      <c r="F361" s="1435"/>
      <c r="G361" s="1435"/>
      <c r="H361" s="1435"/>
      <c r="I361" s="1435"/>
      <c r="J361" s="1435"/>
      <c r="K361" s="1435"/>
      <c r="L361" s="1435"/>
      <c r="M361" s="1435"/>
      <c r="N361" s="1435"/>
      <c r="O361" s="1435"/>
      <c r="P361" s="1435"/>
      <c r="Q361" s="1435"/>
      <c r="R361" s="1435"/>
      <c r="S361" s="1435"/>
      <c r="T361" s="1435"/>
      <c r="U361" s="1435"/>
      <c r="V361" s="1435"/>
      <c r="W361" s="1435"/>
      <c r="X361" s="1435"/>
      <c r="Y361" s="1435"/>
      <c r="Z361" s="1435"/>
    </row>
    <row r="362" spans="1:26" ht="12" customHeight="1">
      <c r="A362" s="1435"/>
      <c r="B362" s="1435"/>
      <c r="C362" s="1435"/>
      <c r="D362" s="1435"/>
      <c r="E362" s="1435"/>
      <c r="F362" s="1435"/>
      <c r="G362" s="1435"/>
      <c r="H362" s="1435"/>
      <c r="I362" s="1435"/>
      <c r="J362" s="1435"/>
      <c r="K362" s="1435"/>
      <c r="L362" s="1435"/>
      <c r="M362" s="1435"/>
      <c r="N362" s="1435"/>
      <c r="O362" s="1435"/>
      <c r="P362" s="1435"/>
      <c r="Q362" s="1435"/>
      <c r="R362" s="1435"/>
      <c r="S362" s="1435"/>
      <c r="T362" s="1435"/>
      <c r="U362" s="1435"/>
      <c r="V362" s="1435"/>
      <c r="W362" s="1435"/>
      <c r="X362" s="1435"/>
      <c r="Y362" s="1435"/>
      <c r="Z362" s="1435"/>
    </row>
    <row r="363" spans="1:26" ht="12" customHeight="1">
      <c r="A363" s="1435"/>
      <c r="B363" s="1435"/>
      <c r="C363" s="1435"/>
      <c r="D363" s="1435"/>
      <c r="E363" s="1435"/>
      <c r="F363" s="1435"/>
      <c r="G363" s="1435"/>
      <c r="H363" s="1435"/>
      <c r="I363" s="1435"/>
      <c r="J363" s="1435"/>
      <c r="K363" s="1435"/>
      <c r="L363" s="1435"/>
      <c r="M363" s="1435"/>
      <c r="N363" s="1435"/>
      <c r="O363" s="1435"/>
      <c r="P363" s="1435"/>
      <c r="Q363" s="1435"/>
      <c r="R363" s="1435"/>
      <c r="S363" s="1435"/>
      <c r="T363" s="1435"/>
      <c r="U363" s="1435"/>
      <c r="V363" s="1435"/>
      <c r="W363" s="1435"/>
      <c r="X363" s="1435"/>
      <c r="Y363" s="1435"/>
      <c r="Z363" s="1435"/>
    </row>
    <row r="364" spans="1:26" ht="12" customHeight="1">
      <c r="A364" s="1435"/>
      <c r="B364" s="1435"/>
      <c r="C364" s="1435"/>
      <c r="D364" s="1435"/>
      <c r="E364" s="1435"/>
      <c r="F364" s="1435"/>
      <c r="G364" s="1435"/>
      <c r="H364" s="1435"/>
      <c r="I364" s="1435"/>
      <c r="J364" s="1435"/>
      <c r="K364" s="1435"/>
      <c r="L364" s="1435"/>
      <c r="M364" s="1435"/>
      <c r="N364" s="1435"/>
      <c r="O364" s="1435"/>
      <c r="P364" s="1435"/>
      <c r="Q364" s="1435"/>
      <c r="R364" s="1435"/>
      <c r="S364" s="1435"/>
      <c r="T364" s="1435"/>
      <c r="U364" s="1435"/>
      <c r="V364" s="1435"/>
      <c r="W364" s="1435"/>
      <c r="X364" s="1435"/>
      <c r="Y364" s="1435"/>
      <c r="Z364" s="1435"/>
    </row>
    <row r="365" spans="1:26" ht="12" customHeight="1">
      <c r="A365" s="1435"/>
      <c r="B365" s="1435"/>
      <c r="C365" s="1435"/>
      <c r="D365" s="1435"/>
      <c r="E365" s="1435"/>
      <c r="F365" s="1435"/>
      <c r="G365" s="1435"/>
      <c r="H365" s="1435"/>
      <c r="I365" s="1435"/>
      <c r="J365" s="1435"/>
      <c r="K365" s="1435"/>
      <c r="L365" s="1435"/>
      <c r="M365" s="1435"/>
      <c r="N365" s="1435"/>
      <c r="O365" s="1435"/>
      <c r="P365" s="1435"/>
      <c r="Q365" s="1435"/>
      <c r="R365" s="1435"/>
      <c r="S365" s="1435"/>
      <c r="T365" s="1435"/>
      <c r="U365" s="1435"/>
      <c r="V365" s="1435"/>
      <c r="W365" s="1435"/>
      <c r="X365" s="1435"/>
      <c r="Y365" s="1435"/>
      <c r="Z365" s="1435"/>
    </row>
    <row r="366" spans="1:26" ht="12" customHeight="1">
      <c r="A366" s="1435"/>
      <c r="B366" s="1435"/>
      <c r="C366" s="1435"/>
      <c r="D366" s="1435"/>
      <c r="E366" s="1435"/>
      <c r="F366" s="1435"/>
      <c r="G366" s="1435"/>
      <c r="H366" s="1435"/>
      <c r="I366" s="1435"/>
      <c r="J366" s="1435"/>
      <c r="K366" s="1435"/>
      <c r="L366" s="1435"/>
      <c r="M366" s="1435"/>
      <c r="N366" s="1435"/>
      <c r="O366" s="1435"/>
      <c r="P366" s="1435"/>
      <c r="Q366" s="1435"/>
      <c r="R366" s="1435"/>
      <c r="S366" s="1435"/>
      <c r="T366" s="1435"/>
      <c r="U366" s="1435"/>
      <c r="V366" s="1435"/>
      <c r="W366" s="1435"/>
      <c r="X366" s="1435"/>
      <c r="Y366" s="1435"/>
      <c r="Z366" s="1435"/>
    </row>
    <row r="367" spans="1:26" ht="12" customHeight="1">
      <c r="A367" s="1435"/>
      <c r="B367" s="1435"/>
      <c r="C367" s="1435"/>
      <c r="D367" s="1435"/>
      <c r="E367" s="1435"/>
      <c r="F367" s="1435"/>
      <c r="G367" s="1435"/>
      <c r="H367" s="1435"/>
      <c r="I367" s="1435"/>
      <c r="J367" s="1435"/>
      <c r="K367" s="1435"/>
      <c r="L367" s="1435"/>
      <c r="M367" s="1435"/>
      <c r="N367" s="1435"/>
      <c r="O367" s="1435"/>
      <c r="P367" s="1435"/>
      <c r="Q367" s="1435"/>
      <c r="R367" s="1435"/>
      <c r="S367" s="1435"/>
      <c r="T367" s="1435"/>
      <c r="U367" s="1435"/>
      <c r="V367" s="1435"/>
      <c r="W367" s="1435"/>
      <c r="X367" s="1435"/>
      <c r="Y367" s="1435"/>
      <c r="Z367" s="1435"/>
    </row>
    <row r="368" spans="1:26" ht="12" customHeight="1">
      <c r="A368" s="1435"/>
      <c r="B368" s="1435"/>
      <c r="C368" s="1435"/>
      <c r="D368" s="1435"/>
      <c r="E368" s="1435"/>
      <c r="F368" s="1435"/>
      <c r="G368" s="1435"/>
      <c r="H368" s="1435"/>
      <c r="I368" s="1435"/>
      <c r="J368" s="1435"/>
      <c r="K368" s="1435"/>
      <c r="L368" s="1435"/>
      <c r="M368" s="1435"/>
      <c r="N368" s="1435"/>
      <c r="O368" s="1435"/>
      <c r="P368" s="1435"/>
      <c r="Q368" s="1435"/>
      <c r="R368" s="1435"/>
      <c r="S368" s="1435"/>
      <c r="T368" s="1435"/>
      <c r="U368" s="1435"/>
      <c r="V368" s="1435"/>
      <c r="W368" s="1435"/>
      <c r="X368" s="1435"/>
      <c r="Y368" s="1435"/>
      <c r="Z368" s="1435"/>
    </row>
    <row r="369" spans="1:26" ht="12" customHeight="1">
      <c r="A369" s="1435"/>
      <c r="B369" s="1435"/>
      <c r="C369" s="1435"/>
      <c r="D369" s="1435"/>
      <c r="E369" s="1435"/>
      <c r="F369" s="1435"/>
      <c r="G369" s="1435"/>
      <c r="H369" s="1435"/>
      <c r="I369" s="1435"/>
      <c r="J369" s="1435"/>
      <c r="K369" s="1435"/>
      <c r="L369" s="1435"/>
      <c r="M369" s="1435"/>
      <c r="N369" s="1435"/>
      <c r="O369" s="1435"/>
      <c r="P369" s="1435"/>
      <c r="Q369" s="1435"/>
      <c r="R369" s="1435"/>
      <c r="S369" s="1435"/>
      <c r="T369" s="1435"/>
      <c r="U369" s="1435"/>
      <c r="V369" s="1435"/>
      <c r="W369" s="1435"/>
      <c r="X369" s="1435"/>
      <c r="Y369" s="1435"/>
      <c r="Z369" s="1435"/>
    </row>
    <row r="370" spans="1:26" ht="12" customHeight="1">
      <c r="A370" s="1435"/>
      <c r="B370" s="1435"/>
      <c r="C370" s="1435"/>
      <c r="D370" s="1435"/>
      <c r="E370" s="1435"/>
      <c r="F370" s="1435"/>
      <c r="G370" s="1435"/>
      <c r="H370" s="1435"/>
      <c r="I370" s="1435"/>
      <c r="J370" s="1435"/>
      <c r="K370" s="1435"/>
      <c r="L370" s="1435"/>
      <c r="M370" s="1435"/>
      <c r="N370" s="1435"/>
      <c r="O370" s="1435"/>
      <c r="P370" s="1435"/>
      <c r="Q370" s="1435"/>
      <c r="R370" s="1435"/>
      <c r="S370" s="1435"/>
      <c r="T370" s="1435"/>
      <c r="U370" s="1435"/>
      <c r="V370" s="1435"/>
      <c r="W370" s="1435"/>
      <c r="X370" s="1435"/>
      <c r="Y370" s="1435"/>
      <c r="Z370" s="1435"/>
    </row>
    <row r="371" spans="1:26" ht="12" customHeight="1">
      <c r="A371" s="1435"/>
      <c r="B371" s="1435"/>
      <c r="C371" s="1435"/>
      <c r="D371" s="1435"/>
      <c r="E371" s="1435"/>
      <c r="F371" s="1435"/>
      <c r="G371" s="1435"/>
      <c r="H371" s="1435"/>
      <c r="I371" s="1435"/>
      <c r="J371" s="1435"/>
      <c r="K371" s="1435"/>
      <c r="L371" s="1435"/>
      <c r="M371" s="1435"/>
      <c r="N371" s="1435"/>
      <c r="O371" s="1435"/>
      <c r="P371" s="1435"/>
      <c r="Q371" s="1435"/>
      <c r="R371" s="1435"/>
      <c r="S371" s="1435"/>
      <c r="T371" s="1435"/>
      <c r="U371" s="1435"/>
      <c r="V371" s="1435"/>
      <c r="W371" s="1435"/>
      <c r="X371" s="1435"/>
      <c r="Y371" s="1435"/>
      <c r="Z371" s="1435"/>
    </row>
    <row r="372" spans="1:26" ht="12" customHeight="1">
      <c r="A372" s="1435"/>
      <c r="B372" s="1435"/>
      <c r="C372" s="1435"/>
      <c r="D372" s="1435"/>
      <c r="E372" s="1435"/>
      <c r="F372" s="1435"/>
      <c r="G372" s="1435"/>
      <c r="H372" s="1435"/>
      <c r="I372" s="1435"/>
      <c r="J372" s="1435"/>
      <c r="K372" s="1435"/>
      <c r="L372" s="1435"/>
      <c r="M372" s="1435"/>
      <c r="N372" s="1435"/>
      <c r="O372" s="1435"/>
      <c r="P372" s="1435"/>
      <c r="Q372" s="1435"/>
      <c r="R372" s="1435"/>
      <c r="S372" s="1435"/>
      <c r="T372" s="1435"/>
      <c r="U372" s="1435"/>
      <c r="V372" s="1435"/>
      <c r="W372" s="1435"/>
      <c r="X372" s="1435"/>
      <c r="Y372" s="1435"/>
      <c r="Z372" s="1435"/>
    </row>
    <row r="373" spans="1:26" ht="12" customHeight="1">
      <c r="A373" s="1435"/>
      <c r="B373" s="1435"/>
      <c r="C373" s="1435"/>
      <c r="D373" s="1435"/>
      <c r="E373" s="1435"/>
      <c r="F373" s="1435"/>
      <c r="G373" s="1435"/>
      <c r="H373" s="1435"/>
      <c r="I373" s="1435"/>
      <c r="J373" s="1435"/>
      <c r="K373" s="1435"/>
      <c r="L373" s="1435"/>
      <c r="M373" s="1435"/>
      <c r="N373" s="1435"/>
      <c r="O373" s="1435"/>
      <c r="P373" s="1435"/>
      <c r="Q373" s="1435"/>
      <c r="R373" s="1435"/>
      <c r="S373" s="1435"/>
      <c r="T373" s="1435"/>
      <c r="U373" s="1435"/>
      <c r="V373" s="1435"/>
      <c r="W373" s="1435"/>
      <c r="X373" s="1435"/>
      <c r="Y373" s="1435"/>
      <c r="Z373" s="1435"/>
    </row>
    <row r="374" spans="1:26" ht="12" customHeight="1">
      <c r="A374" s="1435"/>
      <c r="B374" s="1435"/>
      <c r="C374" s="1435"/>
      <c r="D374" s="1435"/>
      <c r="E374" s="1435"/>
      <c r="F374" s="1435"/>
      <c r="G374" s="1435"/>
      <c r="H374" s="1435"/>
      <c r="I374" s="1435"/>
      <c r="J374" s="1435"/>
      <c r="K374" s="1435"/>
      <c r="L374" s="1435"/>
      <c r="M374" s="1435"/>
      <c r="N374" s="1435"/>
      <c r="O374" s="1435"/>
      <c r="P374" s="1435"/>
      <c r="Q374" s="1435"/>
      <c r="R374" s="1435"/>
      <c r="S374" s="1435"/>
      <c r="T374" s="1435"/>
      <c r="U374" s="1435"/>
      <c r="V374" s="1435"/>
      <c r="W374" s="1435"/>
      <c r="X374" s="1435"/>
      <c r="Y374" s="1435"/>
      <c r="Z374" s="1435"/>
    </row>
    <row r="375" spans="1:26" ht="12" customHeight="1">
      <c r="A375" s="1435"/>
      <c r="B375" s="1435"/>
      <c r="C375" s="1435"/>
      <c r="D375" s="1435"/>
      <c r="E375" s="1435"/>
      <c r="F375" s="1435"/>
      <c r="G375" s="1435"/>
      <c r="H375" s="1435"/>
      <c r="I375" s="1435"/>
      <c r="J375" s="1435"/>
      <c r="K375" s="1435"/>
      <c r="L375" s="1435"/>
      <c r="M375" s="1435"/>
      <c r="N375" s="1435"/>
      <c r="O375" s="1435"/>
      <c r="P375" s="1435"/>
      <c r="Q375" s="1435"/>
      <c r="R375" s="1435"/>
      <c r="S375" s="1435"/>
      <c r="T375" s="1435"/>
      <c r="U375" s="1435"/>
      <c r="V375" s="1435"/>
      <c r="W375" s="1435"/>
      <c r="X375" s="1435"/>
      <c r="Y375" s="1435"/>
      <c r="Z375" s="1435"/>
    </row>
    <row r="376" spans="1:26" ht="12" customHeight="1">
      <c r="A376" s="1435"/>
      <c r="B376" s="1435"/>
      <c r="C376" s="1435"/>
      <c r="D376" s="1435"/>
      <c r="E376" s="1435"/>
      <c r="F376" s="1435"/>
      <c r="G376" s="1435"/>
      <c r="H376" s="1435"/>
      <c r="I376" s="1435"/>
      <c r="J376" s="1435"/>
      <c r="K376" s="1435"/>
      <c r="L376" s="1435"/>
      <c r="M376" s="1435"/>
      <c r="N376" s="1435"/>
      <c r="O376" s="1435"/>
      <c r="P376" s="1435"/>
      <c r="Q376" s="1435"/>
      <c r="R376" s="1435"/>
      <c r="S376" s="1435"/>
      <c r="T376" s="1435"/>
      <c r="U376" s="1435"/>
      <c r="V376" s="1435"/>
      <c r="W376" s="1435"/>
      <c r="X376" s="1435"/>
      <c r="Y376" s="1435"/>
      <c r="Z376" s="1435"/>
    </row>
    <row r="377" spans="1:26" ht="12" customHeight="1">
      <c r="A377" s="1435"/>
      <c r="B377" s="1435"/>
      <c r="C377" s="1435"/>
      <c r="D377" s="1435"/>
      <c r="E377" s="1435"/>
      <c r="F377" s="1435"/>
      <c r="G377" s="1435"/>
      <c r="H377" s="1435"/>
      <c r="I377" s="1435"/>
      <c r="J377" s="1435"/>
      <c r="K377" s="1435"/>
      <c r="L377" s="1435"/>
      <c r="M377" s="1435"/>
      <c r="N377" s="1435"/>
      <c r="O377" s="1435"/>
      <c r="P377" s="1435"/>
      <c r="Q377" s="1435"/>
      <c r="R377" s="1435"/>
      <c r="S377" s="1435"/>
      <c r="T377" s="1435"/>
      <c r="U377" s="1435"/>
      <c r="V377" s="1435"/>
      <c r="W377" s="1435"/>
      <c r="X377" s="1435"/>
      <c r="Y377" s="1435"/>
      <c r="Z377" s="1435"/>
    </row>
    <row r="378" spans="1:26" ht="12" customHeight="1">
      <c r="A378" s="1435"/>
      <c r="B378" s="1435"/>
      <c r="C378" s="1435"/>
      <c r="D378" s="1435"/>
      <c r="E378" s="1435"/>
      <c r="F378" s="1435"/>
      <c r="G378" s="1435"/>
      <c r="H378" s="1435"/>
      <c r="I378" s="1435"/>
      <c r="J378" s="1435"/>
      <c r="K378" s="1435"/>
      <c r="L378" s="1435"/>
      <c r="M378" s="1435"/>
      <c r="N378" s="1435"/>
      <c r="O378" s="1435"/>
      <c r="P378" s="1435"/>
      <c r="Q378" s="1435"/>
      <c r="R378" s="1435"/>
      <c r="S378" s="1435"/>
      <c r="T378" s="1435"/>
      <c r="U378" s="1435"/>
      <c r="V378" s="1435"/>
      <c r="W378" s="1435"/>
      <c r="X378" s="1435"/>
      <c r="Y378" s="1435"/>
      <c r="Z378" s="1435"/>
    </row>
    <row r="379" spans="1:26" ht="12" customHeight="1">
      <c r="A379" s="1435"/>
      <c r="B379" s="1435"/>
      <c r="C379" s="1435"/>
      <c r="D379" s="1435"/>
      <c r="E379" s="1435"/>
      <c r="F379" s="1435"/>
      <c r="G379" s="1435"/>
      <c r="H379" s="1435"/>
      <c r="I379" s="1435"/>
      <c r="J379" s="1435"/>
      <c r="K379" s="1435"/>
      <c r="L379" s="1435"/>
      <c r="M379" s="1435"/>
      <c r="N379" s="1435"/>
      <c r="O379" s="1435"/>
      <c r="P379" s="1435"/>
      <c r="Q379" s="1435"/>
      <c r="R379" s="1435"/>
      <c r="S379" s="1435"/>
      <c r="T379" s="1435"/>
      <c r="U379" s="1435"/>
      <c r="V379" s="1435"/>
      <c r="W379" s="1435"/>
      <c r="X379" s="1435"/>
      <c r="Y379" s="1435"/>
      <c r="Z379" s="1435"/>
    </row>
    <row r="380" spans="1:26" ht="12" customHeight="1">
      <c r="A380" s="1435"/>
      <c r="B380" s="1435"/>
      <c r="C380" s="1435"/>
      <c r="D380" s="1435"/>
      <c r="E380" s="1435"/>
      <c r="F380" s="1435"/>
      <c r="G380" s="1435"/>
      <c r="H380" s="1435"/>
      <c r="I380" s="1435"/>
      <c r="J380" s="1435"/>
      <c r="K380" s="1435"/>
      <c r="L380" s="1435"/>
      <c r="M380" s="1435"/>
      <c r="N380" s="1435"/>
      <c r="O380" s="1435"/>
      <c r="P380" s="1435"/>
      <c r="Q380" s="1435"/>
      <c r="R380" s="1435"/>
      <c r="S380" s="1435"/>
      <c r="T380" s="1435"/>
      <c r="U380" s="1435"/>
      <c r="V380" s="1435"/>
      <c r="W380" s="1435"/>
      <c r="X380" s="1435"/>
      <c r="Y380" s="1435"/>
      <c r="Z380" s="1435"/>
    </row>
    <row r="381" spans="1:26" ht="12" customHeight="1">
      <c r="A381" s="1435"/>
      <c r="B381" s="1435"/>
      <c r="C381" s="1435"/>
      <c r="D381" s="1435"/>
      <c r="E381" s="1435"/>
      <c r="F381" s="1435"/>
      <c r="G381" s="1435"/>
      <c r="H381" s="1435"/>
      <c r="I381" s="1435"/>
      <c r="J381" s="1435"/>
      <c r="K381" s="1435"/>
      <c r="L381" s="1435"/>
      <c r="M381" s="1435"/>
      <c r="N381" s="1435"/>
      <c r="O381" s="1435"/>
      <c r="P381" s="1435"/>
      <c r="Q381" s="1435"/>
      <c r="R381" s="1435"/>
      <c r="S381" s="1435"/>
      <c r="T381" s="1435"/>
      <c r="U381" s="1435"/>
      <c r="V381" s="1435"/>
      <c r="W381" s="1435"/>
      <c r="X381" s="1435"/>
      <c r="Y381" s="1435"/>
      <c r="Z381" s="1435"/>
    </row>
    <row r="382" spans="1:26" ht="12" customHeight="1">
      <c r="A382" s="1435"/>
      <c r="B382" s="1435"/>
      <c r="C382" s="1435"/>
      <c r="D382" s="1435"/>
      <c r="E382" s="1435"/>
      <c r="F382" s="1435"/>
      <c r="G382" s="1435"/>
      <c r="H382" s="1435"/>
      <c r="I382" s="1435"/>
      <c r="J382" s="1435"/>
      <c r="K382" s="1435"/>
      <c r="L382" s="1435"/>
      <c r="M382" s="1435"/>
      <c r="N382" s="1435"/>
      <c r="O382" s="1435"/>
      <c r="P382" s="1435"/>
      <c r="Q382" s="1435"/>
      <c r="R382" s="1435"/>
      <c r="S382" s="1435"/>
      <c r="T382" s="1435"/>
      <c r="U382" s="1435"/>
      <c r="V382" s="1435"/>
      <c r="W382" s="1435"/>
      <c r="X382" s="1435"/>
      <c r="Y382" s="1435"/>
      <c r="Z382" s="1435"/>
    </row>
    <row r="383" spans="1:26" ht="12" customHeight="1">
      <c r="A383" s="1435"/>
      <c r="B383" s="1435"/>
      <c r="C383" s="1435"/>
      <c r="D383" s="1435"/>
      <c r="E383" s="1435"/>
      <c r="F383" s="1435"/>
      <c r="G383" s="1435"/>
      <c r="H383" s="1435"/>
      <c r="I383" s="1435"/>
      <c r="J383" s="1435"/>
      <c r="K383" s="1435"/>
      <c r="L383" s="1435"/>
      <c r="M383" s="1435"/>
      <c r="N383" s="1435"/>
      <c r="O383" s="1435"/>
      <c r="P383" s="1435"/>
      <c r="Q383" s="1435"/>
      <c r="R383" s="1435"/>
      <c r="S383" s="1435"/>
      <c r="T383" s="1435"/>
      <c r="U383" s="1435"/>
      <c r="V383" s="1435"/>
      <c r="W383" s="1435"/>
      <c r="X383" s="1435"/>
      <c r="Y383" s="1435"/>
      <c r="Z383" s="1435"/>
    </row>
    <row r="384" spans="1:26" ht="12" customHeight="1">
      <c r="A384" s="1435"/>
      <c r="B384" s="1435"/>
      <c r="C384" s="1435"/>
      <c r="D384" s="1435"/>
      <c r="E384" s="1435"/>
      <c r="F384" s="1435"/>
      <c r="G384" s="1435"/>
      <c r="H384" s="1435"/>
      <c r="I384" s="1435"/>
      <c r="J384" s="1435"/>
      <c r="K384" s="1435"/>
      <c r="L384" s="1435"/>
      <c r="M384" s="1435"/>
      <c r="N384" s="1435"/>
      <c r="O384" s="1435"/>
      <c r="P384" s="1435"/>
      <c r="Q384" s="1435"/>
      <c r="R384" s="1435"/>
      <c r="S384" s="1435"/>
      <c r="T384" s="1435"/>
      <c r="U384" s="1435"/>
      <c r="V384" s="1435"/>
      <c r="W384" s="1435"/>
      <c r="X384" s="1435"/>
      <c r="Y384" s="1435"/>
      <c r="Z384" s="1435"/>
    </row>
    <row r="385" spans="1:26" ht="12" customHeight="1">
      <c r="A385" s="1435"/>
      <c r="B385" s="1435"/>
      <c r="C385" s="1435"/>
      <c r="D385" s="1435"/>
      <c r="E385" s="1435"/>
      <c r="F385" s="1435"/>
      <c r="G385" s="1435"/>
      <c r="H385" s="1435"/>
      <c r="I385" s="1435"/>
      <c r="J385" s="1435"/>
      <c r="K385" s="1435"/>
      <c r="L385" s="1435"/>
      <c r="M385" s="1435"/>
      <c r="N385" s="1435"/>
      <c r="O385" s="1435"/>
      <c r="P385" s="1435"/>
      <c r="Q385" s="1435"/>
      <c r="R385" s="1435"/>
      <c r="S385" s="1435"/>
      <c r="T385" s="1435"/>
      <c r="U385" s="1435"/>
      <c r="V385" s="1435"/>
      <c r="W385" s="1435"/>
      <c r="X385" s="1435"/>
      <c r="Y385" s="1435"/>
      <c r="Z385" s="1435"/>
    </row>
    <row r="386" spans="1:26" ht="12" customHeight="1">
      <c r="A386" s="1435"/>
      <c r="B386" s="1435"/>
      <c r="C386" s="1435"/>
      <c r="D386" s="1435"/>
      <c r="E386" s="1435"/>
      <c r="F386" s="1435"/>
      <c r="G386" s="1435"/>
      <c r="H386" s="1435"/>
      <c r="I386" s="1435"/>
      <c r="J386" s="1435"/>
      <c r="K386" s="1435"/>
      <c r="L386" s="1435"/>
      <c r="M386" s="1435"/>
      <c r="N386" s="1435"/>
      <c r="O386" s="1435"/>
      <c r="P386" s="1435"/>
      <c r="Q386" s="1435"/>
      <c r="R386" s="1435"/>
      <c r="S386" s="1435"/>
      <c r="T386" s="1435"/>
      <c r="U386" s="1435"/>
      <c r="V386" s="1435"/>
      <c r="W386" s="1435"/>
      <c r="X386" s="1435"/>
      <c r="Y386" s="1435"/>
      <c r="Z386" s="1435"/>
    </row>
    <row r="387" spans="1:26" ht="12" customHeight="1">
      <c r="A387" s="1435"/>
      <c r="B387" s="1435"/>
      <c r="C387" s="1435"/>
      <c r="D387" s="1435"/>
      <c r="E387" s="1435"/>
      <c r="F387" s="1435"/>
      <c r="G387" s="1435"/>
      <c r="H387" s="1435"/>
      <c r="I387" s="1435"/>
      <c r="J387" s="1435"/>
      <c r="K387" s="1435"/>
      <c r="L387" s="1435"/>
      <c r="M387" s="1435"/>
      <c r="N387" s="1435"/>
      <c r="O387" s="1435"/>
      <c r="P387" s="1435"/>
      <c r="Q387" s="1435"/>
      <c r="R387" s="1435"/>
      <c r="S387" s="1435"/>
      <c r="T387" s="1435"/>
      <c r="U387" s="1435"/>
      <c r="V387" s="1435"/>
      <c r="W387" s="1435"/>
      <c r="X387" s="1435"/>
      <c r="Y387" s="1435"/>
      <c r="Z387" s="1435"/>
    </row>
    <row r="388" spans="1:26" ht="12" customHeight="1">
      <c r="A388" s="1435"/>
      <c r="B388" s="1435"/>
      <c r="C388" s="1435"/>
      <c r="D388" s="1435"/>
      <c r="E388" s="1435"/>
      <c r="F388" s="1435"/>
      <c r="G388" s="1435"/>
      <c r="H388" s="1435"/>
      <c r="I388" s="1435"/>
      <c r="J388" s="1435"/>
      <c r="K388" s="1435"/>
      <c r="L388" s="1435"/>
      <c r="M388" s="1435"/>
      <c r="N388" s="1435"/>
      <c r="O388" s="1435"/>
      <c r="P388" s="1435"/>
      <c r="Q388" s="1435"/>
      <c r="R388" s="1435"/>
      <c r="S388" s="1435"/>
      <c r="T388" s="1435"/>
      <c r="U388" s="1435"/>
      <c r="V388" s="1435"/>
      <c r="W388" s="1435"/>
      <c r="X388" s="1435"/>
      <c r="Y388" s="1435"/>
      <c r="Z388" s="1435"/>
    </row>
    <row r="389" spans="1:26" ht="12" customHeight="1">
      <c r="A389" s="1435"/>
      <c r="B389" s="1435"/>
      <c r="C389" s="1435"/>
      <c r="D389" s="1435"/>
      <c r="E389" s="1435"/>
      <c r="F389" s="1435"/>
      <c r="G389" s="1435"/>
      <c r="H389" s="1435"/>
      <c r="I389" s="1435"/>
      <c r="J389" s="1435"/>
      <c r="K389" s="1435"/>
      <c r="L389" s="1435"/>
      <c r="M389" s="1435"/>
      <c r="N389" s="1435"/>
      <c r="O389" s="1435"/>
      <c r="P389" s="1435"/>
      <c r="Q389" s="1435"/>
      <c r="R389" s="1435"/>
      <c r="S389" s="1435"/>
      <c r="T389" s="1435"/>
      <c r="U389" s="1435"/>
      <c r="V389" s="1435"/>
      <c r="W389" s="1435"/>
      <c r="X389" s="1435"/>
      <c r="Y389" s="1435"/>
      <c r="Z389" s="1435"/>
    </row>
    <row r="390" spans="1:26" ht="12" customHeight="1">
      <c r="A390" s="1435"/>
      <c r="B390" s="1435"/>
      <c r="C390" s="1435"/>
      <c r="D390" s="1435"/>
      <c r="E390" s="1435"/>
      <c r="F390" s="1435"/>
      <c r="G390" s="1435"/>
      <c r="H390" s="1435"/>
      <c r="I390" s="1435"/>
      <c r="J390" s="1435"/>
      <c r="K390" s="1435"/>
      <c r="L390" s="1435"/>
      <c r="M390" s="1435"/>
      <c r="N390" s="1435"/>
      <c r="O390" s="1435"/>
      <c r="P390" s="1435"/>
      <c r="Q390" s="1435"/>
      <c r="R390" s="1435"/>
      <c r="S390" s="1435"/>
      <c r="T390" s="1435"/>
      <c r="U390" s="1435"/>
      <c r="V390" s="1435"/>
      <c r="W390" s="1435"/>
      <c r="X390" s="1435"/>
      <c r="Y390" s="1435"/>
      <c r="Z390" s="1435"/>
    </row>
    <row r="391" spans="1:26" ht="12" customHeight="1">
      <c r="A391" s="1435"/>
      <c r="B391" s="1435"/>
      <c r="C391" s="1435"/>
      <c r="D391" s="1435"/>
      <c r="E391" s="1435"/>
      <c r="F391" s="1435"/>
      <c r="G391" s="1435"/>
      <c r="H391" s="1435"/>
      <c r="I391" s="1435"/>
      <c r="J391" s="1435"/>
      <c r="K391" s="1435"/>
      <c r="L391" s="1435"/>
      <c r="M391" s="1435"/>
      <c r="N391" s="1435"/>
      <c r="O391" s="1435"/>
      <c r="P391" s="1435"/>
      <c r="Q391" s="1435"/>
      <c r="R391" s="1435"/>
      <c r="S391" s="1435"/>
      <c r="T391" s="1435"/>
      <c r="U391" s="1435"/>
      <c r="V391" s="1435"/>
      <c r="W391" s="1435"/>
      <c r="X391" s="1435"/>
      <c r="Y391" s="1435"/>
      <c r="Z391" s="1435"/>
    </row>
    <row r="392" spans="1:26" ht="12" customHeight="1">
      <c r="A392" s="1435"/>
      <c r="B392" s="1435"/>
      <c r="C392" s="1435"/>
      <c r="D392" s="1435"/>
      <c r="E392" s="1435"/>
      <c r="F392" s="1435"/>
      <c r="G392" s="1435"/>
      <c r="H392" s="1435"/>
      <c r="I392" s="1435"/>
      <c r="J392" s="1435"/>
      <c r="K392" s="1435"/>
      <c r="L392" s="1435"/>
      <c r="M392" s="1435"/>
      <c r="N392" s="1435"/>
      <c r="O392" s="1435"/>
      <c r="P392" s="1435"/>
      <c r="Q392" s="1435"/>
      <c r="R392" s="1435"/>
      <c r="S392" s="1435"/>
      <c r="T392" s="1435"/>
      <c r="U392" s="1435"/>
      <c r="V392" s="1435"/>
      <c r="W392" s="1435"/>
      <c r="X392" s="1435"/>
      <c r="Y392" s="1435"/>
      <c r="Z392" s="1435"/>
    </row>
    <row r="393" spans="1:26" ht="12" customHeight="1">
      <c r="A393" s="1435"/>
      <c r="B393" s="1435"/>
      <c r="C393" s="1435"/>
      <c r="D393" s="1435"/>
      <c r="E393" s="1435"/>
      <c r="F393" s="1435"/>
      <c r="G393" s="1435"/>
      <c r="H393" s="1435"/>
      <c r="I393" s="1435"/>
      <c r="J393" s="1435"/>
      <c r="K393" s="1435"/>
      <c r="L393" s="1435"/>
      <c r="M393" s="1435"/>
      <c r="N393" s="1435"/>
      <c r="O393" s="1435"/>
      <c r="P393" s="1435"/>
      <c r="Q393" s="1435"/>
      <c r="R393" s="1435"/>
      <c r="S393" s="1435"/>
      <c r="T393" s="1435"/>
      <c r="U393" s="1435"/>
      <c r="V393" s="1435"/>
      <c r="W393" s="1435"/>
      <c r="X393" s="1435"/>
      <c r="Y393" s="1435"/>
      <c r="Z393" s="1435"/>
    </row>
    <row r="394" spans="1:26" ht="12" customHeight="1">
      <c r="A394" s="1435"/>
      <c r="B394" s="1435"/>
      <c r="C394" s="1435"/>
      <c r="D394" s="1435"/>
      <c r="E394" s="1435"/>
      <c r="F394" s="1435"/>
      <c r="G394" s="1435"/>
      <c r="H394" s="1435"/>
      <c r="I394" s="1435"/>
      <c r="J394" s="1435"/>
      <c r="K394" s="1435"/>
      <c r="L394" s="1435"/>
      <c r="M394" s="1435"/>
      <c r="N394" s="1435"/>
      <c r="O394" s="1435"/>
      <c r="P394" s="1435"/>
      <c r="Q394" s="1435"/>
      <c r="R394" s="1435"/>
      <c r="S394" s="1435"/>
      <c r="T394" s="1435"/>
      <c r="U394" s="1435"/>
      <c r="V394" s="1435"/>
      <c r="W394" s="1435"/>
      <c r="X394" s="1435"/>
      <c r="Y394" s="1435"/>
      <c r="Z394" s="1435"/>
    </row>
    <row r="395" spans="1:26" ht="12" customHeight="1">
      <c r="A395" s="1435"/>
      <c r="B395" s="1435"/>
      <c r="C395" s="1435"/>
      <c r="D395" s="1435"/>
      <c r="E395" s="1435"/>
      <c r="F395" s="1435"/>
      <c r="G395" s="1435"/>
      <c r="H395" s="1435"/>
      <c r="I395" s="1435"/>
      <c r="J395" s="1435"/>
      <c r="K395" s="1435"/>
      <c r="L395" s="1435"/>
      <c r="M395" s="1435"/>
      <c r="N395" s="1435"/>
      <c r="O395" s="1435"/>
      <c r="P395" s="1435"/>
      <c r="Q395" s="1435"/>
      <c r="R395" s="1435"/>
      <c r="S395" s="1435"/>
      <c r="T395" s="1435"/>
      <c r="U395" s="1435"/>
      <c r="V395" s="1435"/>
      <c r="W395" s="1435"/>
      <c r="X395" s="1435"/>
      <c r="Y395" s="1435"/>
      <c r="Z395" s="1435"/>
    </row>
    <row r="396" spans="1:26" ht="12" customHeight="1">
      <c r="A396" s="1435"/>
      <c r="B396" s="1435"/>
      <c r="C396" s="1435"/>
      <c r="D396" s="1435"/>
      <c r="E396" s="1435"/>
      <c r="F396" s="1435"/>
      <c r="G396" s="1435"/>
      <c r="H396" s="1435"/>
      <c r="I396" s="1435"/>
      <c r="J396" s="1435"/>
      <c r="K396" s="1435"/>
      <c r="L396" s="1435"/>
      <c r="M396" s="1435"/>
      <c r="N396" s="1435"/>
      <c r="O396" s="1435"/>
      <c r="P396" s="1435"/>
      <c r="Q396" s="1435"/>
      <c r="R396" s="1435"/>
      <c r="S396" s="1435"/>
      <c r="T396" s="1435"/>
      <c r="U396" s="1435"/>
      <c r="V396" s="1435"/>
      <c r="W396" s="1435"/>
      <c r="X396" s="1435"/>
      <c r="Y396" s="1435"/>
      <c r="Z396" s="1435"/>
    </row>
    <row r="397" spans="1:26" ht="12" customHeight="1">
      <c r="A397" s="1435"/>
      <c r="B397" s="1435"/>
      <c r="C397" s="1435"/>
      <c r="D397" s="1435"/>
      <c r="E397" s="1435"/>
      <c r="F397" s="1435"/>
      <c r="G397" s="1435"/>
      <c r="H397" s="1435"/>
      <c r="I397" s="1435"/>
      <c r="J397" s="1435"/>
      <c r="K397" s="1435"/>
      <c r="L397" s="1435"/>
      <c r="M397" s="1435"/>
      <c r="N397" s="1435"/>
      <c r="O397" s="1435"/>
      <c r="P397" s="1435"/>
      <c r="Q397" s="1435"/>
      <c r="R397" s="1435"/>
      <c r="S397" s="1435"/>
      <c r="T397" s="1435"/>
      <c r="U397" s="1435"/>
      <c r="V397" s="1435"/>
      <c r="W397" s="1435"/>
      <c r="X397" s="1435"/>
      <c r="Y397" s="1435"/>
      <c r="Z397" s="1435"/>
    </row>
    <row r="398" spans="1:26" ht="12" customHeight="1">
      <c r="A398" s="1435"/>
      <c r="B398" s="1435"/>
      <c r="C398" s="1435"/>
      <c r="D398" s="1435"/>
      <c r="E398" s="1435"/>
      <c r="F398" s="1435"/>
      <c r="G398" s="1435"/>
      <c r="H398" s="1435"/>
      <c r="I398" s="1435"/>
      <c r="J398" s="1435"/>
      <c r="K398" s="1435"/>
      <c r="L398" s="1435"/>
      <c r="M398" s="1435"/>
      <c r="N398" s="1435"/>
      <c r="O398" s="1435"/>
      <c r="P398" s="1435"/>
      <c r="Q398" s="1435"/>
      <c r="R398" s="1435"/>
      <c r="S398" s="1435"/>
      <c r="T398" s="1435"/>
      <c r="U398" s="1435"/>
      <c r="V398" s="1435"/>
      <c r="W398" s="1435"/>
      <c r="X398" s="1435"/>
      <c r="Y398" s="1435"/>
      <c r="Z398" s="1435"/>
    </row>
    <row r="399" spans="1:26" ht="12" customHeight="1">
      <c r="A399" s="1435"/>
      <c r="B399" s="1435"/>
      <c r="C399" s="1435"/>
      <c r="D399" s="1435"/>
      <c r="E399" s="1435"/>
      <c r="F399" s="1435"/>
      <c r="G399" s="1435"/>
      <c r="H399" s="1435"/>
      <c r="I399" s="1435"/>
      <c r="J399" s="1435"/>
      <c r="K399" s="1435"/>
      <c r="L399" s="1435"/>
      <c r="M399" s="1435"/>
      <c r="N399" s="1435"/>
      <c r="O399" s="1435"/>
      <c r="P399" s="1435"/>
      <c r="Q399" s="1435"/>
      <c r="R399" s="1435"/>
      <c r="S399" s="1435"/>
      <c r="T399" s="1435"/>
      <c r="U399" s="1435"/>
      <c r="V399" s="1435"/>
      <c r="W399" s="1435"/>
      <c r="X399" s="1435"/>
      <c r="Y399" s="1435"/>
      <c r="Z399" s="1435"/>
    </row>
    <row r="400" spans="1:26" ht="12" customHeight="1">
      <c r="A400" s="1435"/>
      <c r="B400" s="1435"/>
      <c r="C400" s="1435"/>
      <c r="D400" s="1435"/>
      <c r="E400" s="1435"/>
      <c r="F400" s="1435"/>
      <c r="G400" s="1435"/>
      <c r="H400" s="1435"/>
      <c r="I400" s="1435"/>
      <c r="J400" s="1435"/>
      <c r="K400" s="1435"/>
      <c r="L400" s="1435"/>
      <c r="M400" s="1435"/>
      <c r="N400" s="1435"/>
      <c r="O400" s="1435"/>
      <c r="P400" s="1435"/>
      <c r="Q400" s="1435"/>
      <c r="R400" s="1435"/>
      <c r="S400" s="1435"/>
      <c r="T400" s="1435"/>
      <c r="U400" s="1435"/>
      <c r="V400" s="1435"/>
      <c r="W400" s="1435"/>
      <c r="X400" s="1435"/>
      <c r="Y400" s="1435"/>
      <c r="Z400" s="1435"/>
    </row>
    <row r="401" spans="1:26" ht="12" customHeight="1">
      <c r="A401" s="1435"/>
      <c r="B401" s="1435"/>
      <c r="C401" s="1435"/>
      <c r="D401" s="1435"/>
      <c r="E401" s="1435"/>
      <c r="F401" s="1435"/>
      <c r="G401" s="1435"/>
      <c r="H401" s="1435"/>
      <c r="I401" s="1435"/>
      <c r="J401" s="1435"/>
      <c r="K401" s="1435"/>
      <c r="L401" s="1435"/>
      <c r="M401" s="1435"/>
      <c r="N401" s="1435"/>
      <c r="O401" s="1435"/>
      <c r="P401" s="1435"/>
      <c r="Q401" s="1435"/>
      <c r="R401" s="1435"/>
      <c r="S401" s="1435"/>
      <c r="T401" s="1435"/>
      <c r="U401" s="1435"/>
      <c r="V401" s="1435"/>
      <c r="W401" s="1435"/>
      <c r="X401" s="1435"/>
      <c r="Y401" s="1435"/>
      <c r="Z401" s="1435"/>
    </row>
    <row r="402" spans="1:26" ht="12" customHeight="1">
      <c r="A402" s="1435"/>
      <c r="B402" s="1435"/>
      <c r="C402" s="1435"/>
      <c r="D402" s="1435"/>
      <c r="E402" s="1435"/>
      <c r="F402" s="1435"/>
      <c r="G402" s="1435"/>
      <c r="H402" s="1435"/>
      <c r="I402" s="1435"/>
      <c r="J402" s="1435"/>
      <c r="K402" s="1435"/>
      <c r="L402" s="1435"/>
      <c r="M402" s="1435"/>
      <c r="N402" s="1435"/>
      <c r="O402" s="1435"/>
      <c r="P402" s="1435"/>
      <c r="Q402" s="1435"/>
      <c r="R402" s="1435"/>
      <c r="S402" s="1435"/>
      <c r="T402" s="1435"/>
      <c r="U402" s="1435"/>
      <c r="V402" s="1435"/>
      <c r="W402" s="1435"/>
      <c r="X402" s="1435"/>
      <c r="Y402" s="1435"/>
      <c r="Z402" s="1435"/>
    </row>
    <row r="403" spans="1:26" ht="12" customHeight="1">
      <c r="A403" s="1435"/>
      <c r="B403" s="1435"/>
      <c r="C403" s="1435"/>
      <c r="D403" s="1435"/>
      <c r="E403" s="1435"/>
      <c r="F403" s="1435"/>
      <c r="G403" s="1435"/>
      <c r="H403" s="1435"/>
      <c r="I403" s="1435"/>
      <c r="J403" s="1435"/>
      <c r="K403" s="1435"/>
      <c r="L403" s="1435"/>
      <c r="M403" s="1435"/>
      <c r="N403" s="1435"/>
      <c r="O403" s="1435"/>
      <c r="P403" s="1435"/>
      <c r="Q403" s="1435"/>
      <c r="R403" s="1435"/>
      <c r="S403" s="1435"/>
      <c r="T403" s="1435"/>
      <c r="U403" s="1435"/>
      <c r="V403" s="1435"/>
      <c r="W403" s="1435"/>
      <c r="X403" s="1435"/>
      <c r="Y403" s="1435"/>
      <c r="Z403" s="1435"/>
    </row>
    <row r="404" spans="1:26" ht="12" customHeight="1">
      <c r="A404" s="1435"/>
      <c r="B404" s="1435"/>
      <c r="C404" s="1435"/>
      <c r="D404" s="1435"/>
      <c r="E404" s="1435"/>
      <c r="F404" s="1435"/>
      <c r="G404" s="1435"/>
      <c r="H404" s="1435"/>
      <c r="I404" s="1435"/>
      <c r="J404" s="1435"/>
      <c r="K404" s="1435"/>
      <c r="L404" s="1435"/>
      <c r="M404" s="1435"/>
      <c r="N404" s="1435"/>
      <c r="O404" s="1435"/>
      <c r="P404" s="1435"/>
      <c r="Q404" s="1435"/>
      <c r="R404" s="1435"/>
      <c r="S404" s="1435"/>
      <c r="T404" s="1435"/>
      <c r="U404" s="1435"/>
      <c r="V404" s="1435"/>
      <c r="W404" s="1435"/>
      <c r="X404" s="1435"/>
      <c r="Y404" s="1435"/>
      <c r="Z404" s="1435"/>
    </row>
    <row r="405" spans="1:26" ht="12" customHeight="1">
      <c r="A405" s="1435"/>
      <c r="B405" s="1435"/>
      <c r="C405" s="1435"/>
      <c r="D405" s="1435"/>
      <c r="E405" s="1435"/>
      <c r="F405" s="1435"/>
      <c r="G405" s="1435"/>
      <c r="H405" s="1435"/>
      <c r="I405" s="1435"/>
      <c r="J405" s="1435"/>
      <c r="K405" s="1435"/>
      <c r="L405" s="1435"/>
      <c r="M405" s="1435"/>
      <c r="N405" s="1435"/>
      <c r="O405" s="1435"/>
      <c r="P405" s="1435"/>
      <c r="Q405" s="1435"/>
      <c r="R405" s="1435"/>
      <c r="S405" s="1435"/>
      <c r="T405" s="1435"/>
      <c r="U405" s="1435"/>
      <c r="V405" s="1435"/>
      <c r="W405" s="1435"/>
      <c r="X405" s="1435"/>
      <c r="Y405" s="1435"/>
      <c r="Z405" s="1435"/>
    </row>
    <row r="406" spans="1:26" ht="12" customHeight="1">
      <c r="A406" s="1435"/>
      <c r="B406" s="1435"/>
      <c r="C406" s="1435"/>
      <c r="D406" s="1435"/>
      <c r="E406" s="1435"/>
      <c r="F406" s="1435"/>
      <c r="G406" s="1435"/>
      <c r="H406" s="1435"/>
      <c r="I406" s="1435"/>
      <c r="J406" s="1435"/>
      <c r="K406" s="1435"/>
      <c r="L406" s="1435"/>
      <c r="M406" s="1435"/>
      <c r="N406" s="1435"/>
      <c r="O406" s="1435"/>
      <c r="P406" s="1435"/>
      <c r="Q406" s="1435"/>
      <c r="R406" s="1435"/>
      <c r="S406" s="1435"/>
      <c r="T406" s="1435"/>
      <c r="U406" s="1435"/>
      <c r="V406" s="1435"/>
      <c r="W406" s="1435"/>
      <c r="X406" s="1435"/>
      <c r="Y406" s="1435"/>
      <c r="Z406" s="1435"/>
    </row>
    <row r="407" spans="1:26" ht="12" customHeight="1">
      <c r="A407" s="1435"/>
      <c r="B407" s="1435"/>
      <c r="C407" s="1435"/>
      <c r="D407" s="1435"/>
      <c r="E407" s="1435"/>
      <c r="F407" s="1435"/>
      <c r="G407" s="1435"/>
      <c r="H407" s="1435"/>
      <c r="I407" s="1435"/>
      <c r="J407" s="1435"/>
      <c r="K407" s="1435"/>
      <c r="L407" s="1435"/>
      <c r="M407" s="1435"/>
      <c r="N407" s="1435"/>
      <c r="O407" s="1435"/>
      <c r="P407" s="1435"/>
      <c r="Q407" s="1435"/>
      <c r="R407" s="1435"/>
      <c r="S407" s="1435"/>
      <c r="T407" s="1435"/>
      <c r="U407" s="1435"/>
      <c r="V407" s="1435"/>
      <c r="W407" s="1435"/>
      <c r="X407" s="1435"/>
      <c r="Y407" s="1435"/>
      <c r="Z407" s="1435"/>
    </row>
    <row r="408" spans="1:26" ht="12" customHeight="1">
      <c r="A408" s="1435"/>
      <c r="B408" s="1435"/>
      <c r="C408" s="1435"/>
      <c r="D408" s="1435"/>
      <c r="E408" s="1435"/>
      <c r="F408" s="1435"/>
      <c r="G408" s="1435"/>
      <c r="H408" s="1435"/>
      <c r="I408" s="1435"/>
      <c r="J408" s="1435"/>
      <c r="K408" s="1435"/>
      <c r="L408" s="1435"/>
      <c r="M408" s="1435"/>
      <c r="N408" s="1435"/>
      <c r="O408" s="1435"/>
      <c r="P408" s="1435"/>
      <c r="Q408" s="1435"/>
      <c r="R408" s="1435"/>
      <c r="S408" s="1435"/>
      <c r="T408" s="1435"/>
      <c r="U408" s="1435"/>
      <c r="V408" s="1435"/>
      <c r="W408" s="1435"/>
      <c r="X408" s="1435"/>
      <c r="Y408" s="1435"/>
      <c r="Z408" s="1435"/>
    </row>
    <row r="409" spans="1:26" ht="12" customHeight="1">
      <c r="A409" s="1435"/>
      <c r="B409" s="1435"/>
      <c r="C409" s="1435"/>
      <c r="D409" s="1435"/>
      <c r="E409" s="1435"/>
      <c r="F409" s="1435"/>
      <c r="G409" s="1435"/>
      <c r="H409" s="1435"/>
      <c r="I409" s="1435"/>
      <c r="J409" s="1435"/>
      <c r="K409" s="1435"/>
      <c r="L409" s="1435"/>
      <c r="M409" s="1435"/>
      <c r="N409" s="1435"/>
      <c r="O409" s="1435"/>
      <c r="P409" s="1435"/>
      <c r="Q409" s="1435"/>
      <c r="R409" s="1435"/>
      <c r="S409" s="1435"/>
      <c r="T409" s="1435"/>
      <c r="U409" s="1435"/>
      <c r="V409" s="1435"/>
      <c r="W409" s="1435"/>
      <c r="X409" s="1435"/>
      <c r="Y409" s="1435"/>
      <c r="Z409" s="1435"/>
    </row>
    <row r="410" spans="1:26" ht="12" customHeight="1">
      <c r="A410" s="1435"/>
      <c r="B410" s="1435"/>
      <c r="C410" s="1435"/>
      <c r="D410" s="1435"/>
      <c r="E410" s="1435"/>
      <c r="F410" s="1435"/>
      <c r="G410" s="1435"/>
      <c r="H410" s="1435"/>
      <c r="I410" s="1435"/>
      <c r="J410" s="1435"/>
      <c r="K410" s="1435"/>
      <c r="L410" s="1435"/>
      <c r="M410" s="1435"/>
      <c r="N410" s="1435"/>
      <c r="O410" s="1435"/>
      <c r="P410" s="1435"/>
      <c r="Q410" s="1435"/>
      <c r="R410" s="1435"/>
      <c r="S410" s="1435"/>
      <c r="T410" s="1435"/>
      <c r="U410" s="1435"/>
      <c r="V410" s="1435"/>
      <c r="W410" s="1435"/>
      <c r="X410" s="1435"/>
      <c r="Y410" s="1435"/>
      <c r="Z410" s="1435"/>
    </row>
    <row r="411" spans="1:26" ht="12" customHeight="1">
      <c r="A411" s="1435"/>
      <c r="B411" s="1435"/>
      <c r="C411" s="1435"/>
      <c r="D411" s="1435"/>
      <c r="E411" s="1435"/>
      <c r="F411" s="1435"/>
      <c r="G411" s="1435"/>
      <c r="H411" s="1435"/>
      <c r="I411" s="1435"/>
      <c r="J411" s="1435"/>
      <c r="K411" s="1435"/>
      <c r="L411" s="1435"/>
      <c r="M411" s="1435"/>
      <c r="N411" s="1435"/>
      <c r="O411" s="1435"/>
      <c r="P411" s="1435"/>
      <c r="Q411" s="1435"/>
      <c r="R411" s="1435"/>
      <c r="S411" s="1435"/>
      <c r="T411" s="1435"/>
      <c r="U411" s="1435"/>
      <c r="V411" s="1435"/>
      <c r="W411" s="1435"/>
      <c r="X411" s="1435"/>
      <c r="Y411" s="1435"/>
      <c r="Z411" s="1435"/>
    </row>
    <row r="412" spans="1:26" ht="12" customHeight="1">
      <c r="A412" s="1435"/>
      <c r="B412" s="1435"/>
      <c r="C412" s="1435"/>
      <c r="D412" s="1435"/>
      <c r="E412" s="1435"/>
      <c r="F412" s="1435"/>
      <c r="G412" s="1435"/>
      <c r="H412" s="1435"/>
      <c r="I412" s="1435"/>
      <c r="J412" s="1435"/>
      <c r="K412" s="1435"/>
      <c r="L412" s="1435"/>
      <c r="M412" s="1435"/>
      <c r="N412" s="1435"/>
      <c r="O412" s="1435"/>
      <c r="P412" s="1435"/>
      <c r="Q412" s="1435"/>
      <c r="R412" s="1435"/>
      <c r="S412" s="1435"/>
      <c r="T412" s="1435"/>
      <c r="U412" s="1435"/>
      <c r="V412" s="1435"/>
      <c r="W412" s="1435"/>
      <c r="X412" s="1435"/>
      <c r="Y412" s="1435"/>
      <c r="Z412" s="1435"/>
    </row>
    <row r="413" spans="1:26" ht="12" customHeight="1">
      <c r="A413" s="1435"/>
      <c r="B413" s="1435"/>
      <c r="C413" s="1435"/>
      <c r="D413" s="1435"/>
      <c r="E413" s="1435"/>
      <c r="F413" s="1435"/>
      <c r="G413" s="1435"/>
      <c r="H413" s="1435"/>
      <c r="I413" s="1435"/>
      <c r="J413" s="1435"/>
      <c r="K413" s="1435"/>
      <c r="L413" s="1435"/>
      <c r="M413" s="1435"/>
      <c r="N413" s="1435"/>
      <c r="O413" s="1435"/>
      <c r="P413" s="1435"/>
      <c r="Q413" s="1435"/>
      <c r="R413" s="1435"/>
      <c r="S413" s="1435"/>
      <c r="T413" s="1435"/>
      <c r="U413" s="1435"/>
      <c r="V413" s="1435"/>
      <c r="W413" s="1435"/>
      <c r="X413" s="1435"/>
      <c r="Y413" s="1435"/>
      <c r="Z413" s="1435"/>
    </row>
    <row r="414" spans="1:26" ht="12" customHeight="1">
      <c r="A414" s="1435"/>
      <c r="B414" s="1435"/>
      <c r="C414" s="1435"/>
      <c r="D414" s="1435"/>
      <c r="E414" s="1435"/>
      <c r="F414" s="1435"/>
      <c r="G414" s="1435"/>
      <c r="H414" s="1435"/>
      <c r="I414" s="1435"/>
      <c r="J414" s="1435"/>
      <c r="K414" s="1435"/>
      <c r="L414" s="1435"/>
      <c r="M414" s="1435"/>
      <c r="N414" s="1435"/>
      <c r="O414" s="1435"/>
      <c r="P414" s="1435"/>
      <c r="Q414" s="1435"/>
      <c r="R414" s="1435"/>
      <c r="S414" s="1435"/>
      <c r="T414" s="1435"/>
      <c r="U414" s="1435"/>
      <c r="V414" s="1435"/>
      <c r="W414" s="1435"/>
      <c r="X414" s="1435"/>
      <c r="Y414" s="1435"/>
      <c r="Z414" s="1435"/>
    </row>
    <row r="415" spans="1:26" ht="12" customHeight="1">
      <c r="A415" s="1435"/>
      <c r="B415" s="1435"/>
      <c r="C415" s="1435"/>
      <c r="D415" s="1435"/>
      <c r="E415" s="1435"/>
      <c r="F415" s="1435"/>
      <c r="G415" s="1435"/>
      <c r="H415" s="1435"/>
      <c r="I415" s="1435"/>
      <c r="J415" s="1435"/>
      <c r="K415" s="1435"/>
      <c r="L415" s="1435"/>
      <c r="M415" s="1435"/>
      <c r="N415" s="1435"/>
      <c r="O415" s="1435"/>
      <c r="P415" s="1435"/>
      <c r="Q415" s="1435"/>
      <c r="R415" s="1435"/>
      <c r="S415" s="1435"/>
      <c r="T415" s="1435"/>
      <c r="U415" s="1435"/>
      <c r="V415" s="1435"/>
      <c r="W415" s="1435"/>
      <c r="X415" s="1435"/>
      <c r="Y415" s="1435"/>
      <c r="Z415" s="1435"/>
    </row>
    <row r="416" spans="1:26" ht="12" customHeight="1">
      <c r="A416" s="1435"/>
      <c r="B416" s="1435"/>
      <c r="C416" s="1435"/>
      <c r="D416" s="1435"/>
      <c r="E416" s="1435"/>
      <c r="F416" s="1435"/>
      <c r="G416" s="1435"/>
      <c r="H416" s="1435"/>
      <c r="I416" s="1435"/>
      <c r="J416" s="1435"/>
      <c r="K416" s="1435"/>
      <c r="L416" s="1435"/>
      <c r="M416" s="1435"/>
      <c r="N416" s="1435"/>
      <c r="O416" s="1435"/>
      <c r="P416" s="1435"/>
      <c r="Q416" s="1435"/>
      <c r="R416" s="1435"/>
      <c r="S416" s="1435"/>
      <c r="T416" s="1435"/>
      <c r="U416" s="1435"/>
      <c r="V416" s="1435"/>
      <c r="W416" s="1435"/>
      <c r="X416" s="1435"/>
      <c r="Y416" s="1435"/>
      <c r="Z416" s="1435"/>
    </row>
    <row r="417" spans="1:26" ht="12" customHeight="1">
      <c r="A417" s="1435"/>
      <c r="B417" s="1435"/>
      <c r="C417" s="1435"/>
      <c r="D417" s="1435"/>
      <c r="E417" s="1435"/>
      <c r="F417" s="1435"/>
      <c r="G417" s="1435"/>
      <c r="H417" s="1435"/>
      <c r="I417" s="1435"/>
      <c r="J417" s="1435"/>
      <c r="K417" s="1435"/>
      <c r="L417" s="1435"/>
      <c r="M417" s="1435"/>
      <c r="N417" s="1435"/>
      <c r="O417" s="1435"/>
      <c r="P417" s="1435"/>
      <c r="Q417" s="1435"/>
      <c r="R417" s="1435"/>
      <c r="S417" s="1435"/>
      <c r="T417" s="1435"/>
      <c r="U417" s="1435"/>
      <c r="V417" s="1435"/>
      <c r="W417" s="1435"/>
      <c r="X417" s="1435"/>
      <c r="Y417" s="1435"/>
      <c r="Z417" s="1435"/>
    </row>
    <row r="418" spans="1:26" ht="12" customHeight="1">
      <c r="A418" s="1435"/>
      <c r="B418" s="1435"/>
      <c r="C418" s="1435"/>
      <c r="D418" s="1435"/>
      <c r="E418" s="1435"/>
      <c r="F418" s="1435"/>
      <c r="G418" s="1435"/>
      <c r="H418" s="1435"/>
      <c r="I418" s="1435"/>
      <c r="J418" s="1435"/>
      <c r="K418" s="1435"/>
      <c r="L418" s="1435"/>
      <c r="M418" s="1435"/>
      <c r="N418" s="1435"/>
      <c r="O418" s="1435"/>
      <c r="P418" s="1435"/>
      <c r="Q418" s="1435"/>
      <c r="R418" s="1435"/>
      <c r="S418" s="1435"/>
      <c r="T418" s="1435"/>
      <c r="U418" s="1435"/>
      <c r="V418" s="1435"/>
      <c r="W418" s="1435"/>
      <c r="X418" s="1435"/>
      <c r="Y418" s="1435"/>
      <c r="Z418" s="1435"/>
    </row>
    <row r="419" spans="1:26" ht="12" customHeight="1">
      <c r="A419" s="1435"/>
      <c r="B419" s="1435"/>
      <c r="C419" s="1435"/>
      <c r="D419" s="1435"/>
      <c r="E419" s="1435"/>
      <c r="F419" s="1435"/>
      <c r="G419" s="1435"/>
      <c r="H419" s="1435"/>
      <c r="I419" s="1435"/>
      <c r="J419" s="1435"/>
      <c r="K419" s="1435"/>
      <c r="L419" s="1435"/>
      <c r="M419" s="1435"/>
      <c r="N419" s="1435"/>
      <c r="O419" s="1435"/>
      <c r="P419" s="1435"/>
      <c r="Q419" s="1435"/>
      <c r="R419" s="1435"/>
      <c r="S419" s="1435"/>
      <c r="T419" s="1435"/>
      <c r="U419" s="1435"/>
      <c r="V419" s="1435"/>
      <c r="W419" s="1435"/>
      <c r="X419" s="1435"/>
      <c r="Y419" s="1435"/>
      <c r="Z419" s="1435"/>
    </row>
    <row r="420" spans="1:26" ht="12" customHeight="1">
      <c r="A420" s="1435"/>
      <c r="B420" s="1435"/>
      <c r="C420" s="1435"/>
      <c r="D420" s="1435"/>
      <c r="E420" s="1435"/>
      <c r="F420" s="1435"/>
      <c r="G420" s="1435"/>
      <c r="H420" s="1435"/>
      <c r="I420" s="1435"/>
      <c r="J420" s="1435"/>
      <c r="K420" s="1435"/>
      <c r="L420" s="1435"/>
      <c r="M420" s="1435"/>
      <c r="N420" s="1435"/>
      <c r="O420" s="1435"/>
      <c r="P420" s="1435"/>
      <c r="Q420" s="1435"/>
      <c r="R420" s="1435"/>
      <c r="S420" s="1435"/>
      <c r="T420" s="1435"/>
      <c r="U420" s="1435"/>
      <c r="V420" s="1435"/>
      <c r="W420" s="1435"/>
      <c r="X420" s="1435"/>
      <c r="Y420" s="1435"/>
      <c r="Z420" s="1435"/>
    </row>
    <row r="421" spans="1:26" ht="12" customHeight="1">
      <c r="A421" s="1435"/>
      <c r="B421" s="1435"/>
      <c r="C421" s="1435"/>
      <c r="D421" s="1435"/>
      <c r="E421" s="1435"/>
      <c r="F421" s="1435"/>
      <c r="G421" s="1435"/>
      <c r="H421" s="1435"/>
      <c r="I421" s="1435"/>
      <c r="J421" s="1435"/>
      <c r="K421" s="1435"/>
      <c r="L421" s="1435"/>
      <c r="M421" s="1435"/>
      <c r="N421" s="1435"/>
      <c r="O421" s="1435"/>
      <c r="P421" s="1435"/>
      <c r="Q421" s="1435"/>
      <c r="R421" s="1435"/>
      <c r="S421" s="1435"/>
      <c r="T421" s="1435"/>
      <c r="U421" s="1435"/>
      <c r="V421" s="1435"/>
      <c r="W421" s="1435"/>
      <c r="X421" s="1435"/>
      <c r="Y421" s="1435"/>
      <c r="Z421" s="1435"/>
    </row>
    <row r="422" spans="1:26" ht="12" customHeight="1">
      <c r="A422" s="1435"/>
      <c r="B422" s="1435"/>
      <c r="C422" s="1435"/>
      <c r="D422" s="1435"/>
      <c r="E422" s="1435"/>
      <c r="F422" s="1435"/>
      <c r="G422" s="1435"/>
      <c r="H422" s="1435"/>
      <c r="I422" s="1435"/>
      <c r="J422" s="1435"/>
      <c r="K422" s="1435"/>
      <c r="L422" s="1435"/>
      <c r="M422" s="1435"/>
      <c r="N422" s="1435"/>
      <c r="O422" s="1435"/>
      <c r="P422" s="1435"/>
      <c r="Q422" s="1435"/>
      <c r="R422" s="1435"/>
      <c r="S422" s="1435"/>
      <c r="T422" s="1435"/>
      <c r="U422" s="1435"/>
      <c r="V422" s="1435"/>
      <c r="W422" s="1435"/>
      <c r="X422" s="1435"/>
      <c r="Y422" s="1435"/>
      <c r="Z422" s="1435"/>
    </row>
    <row r="423" spans="1:26" ht="12" customHeight="1">
      <c r="A423" s="1435"/>
      <c r="B423" s="1435"/>
      <c r="C423" s="1435"/>
      <c r="D423" s="1435"/>
      <c r="E423" s="1435"/>
      <c r="F423" s="1435"/>
      <c r="G423" s="1435"/>
      <c r="H423" s="1435"/>
      <c r="I423" s="1435"/>
      <c r="J423" s="1435"/>
      <c r="K423" s="1435"/>
      <c r="L423" s="1435"/>
      <c r="M423" s="1435"/>
      <c r="N423" s="1435"/>
      <c r="O423" s="1435"/>
      <c r="P423" s="1435"/>
      <c r="Q423" s="1435"/>
      <c r="R423" s="1435"/>
      <c r="S423" s="1435"/>
      <c r="T423" s="1435"/>
      <c r="U423" s="1435"/>
      <c r="V423" s="1435"/>
      <c r="W423" s="1435"/>
      <c r="X423" s="1435"/>
      <c r="Y423" s="1435"/>
      <c r="Z423" s="1435"/>
    </row>
    <row r="424" spans="1:26" ht="12" customHeight="1">
      <c r="A424" s="1435"/>
      <c r="B424" s="1435"/>
      <c r="C424" s="1435"/>
      <c r="D424" s="1435"/>
      <c r="E424" s="1435"/>
      <c r="F424" s="1435"/>
      <c r="G424" s="1435"/>
      <c r="H424" s="1435"/>
      <c r="I424" s="1435"/>
      <c r="J424" s="1435"/>
      <c r="K424" s="1435"/>
      <c r="L424" s="1435"/>
      <c r="M424" s="1435"/>
      <c r="N424" s="1435"/>
      <c r="O424" s="1435"/>
      <c r="P424" s="1435"/>
      <c r="Q424" s="1435"/>
      <c r="R424" s="1435"/>
      <c r="S424" s="1435"/>
      <c r="T424" s="1435"/>
      <c r="U424" s="1435"/>
      <c r="V424" s="1435"/>
      <c r="W424" s="1435"/>
      <c r="X424" s="1435"/>
      <c r="Y424" s="1435"/>
      <c r="Z424" s="1435"/>
    </row>
    <row r="425" spans="1:26" ht="12" customHeight="1">
      <c r="A425" s="1435"/>
      <c r="B425" s="1435"/>
      <c r="C425" s="1435"/>
      <c r="D425" s="1435"/>
      <c r="E425" s="1435"/>
      <c r="F425" s="1435"/>
      <c r="G425" s="1435"/>
      <c r="H425" s="1435"/>
      <c r="I425" s="1435"/>
      <c r="J425" s="1435"/>
      <c r="K425" s="1435"/>
      <c r="L425" s="1435"/>
      <c r="M425" s="1435"/>
      <c r="N425" s="1435"/>
      <c r="O425" s="1435"/>
      <c r="P425" s="1435"/>
      <c r="Q425" s="1435"/>
      <c r="R425" s="1435"/>
      <c r="S425" s="1435"/>
      <c r="T425" s="1435"/>
      <c r="U425" s="1435"/>
      <c r="V425" s="1435"/>
      <c r="W425" s="1435"/>
      <c r="X425" s="1435"/>
      <c r="Y425" s="1435"/>
      <c r="Z425" s="1435"/>
    </row>
    <row r="426" spans="1:26" ht="12" customHeight="1">
      <c r="A426" s="1435"/>
      <c r="B426" s="1435"/>
      <c r="C426" s="1435"/>
      <c r="D426" s="1435"/>
      <c r="E426" s="1435"/>
      <c r="F426" s="1435"/>
      <c r="G426" s="1435"/>
      <c r="H426" s="1435"/>
      <c r="I426" s="1435"/>
      <c r="J426" s="1435"/>
      <c r="K426" s="1435"/>
      <c r="L426" s="1435"/>
      <c r="M426" s="1435"/>
      <c r="N426" s="1435"/>
      <c r="O426" s="1435"/>
      <c r="P426" s="1435"/>
      <c r="Q426" s="1435"/>
      <c r="R426" s="1435"/>
      <c r="S426" s="1435"/>
      <c r="T426" s="1435"/>
      <c r="U426" s="1435"/>
      <c r="V426" s="1435"/>
      <c r="W426" s="1435"/>
      <c r="X426" s="1435"/>
      <c r="Y426" s="1435"/>
      <c r="Z426" s="1435"/>
    </row>
    <row r="427" spans="1:26" ht="12" customHeight="1">
      <c r="A427" s="1435"/>
      <c r="B427" s="1435"/>
      <c r="C427" s="1435"/>
      <c r="D427" s="1435"/>
      <c r="E427" s="1435"/>
      <c r="F427" s="1435"/>
      <c r="G427" s="1435"/>
      <c r="H427" s="1435"/>
      <c r="I427" s="1435"/>
      <c r="J427" s="1435"/>
      <c r="K427" s="1435"/>
      <c r="L427" s="1435"/>
      <c r="M427" s="1435"/>
      <c r="N427" s="1435"/>
      <c r="O427" s="1435"/>
      <c r="P427" s="1435"/>
      <c r="Q427" s="1435"/>
      <c r="R427" s="1435"/>
      <c r="S427" s="1435"/>
      <c r="T427" s="1435"/>
      <c r="U427" s="1435"/>
      <c r="V427" s="1435"/>
      <c r="W427" s="1435"/>
      <c r="X427" s="1435"/>
      <c r="Y427" s="1435"/>
      <c r="Z427" s="1435"/>
    </row>
    <row r="428" spans="1:26" ht="12" customHeight="1">
      <c r="A428" s="1435"/>
      <c r="B428" s="1435"/>
      <c r="C428" s="1435"/>
      <c r="D428" s="1435"/>
      <c r="E428" s="1435"/>
      <c r="F428" s="1435"/>
      <c r="G428" s="1435"/>
      <c r="H428" s="1435"/>
      <c r="I428" s="1435"/>
      <c r="J428" s="1435"/>
      <c r="K428" s="1435"/>
      <c r="L428" s="1435"/>
      <c r="M428" s="1435"/>
      <c r="N428" s="1435"/>
      <c r="O428" s="1435"/>
      <c r="P428" s="1435"/>
      <c r="Q428" s="1435"/>
      <c r="R428" s="1435"/>
      <c r="S428" s="1435"/>
      <c r="T428" s="1435"/>
      <c r="U428" s="1435"/>
      <c r="V428" s="1435"/>
      <c r="W428" s="1435"/>
      <c r="X428" s="1435"/>
      <c r="Y428" s="1435"/>
      <c r="Z428" s="1435"/>
    </row>
    <row r="429" spans="1:26" ht="12" customHeight="1">
      <c r="A429" s="1435"/>
      <c r="B429" s="1435"/>
      <c r="C429" s="1435"/>
      <c r="D429" s="1435"/>
      <c r="E429" s="1435"/>
      <c r="F429" s="1435"/>
      <c r="G429" s="1435"/>
      <c r="H429" s="1435"/>
      <c r="I429" s="1435"/>
      <c r="J429" s="1435"/>
      <c r="K429" s="1435"/>
      <c r="L429" s="1435"/>
      <c r="M429" s="1435"/>
      <c r="N429" s="1435"/>
      <c r="O429" s="1435"/>
      <c r="P429" s="1435"/>
      <c r="Q429" s="1435"/>
      <c r="R429" s="1435"/>
      <c r="S429" s="1435"/>
      <c r="T429" s="1435"/>
      <c r="U429" s="1435"/>
      <c r="V429" s="1435"/>
      <c r="W429" s="1435"/>
      <c r="X429" s="1435"/>
      <c r="Y429" s="1435"/>
      <c r="Z429" s="1435"/>
    </row>
    <row r="430" spans="1:26" ht="12" customHeight="1">
      <c r="A430" s="1435"/>
      <c r="B430" s="1435"/>
      <c r="C430" s="1435"/>
      <c r="D430" s="1435"/>
      <c r="E430" s="1435"/>
      <c r="F430" s="1435"/>
      <c r="G430" s="1435"/>
      <c r="H430" s="1435"/>
      <c r="I430" s="1435"/>
      <c r="J430" s="1435"/>
      <c r="K430" s="1435"/>
      <c r="L430" s="1435"/>
      <c r="M430" s="1435"/>
      <c r="N430" s="1435"/>
      <c r="O430" s="1435"/>
      <c r="P430" s="1435"/>
      <c r="Q430" s="1435"/>
      <c r="R430" s="1435"/>
      <c r="S430" s="1435"/>
      <c r="T430" s="1435"/>
      <c r="U430" s="1435"/>
      <c r="V430" s="1435"/>
      <c r="W430" s="1435"/>
      <c r="X430" s="1435"/>
      <c r="Y430" s="1435"/>
      <c r="Z430" s="1435"/>
    </row>
    <row r="431" spans="1:26" ht="12" customHeight="1">
      <c r="A431" s="1435"/>
      <c r="B431" s="1435"/>
      <c r="C431" s="1435"/>
      <c r="D431" s="1435"/>
      <c r="E431" s="1435"/>
      <c r="F431" s="1435"/>
      <c r="G431" s="1435"/>
      <c r="H431" s="1435"/>
      <c r="I431" s="1435"/>
      <c r="J431" s="1435"/>
      <c r="K431" s="1435"/>
      <c r="L431" s="1435"/>
      <c r="M431" s="1435"/>
      <c r="N431" s="1435"/>
      <c r="O431" s="1435"/>
      <c r="P431" s="1435"/>
      <c r="Q431" s="1435"/>
      <c r="R431" s="1435"/>
      <c r="S431" s="1435"/>
      <c r="T431" s="1435"/>
      <c r="U431" s="1435"/>
      <c r="V431" s="1435"/>
      <c r="W431" s="1435"/>
      <c r="X431" s="1435"/>
      <c r="Y431" s="1435"/>
      <c r="Z431" s="1435"/>
    </row>
    <row r="432" spans="1:26" ht="12" customHeight="1">
      <c r="A432" s="1435"/>
      <c r="B432" s="1435"/>
      <c r="C432" s="1435"/>
      <c r="D432" s="1435"/>
      <c r="E432" s="1435"/>
      <c r="F432" s="1435"/>
      <c r="G432" s="1435"/>
      <c r="H432" s="1435"/>
      <c r="I432" s="1435"/>
      <c r="J432" s="1435"/>
      <c r="K432" s="1435"/>
      <c r="L432" s="1435"/>
      <c r="M432" s="1435"/>
      <c r="N432" s="1435"/>
      <c r="O432" s="1435"/>
      <c r="P432" s="1435"/>
      <c r="Q432" s="1435"/>
      <c r="R432" s="1435"/>
      <c r="S432" s="1435"/>
      <c r="T432" s="1435"/>
      <c r="U432" s="1435"/>
      <c r="V432" s="1435"/>
      <c r="W432" s="1435"/>
      <c r="X432" s="1435"/>
      <c r="Y432" s="1435"/>
      <c r="Z432" s="1435"/>
    </row>
    <row r="433" spans="1:26" ht="12" customHeight="1">
      <c r="A433" s="1435"/>
      <c r="B433" s="1435"/>
      <c r="C433" s="1435"/>
      <c r="D433" s="1435"/>
      <c r="E433" s="1435"/>
      <c r="F433" s="1435"/>
      <c r="G433" s="1435"/>
      <c r="H433" s="1435"/>
      <c r="I433" s="1435"/>
      <c r="J433" s="1435"/>
      <c r="K433" s="1435"/>
      <c r="L433" s="1435"/>
      <c r="M433" s="1435"/>
      <c r="N433" s="1435"/>
      <c r="O433" s="1435"/>
      <c r="P433" s="1435"/>
      <c r="Q433" s="1435"/>
      <c r="R433" s="1435"/>
      <c r="S433" s="1435"/>
      <c r="T433" s="1435"/>
      <c r="U433" s="1435"/>
      <c r="V433" s="1435"/>
      <c r="W433" s="1435"/>
      <c r="X433" s="1435"/>
      <c r="Y433" s="1435"/>
      <c r="Z433" s="1435"/>
    </row>
    <row r="434" spans="1:26" ht="12" customHeight="1">
      <c r="A434" s="1435"/>
      <c r="B434" s="1435"/>
      <c r="C434" s="1435"/>
      <c r="D434" s="1435"/>
      <c r="E434" s="1435"/>
      <c r="F434" s="1435"/>
      <c r="G434" s="1435"/>
      <c r="H434" s="1435"/>
      <c r="I434" s="1435"/>
      <c r="J434" s="1435"/>
      <c r="K434" s="1435"/>
      <c r="L434" s="1435"/>
      <c r="M434" s="1435"/>
      <c r="N434" s="1435"/>
      <c r="O434" s="1435"/>
      <c r="P434" s="1435"/>
      <c r="Q434" s="1435"/>
      <c r="R434" s="1435"/>
      <c r="S434" s="1435"/>
      <c r="T434" s="1435"/>
      <c r="U434" s="1435"/>
      <c r="V434" s="1435"/>
      <c r="W434" s="1435"/>
      <c r="X434" s="1435"/>
      <c r="Y434" s="1435"/>
      <c r="Z434" s="1435"/>
    </row>
    <row r="435" spans="1:26" ht="12" customHeight="1">
      <c r="A435" s="1435"/>
      <c r="B435" s="1435"/>
      <c r="C435" s="1435"/>
      <c r="D435" s="1435"/>
      <c r="E435" s="1435"/>
      <c r="F435" s="1435"/>
      <c r="G435" s="1435"/>
      <c r="H435" s="1435"/>
      <c r="I435" s="1435"/>
      <c r="J435" s="1435"/>
      <c r="K435" s="1435"/>
      <c r="L435" s="1435"/>
      <c r="M435" s="1435"/>
      <c r="N435" s="1435"/>
      <c r="O435" s="1435"/>
      <c r="P435" s="1435"/>
      <c r="Q435" s="1435"/>
      <c r="R435" s="1435"/>
      <c r="S435" s="1435"/>
      <c r="T435" s="1435"/>
      <c r="U435" s="1435"/>
      <c r="V435" s="1435"/>
      <c r="W435" s="1435"/>
      <c r="X435" s="1435"/>
      <c r="Y435" s="1435"/>
      <c r="Z435" s="1435"/>
    </row>
    <row r="436" spans="1:26" ht="12" customHeight="1">
      <c r="A436" s="1435"/>
      <c r="B436" s="1435"/>
      <c r="C436" s="1435"/>
      <c r="D436" s="1435"/>
      <c r="E436" s="1435"/>
      <c r="F436" s="1435"/>
      <c r="G436" s="1435"/>
      <c r="H436" s="1435"/>
      <c r="I436" s="1435"/>
      <c r="J436" s="1435"/>
      <c r="K436" s="1435"/>
      <c r="L436" s="1435"/>
      <c r="M436" s="1435"/>
      <c r="N436" s="1435"/>
      <c r="O436" s="1435"/>
      <c r="P436" s="1435"/>
      <c r="Q436" s="1435"/>
      <c r="R436" s="1435"/>
      <c r="S436" s="1435"/>
      <c r="T436" s="1435"/>
      <c r="U436" s="1435"/>
      <c r="V436" s="1435"/>
      <c r="W436" s="1435"/>
      <c r="X436" s="1435"/>
      <c r="Y436" s="1435"/>
      <c r="Z436" s="1435"/>
    </row>
    <row r="437" spans="1:26" ht="12" customHeight="1">
      <c r="A437" s="1435"/>
      <c r="B437" s="1435"/>
      <c r="C437" s="1435"/>
      <c r="D437" s="1435"/>
      <c r="E437" s="1435"/>
      <c r="F437" s="1435"/>
      <c r="G437" s="1435"/>
      <c r="H437" s="1435"/>
      <c r="I437" s="1435"/>
      <c r="J437" s="1435"/>
      <c r="K437" s="1435"/>
      <c r="L437" s="1435"/>
      <c r="M437" s="1435"/>
      <c r="N437" s="1435"/>
      <c r="O437" s="1435"/>
      <c r="P437" s="1435"/>
      <c r="Q437" s="1435"/>
      <c r="R437" s="1435"/>
      <c r="S437" s="1435"/>
      <c r="T437" s="1435"/>
      <c r="U437" s="1435"/>
      <c r="V437" s="1435"/>
      <c r="W437" s="1435"/>
      <c r="X437" s="1435"/>
      <c r="Y437" s="1435"/>
      <c r="Z437" s="1435"/>
    </row>
    <row r="438" spans="1:26" ht="12" customHeight="1">
      <c r="A438" s="1435"/>
      <c r="B438" s="1435"/>
      <c r="C438" s="1435"/>
      <c r="D438" s="1435"/>
      <c r="E438" s="1435"/>
      <c r="F438" s="1435"/>
      <c r="G438" s="1435"/>
      <c r="H438" s="1435"/>
      <c r="I438" s="1435"/>
      <c r="J438" s="1435"/>
      <c r="K438" s="1435"/>
      <c r="L438" s="1435"/>
      <c r="M438" s="1435"/>
      <c r="N438" s="1435"/>
      <c r="O438" s="1435"/>
      <c r="P438" s="1435"/>
      <c r="Q438" s="1435"/>
      <c r="R438" s="1435"/>
      <c r="S438" s="1435"/>
      <c r="T438" s="1435"/>
      <c r="U438" s="1435"/>
      <c r="V438" s="1435"/>
      <c r="W438" s="1435"/>
      <c r="X438" s="1435"/>
      <c r="Y438" s="1435"/>
      <c r="Z438" s="1435"/>
    </row>
    <row r="439" spans="1:26" ht="12" customHeight="1">
      <c r="A439" s="1435"/>
      <c r="B439" s="1435"/>
      <c r="C439" s="1435"/>
      <c r="D439" s="1435"/>
      <c r="E439" s="1435"/>
      <c r="F439" s="1435"/>
      <c r="G439" s="1435"/>
      <c r="H439" s="1435"/>
      <c r="I439" s="1435"/>
      <c r="J439" s="1435"/>
      <c r="K439" s="1435"/>
      <c r="L439" s="1435"/>
      <c r="M439" s="1435"/>
      <c r="N439" s="1435"/>
      <c r="O439" s="1435"/>
      <c r="P439" s="1435"/>
      <c r="Q439" s="1435"/>
      <c r="R439" s="1435"/>
      <c r="S439" s="1435"/>
      <c r="T439" s="1435"/>
      <c r="U439" s="1435"/>
      <c r="V439" s="1435"/>
      <c r="W439" s="1435"/>
      <c r="X439" s="1435"/>
      <c r="Y439" s="1435"/>
      <c r="Z439" s="1435"/>
    </row>
    <row r="440" spans="1:26" ht="12" customHeight="1">
      <c r="A440" s="1435"/>
      <c r="B440" s="1435"/>
      <c r="C440" s="1435"/>
      <c r="D440" s="1435"/>
      <c r="E440" s="1435"/>
      <c r="F440" s="1435"/>
      <c r="G440" s="1435"/>
      <c r="H440" s="1435"/>
      <c r="I440" s="1435"/>
      <c r="J440" s="1435"/>
      <c r="K440" s="1435"/>
      <c r="L440" s="1435"/>
      <c r="M440" s="1435"/>
      <c r="N440" s="1435"/>
      <c r="O440" s="1435"/>
      <c r="P440" s="1435"/>
      <c r="Q440" s="1435"/>
      <c r="R440" s="1435"/>
      <c r="S440" s="1435"/>
      <c r="T440" s="1435"/>
      <c r="U440" s="1435"/>
      <c r="V440" s="1435"/>
      <c r="W440" s="1435"/>
      <c r="X440" s="1435"/>
      <c r="Y440" s="1435"/>
      <c r="Z440" s="1435"/>
    </row>
    <row r="441" spans="1:26" ht="12" customHeight="1">
      <c r="A441" s="1435"/>
      <c r="B441" s="1435"/>
      <c r="C441" s="1435"/>
      <c r="D441" s="1435"/>
      <c r="E441" s="1435"/>
      <c r="F441" s="1435"/>
      <c r="G441" s="1435"/>
      <c r="H441" s="1435"/>
      <c r="I441" s="1435"/>
      <c r="J441" s="1435"/>
      <c r="K441" s="1435"/>
      <c r="L441" s="1435"/>
      <c r="M441" s="1435"/>
      <c r="N441" s="1435"/>
      <c r="O441" s="1435"/>
      <c r="P441" s="1435"/>
      <c r="Q441" s="1435"/>
      <c r="R441" s="1435"/>
      <c r="S441" s="1435"/>
      <c r="T441" s="1435"/>
      <c r="U441" s="1435"/>
      <c r="V441" s="1435"/>
      <c r="W441" s="1435"/>
      <c r="X441" s="1435"/>
      <c r="Y441" s="1435"/>
      <c r="Z441" s="1435"/>
    </row>
    <row r="442" spans="1:26" ht="12" customHeight="1">
      <c r="A442" s="1435"/>
      <c r="B442" s="1435"/>
      <c r="C442" s="1435"/>
      <c r="D442" s="1435"/>
      <c r="E442" s="1435"/>
      <c r="F442" s="1435"/>
      <c r="G442" s="1435"/>
      <c r="H442" s="1435"/>
      <c r="I442" s="1435"/>
      <c r="J442" s="1435"/>
      <c r="K442" s="1435"/>
      <c r="L442" s="1435"/>
      <c r="M442" s="1435"/>
      <c r="N442" s="1435"/>
      <c r="O442" s="1435"/>
      <c r="P442" s="1435"/>
      <c r="Q442" s="1435"/>
      <c r="R442" s="1435"/>
      <c r="S442" s="1435"/>
      <c r="T442" s="1435"/>
      <c r="U442" s="1435"/>
      <c r="V442" s="1435"/>
      <c r="W442" s="1435"/>
      <c r="X442" s="1435"/>
      <c r="Y442" s="1435"/>
      <c r="Z442" s="1435"/>
    </row>
    <row r="443" spans="1:26" ht="12" customHeight="1">
      <c r="A443" s="1435"/>
      <c r="B443" s="1435"/>
      <c r="C443" s="1435"/>
      <c r="D443" s="1435"/>
      <c r="E443" s="1435"/>
      <c r="F443" s="1435"/>
      <c r="G443" s="1435"/>
      <c r="H443" s="1435"/>
      <c r="I443" s="1435"/>
      <c r="J443" s="1435"/>
      <c r="K443" s="1435"/>
      <c r="L443" s="1435"/>
      <c r="M443" s="1435"/>
      <c r="N443" s="1435"/>
      <c r="O443" s="1435"/>
      <c r="P443" s="1435"/>
      <c r="Q443" s="1435"/>
      <c r="R443" s="1435"/>
      <c r="S443" s="1435"/>
      <c r="T443" s="1435"/>
      <c r="U443" s="1435"/>
      <c r="V443" s="1435"/>
      <c r="W443" s="1435"/>
      <c r="X443" s="1435"/>
      <c r="Y443" s="1435"/>
      <c r="Z443" s="1435"/>
    </row>
    <row r="444" spans="1:26" ht="12" customHeight="1">
      <c r="A444" s="1435"/>
      <c r="B444" s="1435"/>
      <c r="C444" s="1435"/>
      <c r="D444" s="1435"/>
      <c r="E444" s="1435"/>
      <c r="F444" s="1435"/>
      <c r="G444" s="1435"/>
      <c r="H444" s="1435"/>
      <c r="I444" s="1435"/>
      <c r="J444" s="1435"/>
      <c r="K444" s="1435"/>
      <c r="L444" s="1435"/>
      <c r="M444" s="1435"/>
      <c r="N444" s="1435"/>
      <c r="O444" s="1435"/>
      <c r="P444" s="1435"/>
      <c r="Q444" s="1435"/>
      <c r="R444" s="1435"/>
      <c r="S444" s="1435"/>
      <c r="T444" s="1435"/>
      <c r="U444" s="1435"/>
      <c r="V444" s="1435"/>
      <c r="W444" s="1435"/>
      <c r="X444" s="1435"/>
      <c r="Y444" s="1435"/>
      <c r="Z444" s="1435"/>
    </row>
    <row r="445" spans="1:26" ht="12" customHeight="1">
      <c r="A445" s="1435"/>
      <c r="B445" s="1435"/>
      <c r="C445" s="1435"/>
      <c r="D445" s="1435"/>
      <c r="E445" s="1435"/>
      <c r="F445" s="1435"/>
      <c r="G445" s="1435"/>
      <c r="H445" s="1435"/>
      <c r="I445" s="1435"/>
      <c r="J445" s="1435"/>
      <c r="K445" s="1435"/>
      <c r="L445" s="1435"/>
      <c r="M445" s="1435"/>
      <c r="N445" s="1435"/>
      <c r="O445" s="1435"/>
      <c r="P445" s="1435"/>
      <c r="Q445" s="1435"/>
      <c r="R445" s="1435"/>
      <c r="S445" s="1435"/>
      <c r="T445" s="1435"/>
      <c r="U445" s="1435"/>
      <c r="V445" s="1435"/>
      <c r="W445" s="1435"/>
      <c r="X445" s="1435"/>
      <c r="Y445" s="1435"/>
      <c r="Z445" s="1435"/>
    </row>
    <row r="446" spans="1:26" ht="12" customHeight="1">
      <c r="A446" s="1435"/>
      <c r="B446" s="1435"/>
      <c r="C446" s="1435"/>
      <c r="D446" s="1435"/>
      <c r="E446" s="1435"/>
      <c r="F446" s="1435"/>
      <c r="G446" s="1435"/>
      <c r="H446" s="1435"/>
      <c r="I446" s="1435"/>
      <c r="J446" s="1435"/>
      <c r="K446" s="1435"/>
      <c r="L446" s="1435"/>
      <c r="M446" s="1435"/>
      <c r="N446" s="1435"/>
      <c r="O446" s="1435"/>
      <c r="P446" s="1435"/>
      <c r="Q446" s="1435"/>
      <c r="R446" s="1435"/>
      <c r="S446" s="1435"/>
      <c r="T446" s="1435"/>
      <c r="U446" s="1435"/>
      <c r="V446" s="1435"/>
      <c r="W446" s="1435"/>
      <c r="X446" s="1435"/>
      <c r="Y446" s="1435"/>
      <c r="Z446" s="1435"/>
    </row>
    <row r="447" spans="1:26" ht="12" customHeight="1">
      <c r="A447" s="1435"/>
      <c r="B447" s="1435"/>
      <c r="C447" s="1435"/>
      <c r="D447" s="1435"/>
      <c r="E447" s="1435"/>
      <c r="F447" s="1435"/>
      <c r="G447" s="1435"/>
      <c r="H447" s="1435"/>
      <c r="I447" s="1435"/>
      <c r="J447" s="1435"/>
      <c r="K447" s="1435"/>
      <c r="L447" s="1435"/>
      <c r="M447" s="1435"/>
      <c r="N447" s="1435"/>
      <c r="O447" s="1435"/>
      <c r="P447" s="1435"/>
      <c r="Q447" s="1435"/>
      <c r="R447" s="1435"/>
      <c r="S447" s="1435"/>
      <c r="T447" s="1435"/>
      <c r="U447" s="1435"/>
      <c r="V447" s="1435"/>
      <c r="W447" s="1435"/>
      <c r="X447" s="1435"/>
      <c r="Y447" s="1435"/>
      <c r="Z447" s="1435"/>
    </row>
    <row r="448" spans="1:26" ht="12" customHeight="1">
      <c r="A448" s="1435"/>
      <c r="B448" s="1435"/>
      <c r="C448" s="1435"/>
      <c r="D448" s="1435"/>
      <c r="E448" s="1435"/>
      <c r="F448" s="1435"/>
      <c r="G448" s="1435"/>
      <c r="H448" s="1435"/>
      <c r="I448" s="1435"/>
      <c r="J448" s="1435"/>
      <c r="K448" s="1435"/>
      <c r="L448" s="1435"/>
      <c r="M448" s="1435"/>
      <c r="N448" s="1435"/>
      <c r="O448" s="1435"/>
      <c r="P448" s="1435"/>
      <c r="Q448" s="1435"/>
      <c r="R448" s="1435"/>
      <c r="S448" s="1435"/>
      <c r="T448" s="1435"/>
      <c r="U448" s="1435"/>
      <c r="V448" s="1435"/>
      <c r="W448" s="1435"/>
      <c r="X448" s="1435"/>
      <c r="Y448" s="1435"/>
      <c r="Z448" s="1435"/>
    </row>
    <row r="449" spans="1:26" ht="12" customHeight="1">
      <c r="A449" s="1435"/>
      <c r="B449" s="1435"/>
      <c r="C449" s="1435"/>
      <c r="D449" s="1435"/>
      <c r="E449" s="1435"/>
      <c r="F449" s="1435"/>
      <c r="G449" s="1435"/>
      <c r="H449" s="1435"/>
      <c r="I449" s="1435"/>
      <c r="J449" s="1435"/>
      <c r="K449" s="1435"/>
      <c r="L449" s="1435"/>
      <c r="M449" s="1435"/>
      <c r="N449" s="1435"/>
      <c r="O449" s="1435"/>
      <c r="P449" s="1435"/>
      <c r="Q449" s="1435"/>
      <c r="R449" s="1435"/>
      <c r="S449" s="1435"/>
      <c r="T449" s="1435"/>
      <c r="U449" s="1435"/>
      <c r="V449" s="1435"/>
      <c r="W449" s="1435"/>
      <c r="X449" s="1435"/>
      <c r="Y449" s="1435"/>
      <c r="Z449" s="1435"/>
    </row>
    <row r="450" spans="1:26" ht="12" customHeight="1">
      <c r="A450" s="1435"/>
      <c r="B450" s="1435"/>
      <c r="C450" s="1435"/>
      <c r="D450" s="1435"/>
      <c r="E450" s="1435"/>
      <c r="F450" s="1435"/>
      <c r="G450" s="1435"/>
      <c r="H450" s="1435"/>
      <c r="I450" s="1435"/>
      <c r="J450" s="1435"/>
      <c r="K450" s="1435"/>
      <c r="L450" s="1435"/>
      <c r="M450" s="1435"/>
      <c r="N450" s="1435"/>
      <c r="O450" s="1435"/>
      <c r="P450" s="1435"/>
      <c r="Q450" s="1435"/>
      <c r="R450" s="1435"/>
      <c r="S450" s="1435"/>
      <c r="T450" s="1435"/>
      <c r="U450" s="1435"/>
      <c r="V450" s="1435"/>
      <c r="W450" s="1435"/>
      <c r="X450" s="1435"/>
      <c r="Y450" s="1435"/>
      <c r="Z450" s="1435"/>
    </row>
    <row r="451" spans="1:26" ht="12" customHeight="1">
      <c r="A451" s="1435"/>
      <c r="B451" s="1435"/>
      <c r="C451" s="1435"/>
      <c r="D451" s="1435"/>
      <c r="E451" s="1435"/>
      <c r="F451" s="1435"/>
      <c r="G451" s="1435"/>
      <c r="H451" s="1435"/>
      <c r="I451" s="1435"/>
      <c r="J451" s="1435"/>
      <c r="K451" s="1435"/>
      <c r="L451" s="1435"/>
      <c r="M451" s="1435"/>
      <c r="N451" s="1435"/>
      <c r="O451" s="1435"/>
      <c r="P451" s="1435"/>
      <c r="Q451" s="1435"/>
      <c r="R451" s="1435"/>
      <c r="S451" s="1435"/>
      <c r="T451" s="1435"/>
      <c r="U451" s="1435"/>
      <c r="V451" s="1435"/>
      <c r="W451" s="1435"/>
      <c r="X451" s="1435"/>
      <c r="Y451" s="1435"/>
      <c r="Z451" s="1435"/>
    </row>
    <row r="452" spans="1:26" ht="12" customHeight="1">
      <c r="A452" s="1435"/>
      <c r="B452" s="1435"/>
      <c r="C452" s="1435"/>
      <c r="D452" s="1435"/>
      <c r="E452" s="1435"/>
      <c r="F452" s="1435"/>
      <c r="G452" s="1435"/>
      <c r="H452" s="1435"/>
      <c r="I452" s="1435"/>
      <c r="J452" s="1435"/>
      <c r="K452" s="1435"/>
      <c r="L452" s="1435"/>
      <c r="M452" s="1435"/>
      <c r="N452" s="1435"/>
      <c r="O452" s="1435"/>
      <c r="P452" s="1435"/>
      <c r="Q452" s="1435"/>
      <c r="R452" s="1435"/>
      <c r="S452" s="1435"/>
      <c r="T452" s="1435"/>
      <c r="U452" s="1435"/>
      <c r="V452" s="1435"/>
      <c r="W452" s="1435"/>
      <c r="X452" s="1435"/>
      <c r="Y452" s="1435"/>
      <c r="Z452" s="1435"/>
    </row>
    <row r="453" spans="1:26" ht="12" customHeight="1">
      <c r="A453" s="1435"/>
      <c r="B453" s="1435"/>
      <c r="C453" s="1435"/>
      <c r="D453" s="1435"/>
      <c r="E453" s="1435"/>
      <c r="F453" s="1435"/>
      <c r="G453" s="1435"/>
      <c r="H453" s="1435"/>
      <c r="I453" s="1435"/>
      <c r="J453" s="1435"/>
      <c r="K453" s="1435"/>
      <c r="L453" s="1435"/>
      <c r="M453" s="1435"/>
      <c r="N453" s="1435"/>
      <c r="O453" s="1435"/>
      <c r="P453" s="1435"/>
      <c r="Q453" s="1435"/>
      <c r="R453" s="1435"/>
      <c r="S453" s="1435"/>
      <c r="T453" s="1435"/>
      <c r="U453" s="1435"/>
      <c r="V453" s="1435"/>
      <c r="W453" s="1435"/>
      <c r="X453" s="1435"/>
      <c r="Y453" s="1435"/>
      <c r="Z453" s="1435"/>
    </row>
    <row r="454" spans="1:26" ht="12" customHeight="1">
      <c r="A454" s="1435"/>
      <c r="B454" s="1435"/>
      <c r="C454" s="1435"/>
      <c r="D454" s="1435"/>
      <c r="E454" s="1435"/>
      <c r="F454" s="1435"/>
      <c r="G454" s="1435"/>
      <c r="H454" s="1435"/>
      <c r="I454" s="1435"/>
      <c r="J454" s="1435"/>
      <c r="K454" s="1435"/>
      <c r="L454" s="1435"/>
      <c r="M454" s="1435"/>
      <c r="N454" s="1435"/>
      <c r="O454" s="1435"/>
      <c r="P454" s="1435"/>
      <c r="Q454" s="1435"/>
      <c r="R454" s="1435"/>
      <c r="S454" s="1435"/>
      <c r="T454" s="1435"/>
      <c r="U454" s="1435"/>
      <c r="V454" s="1435"/>
      <c r="W454" s="1435"/>
      <c r="X454" s="1435"/>
      <c r="Y454" s="1435"/>
      <c r="Z454" s="1435"/>
    </row>
    <row r="455" spans="1:26" ht="12" customHeight="1">
      <c r="A455" s="1435"/>
      <c r="B455" s="1435"/>
      <c r="C455" s="1435"/>
      <c r="D455" s="1435"/>
      <c r="E455" s="1435"/>
      <c r="F455" s="1435"/>
      <c r="G455" s="1435"/>
      <c r="H455" s="1435"/>
      <c r="I455" s="1435"/>
      <c r="J455" s="1435"/>
      <c r="K455" s="1435"/>
      <c r="L455" s="1435"/>
      <c r="M455" s="1435"/>
      <c r="N455" s="1435"/>
      <c r="O455" s="1435"/>
      <c r="P455" s="1435"/>
      <c r="Q455" s="1435"/>
      <c r="R455" s="1435"/>
      <c r="S455" s="1435"/>
      <c r="T455" s="1435"/>
      <c r="U455" s="1435"/>
      <c r="V455" s="1435"/>
      <c r="W455" s="1435"/>
      <c r="X455" s="1435"/>
      <c r="Y455" s="1435"/>
      <c r="Z455" s="1435"/>
    </row>
    <row r="456" spans="1:26" ht="12" customHeight="1">
      <c r="A456" s="1435"/>
      <c r="B456" s="1435"/>
      <c r="C456" s="1435"/>
      <c r="D456" s="1435"/>
      <c r="E456" s="1435"/>
      <c r="F456" s="1435"/>
      <c r="G456" s="1435"/>
      <c r="H456" s="1435"/>
      <c r="I456" s="1435"/>
      <c r="J456" s="1435"/>
      <c r="K456" s="1435"/>
      <c r="L456" s="1435"/>
      <c r="M456" s="1435"/>
      <c r="N456" s="1435"/>
      <c r="O456" s="1435"/>
      <c r="P456" s="1435"/>
      <c r="Q456" s="1435"/>
      <c r="R456" s="1435"/>
      <c r="S456" s="1435"/>
      <c r="T456" s="1435"/>
      <c r="U456" s="1435"/>
      <c r="V456" s="1435"/>
      <c r="W456" s="1435"/>
      <c r="X456" s="1435"/>
      <c r="Y456" s="1435"/>
      <c r="Z456" s="1435"/>
    </row>
    <row r="457" spans="1:26" ht="12" customHeight="1">
      <c r="A457" s="1435"/>
      <c r="B457" s="1435"/>
      <c r="C457" s="1435"/>
      <c r="D457" s="1435"/>
      <c r="E457" s="1435"/>
      <c r="F457" s="1435"/>
      <c r="G457" s="1435"/>
      <c r="H457" s="1435"/>
      <c r="I457" s="1435"/>
      <c r="J457" s="1435"/>
      <c r="K457" s="1435"/>
      <c r="L457" s="1435"/>
      <c r="M457" s="1435"/>
      <c r="N457" s="1435"/>
      <c r="O457" s="1435"/>
      <c r="P457" s="1435"/>
      <c r="Q457" s="1435"/>
      <c r="R457" s="1435"/>
      <c r="S457" s="1435"/>
      <c r="T457" s="1435"/>
      <c r="U457" s="1435"/>
      <c r="V457" s="1435"/>
      <c r="W457" s="1435"/>
      <c r="X457" s="1435"/>
      <c r="Y457" s="1435"/>
      <c r="Z457" s="1435"/>
    </row>
    <row r="458" spans="1:26" ht="12" customHeight="1">
      <c r="A458" s="1435"/>
      <c r="B458" s="1435"/>
      <c r="C458" s="1435"/>
      <c r="D458" s="1435"/>
      <c r="E458" s="1435"/>
      <c r="F458" s="1435"/>
      <c r="G458" s="1435"/>
      <c r="H458" s="1435"/>
      <c r="I458" s="1435"/>
      <c r="J458" s="1435"/>
      <c r="K458" s="1435"/>
      <c r="L458" s="1435"/>
      <c r="M458" s="1435"/>
      <c r="N458" s="1435"/>
      <c r="O458" s="1435"/>
      <c r="P458" s="1435"/>
      <c r="Q458" s="1435"/>
      <c r="R458" s="1435"/>
      <c r="S458" s="1435"/>
      <c r="T458" s="1435"/>
      <c r="U458" s="1435"/>
      <c r="V458" s="1435"/>
      <c r="W458" s="1435"/>
      <c r="X458" s="1435"/>
      <c r="Y458" s="1435"/>
      <c r="Z458" s="1435"/>
    </row>
    <row r="459" spans="1:26" ht="12" customHeight="1">
      <c r="A459" s="1435"/>
      <c r="B459" s="1435"/>
      <c r="C459" s="1435"/>
      <c r="D459" s="1435"/>
      <c r="E459" s="1435"/>
      <c r="F459" s="1435"/>
      <c r="G459" s="1435"/>
      <c r="H459" s="1435"/>
      <c r="I459" s="1435"/>
      <c r="J459" s="1435"/>
      <c r="K459" s="1435"/>
      <c r="L459" s="1435"/>
      <c r="M459" s="1435"/>
      <c r="N459" s="1435"/>
      <c r="O459" s="1435"/>
      <c r="P459" s="1435"/>
      <c r="Q459" s="1435"/>
      <c r="R459" s="1435"/>
      <c r="S459" s="1435"/>
      <c r="T459" s="1435"/>
      <c r="U459" s="1435"/>
      <c r="V459" s="1435"/>
      <c r="W459" s="1435"/>
      <c r="X459" s="1435"/>
      <c r="Y459" s="1435"/>
      <c r="Z459" s="1435"/>
    </row>
    <row r="460" spans="1:26" ht="12" customHeight="1">
      <c r="A460" s="1435"/>
      <c r="B460" s="1435"/>
      <c r="C460" s="1435"/>
      <c r="D460" s="1435"/>
      <c r="E460" s="1435"/>
      <c r="F460" s="1435"/>
      <c r="G460" s="1435"/>
      <c r="H460" s="1435"/>
      <c r="I460" s="1435"/>
      <c r="J460" s="1435"/>
      <c r="K460" s="1435"/>
      <c r="L460" s="1435"/>
      <c r="M460" s="1435"/>
      <c r="N460" s="1435"/>
      <c r="O460" s="1435"/>
      <c r="P460" s="1435"/>
      <c r="Q460" s="1435"/>
      <c r="R460" s="1435"/>
      <c r="S460" s="1435"/>
      <c r="T460" s="1435"/>
      <c r="U460" s="1435"/>
      <c r="V460" s="1435"/>
      <c r="W460" s="1435"/>
      <c r="X460" s="1435"/>
      <c r="Y460" s="1435"/>
      <c r="Z460" s="1435"/>
    </row>
    <row r="461" spans="1:26" ht="12" customHeight="1">
      <c r="A461" s="1435"/>
      <c r="B461" s="1435"/>
      <c r="C461" s="1435"/>
      <c r="D461" s="1435"/>
      <c r="E461" s="1435"/>
      <c r="F461" s="1435"/>
      <c r="G461" s="1435"/>
      <c r="H461" s="1435"/>
      <c r="I461" s="1435"/>
      <c r="J461" s="1435"/>
      <c r="K461" s="1435"/>
      <c r="L461" s="1435"/>
      <c r="M461" s="1435"/>
      <c r="N461" s="1435"/>
      <c r="O461" s="1435"/>
      <c r="P461" s="1435"/>
      <c r="Q461" s="1435"/>
      <c r="R461" s="1435"/>
      <c r="S461" s="1435"/>
      <c r="T461" s="1435"/>
      <c r="U461" s="1435"/>
      <c r="V461" s="1435"/>
      <c r="W461" s="1435"/>
      <c r="X461" s="1435"/>
      <c r="Y461" s="1435"/>
      <c r="Z461" s="1435"/>
    </row>
    <row r="462" spans="1:26" ht="12" customHeight="1">
      <c r="A462" s="1435"/>
      <c r="B462" s="1435"/>
      <c r="C462" s="1435"/>
      <c r="D462" s="1435"/>
      <c r="E462" s="1435"/>
      <c r="F462" s="1435"/>
      <c r="G462" s="1435"/>
      <c r="H462" s="1435"/>
      <c r="I462" s="1435"/>
      <c r="J462" s="1435"/>
      <c r="K462" s="1435"/>
      <c r="L462" s="1435"/>
      <c r="M462" s="1435"/>
      <c r="N462" s="1435"/>
      <c r="O462" s="1435"/>
      <c r="P462" s="1435"/>
      <c r="Q462" s="1435"/>
      <c r="R462" s="1435"/>
      <c r="S462" s="1435"/>
      <c r="T462" s="1435"/>
      <c r="U462" s="1435"/>
      <c r="V462" s="1435"/>
      <c r="W462" s="1435"/>
      <c r="X462" s="1435"/>
      <c r="Y462" s="1435"/>
      <c r="Z462" s="1435"/>
    </row>
    <row r="463" spans="1:26" ht="12" customHeight="1">
      <c r="A463" s="1435"/>
      <c r="B463" s="1435"/>
      <c r="C463" s="1435"/>
      <c r="D463" s="1435"/>
      <c r="E463" s="1435"/>
      <c r="F463" s="1435"/>
      <c r="G463" s="1435"/>
      <c r="H463" s="1435"/>
      <c r="I463" s="1435"/>
      <c r="J463" s="1435"/>
      <c r="K463" s="1435"/>
      <c r="L463" s="1435"/>
      <c r="M463" s="1435"/>
      <c r="N463" s="1435"/>
      <c r="O463" s="1435"/>
      <c r="P463" s="1435"/>
      <c r="Q463" s="1435"/>
      <c r="R463" s="1435"/>
      <c r="S463" s="1435"/>
      <c r="T463" s="1435"/>
      <c r="U463" s="1435"/>
      <c r="V463" s="1435"/>
      <c r="W463" s="1435"/>
      <c r="X463" s="1435"/>
      <c r="Y463" s="1435"/>
      <c r="Z463" s="1435"/>
    </row>
    <row r="464" spans="1:26" ht="12" customHeight="1">
      <c r="A464" s="1435"/>
      <c r="B464" s="1435"/>
      <c r="C464" s="1435"/>
      <c r="D464" s="1435"/>
      <c r="E464" s="1435"/>
      <c r="F464" s="1435"/>
      <c r="G464" s="1435"/>
      <c r="H464" s="1435"/>
      <c r="I464" s="1435"/>
      <c r="J464" s="1435"/>
      <c r="K464" s="1435"/>
      <c r="L464" s="1435"/>
      <c r="M464" s="1435"/>
      <c r="N464" s="1435"/>
      <c r="O464" s="1435"/>
      <c r="P464" s="1435"/>
      <c r="Q464" s="1435"/>
      <c r="R464" s="1435"/>
      <c r="S464" s="1435"/>
      <c r="T464" s="1435"/>
      <c r="U464" s="1435"/>
      <c r="V464" s="1435"/>
      <c r="W464" s="1435"/>
      <c r="X464" s="1435"/>
      <c r="Y464" s="1435"/>
      <c r="Z464" s="1435"/>
    </row>
    <row r="465" spans="1:26" ht="12" customHeight="1">
      <c r="A465" s="1435"/>
      <c r="B465" s="1435"/>
      <c r="C465" s="1435"/>
      <c r="D465" s="1435"/>
      <c r="E465" s="1435"/>
      <c r="F465" s="1435"/>
      <c r="G465" s="1435"/>
      <c r="H465" s="1435"/>
      <c r="I465" s="1435"/>
      <c r="J465" s="1435"/>
      <c r="K465" s="1435"/>
      <c r="L465" s="1435"/>
      <c r="M465" s="1435"/>
      <c r="N465" s="1435"/>
      <c r="O465" s="1435"/>
      <c r="P465" s="1435"/>
      <c r="Q465" s="1435"/>
      <c r="R465" s="1435"/>
      <c r="S465" s="1435"/>
      <c r="T465" s="1435"/>
      <c r="U465" s="1435"/>
      <c r="V465" s="1435"/>
      <c r="W465" s="1435"/>
      <c r="X465" s="1435"/>
      <c r="Y465" s="1435"/>
      <c r="Z465" s="1435"/>
    </row>
    <row r="466" spans="1:26" ht="12" customHeight="1">
      <c r="A466" s="1435"/>
      <c r="B466" s="1435"/>
      <c r="C466" s="1435"/>
      <c r="D466" s="1435"/>
      <c r="E466" s="1435"/>
      <c r="F466" s="1435"/>
      <c r="G466" s="1435"/>
      <c r="H466" s="1435"/>
      <c r="I466" s="1435"/>
      <c r="J466" s="1435"/>
      <c r="K466" s="1435"/>
      <c r="L466" s="1435"/>
      <c r="M466" s="1435"/>
      <c r="N466" s="1435"/>
      <c r="O466" s="1435"/>
      <c r="P466" s="1435"/>
      <c r="Q466" s="1435"/>
      <c r="R466" s="1435"/>
      <c r="S466" s="1435"/>
      <c r="T466" s="1435"/>
      <c r="U466" s="1435"/>
      <c r="V466" s="1435"/>
      <c r="W466" s="1435"/>
      <c r="X466" s="1435"/>
      <c r="Y466" s="1435"/>
      <c r="Z466" s="1435"/>
    </row>
    <row r="467" spans="1:26" ht="12" customHeight="1">
      <c r="A467" s="1435"/>
      <c r="B467" s="1435"/>
      <c r="C467" s="1435"/>
      <c r="D467" s="1435"/>
      <c r="E467" s="1435"/>
      <c r="F467" s="1435"/>
      <c r="G467" s="1435"/>
      <c r="H467" s="1435"/>
      <c r="I467" s="1435"/>
      <c r="J467" s="1435"/>
      <c r="K467" s="1435"/>
      <c r="L467" s="1435"/>
      <c r="M467" s="1435"/>
      <c r="N467" s="1435"/>
      <c r="O467" s="1435"/>
      <c r="P467" s="1435"/>
      <c r="Q467" s="1435"/>
      <c r="R467" s="1435"/>
      <c r="S467" s="1435"/>
      <c r="T467" s="1435"/>
      <c r="U467" s="1435"/>
      <c r="V467" s="1435"/>
      <c r="W467" s="1435"/>
      <c r="X467" s="1435"/>
      <c r="Y467" s="1435"/>
      <c r="Z467" s="1435"/>
    </row>
    <row r="468" spans="1:26" ht="12" customHeight="1">
      <c r="A468" s="1435"/>
      <c r="B468" s="1435"/>
      <c r="C468" s="1435"/>
      <c r="D468" s="1435"/>
      <c r="E468" s="1435"/>
      <c r="F468" s="1435"/>
      <c r="G468" s="1435"/>
      <c r="H468" s="1435"/>
      <c r="I468" s="1435"/>
      <c r="J468" s="1435"/>
      <c r="K468" s="1435"/>
      <c r="L468" s="1435"/>
      <c r="M468" s="1435"/>
      <c r="N468" s="1435"/>
      <c r="O468" s="1435"/>
      <c r="P468" s="1435"/>
      <c r="Q468" s="1435"/>
      <c r="R468" s="1435"/>
      <c r="S468" s="1435"/>
      <c r="T468" s="1435"/>
      <c r="U468" s="1435"/>
      <c r="V468" s="1435"/>
      <c r="W468" s="1435"/>
      <c r="X468" s="1435"/>
      <c r="Y468" s="1435"/>
      <c r="Z468" s="1435"/>
    </row>
    <row r="469" spans="1:26" ht="12" customHeight="1">
      <c r="A469" s="1435"/>
      <c r="B469" s="1435"/>
      <c r="C469" s="1435"/>
      <c r="D469" s="1435"/>
      <c r="E469" s="1435"/>
      <c r="F469" s="1435"/>
      <c r="G469" s="1435"/>
      <c r="H469" s="1435"/>
      <c r="I469" s="1435"/>
      <c r="J469" s="1435"/>
      <c r="K469" s="1435"/>
      <c r="L469" s="1435"/>
      <c r="M469" s="1435"/>
      <c r="N469" s="1435"/>
      <c r="O469" s="1435"/>
      <c r="P469" s="1435"/>
      <c r="Q469" s="1435"/>
      <c r="R469" s="1435"/>
      <c r="S469" s="1435"/>
      <c r="T469" s="1435"/>
      <c r="U469" s="1435"/>
      <c r="V469" s="1435"/>
      <c r="W469" s="1435"/>
      <c r="X469" s="1435"/>
      <c r="Y469" s="1435"/>
      <c r="Z469" s="1435"/>
    </row>
    <row r="470" spans="1:26" ht="12" customHeight="1">
      <c r="A470" s="1435"/>
      <c r="B470" s="1435"/>
      <c r="C470" s="1435"/>
      <c r="D470" s="1435"/>
      <c r="E470" s="1435"/>
      <c r="F470" s="1435"/>
      <c r="G470" s="1435"/>
      <c r="H470" s="1435"/>
      <c r="I470" s="1435"/>
      <c r="J470" s="1435"/>
      <c r="K470" s="1435"/>
      <c r="L470" s="1435"/>
      <c r="M470" s="1435"/>
      <c r="N470" s="1435"/>
      <c r="O470" s="1435"/>
      <c r="P470" s="1435"/>
      <c r="Q470" s="1435"/>
      <c r="R470" s="1435"/>
      <c r="S470" s="1435"/>
      <c r="T470" s="1435"/>
      <c r="U470" s="1435"/>
      <c r="V470" s="1435"/>
      <c r="W470" s="1435"/>
      <c r="X470" s="1435"/>
      <c r="Y470" s="1435"/>
      <c r="Z470" s="1435"/>
    </row>
    <row r="471" spans="1:26" ht="12" customHeight="1">
      <c r="A471" s="1435"/>
      <c r="B471" s="1435"/>
      <c r="C471" s="1435"/>
      <c r="D471" s="1435"/>
      <c r="E471" s="1435"/>
      <c r="F471" s="1435"/>
      <c r="G471" s="1435"/>
      <c r="H471" s="1435"/>
      <c r="I471" s="1435"/>
      <c r="J471" s="1435"/>
      <c r="K471" s="1435"/>
      <c r="L471" s="1435"/>
      <c r="M471" s="1435"/>
      <c r="N471" s="1435"/>
      <c r="O471" s="1435"/>
      <c r="P471" s="1435"/>
      <c r="Q471" s="1435"/>
      <c r="R471" s="1435"/>
      <c r="S471" s="1435"/>
      <c r="T471" s="1435"/>
      <c r="U471" s="1435"/>
      <c r="V471" s="1435"/>
      <c r="W471" s="1435"/>
      <c r="X471" s="1435"/>
      <c r="Y471" s="1435"/>
      <c r="Z471" s="1435"/>
    </row>
    <row r="472" spans="1:26" ht="12" customHeight="1">
      <c r="A472" s="1435"/>
      <c r="B472" s="1435"/>
      <c r="C472" s="1435"/>
      <c r="D472" s="1435"/>
      <c r="E472" s="1435"/>
      <c r="F472" s="1435"/>
      <c r="G472" s="1435"/>
      <c r="H472" s="1435"/>
      <c r="I472" s="1435"/>
      <c r="J472" s="1435"/>
      <c r="K472" s="1435"/>
      <c r="L472" s="1435"/>
      <c r="M472" s="1435"/>
      <c r="N472" s="1435"/>
      <c r="O472" s="1435"/>
      <c r="P472" s="1435"/>
      <c r="Q472" s="1435"/>
      <c r="R472" s="1435"/>
      <c r="S472" s="1435"/>
      <c r="T472" s="1435"/>
      <c r="U472" s="1435"/>
      <c r="V472" s="1435"/>
      <c r="W472" s="1435"/>
      <c r="X472" s="1435"/>
      <c r="Y472" s="1435"/>
      <c r="Z472" s="1435"/>
    </row>
    <row r="473" spans="1:26" ht="12" customHeight="1">
      <c r="A473" s="1435"/>
      <c r="B473" s="1435"/>
      <c r="C473" s="1435"/>
      <c r="D473" s="1435"/>
      <c r="E473" s="1435"/>
      <c r="F473" s="1435"/>
      <c r="G473" s="1435"/>
      <c r="H473" s="1435"/>
      <c r="I473" s="1435"/>
      <c r="J473" s="1435"/>
      <c r="K473" s="1435"/>
      <c r="L473" s="1435"/>
      <c r="M473" s="1435"/>
      <c r="N473" s="1435"/>
      <c r="O473" s="1435"/>
      <c r="P473" s="1435"/>
      <c r="Q473" s="1435"/>
      <c r="R473" s="1435"/>
      <c r="S473" s="1435"/>
      <c r="T473" s="1435"/>
      <c r="U473" s="1435"/>
      <c r="V473" s="1435"/>
      <c r="W473" s="1435"/>
      <c r="X473" s="1435"/>
      <c r="Y473" s="1435"/>
      <c r="Z473" s="1435"/>
    </row>
    <row r="474" spans="1:26" ht="12" customHeight="1">
      <c r="A474" s="1435"/>
      <c r="B474" s="1435"/>
      <c r="C474" s="1435"/>
      <c r="D474" s="1435"/>
      <c r="E474" s="1435"/>
      <c r="F474" s="1435"/>
      <c r="G474" s="1435"/>
      <c r="H474" s="1435"/>
      <c r="I474" s="1435"/>
      <c r="J474" s="1435"/>
      <c r="K474" s="1435"/>
      <c r="L474" s="1435"/>
      <c r="M474" s="1435"/>
      <c r="N474" s="1435"/>
      <c r="O474" s="1435"/>
      <c r="P474" s="1435"/>
      <c r="Q474" s="1435"/>
      <c r="R474" s="1435"/>
      <c r="S474" s="1435"/>
      <c r="T474" s="1435"/>
      <c r="U474" s="1435"/>
      <c r="V474" s="1435"/>
      <c r="W474" s="1435"/>
      <c r="X474" s="1435"/>
      <c r="Y474" s="1435"/>
      <c r="Z474" s="1435"/>
    </row>
    <row r="475" spans="1:26" ht="12" customHeight="1">
      <c r="A475" s="1435"/>
      <c r="B475" s="1435"/>
      <c r="C475" s="1435"/>
      <c r="D475" s="1435"/>
      <c r="E475" s="1435"/>
      <c r="F475" s="1435"/>
      <c r="G475" s="1435"/>
      <c r="H475" s="1435"/>
      <c r="I475" s="1435"/>
      <c r="J475" s="1435"/>
      <c r="K475" s="1435"/>
      <c r="L475" s="1435"/>
      <c r="M475" s="1435"/>
      <c r="N475" s="1435"/>
      <c r="O475" s="1435"/>
      <c r="P475" s="1435"/>
      <c r="Q475" s="1435"/>
      <c r="R475" s="1435"/>
      <c r="S475" s="1435"/>
      <c r="T475" s="1435"/>
      <c r="U475" s="1435"/>
      <c r="V475" s="1435"/>
      <c r="W475" s="1435"/>
      <c r="X475" s="1435"/>
      <c r="Y475" s="1435"/>
      <c r="Z475" s="1435"/>
    </row>
    <row r="476" spans="1:26" ht="12" customHeight="1">
      <c r="A476" s="1435"/>
      <c r="B476" s="1435"/>
      <c r="C476" s="1435"/>
      <c r="D476" s="1435"/>
      <c r="E476" s="1435"/>
      <c r="F476" s="1435"/>
      <c r="G476" s="1435"/>
      <c r="H476" s="1435"/>
      <c r="I476" s="1435"/>
      <c r="J476" s="1435"/>
      <c r="K476" s="1435"/>
      <c r="L476" s="1435"/>
      <c r="M476" s="1435"/>
      <c r="N476" s="1435"/>
      <c r="O476" s="1435"/>
      <c r="P476" s="1435"/>
      <c r="Q476" s="1435"/>
      <c r="R476" s="1435"/>
      <c r="S476" s="1435"/>
      <c r="T476" s="1435"/>
      <c r="U476" s="1435"/>
      <c r="V476" s="1435"/>
      <c r="W476" s="1435"/>
      <c r="X476" s="1435"/>
      <c r="Y476" s="1435"/>
      <c r="Z476" s="1435"/>
    </row>
    <row r="477" spans="1:26" ht="12" customHeight="1">
      <c r="A477" s="1435"/>
      <c r="B477" s="1435"/>
      <c r="C477" s="1435"/>
      <c r="D477" s="1435"/>
      <c r="E477" s="1435"/>
      <c r="F477" s="1435"/>
      <c r="G477" s="1435"/>
      <c r="H477" s="1435"/>
      <c r="I477" s="1435"/>
      <c r="J477" s="1435"/>
      <c r="K477" s="1435"/>
      <c r="L477" s="1435"/>
      <c r="M477" s="1435"/>
      <c r="N477" s="1435"/>
      <c r="O477" s="1435"/>
      <c r="P477" s="1435"/>
      <c r="Q477" s="1435"/>
      <c r="R477" s="1435"/>
      <c r="S477" s="1435"/>
      <c r="T477" s="1435"/>
      <c r="U477" s="1435"/>
      <c r="V477" s="1435"/>
      <c r="W477" s="1435"/>
      <c r="X477" s="1435"/>
      <c r="Y477" s="1435"/>
      <c r="Z477" s="1435"/>
    </row>
    <row r="478" spans="1:26" ht="12" customHeight="1">
      <c r="A478" s="1435"/>
      <c r="B478" s="1435"/>
      <c r="C478" s="1435"/>
      <c r="D478" s="1435"/>
      <c r="E478" s="1435"/>
      <c r="F478" s="1435"/>
      <c r="G478" s="1435"/>
      <c r="H478" s="1435"/>
      <c r="I478" s="1435"/>
      <c r="J478" s="1435"/>
      <c r="K478" s="1435"/>
      <c r="L478" s="1435"/>
      <c r="M478" s="1435"/>
      <c r="N478" s="1435"/>
      <c r="O478" s="1435"/>
      <c r="P478" s="1435"/>
      <c r="Q478" s="1435"/>
      <c r="R478" s="1435"/>
      <c r="S478" s="1435"/>
      <c r="T478" s="1435"/>
      <c r="U478" s="1435"/>
      <c r="V478" s="1435"/>
      <c r="W478" s="1435"/>
      <c r="X478" s="1435"/>
      <c r="Y478" s="1435"/>
      <c r="Z478" s="1435"/>
    </row>
    <row r="479" spans="1:26" ht="12" customHeight="1">
      <c r="A479" s="1435"/>
      <c r="B479" s="1435"/>
      <c r="C479" s="1435"/>
      <c r="D479" s="1435"/>
      <c r="E479" s="1435"/>
      <c r="F479" s="1435"/>
      <c r="G479" s="1435"/>
      <c r="H479" s="1435"/>
      <c r="I479" s="1435"/>
      <c r="J479" s="1435"/>
      <c r="K479" s="1435"/>
      <c r="L479" s="1435"/>
      <c r="M479" s="1435"/>
      <c r="N479" s="1435"/>
      <c r="O479" s="1435"/>
      <c r="P479" s="1435"/>
      <c r="Q479" s="1435"/>
      <c r="R479" s="1435"/>
      <c r="S479" s="1435"/>
      <c r="T479" s="1435"/>
      <c r="U479" s="1435"/>
      <c r="V479" s="1435"/>
      <c r="W479" s="1435"/>
      <c r="X479" s="1435"/>
      <c r="Y479" s="1435"/>
      <c r="Z479" s="1435"/>
    </row>
    <row r="480" spans="1:26" ht="12" customHeight="1">
      <c r="A480" s="1435"/>
      <c r="B480" s="1435"/>
      <c r="C480" s="1435"/>
      <c r="D480" s="1435"/>
      <c r="E480" s="1435"/>
      <c r="F480" s="1435"/>
      <c r="G480" s="1435"/>
      <c r="H480" s="1435"/>
      <c r="I480" s="1435"/>
      <c r="J480" s="1435"/>
      <c r="K480" s="1435"/>
      <c r="L480" s="1435"/>
      <c r="M480" s="1435"/>
      <c r="N480" s="1435"/>
      <c r="O480" s="1435"/>
      <c r="P480" s="1435"/>
      <c r="Q480" s="1435"/>
      <c r="R480" s="1435"/>
      <c r="S480" s="1435"/>
      <c r="T480" s="1435"/>
      <c r="U480" s="1435"/>
      <c r="V480" s="1435"/>
      <c r="W480" s="1435"/>
      <c r="X480" s="1435"/>
      <c r="Y480" s="1435"/>
      <c r="Z480" s="1435"/>
    </row>
    <row r="481" spans="1:26" ht="12" customHeight="1">
      <c r="A481" s="1435"/>
      <c r="B481" s="1435"/>
      <c r="C481" s="1435"/>
      <c r="D481" s="1435"/>
      <c r="E481" s="1435"/>
      <c r="F481" s="1435"/>
      <c r="G481" s="1435"/>
      <c r="H481" s="1435"/>
      <c r="I481" s="1435"/>
      <c r="J481" s="1435"/>
      <c r="K481" s="1435"/>
      <c r="L481" s="1435"/>
      <c r="M481" s="1435"/>
      <c r="N481" s="1435"/>
      <c r="O481" s="1435"/>
      <c r="P481" s="1435"/>
      <c r="Q481" s="1435"/>
      <c r="R481" s="1435"/>
      <c r="S481" s="1435"/>
      <c r="T481" s="1435"/>
      <c r="U481" s="1435"/>
      <c r="V481" s="1435"/>
      <c r="W481" s="1435"/>
      <c r="X481" s="1435"/>
      <c r="Y481" s="1435"/>
      <c r="Z481" s="1435"/>
    </row>
    <row r="482" spans="1:26" ht="12" customHeight="1">
      <c r="A482" s="1435"/>
      <c r="B482" s="1435"/>
      <c r="C482" s="1435"/>
      <c r="D482" s="1435"/>
      <c r="E482" s="1435"/>
      <c r="F482" s="1435"/>
      <c r="G482" s="1435"/>
      <c r="H482" s="1435"/>
      <c r="I482" s="1435"/>
      <c r="J482" s="1435"/>
      <c r="K482" s="1435"/>
      <c r="L482" s="1435"/>
      <c r="M482" s="1435"/>
      <c r="N482" s="1435"/>
      <c r="O482" s="1435"/>
      <c r="P482" s="1435"/>
      <c r="Q482" s="1435"/>
      <c r="R482" s="1435"/>
      <c r="S482" s="1435"/>
      <c r="T482" s="1435"/>
      <c r="U482" s="1435"/>
      <c r="V482" s="1435"/>
      <c r="W482" s="1435"/>
      <c r="X482" s="1435"/>
      <c r="Y482" s="1435"/>
      <c r="Z482" s="1435"/>
    </row>
    <row r="483" spans="1:26" ht="12" customHeight="1">
      <c r="A483" s="1435"/>
      <c r="B483" s="1435"/>
      <c r="C483" s="1435"/>
      <c r="D483" s="1435"/>
      <c r="E483" s="1435"/>
      <c r="F483" s="1435"/>
      <c r="G483" s="1435"/>
      <c r="H483" s="1435"/>
      <c r="I483" s="1435"/>
      <c r="J483" s="1435"/>
      <c r="K483" s="1435"/>
      <c r="L483" s="1435"/>
      <c r="M483" s="1435"/>
      <c r="N483" s="1435"/>
      <c r="O483" s="1435"/>
      <c r="P483" s="1435"/>
      <c r="Q483" s="1435"/>
      <c r="R483" s="1435"/>
      <c r="S483" s="1435"/>
      <c r="T483" s="1435"/>
      <c r="U483" s="1435"/>
      <c r="V483" s="1435"/>
      <c r="W483" s="1435"/>
      <c r="X483" s="1435"/>
      <c r="Y483" s="1435"/>
      <c r="Z483" s="1435"/>
    </row>
    <row r="484" spans="1:26" ht="12" customHeight="1">
      <c r="A484" s="1435"/>
      <c r="B484" s="1435"/>
      <c r="C484" s="1435"/>
      <c r="D484" s="1435"/>
      <c r="E484" s="1435"/>
      <c r="F484" s="1435"/>
      <c r="G484" s="1435"/>
      <c r="H484" s="1435"/>
      <c r="I484" s="1435"/>
      <c r="J484" s="1435"/>
      <c r="K484" s="1435"/>
      <c r="L484" s="1435"/>
      <c r="M484" s="1435"/>
      <c r="N484" s="1435"/>
      <c r="O484" s="1435"/>
      <c r="P484" s="1435"/>
      <c r="Q484" s="1435"/>
      <c r="R484" s="1435"/>
      <c r="S484" s="1435"/>
      <c r="T484" s="1435"/>
      <c r="U484" s="1435"/>
      <c r="V484" s="1435"/>
      <c r="W484" s="1435"/>
      <c r="X484" s="1435"/>
      <c r="Y484" s="1435"/>
      <c r="Z484" s="1435"/>
    </row>
    <row r="485" spans="1:26" ht="12" customHeight="1">
      <c r="A485" s="1435"/>
      <c r="B485" s="1435"/>
      <c r="C485" s="1435"/>
      <c r="D485" s="1435"/>
      <c r="E485" s="1435"/>
      <c r="F485" s="1435"/>
      <c r="G485" s="1435"/>
      <c r="H485" s="1435"/>
      <c r="I485" s="1435"/>
      <c r="J485" s="1435"/>
      <c r="K485" s="1435"/>
      <c r="L485" s="1435"/>
      <c r="M485" s="1435"/>
      <c r="N485" s="1435"/>
      <c r="O485" s="1435"/>
      <c r="P485" s="1435"/>
      <c r="Q485" s="1435"/>
      <c r="R485" s="1435"/>
      <c r="S485" s="1435"/>
      <c r="T485" s="1435"/>
      <c r="U485" s="1435"/>
      <c r="V485" s="1435"/>
      <c r="W485" s="1435"/>
      <c r="X485" s="1435"/>
      <c r="Y485" s="1435"/>
      <c r="Z485" s="1435"/>
    </row>
    <row r="486" spans="1:26" ht="12" customHeight="1">
      <c r="A486" s="1435"/>
      <c r="B486" s="1435"/>
      <c r="C486" s="1435"/>
      <c r="D486" s="1435"/>
      <c r="E486" s="1435"/>
      <c r="F486" s="1435"/>
      <c r="G486" s="1435"/>
      <c r="H486" s="1435"/>
      <c r="I486" s="1435"/>
      <c r="J486" s="1435"/>
      <c r="K486" s="1435"/>
      <c r="L486" s="1435"/>
      <c r="M486" s="1435"/>
      <c r="N486" s="1435"/>
      <c r="O486" s="1435"/>
      <c r="P486" s="1435"/>
      <c r="Q486" s="1435"/>
      <c r="R486" s="1435"/>
      <c r="S486" s="1435"/>
      <c r="T486" s="1435"/>
      <c r="U486" s="1435"/>
      <c r="V486" s="1435"/>
      <c r="W486" s="1435"/>
      <c r="X486" s="1435"/>
      <c r="Y486" s="1435"/>
      <c r="Z486" s="1435"/>
    </row>
    <row r="487" spans="1:26" ht="12" customHeight="1">
      <c r="A487" s="1435"/>
      <c r="B487" s="1435"/>
      <c r="C487" s="1435"/>
      <c r="D487" s="1435"/>
      <c r="E487" s="1435"/>
      <c r="F487" s="1435"/>
      <c r="G487" s="1435"/>
      <c r="H487" s="1435"/>
      <c r="I487" s="1435"/>
      <c r="J487" s="1435"/>
      <c r="K487" s="1435"/>
      <c r="L487" s="1435"/>
      <c r="M487" s="1435"/>
      <c r="N487" s="1435"/>
      <c r="O487" s="1435"/>
      <c r="P487" s="1435"/>
      <c r="Q487" s="1435"/>
      <c r="R487" s="1435"/>
      <c r="S487" s="1435"/>
      <c r="T487" s="1435"/>
      <c r="U487" s="1435"/>
      <c r="V487" s="1435"/>
      <c r="W487" s="1435"/>
      <c r="X487" s="1435"/>
      <c r="Y487" s="1435"/>
      <c r="Z487" s="1435"/>
    </row>
    <row r="488" spans="1:26" ht="12" customHeight="1">
      <c r="A488" s="1435"/>
      <c r="B488" s="1435"/>
      <c r="C488" s="1435"/>
      <c r="D488" s="1435"/>
      <c r="E488" s="1435"/>
      <c r="F488" s="1435"/>
      <c r="G488" s="1435"/>
      <c r="H488" s="1435"/>
      <c r="I488" s="1435"/>
      <c r="J488" s="1435"/>
      <c r="K488" s="1435"/>
      <c r="L488" s="1435"/>
      <c r="M488" s="1435"/>
      <c r="N488" s="1435"/>
      <c r="O488" s="1435"/>
      <c r="P488" s="1435"/>
      <c r="Q488" s="1435"/>
      <c r="R488" s="1435"/>
      <c r="S488" s="1435"/>
      <c r="T488" s="1435"/>
      <c r="U488" s="1435"/>
      <c r="V488" s="1435"/>
      <c r="W488" s="1435"/>
      <c r="X488" s="1435"/>
      <c r="Y488" s="1435"/>
      <c r="Z488" s="1435"/>
    </row>
    <row r="489" spans="1:26" ht="12" customHeight="1">
      <c r="A489" s="1435"/>
      <c r="B489" s="1435"/>
      <c r="C489" s="1435"/>
      <c r="D489" s="1435"/>
      <c r="E489" s="1435"/>
      <c r="F489" s="1435"/>
      <c r="G489" s="1435"/>
      <c r="H489" s="1435"/>
      <c r="I489" s="1435"/>
      <c r="J489" s="1435"/>
      <c r="K489" s="1435"/>
      <c r="L489" s="1435"/>
      <c r="M489" s="1435"/>
      <c r="N489" s="1435"/>
      <c r="O489" s="1435"/>
      <c r="P489" s="1435"/>
      <c r="Q489" s="1435"/>
      <c r="R489" s="1435"/>
      <c r="S489" s="1435"/>
      <c r="T489" s="1435"/>
      <c r="U489" s="1435"/>
      <c r="V489" s="1435"/>
      <c r="W489" s="1435"/>
      <c r="X489" s="1435"/>
      <c r="Y489" s="1435"/>
      <c r="Z489" s="1435"/>
    </row>
    <row r="490" spans="1:26" ht="12" customHeight="1">
      <c r="A490" s="1435"/>
      <c r="B490" s="1435"/>
      <c r="C490" s="1435"/>
      <c r="D490" s="1435"/>
      <c r="E490" s="1435"/>
      <c r="F490" s="1435"/>
      <c r="G490" s="1435"/>
      <c r="H490" s="1435"/>
      <c r="I490" s="1435"/>
      <c r="J490" s="1435"/>
      <c r="K490" s="1435"/>
      <c r="L490" s="1435"/>
      <c r="M490" s="1435"/>
      <c r="N490" s="1435"/>
      <c r="O490" s="1435"/>
      <c r="P490" s="1435"/>
      <c r="Q490" s="1435"/>
      <c r="R490" s="1435"/>
      <c r="S490" s="1435"/>
      <c r="T490" s="1435"/>
      <c r="U490" s="1435"/>
      <c r="V490" s="1435"/>
      <c r="W490" s="1435"/>
      <c r="X490" s="1435"/>
      <c r="Y490" s="1435"/>
      <c r="Z490" s="1435"/>
    </row>
    <row r="491" spans="1:26" ht="12" customHeight="1">
      <c r="A491" s="1435"/>
      <c r="B491" s="1435"/>
      <c r="C491" s="1435"/>
      <c r="D491" s="1435"/>
      <c r="E491" s="1435"/>
      <c r="F491" s="1435"/>
      <c r="G491" s="1435"/>
      <c r="H491" s="1435"/>
      <c r="I491" s="1435"/>
      <c r="J491" s="1435"/>
      <c r="K491" s="1435"/>
      <c r="L491" s="1435"/>
      <c r="M491" s="1435"/>
      <c r="N491" s="1435"/>
      <c r="O491" s="1435"/>
      <c r="P491" s="1435"/>
      <c r="Q491" s="1435"/>
      <c r="R491" s="1435"/>
      <c r="S491" s="1435"/>
      <c r="T491" s="1435"/>
      <c r="U491" s="1435"/>
      <c r="V491" s="1435"/>
      <c r="W491" s="1435"/>
      <c r="X491" s="1435"/>
      <c r="Y491" s="1435"/>
      <c r="Z491" s="1435"/>
    </row>
    <row r="492" spans="1:26" ht="12" customHeight="1">
      <c r="A492" s="1435"/>
      <c r="B492" s="1435"/>
      <c r="C492" s="1435"/>
      <c r="D492" s="1435"/>
      <c r="E492" s="1435"/>
      <c r="F492" s="1435"/>
      <c r="G492" s="1435"/>
      <c r="H492" s="1435"/>
      <c r="I492" s="1435"/>
      <c r="J492" s="1435"/>
      <c r="K492" s="1435"/>
      <c r="L492" s="1435"/>
      <c r="M492" s="1435"/>
      <c r="N492" s="1435"/>
      <c r="O492" s="1435"/>
      <c r="P492" s="1435"/>
      <c r="Q492" s="1435"/>
      <c r="R492" s="1435"/>
      <c r="S492" s="1435"/>
      <c r="T492" s="1435"/>
      <c r="U492" s="1435"/>
      <c r="V492" s="1435"/>
      <c r="W492" s="1435"/>
      <c r="X492" s="1435"/>
      <c r="Y492" s="1435"/>
      <c r="Z492" s="1435"/>
    </row>
    <row r="493" spans="1:26" ht="12" customHeight="1">
      <c r="A493" s="1435"/>
      <c r="B493" s="1435"/>
      <c r="C493" s="1435"/>
      <c r="D493" s="1435"/>
      <c r="E493" s="1435"/>
      <c r="F493" s="1435"/>
      <c r="G493" s="1435"/>
      <c r="H493" s="1435"/>
      <c r="I493" s="1435"/>
      <c r="J493" s="1435"/>
      <c r="K493" s="1435"/>
      <c r="L493" s="1435"/>
      <c r="M493" s="1435"/>
      <c r="N493" s="1435"/>
      <c r="O493" s="1435"/>
      <c r="P493" s="1435"/>
      <c r="Q493" s="1435"/>
      <c r="R493" s="1435"/>
      <c r="S493" s="1435"/>
      <c r="T493" s="1435"/>
      <c r="U493" s="1435"/>
      <c r="V493" s="1435"/>
      <c r="W493" s="1435"/>
      <c r="X493" s="1435"/>
      <c r="Y493" s="1435"/>
      <c r="Z493" s="1435"/>
    </row>
    <row r="494" spans="1:26" ht="12" customHeight="1">
      <c r="A494" s="1435"/>
      <c r="B494" s="1435"/>
      <c r="C494" s="1435"/>
      <c r="D494" s="1435"/>
      <c r="E494" s="1435"/>
      <c r="F494" s="1435"/>
      <c r="G494" s="1435"/>
      <c r="H494" s="1435"/>
      <c r="I494" s="1435"/>
      <c r="J494" s="1435"/>
      <c r="K494" s="1435"/>
      <c r="L494" s="1435"/>
      <c r="M494" s="1435"/>
      <c r="N494" s="1435"/>
      <c r="O494" s="1435"/>
      <c r="P494" s="1435"/>
      <c r="Q494" s="1435"/>
      <c r="R494" s="1435"/>
      <c r="S494" s="1435"/>
      <c r="T494" s="1435"/>
      <c r="U494" s="1435"/>
      <c r="V494" s="1435"/>
      <c r="W494" s="1435"/>
      <c r="X494" s="1435"/>
      <c r="Y494" s="1435"/>
      <c r="Z494" s="1435"/>
    </row>
    <row r="495" spans="1:26" ht="12" customHeight="1">
      <c r="A495" s="1435"/>
      <c r="B495" s="1435"/>
      <c r="C495" s="1435"/>
      <c r="D495" s="1435"/>
      <c r="E495" s="1435"/>
      <c r="F495" s="1435"/>
      <c r="G495" s="1435"/>
      <c r="H495" s="1435"/>
      <c r="I495" s="1435"/>
      <c r="J495" s="1435"/>
      <c r="K495" s="1435"/>
      <c r="L495" s="1435"/>
      <c r="M495" s="1435"/>
      <c r="N495" s="1435"/>
      <c r="O495" s="1435"/>
      <c r="P495" s="1435"/>
      <c r="Q495" s="1435"/>
      <c r="R495" s="1435"/>
      <c r="S495" s="1435"/>
      <c r="T495" s="1435"/>
      <c r="U495" s="1435"/>
      <c r="V495" s="1435"/>
      <c r="W495" s="1435"/>
      <c r="X495" s="1435"/>
      <c r="Y495" s="1435"/>
      <c r="Z495" s="1435"/>
    </row>
    <row r="496" spans="1:26" ht="12" customHeight="1">
      <c r="A496" s="1435"/>
      <c r="B496" s="1435"/>
      <c r="C496" s="1435"/>
      <c r="D496" s="1435"/>
      <c r="E496" s="1435"/>
      <c r="F496" s="1435"/>
      <c r="G496" s="1435"/>
      <c r="H496" s="1435"/>
      <c r="I496" s="1435"/>
      <c r="J496" s="1435"/>
      <c r="K496" s="1435"/>
      <c r="L496" s="1435"/>
      <c r="M496" s="1435"/>
      <c r="N496" s="1435"/>
      <c r="O496" s="1435"/>
      <c r="P496" s="1435"/>
      <c r="Q496" s="1435"/>
      <c r="R496" s="1435"/>
      <c r="S496" s="1435"/>
      <c r="T496" s="1435"/>
      <c r="U496" s="1435"/>
      <c r="V496" s="1435"/>
      <c r="W496" s="1435"/>
      <c r="X496" s="1435"/>
      <c r="Y496" s="1435"/>
      <c r="Z496" s="1435"/>
    </row>
    <row r="497" spans="1:26" ht="12" customHeight="1">
      <c r="A497" s="1435"/>
      <c r="B497" s="1435"/>
      <c r="C497" s="1435"/>
      <c r="D497" s="1435"/>
      <c r="E497" s="1435"/>
      <c r="F497" s="1435"/>
      <c r="G497" s="1435"/>
      <c r="H497" s="1435"/>
      <c r="I497" s="1435"/>
      <c r="J497" s="1435"/>
      <c r="K497" s="1435"/>
      <c r="L497" s="1435"/>
      <c r="M497" s="1435"/>
      <c r="N497" s="1435"/>
      <c r="O497" s="1435"/>
      <c r="P497" s="1435"/>
      <c r="Q497" s="1435"/>
      <c r="R497" s="1435"/>
      <c r="S497" s="1435"/>
      <c r="T497" s="1435"/>
      <c r="U497" s="1435"/>
      <c r="V497" s="1435"/>
      <c r="W497" s="1435"/>
      <c r="X497" s="1435"/>
      <c r="Y497" s="1435"/>
      <c r="Z497" s="1435"/>
    </row>
    <row r="498" spans="1:26" ht="12" customHeight="1">
      <c r="A498" s="1435"/>
      <c r="B498" s="1435"/>
      <c r="C498" s="1435"/>
      <c r="D498" s="1435"/>
      <c r="E498" s="1435"/>
      <c r="F498" s="1435"/>
      <c r="G498" s="1435"/>
      <c r="H498" s="1435"/>
      <c r="I498" s="1435"/>
      <c r="J498" s="1435"/>
      <c r="K498" s="1435"/>
      <c r="L498" s="1435"/>
      <c r="M498" s="1435"/>
      <c r="N498" s="1435"/>
      <c r="O498" s="1435"/>
      <c r="P498" s="1435"/>
      <c r="Q498" s="1435"/>
      <c r="R498" s="1435"/>
      <c r="S498" s="1435"/>
      <c r="T498" s="1435"/>
      <c r="U498" s="1435"/>
      <c r="V498" s="1435"/>
      <c r="W498" s="1435"/>
      <c r="X498" s="1435"/>
      <c r="Y498" s="1435"/>
      <c r="Z498" s="1435"/>
    </row>
    <row r="499" spans="1:26" ht="12" customHeight="1">
      <c r="A499" s="1435"/>
      <c r="B499" s="1435"/>
      <c r="C499" s="1435"/>
      <c r="D499" s="1435"/>
      <c r="E499" s="1435"/>
      <c r="F499" s="1435"/>
      <c r="G499" s="1435"/>
      <c r="H499" s="1435"/>
      <c r="I499" s="1435"/>
      <c r="J499" s="1435"/>
      <c r="K499" s="1435"/>
      <c r="L499" s="1435"/>
      <c r="M499" s="1435"/>
      <c r="N499" s="1435"/>
      <c r="O499" s="1435"/>
      <c r="P499" s="1435"/>
      <c r="Q499" s="1435"/>
      <c r="R499" s="1435"/>
      <c r="S499" s="1435"/>
      <c r="T499" s="1435"/>
      <c r="U499" s="1435"/>
      <c r="V499" s="1435"/>
      <c r="W499" s="1435"/>
      <c r="X499" s="1435"/>
      <c r="Y499" s="1435"/>
      <c r="Z499" s="1435"/>
    </row>
    <row r="500" spans="1:26" ht="12" customHeight="1">
      <c r="A500" s="1435"/>
      <c r="B500" s="1435"/>
      <c r="C500" s="1435"/>
      <c r="D500" s="1435"/>
      <c r="E500" s="1435"/>
      <c r="F500" s="1435"/>
      <c r="G500" s="1435"/>
      <c r="H500" s="1435"/>
      <c r="I500" s="1435"/>
      <c r="J500" s="1435"/>
      <c r="K500" s="1435"/>
      <c r="L500" s="1435"/>
      <c r="M500" s="1435"/>
      <c r="N500" s="1435"/>
      <c r="O500" s="1435"/>
      <c r="P500" s="1435"/>
      <c r="Q500" s="1435"/>
      <c r="R500" s="1435"/>
      <c r="S500" s="1435"/>
      <c r="T500" s="1435"/>
      <c r="U500" s="1435"/>
      <c r="V500" s="1435"/>
      <c r="W500" s="1435"/>
      <c r="X500" s="1435"/>
      <c r="Y500" s="1435"/>
      <c r="Z500" s="1435"/>
    </row>
    <row r="501" spans="1:26" ht="12" customHeight="1">
      <c r="A501" s="1435"/>
      <c r="B501" s="1435"/>
      <c r="C501" s="1435"/>
      <c r="D501" s="1435"/>
      <c r="E501" s="1435"/>
      <c r="F501" s="1435"/>
      <c r="G501" s="1435"/>
      <c r="H501" s="1435"/>
      <c r="I501" s="1435"/>
      <c r="J501" s="1435"/>
      <c r="K501" s="1435"/>
      <c r="L501" s="1435"/>
      <c r="M501" s="1435"/>
      <c r="N501" s="1435"/>
      <c r="O501" s="1435"/>
      <c r="P501" s="1435"/>
      <c r="Q501" s="1435"/>
      <c r="R501" s="1435"/>
      <c r="S501" s="1435"/>
      <c r="T501" s="1435"/>
      <c r="U501" s="1435"/>
      <c r="V501" s="1435"/>
      <c r="W501" s="1435"/>
      <c r="X501" s="1435"/>
      <c r="Y501" s="1435"/>
      <c r="Z501" s="1435"/>
    </row>
    <row r="502" spans="1:26" ht="12" customHeight="1">
      <c r="A502" s="1435"/>
      <c r="B502" s="1435"/>
      <c r="C502" s="1435"/>
      <c r="D502" s="1435"/>
      <c r="E502" s="1435"/>
      <c r="F502" s="1435"/>
      <c r="G502" s="1435"/>
      <c r="H502" s="1435"/>
      <c r="I502" s="1435"/>
      <c r="J502" s="1435"/>
      <c r="K502" s="1435"/>
      <c r="L502" s="1435"/>
      <c r="M502" s="1435"/>
      <c r="N502" s="1435"/>
      <c r="O502" s="1435"/>
      <c r="P502" s="1435"/>
      <c r="Q502" s="1435"/>
      <c r="R502" s="1435"/>
      <c r="S502" s="1435"/>
      <c r="T502" s="1435"/>
      <c r="U502" s="1435"/>
      <c r="V502" s="1435"/>
      <c r="W502" s="1435"/>
      <c r="X502" s="1435"/>
      <c r="Y502" s="1435"/>
      <c r="Z502" s="1435"/>
    </row>
    <row r="503" spans="1:26" ht="12" customHeight="1">
      <c r="A503" s="1435"/>
      <c r="B503" s="1435"/>
      <c r="C503" s="1435"/>
      <c r="D503" s="1435"/>
      <c r="E503" s="1435"/>
      <c r="F503" s="1435"/>
      <c r="G503" s="1435"/>
      <c r="H503" s="1435"/>
      <c r="I503" s="1435"/>
      <c r="J503" s="1435"/>
      <c r="K503" s="1435"/>
      <c r="L503" s="1435"/>
      <c r="M503" s="1435"/>
      <c r="N503" s="1435"/>
      <c r="O503" s="1435"/>
      <c r="P503" s="1435"/>
      <c r="Q503" s="1435"/>
      <c r="R503" s="1435"/>
      <c r="S503" s="1435"/>
      <c r="T503" s="1435"/>
      <c r="U503" s="1435"/>
      <c r="V503" s="1435"/>
      <c r="W503" s="1435"/>
      <c r="X503" s="1435"/>
      <c r="Y503" s="1435"/>
      <c r="Z503" s="1435"/>
    </row>
    <row r="504" spans="1:26" ht="12" customHeight="1">
      <c r="A504" s="1435"/>
      <c r="B504" s="1435"/>
      <c r="C504" s="1435"/>
      <c r="D504" s="1435"/>
      <c r="E504" s="1435"/>
      <c r="F504" s="1435"/>
      <c r="G504" s="1435"/>
      <c r="H504" s="1435"/>
      <c r="I504" s="1435"/>
      <c r="J504" s="1435"/>
      <c r="K504" s="1435"/>
      <c r="L504" s="1435"/>
      <c r="M504" s="1435"/>
      <c r="N504" s="1435"/>
      <c r="O504" s="1435"/>
      <c r="P504" s="1435"/>
      <c r="Q504" s="1435"/>
      <c r="R504" s="1435"/>
      <c r="S504" s="1435"/>
      <c r="T504" s="1435"/>
      <c r="U504" s="1435"/>
      <c r="V504" s="1435"/>
      <c r="W504" s="1435"/>
      <c r="X504" s="1435"/>
      <c r="Y504" s="1435"/>
      <c r="Z504" s="1435"/>
    </row>
    <row r="505" spans="1:26" ht="12" customHeight="1">
      <c r="A505" s="1435"/>
      <c r="B505" s="1435"/>
      <c r="C505" s="1435"/>
      <c r="D505" s="1435"/>
      <c r="E505" s="1435"/>
      <c r="F505" s="1435"/>
      <c r="G505" s="1435"/>
      <c r="H505" s="1435"/>
      <c r="I505" s="1435"/>
      <c r="J505" s="1435"/>
      <c r="K505" s="1435"/>
      <c r="L505" s="1435"/>
      <c r="M505" s="1435"/>
      <c r="N505" s="1435"/>
      <c r="O505" s="1435"/>
      <c r="P505" s="1435"/>
      <c r="Q505" s="1435"/>
      <c r="R505" s="1435"/>
      <c r="S505" s="1435"/>
      <c r="T505" s="1435"/>
      <c r="U505" s="1435"/>
      <c r="V505" s="1435"/>
      <c r="W505" s="1435"/>
      <c r="X505" s="1435"/>
      <c r="Y505" s="1435"/>
      <c r="Z505" s="1435"/>
    </row>
    <row r="506" spans="1:26" ht="12" customHeight="1">
      <c r="A506" s="1435"/>
      <c r="B506" s="1435"/>
      <c r="C506" s="1435"/>
      <c r="D506" s="1435"/>
      <c r="E506" s="1435"/>
      <c r="F506" s="1435"/>
      <c r="G506" s="1435"/>
      <c r="H506" s="1435"/>
      <c r="I506" s="1435"/>
      <c r="J506" s="1435"/>
      <c r="K506" s="1435"/>
      <c r="L506" s="1435"/>
      <c r="M506" s="1435"/>
      <c r="N506" s="1435"/>
      <c r="O506" s="1435"/>
      <c r="P506" s="1435"/>
      <c r="Q506" s="1435"/>
      <c r="R506" s="1435"/>
      <c r="S506" s="1435"/>
      <c r="T506" s="1435"/>
      <c r="U506" s="1435"/>
      <c r="V506" s="1435"/>
      <c r="W506" s="1435"/>
      <c r="X506" s="1435"/>
      <c r="Y506" s="1435"/>
      <c r="Z506" s="1435"/>
    </row>
    <row r="507" spans="1:26" ht="12" customHeight="1">
      <c r="A507" s="1435"/>
      <c r="B507" s="1435"/>
      <c r="C507" s="1435"/>
      <c r="D507" s="1435"/>
      <c r="E507" s="1435"/>
      <c r="F507" s="1435"/>
      <c r="G507" s="1435"/>
      <c r="H507" s="1435"/>
      <c r="I507" s="1435"/>
      <c r="J507" s="1435"/>
      <c r="K507" s="1435"/>
      <c r="L507" s="1435"/>
      <c r="M507" s="1435"/>
      <c r="N507" s="1435"/>
      <c r="O507" s="1435"/>
      <c r="P507" s="1435"/>
      <c r="Q507" s="1435"/>
      <c r="R507" s="1435"/>
      <c r="S507" s="1435"/>
      <c r="T507" s="1435"/>
      <c r="U507" s="1435"/>
      <c r="V507" s="1435"/>
      <c r="W507" s="1435"/>
      <c r="X507" s="1435"/>
      <c r="Y507" s="1435"/>
      <c r="Z507" s="1435"/>
    </row>
    <row r="508" spans="1:26" ht="12" customHeight="1">
      <c r="A508" s="1435"/>
      <c r="B508" s="1435"/>
      <c r="C508" s="1435"/>
      <c r="D508" s="1435"/>
      <c r="E508" s="1435"/>
      <c r="F508" s="1435"/>
      <c r="G508" s="1435"/>
      <c r="H508" s="1435"/>
      <c r="I508" s="1435"/>
      <c r="J508" s="1435"/>
      <c r="K508" s="1435"/>
      <c r="L508" s="1435"/>
      <c r="M508" s="1435"/>
      <c r="N508" s="1435"/>
      <c r="O508" s="1435"/>
      <c r="P508" s="1435"/>
      <c r="Q508" s="1435"/>
      <c r="R508" s="1435"/>
      <c r="S508" s="1435"/>
      <c r="T508" s="1435"/>
      <c r="U508" s="1435"/>
      <c r="V508" s="1435"/>
      <c r="W508" s="1435"/>
      <c r="X508" s="1435"/>
      <c r="Y508" s="1435"/>
      <c r="Z508" s="1435"/>
    </row>
    <row r="509" spans="1:26" ht="12" customHeight="1">
      <c r="A509" s="1435"/>
      <c r="B509" s="1435"/>
      <c r="C509" s="1435"/>
      <c r="D509" s="1435"/>
      <c r="E509" s="1435"/>
      <c r="F509" s="1435"/>
      <c r="G509" s="1435"/>
      <c r="H509" s="1435"/>
      <c r="I509" s="1435"/>
      <c r="J509" s="1435"/>
      <c r="K509" s="1435"/>
      <c r="L509" s="1435"/>
      <c r="M509" s="1435"/>
      <c r="N509" s="1435"/>
      <c r="O509" s="1435"/>
      <c r="P509" s="1435"/>
      <c r="Q509" s="1435"/>
      <c r="R509" s="1435"/>
      <c r="S509" s="1435"/>
      <c r="T509" s="1435"/>
      <c r="U509" s="1435"/>
      <c r="V509" s="1435"/>
      <c r="W509" s="1435"/>
      <c r="X509" s="1435"/>
      <c r="Y509" s="1435"/>
      <c r="Z509" s="1435"/>
    </row>
    <row r="510" spans="1:26" ht="12" customHeight="1">
      <c r="A510" s="1435"/>
      <c r="B510" s="1435"/>
      <c r="C510" s="1435"/>
      <c r="D510" s="1435"/>
      <c r="E510" s="1435"/>
      <c r="F510" s="1435"/>
      <c r="G510" s="1435"/>
      <c r="H510" s="1435"/>
      <c r="I510" s="1435"/>
      <c r="J510" s="1435"/>
      <c r="K510" s="1435"/>
      <c r="L510" s="1435"/>
      <c r="M510" s="1435"/>
      <c r="N510" s="1435"/>
      <c r="O510" s="1435"/>
      <c r="P510" s="1435"/>
      <c r="Q510" s="1435"/>
      <c r="R510" s="1435"/>
      <c r="S510" s="1435"/>
      <c r="T510" s="1435"/>
      <c r="U510" s="1435"/>
      <c r="V510" s="1435"/>
      <c r="W510" s="1435"/>
      <c r="X510" s="1435"/>
      <c r="Y510" s="1435"/>
      <c r="Z510" s="1435"/>
    </row>
    <row r="511" spans="1:26" ht="12" customHeight="1">
      <c r="A511" s="1435"/>
      <c r="B511" s="1435"/>
      <c r="C511" s="1435"/>
      <c r="D511" s="1435"/>
      <c r="E511" s="1435"/>
      <c r="F511" s="1435"/>
      <c r="G511" s="1435"/>
      <c r="H511" s="1435"/>
      <c r="I511" s="1435"/>
      <c r="J511" s="1435"/>
      <c r="K511" s="1435"/>
      <c r="L511" s="1435"/>
      <c r="M511" s="1435"/>
      <c r="N511" s="1435"/>
      <c r="O511" s="1435"/>
      <c r="P511" s="1435"/>
      <c r="Q511" s="1435"/>
      <c r="R511" s="1435"/>
      <c r="S511" s="1435"/>
      <c r="T511" s="1435"/>
      <c r="U511" s="1435"/>
      <c r="V511" s="1435"/>
      <c r="W511" s="1435"/>
      <c r="X511" s="1435"/>
      <c r="Y511" s="1435"/>
      <c r="Z511" s="1435"/>
    </row>
    <row r="512" spans="1:26" ht="12" customHeight="1">
      <c r="A512" s="1435"/>
      <c r="B512" s="1435"/>
      <c r="C512" s="1435"/>
      <c r="D512" s="1435"/>
      <c r="E512" s="1435"/>
      <c r="F512" s="1435"/>
      <c r="G512" s="1435"/>
      <c r="H512" s="1435"/>
      <c r="I512" s="1435"/>
      <c r="J512" s="1435"/>
      <c r="K512" s="1435"/>
      <c r="L512" s="1435"/>
      <c r="M512" s="1435"/>
      <c r="N512" s="1435"/>
      <c r="O512" s="1435"/>
      <c r="P512" s="1435"/>
      <c r="Q512" s="1435"/>
      <c r="R512" s="1435"/>
      <c r="S512" s="1435"/>
      <c r="T512" s="1435"/>
      <c r="U512" s="1435"/>
      <c r="V512" s="1435"/>
      <c r="W512" s="1435"/>
      <c r="X512" s="1435"/>
      <c r="Y512" s="1435"/>
      <c r="Z512" s="1435"/>
    </row>
    <row r="513" spans="1:26" ht="12" customHeight="1">
      <c r="A513" s="1435"/>
      <c r="B513" s="1435"/>
      <c r="C513" s="1435"/>
      <c r="D513" s="1435"/>
      <c r="E513" s="1435"/>
      <c r="F513" s="1435"/>
      <c r="G513" s="1435"/>
      <c r="H513" s="1435"/>
      <c r="I513" s="1435"/>
      <c r="J513" s="1435"/>
      <c r="K513" s="1435"/>
      <c r="L513" s="1435"/>
      <c r="M513" s="1435"/>
      <c r="N513" s="1435"/>
      <c r="O513" s="1435"/>
      <c r="P513" s="1435"/>
      <c r="Q513" s="1435"/>
      <c r="R513" s="1435"/>
      <c r="S513" s="1435"/>
      <c r="T513" s="1435"/>
      <c r="U513" s="1435"/>
      <c r="V513" s="1435"/>
      <c r="W513" s="1435"/>
      <c r="X513" s="1435"/>
      <c r="Y513" s="1435"/>
      <c r="Z513" s="1435"/>
    </row>
    <row r="514" spans="1:26" ht="12" customHeight="1">
      <c r="A514" s="1435"/>
      <c r="B514" s="1435"/>
      <c r="C514" s="1435"/>
      <c r="D514" s="1435"/>
      <c r="E514" s="1435"/>
      <c r="F514" s="1435"/>
      <c r="G514" s="1435"/>
      <c r="H514" s="1435"/>
      <c r="I514" s="1435"/>
      <c r="J514" s="1435"/>
      <c r="K514" s="1435"/>
      <c r="L514" s="1435"/>
      <c r="M514" s="1435"/>
      <c r="N514" s="1435"/>
      <c r="O514" s="1435"/>
      <c r="P514" s="1435"/>
      <c r="Q514" s="1435"/>
      <c r="R514" s="1435"/>
      <c r="S514" s="1435"/>
      <c r="T514" s="1435"/>
      <c r="U514" s="1435"/>
      <c r="V514" s="1435"/>
      <c r="W514" s="1435"/>
      <c r="X514" s="1435"/>
      <c r="Y514" s="1435"/>
      <c r="Z514" s="1435"/>
    </row>
    <row r="515" spans="1:26" ht="12" customHeight="1">
      <c r="A515" s="1435"/>
      <c r="B515" s="1435"/>
      <c r="C515" s="1435"/>
      <c r="D515" s="1435"/>
      <c r="E515" s="1435"/>
      <c r="F515" s="1435"/>
      <c r="G515" s="1435"/>
      <c r="H515" s="1435"/>
      <c r="I515" s="1435"/>
      <c r="J515" s="1435"/>
      <c r="K515" s="1435"/>
      <c r="L515" s="1435"/>
      <c r="M515" s="1435"/>
      <c r="N515" s="1435"/>
      <c r="O515" s="1435"/>
      <c r="P515" s="1435"/>
      <c r="Q515" s="1435"/>
      <c r="R515" s="1435"/>
      <c r="S515" s="1435"/>
      <c r="T515" s="1435"/>
      <c r="U515" s="1435"/>
      <c r="V515" s="1435"/>
      <c r="W515" s="1435"/>
      <c r="X515" s="1435"/>
      <c r="Y515" s="1435"/>
      <c r="Z515" s="1435"/>
    </row>
    <row r="516" spans="1:26" ht="12" customHeight="1">
      <c r="A516" s="1435"/>
      <c r="B516" s="1435"/>
      <c r="C516" s="1435"/>
      <c r="D516" s="1435"/>
      <c r="E516" s="1435"/>
      <c r="F516" s="1435"/>
      <c r="G516" s="1435"/>
      <c r="H516" s="1435"/>
      <c r="I516" s="1435"/>
      <c r="J516" s="1435"/>
      <c r="K516" s="1435"/>
      <c r="L516" s="1435"/>
      <c r="M516" s="1435"/>
      <c r="N516" s="1435"/>
      <c r="O516" s="1435"/>
      <c r="P516" s="1435"/>
      <c r="Q516" s="1435"/>
      <c r="R516" s="1435"/>
      <c r="S516" s="1435"/>
      <c r="T516" s="1435"/>
      <c r="U516" s="1435"/>
      <c r="V516" s="1435"/>
      <c r="W516" s="1435"/>
      <c r="X516" s="1435"/>
      <c r="Y516" s="1435"/>
      <c r="Z516" s="1435"/>
    </row>
    <row r="517" spans="1:26" ht="12" customHeight="1">
      <c r="A517" s="1435"/>
      <c r="B517" s="1435"/>
      <c r="C517" s="1435"/>
      <c r="D517" s="1435"/>
      <c r="E517" s="1435"/>
      <c r="F517" s="1435"/>
      <c r="G517" s="1435"/>
      <c r="H517" s="1435"/>
      <c r="I517" s="1435"/>
      <c r="J517" s="1435"/>
      <c r="K517" s="1435"/>
      <c r="L517" s="1435"/>
      <c r="M517" s="1435"/>
      <c r="N517" s="1435"/>
      <c r="O517" s="1435"/>
      <c r="P517" s="1435"/>
      <c r="Q517" s="1435"/>
      <c r="R517" s="1435"/>
      <c r="S517" s="1435"/>
      <c r="T517" s="1435"/>
      <c r="U517" s="1435"/>
      <c r="V517" s="1435"/>
      <c r="W517" s="1435"/>
      <c r="X517" s="1435"/>
      <c r="Y517" s="1435"/>
      <c r="Z517" s="1435"/>
    </row>
    <row r="518" spans="1:26" ht="12" customHeight="1">
      <c r="A518" s="1435"/>
      <c r="B518" s="1435"/>
      <c r="C518" s="1435"/>
      <c r="D518" s="1435"/>
      <c r="E518" s="1435"/>
      <c r="F518" s="1435"/>
      <c r="G518" s="1435"/>
      <c r="H518" s="1435"/>
      <c r="I518" s="1435"/>
      <c r="J518" s="1435"/>
      <c r="K518" s="1435"/>
      <c r="L518" s="1435"/>
      <c r="M518" s="1435"/>
      <c r="N518" s="1435"/>
      <c r="O518" s="1435"/>
      <c r="P518" s="1435"/>
      <c r="Q518" s="1435"/>
      <c r="R518" s="1435"/>
      <c r="S518" s="1435"/>
      <c r="T518" s="1435"/>
      <c r="U518" s="1435"/>
      <c r="V518" s="1435"/>
      <c r="W518" s="1435"/>
      <c r="X518" s="1435"/>
      <c r="Y518" s="1435"/>
      <c r="Z518" s="1435"/>
    </row>
    <row r="519" spans="1:26" ht="12" customHeight="1">
      <c r="A519" s="1435"/>
      <c r="B519" s="1435"/>
      <c r="C519" s="1435"/>
      <c r="D519" s="1435"/>
      <c r="E519" s="1435"/>
      <c r="F519" s="1435"/>
      <c r="G519" s="1435"/>
      <c r="H519" s="1435"/>
      <c r="I519" s="1435"/>
      <c r="J519" s="1435"/>
      <c r="K519" s="1435"/>
      <c r="L519" s="1435"/>
      <c r="M519" s="1435"/>
      <c r="N519" s="1435"/>
      <c r="O519" s="1435"/>
      <c r="P519" s="1435"/>
      <c r="Q519" s="1435"/>
      <c r="R519" s="1435"/>
      <c r="S519" s="1435"/>
      <c r="T519" s="1435"/>
      <c r="U519" s="1435"/>
      <c r="V519" s="1435"/>
      <c r="W519" s="1435"/>
      <c r="X519" s="1435"/>
      <c r="Y519" s="1435"/>
      <c r="Z519" s="1435"/>
    </row>
    <row r="520" spans="1:26" ht="12" customHeight="1">
      <c r="A520" s="1435"/>
      <c r="B520" s="1435"/>
      <c r="C520" s="1435"/>
      <c r="D520" s="1435"/>
      <c r="E520" s="1435"/>
      <c r="F520" s="1435"/>
      <c r="G520" s="1435"/>
      <c r="H520" s="1435"/>
      <c r="I520" s="1435"/>
      <c r="J520" s="1435"/>
      <c r="K520" s="1435"/>
      <c r="L520" s="1435"/>
      <c r="M520" s="1435"/>
      <c r="N520" s="1435"/>
      <c r="O520" s="1435"/>
      <c r="P520" s="1435"/>
      <c r="Q520" s="1435"/>
      <c r="R520" s="1435"/>
      <c r="S520" s="1435"/>
      <c r="T520" s="1435"/>
      <c r="U520" s="1435"/>
      <c r="V520" s="1435"/>
      <c r="W520" s="1435"/>
      <c r="X520" s="1435"/>
      <c r="Y520" s="1435"/>
      <c r="Z520" s="1435"/>
    </row>
    <row r="521" spans="1:26" ht="12" customHeight="1">
      <c r="A521" s="1435"/>
      <c r="B521" s="1435"/>
      <c r="C521" s="1435"/>
      <c r="D521" s="1435"/>
      <c r="E521" s="1435"/>
      <c r="F521" s="1435"/>
      <c r="G521" s="1435"/>
      <c r="H521" s="1435"/>
      <c r="I521" s="1435"/>
      <c r="J521" s="1435"/>
      <c r="K521" s="1435"/>
      <c r="L521" s="1435"/>
      <c r="M521" s="1435"/>
      <c r="N521" s="1435"/>
      <c r="O521" s="1435"/>
      <c r="P521" s="1435"/>
      <c r="Q521" s="1435"/>
      <c r="R521" s="1435"/>
      <c r="S521" s="1435"/>
      <c r="T521" s="1435"/>
      <c r="U521" s="1435"/>
      <c r="V521" s="1435"/>
      <c r="W521" s="1435"/>
      <c r="X521" s="1435"/>
      <c r="Y521" s="1435"/>
      <c r="Z521" s="1435"/>
    </row>
    <row r="522" spans="1:26" ht="12" customHeight="1">
      <c r="A522" s="1435"/>
      <c r="B522" s="1435"/>
      <c r="C522" s="1435"/>
      <c r="D522" s="1435"/>
      <c r="E522" s="1435"/>
      <c r="F522" s="1435"/>
      <c r="G522" s="1435"/>
      <c r="H522" s="1435"/>
      <c r="I522" s="1435"/>
      <c r="J522" s="1435"/>
      <c r="K522" s="1435"/>
      <c r="L522" s="1435"/>
      <c r="M522" s="1435"/>
      <c r="N522" s="1435"/>
      <c r="O522" s="1435"/>
      <c r="P522" s="1435"/>
      <c r="Q522" s="1435"/>
      <c r="R522" s="1435"/>
      <c r="S522" s="1435"/>
      <c r="T522" s="1435"/>
      <c r="U522" s="1435"/>
      <c r="V522" s="1435"/>
      <c r="W522" s="1435"/>
      <c r="X522" s="1435"/>
      <c r="Y522" s="1435"/>
      <c r="Z522" s="1435"/>
    </row>
    <row r="523" spans="1:26" ht="12" customHeight="1">
      <c r="A523" s="1435"/>
      <c r="B523" s="1435"/>
      <c r="C523" s="1435"/>
      <c r="D523" s="1435"/>
      <c r="E523" s="1435"/>
      <c r="F523" s="1435"/>
      <c r="G523" s="1435"/>
      <c r="H523" s="1435"/>
      <c r="I523" s="1435"/>
      <c r="J523" s="1435"/>
      <c r="K523" s="1435"/>
      <c r="L523" s="1435"/>
      <c r="M523" s="1435"/>
      <c r="N523" s="1435"/>
      <c r="O523" s="1435"/>
      <c r="P523" s="1435"/>
      <c r="Q523" s="1435"/>
      <c r="R523" s="1435"/>
      <c r="S523" s="1435"/>
      <c r="T523" s="1435"/>
      <c r="U523" s="1435"/>
      <c r="V523" s="1435"/>
      <c r="W523" s="1435"/>
      <c r="X523" s="1435"/>
      <c r="Y523" s="1435"/>
      <c r="Z523" s="1435"/>
    </row>
    <row r="524" spans="1:26" ht="12" customHeight="1">
      <c r="A524" s="1435"/>
      <c r="B524" s="1435"/>
      <c r="C524" s="1435"/>
      <c r="D524" s="1435"/>
      <c r="E524" s="1435"/>
      <c r="F524" s="1435"/>
      <c r="G524" s="1435"/>
      <c r="H524" s="1435"/>
      <c r="I524" s="1435"/>
      <c r="J524" s="1435"/>
      <c r="K524" s="1435"/>
      <c r="L524" s="1435"/>
      <c r="M524" s="1435"/>
      <c r="N524" s="1435"/>
      <c r="O524" s="1435"/>
      <c r="P524" s="1435"/>
      <c r="Q524" s="1435"/>
      <c r="R524" s="1435"/>
      <c r="S524" s="1435"/>
      <c r="T524" s="1435"/>
      <c r="U524" s="1435"/>
      <c r="V524" s="1435"/>
      <c r="W524" s="1435"/>
      <c r="X524" s="1435"/>
      <c r="Y524" s="1435"/>
      <c r="Z524" s="1435"/>
    </row>
    <row r="525" spans="1:26" ht="12" customHeight="1">
      <c r="A525" s="1435"/>
      <c r="B525" s="1435"/>
      <c r="C525" s="1435"/>
      <c r="D525" s="1435"/>
      <c r="E525" s="1435"/>
      <c r="F525" s="1435"/>
      <c r="G525" s="1435"/>
      <c r="H525" s="1435"/>
      <c r="I525" s="1435"/>
      <c r="J525" s="1435"/>
      <c r="K525" s="1435"/>
      <c r="L525" s="1435"/>
      <c r="M525" s="1435"/>
      <c r="N525" s="1435"/>
      <c r="O525" s="1435"/>
      <c r="P525" s="1435"/>
      <c r="Q525" s="1435"/>
      <c r="R525" s="1435"/>
      <c r="S525" s="1435"/>
      <c r="T525" s="1435"/>
      <c r="U525" s="1435"/>
      <c r="V525" s="1435"/>
      <c r="W525" s="1435"/>
      <c r="X525" s="1435"/>
      <c r="Y525" s="1435"/>
      <c r="Z525" s="1435"/>
    </row>
    <row r="526" spans="1:26" ht="12" customHeight="1">
      <c r="A526" s="1435"/>
      <c r="B526" s="1435"/>
      <c r="C526" s="1435"/>
      <c r="D526" s="1435"/>
      <c r="E526" s="1435"/>
      <c r="F526" s="1435"/>
      <c r="G526" s="1435"/>
      <c r="H526" s="1435"/>
      <c r="I526" s="1435"/>
      <c r="J526" s="1435"/>
      <c r="K526" s="1435"/>
      <c r="L526" s="1435"/>
      <c r="M526" s="1435"/>
      <c r="N526" s="1435"/>
      <c r="O526" s="1435"/>
      <c r="P526" s="1435"/>
      <c r="Q526" s="1435"/>
      <c r="R526" s="1435"/>
      <c r="S526" s="1435"/>
      <c r="T526" s="1435"/>
      <c r="U526" s="1435"/>
      <c r="V526" s="1435"/>
      <c r="W526" s="1435"/>
      <c r="X526" s="1435"/>
      <c r="Y526" s="1435"/>
      <c r="Z526" s="1435"/>
    </row>
    <row r="527" spans="1:26" ht="12" customHeight="1">
      <c r="A527" s="1435"/>
      <c r="B527" s="1435"/>
      <c r="C527" s="1435"/>
      <c r="D527" s="1435"/>
      <c r="E527" s="1435"/>
      <c r="F527" s="1435"/>
      <c r="G527" s="1435"/>
      <c r="H527" s="1435"/>
      <c r="I527" s="1435"/>
      <c r="J527" s="1435"/>
      <c r="K527" s="1435"/>
      <c r="L527" s="1435"/>
      <c r="M527" s="1435"/>
      <c r="N527" s="1435"/>
      <c r="O527" s="1435"/>
      <c r="P527" s="1435"/>
      <c r="Q527" s="1435"/>
      <c r="R527" s="1435"/>
      <c r="S527" s="1435"/>
      <c r="T527" s="1435"/>
      <c r="U527" s="1435"/>
      <c r="V527" s="1435"/>
      <c r="W527" s="1435"/>
      <c r="X527" s="1435"/>
      <c r="Y527" s="1435"/>
      <c r="Z527" s="1435"/>
    </row>
    <row r="528" spans="1:26" ht="12" customHeight="1">
      <c r="A528" s="1435"/>
      <c r="B528" s="1435"/>
      <c r="C528" s="1435"/>
      <c r="D528" s="1435"/>
      <c r="E528" s="1435"/>
      <c r="F528" s="1435"/>
      <c r="G528" s="1435"/>
      <c r="H528" s="1435"/>
      <c r="I528" s="1435"/>
      <c r="J528" s="1435"/>
      <c r="K528" s="1435"/>
      <c r="L528" s="1435"/>
      <c r="M528" s="1435"/>
      <c r="N528" s="1435"/>
      <c r="O528" s="1435"/>
      <c r="P528" s="1435"/>
      <c r="Q528" s="1435"/>
      <c r="R528" s="1435"/>
      <c r="S528" s="1435"/>
      <c r="T528" s="1435"/>
      <c r="U528" s="1435"/>
      <c r="V528" s="1435"/>
      <c r="W528" s="1435"/>
      <c r="X528" s="1435"/>
      <c r="Y528" s="1435"/>
      <c r="Z528" s="1435"/>
    </row>
    <row r="529" spans="1:26" ht="12" customHeight="1">
      <c r="A529" s="1435"/>
      <c r="B529" s="1435"/>
      <c r="C529" s="1435"/>
      <c r="D529" s="1435"/>
      <c r="E529" s="1435"/>
      <c r="F529" s="1435"/>
      <c r="G529" s="1435"/>
      <c r="H529" s="1435"/>
      <c r="I529" s="1435"/>
      <c r="J529" s="1435"/>
      <c r="K529" s="1435"/>
      <c r="L529" s="1435"/>
      <c r="M529" s="1435"/>
      <c r="N529" s="1435"/>
      <c r="O529" s="1435"/>
      <c r="P529" s="1435"/>
      <c r="Q529" s="1435"/>
      <c r="R529" s="1435"/>
      <c r="S529" s="1435"/>
      <c r="T529" s="1435"/>
      <c r="U529" s="1435"/>
      <c r="V529" s="1435"/>
      <c r="W529" s="1435"/>
      <c r="X529" s="1435"/>
      <c r="Y529" s="1435"/>
      <c r="Z529" s="1435"/>
    </row>
    <row r="530" spans="1:26" ht="12" customHeight="1">
      <c r="A530" s="1435"/>
      <c r="B530" s="1435"/>
      <c r="C530" s="1435"/>
      <c r="D530" s="1435"/>
      <c r="E530" s="1435"/>
      <c r="F530" s="1435"/>
      <c r="G530" s="1435"/>
      <c r="H530" s="1435"/>
      <c r="I530" s="1435"/>
      <c r="J530" s="1435"/>
      <c r="K530" s="1435"/>
      <c r="L530" s="1435"/>
      <c r="M530" s="1435"/>
      <c r="N530" s="1435"/>
      <c r="O530" s="1435"/>
      <c r="P530" s="1435"/>
      <c r="Q530" s="1435"/>
      <c r="R530" s="1435"/>
      <c r="S530" s="1435"/>
      <c r="T530" s="1435"/>
      <c r="U530" s="1435"/>
      <c r="V530" s="1435"/>
      <c r="W530" s="1435"/>
      <c r="X530" s="1435"/>
      <c r="Y530" s="1435"/>
      <c r="Z530" s="1435"/>
    </row>
    <row r="531" spans="1:26" ht="12" customHeight="1">
      <c r="A531" s="1435"/>
      <c r="B531" s="1435"/>
      <c r="C531" s="1435"/>
      <c r="D531" s="1435"/>
      <c r="E531" s="1435"/>
      <c r="F531" s="1435"/>
      <c r="G531" s="1435"/>
      <c r="H531" s="1435"/>
      <c r="I531" s="1435"/>
      <c r="J531" s="1435"/>
      <c r="K531" s="1435"/>
      <c r="L531" s="1435"/>
      <c r="M531" s="1435"/>
      <c r="N531" s="1435"/>
      <c r="O531" s="1435"/>
      <c r="P531" s="1435"/>
      <c r="Q531" s="1435"/>
      <c r="R531" s="1435"/>
      <c r="S531" s="1435"/>
      <c r="T531" s="1435"/>
      <c r="U531" s="1435"/>
      <c r="V531" s="1435"/>
      <c r="W531" s="1435"/>
      <c r="X531" s="1435"/>
      <c r="Y531" s="1435"/>
      <c r="Z531" s="1435"/>
    </row>
    <row r="532" spans="1:26" ht="12" customHeight="1">
      <c r="A532" s="1435"/>
      <c r="B532" s="1435"/>
      <c r="C532" s="1435"/>
      <c r="D532" s="1435"/>
      <c r="E532" s="1435"/>
      <c r="F532" s="1435"/>
      <c r="G532" s="1435"/>
      <c r="H532" s="1435"/>
      <c r="I532" s="1435"/>
      <c r="J532" s="1435"/>
      <c r="K532" s="1435"/>
      <c r="L532" s="1435"/>
      <c r="M532" s="1435"/>
      <c r="N532" s="1435"/>
      <c r="O532" s="1435"/>
      <c r="P532" s="1435"/>
      <c r="Q532" s="1435"/>
      <c r="R532" s="1435"/>
      <c r="S532" s="1435"/>
      <c r="T532" s="1435"/>
      <c r="U532" s="1435"/>
      <c r="V532" s="1435"/>
      <c r="W532" s="1435"/>
      <c r="X532" s="1435"/>
      <c r="Y532" s="1435"/>
      <c r="Z532" s="1435"/>
    </row>
    <row r="533" spans="1:26" ht="12" customHeight="1">
      <c r="A533" s="1435"/>
      <c r="B533" s="1435"/>
      <c r="C533" s="1435"/>
      <c r="D533" s="1435"/>
      <c r="E533" s="1435"/>
      <c r="F533" s="1435"/>
      <c r="G533" s="1435"/>
      <c r="H533" s="1435"/>
      <c r="I533" s="1435"/>
      <c r="J533" s="1435"/>
      <c r="K533" s="1435"/>
      <c r="L533" s="1435"/>
      <c r="M533" s="1435"/>
      <c r="N533" s="1435"/>
      <c r="O533" s="1435"/>
      <c r="P533" s="1435"/>
      <c r="Q533" s="1435"/>
      <c r="R533" s="1435"/>
      <c r="S533" s="1435"/>
      <c r="T533" s="1435"/>
      <c r="U533" s="1435"/>
      <c r="V533" s="1435"/>
      <c r="W533" s="1435"/>
      <c r="X533" s="1435"/>
      <c r="Y533" s="1435"/>
      <c r="Z533" s="1435"/>
    </row>
    <row r="534" spans="1:26" ht="12" customHeight="1">
      <c r="A534" s="1435"/>
      <c r="B534" s="1435"/>
      <c r="C534" s="1435"/>
      <c r="D534" s="1435"/>
      <c r="E534" s="1435"/>
      <c r="F534" s="1435"/>
      <c r="G534" s="1435"/>
      <c r="H534" s="1435"/>
      <c r="I534" s="1435"/>
      <c r="J534" s="1435"/>
      <c r="K534" s="1435"/>
      <c r="L534" s="1435"/>
      <c r="M534" s="1435"/>
      <c r="N534" s="1435"/>
      <c r="O534" s="1435"/>
      <c r="P534" s="1435"/>
      <c r="Q534" s="1435"/>
      <c r="R534" s="1435"/>
      <c r="S534" s="1435"/>
      <c r="T534" s="1435"/>
      <c r="U534" s="1435"/>
      <c r="V534" s="1435"/>
      <c r="W534" s="1435"/>
      <c r="X534" s="1435"/>
      <c r="Y534" s="1435"/>
      <c r="Z534" s="1435"/>
    </row>
    <row r="535" spans="1:26" ht="12" customHeight="1">
      <c r="A535" s="1435"/>
      <c r="B535" s="1435"/>
      <c r="C535" s="1435"/>
      <c r="D535" s="1435"/>
      <c r="E535" s="1435"/>
      <c r="F535" s="1435"/>
      <c r="G535" s="1435"/>
      <c r="H535" s="1435"/>
      <c r="I535" s="1435"/>
      <c r="J535" s="1435"/>
      <c r="K535" s="1435"/>
      <c r="L535" s="1435"/>
      <c r="M535" s="1435"/>
      <c r="N535" s="1435"/>
      <c r="O535" s="1435"/>
      <c r="P535" s="1435"/>
      <c r="Q535" s="1435"/>
      <c r="R535" s="1435"/>
      <c r="S535" s="1435"/>
      <c r="T535" s="1435"/>
      <c r="U535" s="1435"/>
      <c r="V535" s="1435"/>
      <c r="W535" s="1435"/>
      <c r="X535" s="1435"/>
      <c r="Y535" s="1435"/>
      <c r="Z535" s="1435"/>
    </row>
    <row r="536" spans="1:26" ht="12" customHeight="1">
      <c r="A536" s="1435"/>
      <c r="B536" s="1435"/>
      <c r="C536" s="1435"/>
      <c r="D536" s="1435"/>
      <c r="E536" s="1435"/>
      <c r="F536" s="1435"/>
      <c r="G536" s="1435"/>
      <c r="H536" s="1435"/>
      <c r="I536" s="1435"/>
      <c r="J536" s="1435"/>
      <c r="K536" s="1435"/>
      <c r="L536" s="1435"/>
      <c r="M536" s="1435"/>
      <c r="N536" s="1435"/>
      <c r="O536" s="1435"/>
      <c r="P536" s="1435"/>
      <c r="Q536" s="1435"/>
      <c r="R536" s="1435"/>
      <c r="S536" s="1435"/>
      <c r="T536" s="1435"/>
      <c r="U536" s="1435"/>
      <c r="V536" s="1435"/>
      <c r="W536" s="1435"/>
      <c r="X536" s="1435"/>
      <c r="Y536" s="1435"/>
      <c r="Z536" s="1435"/>
    </row>
    <row r="537" spans="1:26" ht="12" customHeight="1">
      <c r="A537" s="1435"/>
      <c r="B537" s="1435"/>
      <c r="C537" s="1435"/>
      <c r="D537" s="1435"/>
      <c r="E537" s="1435"/>
      <c r="F537" s="1435"/>
      <c r="G537" s="1435"/>
      <c r="H537" s="1435"/>
      <c r="I537" s="1435"/>
      <c r="J537" s="1435"/>
      <c r="K537" s="1435"/>
      <c r="L537" s="1435"/>
      <c r="M537" s="1435"/>
      <c r="N537" s="1435"/>
      <c r="O537" s="1435"/>
      <c r="P537" s="1435"/>
      <c r="Q537" s="1435"/>
      <c r="R537" s="1435"/>
      <c r="S537" s="1435"/>
      <c r="T537" s="1435"/>
      <c r="U537" s="1435"/>
      <c r="V537" s="1435"/>
      <c r="W537" s="1435"/>
      <c r="X537" s="1435"/>
      <c r="Y537" s="1435"/>
      <c r="Z537" s="1435"/>
    </row>
    <row r="538" spans="1:26" ht="12" customHeight="1">
      <c r="A538" s="1435"/>
      <c r="B538" s="1435"/>
      <c r="C538" s="1435"/>
      <c r="D538" s="1435"/>
      <c r="E538" s="1435"/>
      <c r="F538" s="1435"/>
      <c r="G538" s="1435"/>
      <c r="H538" s="1435"/>
      <c r="I538" s="1435"/>
      <c r="J538" s="1435"/>
      <c r="K538" s="1435"/>
      <c r="L538" s="1435"/>
      <c r="M538" s="1435"/>
      <c r="N538" s="1435"/>
      <c r="O538" s="1435"/>
      <c r="P538" s="1435"/>
      <c r="Q538" s="1435"/>
      <c r="R538" s="1435"/>
      <c r="S538" s="1435"/>
      <c r="T538" s="1435"/>
      <c r="U538" s="1435"/>
      <c r="V538" s="1435"/>
      <c r="W538" s="1435"/>
      <c r="X538" s="1435"/>
      <c r="Y538" s="1435"/>
      <c r="Z538" s="1435"/>
    </row>
    <row r="539" spans="1:26" ht="12" customHeight="1">
      <c r="A539" s="1435"/>
      <c r="B539" s="1435"/>
      <c r="C539" s="1435"/>
      <c r="D539" s="1435"/>
      <c r="E539" s="1435"/>
      <c r="F539" s="1435"/>
      <c r="G539" s="1435"/>
      <c r="H539" s="1435"/>
      <c r="I539" s="1435"/>
      <c r="J539" s="1435"/>
      <c r="K539" s="1435"/>
      <c r="L539" s="1435"/>
      <c r="M539" s="1435"/>
      <c r="N539" s="1435"/>
      <c r="O539" s="1435"/>
      <c r="P539" s="1435"/>
      <c r="Q539" s="1435"/>
      <c r="R539" s="1435"/>
      <c r="S539" s="1435"/>
      <c r="T539" s="1435"/>
      <c r="U539" s="1435"/>
      <c r="V539" s="1435"/>
      <c r="W539" s="1435"/>
      <c r="X539" s="1435"/>
      <c r="Y539" s="1435"/>
      <c r="Z539" s="1435"/>
    </row>
    <row r="540" spans="1:26" ht="12" customHeight="1">
      <c r="A540" s="1435"/>
      <c r="B540" s="1435"/>
      <c r="C540" s="1435"/>
      <c r="D540" s="1435"/>
      <c r="E540" s="1435"/>
      <c r="F540" s="1435"/>
      <c r="G540" s="1435"/>
      <c r="H540" s="1435"/>
      <c r="I540" s="1435"/>
      <c r="J540" s="1435"/>
      <c r="K540" s="1435"/>
      <c r="L540" s="1435"/>
      <c r="M540" s="1435"/>
      <c r="N540" s="1435"/>
      <c r="O540" s="1435"/>
      <c r="P540" s="1435"/>
      <c r="Q540" s="1435"/>
      <c r="R540" s="1435"/>
      <c r="S540" s="1435"/>
      <c r="T540" s="1435"/>
      <c r="U540" s="1435"/>
      <c r="V540" s="1435"/>
      <c r="W540" s="1435"/>
      <c r="X540" s="1435"/>
      <c r="Y540" s="1435"/>
      <c r="Z540" s="1435"/>
    </row>
    <row r="541" spans="1:26" ht="12" customHeight="1">
      <c r="A541" s="1435"/>
      <c r="B541" s="1435"/>
      <c r="C541" s="1435"/>
      <c r="D541" s="1435"/>
      <c r="E541" s="1435"/>
      <c r="F541" s="1435"/>
      <c r="G541" s="1435"/>
      <c r="H541" s="1435"/>
      <c r="I541" s="1435"/>
      <c r="J541" s="1435"/>
      <c r="K541" s="1435"/>
      <c r="L541" s="1435"/>
      <c r="M541" s="1435"/>
      <c r="N541" s="1435"/>
      <c r="O541" s="1435"/>
      <c r="P541" s="1435"/>
      <c r="Q541" s="1435"/>
      <c r="R541" s="1435"/>
      <c r="S541" s="1435"/>
      <c r="T541" s="1435"/>
      <c r="U541" s="1435"/>
      <c r="V541" s="1435"/>
      <c r="W541" s="1435"/>
      <c r="X541" s="1435"/>
      <c r="Y541" s="1435"/>
      <c r="Z541" s="1435"/>
    </row>
    <row r="542" spans="1:26" ht="12" customHeight="1">
      <c r="A542" s="1435"/>
      <c r="B542" s="1435"/>
      <c r="C542" s="1435"/>
      <c r="D542" s="1435"/>
      <c r="E542" s="1435"/>
      <c r="F542" s="1435"/>
      <c r="G542" s="1435"/>
      <c r="H542" s="1435"/>
      <c r="I542" s="1435"/>
      <c r="J542" s="1435"/>
      <c r="K542" s="1435"/>
      <c r="L542" s="1435"/>
      <c r="M542" s="1435"/>
      <c r="N542" s="1435"/>
      <c r="O542" s="1435"/>
      <c r="P542" s="1435"/>
      <c r="Q542" s="1435"/>
      <c r="R542" s="1435"/>
      <c r="S542" s="1435"/>
      <c r="T542" s="1435"/>
      <c r="U542" s="1435"/>
      <c r="V542" s="1435"/>
      <c r="W542" s="1435"/>
      <c r="X542" s="1435"/>
      <c r="Y542" s="1435"/>
      <c r="Z542" s="1435"/>
    </row>
    <row r="543" spans="1:26" ht="12" customHeight="1">
      <c r="A543" s="1435"/>
      <c r="B543" s="1435"/>
      <c r="C543" s="1435"/>
      <c r="D543" s="1435"/>
      <c r="E543" s="1435"/>
      <c r="F543" s="1435"/>
      <c r="G543" s="1435"/>
      <c r="H543" s="1435"/>
      <c r="I543" s="1435"/>
      <c r="J543" s="1435"/>
      <c r="K543" s="1435"/>
      <c r="L543" s="1435"/>
      <c r="M543" s="1435"/>
      <c r="N543" s="1435"/>
      <c r="O543" s="1435"/>
      <c r="P543" s="1435"/>
      <c r="Q543" s="1435"/>
      <c r="R543" s="1435"/>
      <c r="S543" s="1435"/>
      <c r="T543" s="1435"/>
      <c r="U543" s="1435"/>
      <c r="V543" s="1435"/>
      <c r="W543" s="1435"/>
      <c r="X543" s="1435"/>
      <c r="Y543" s="1435"/>
      <c r="Z543" s="1435"/>
    </row>
    <row r="544" spans="1:26" ht="12" customHeight="1">
      <c r="A544" s="1435"/>
      <c r="B544" s="1435"/>
      <c r="C544" s="1435"/>
      <c r="D544" s="1435"/>
      <c r="E544" s="1435"/>
      <c r="F544" s="1435"/>
      <c r="G544" s="1435"/>
      <c r="H544" s="1435"/>
      <c r="I544" s="1435"/>
      <c r="J544" s="1435"/>
      <c r="K544" s="1435"/>
      <c r="L544" s="1435"/>
      <c r="M544" s="1435"/>
      <c r="N544" s="1435"/>
      <c r="O544" s="1435"/>
      <c r="P544" s="1435"/>
      <c r="Q544" s="1435"/>
      <c r="R544" s="1435"/>
      <c r="S544" s="1435"/>
      <c r="T544" s="1435"/>
      <c r="U544" s="1435"/>
      <c r="V544" s="1435"/>
      <c r="W544" s="1435"/>
      <c r="X544" s="1435"/>
      <c r="Y544" s="1435"/>
      <c r="Z544" s="1435"/>
    </row>
    <row r="545" spans="1:26" ht="12" customHeight="1">
      <c r="A545" s="1435"/>
      <c r="B545" s="1435"/>
      <c r="C545" s="1435"/>
      <c r="D545" s="1435"/>
      <c r="E545" s="1435"/>
      <c r="F545" s="1435"/>
      <c r="G545" s="1435"/>
      <c r="H545" s="1435"/>
      <c r="I545" s="1435"/>
      <c r="J545" s="1435"/>
      <c r="K545" s="1435"/>
      <c r="L545" s="1435"/>
      <c r="M545" s="1435"/>
      <c r="N545" s="1435"/>
      <c r="O545" s="1435"/>
      <c r="P545" s="1435"/>
      <c r="Q545" s="1435"/>
      <c r="R545" s="1435"/>
      <c r="S545" s="1435"/>
      <c r="T545" s="1435"/>
      <c r="U545" s="1435"/>
      <c r="V545" s="1435"/>
      <c r="W545" s="1435"/>
      <c r="X545" s="1435"/>
      <c r="Y545" s="1435"/>
      <c r="Z545" s="1435"/>
    </row>
    <row r="546" spans="1:26" ht="12" customHeight="1">
      <c r="A546" s="1435"/>
      <c r="B546" s="1435"/>
      <c r="C546" s="1435"/>
      <c r="D546" s="1435"/>
      <c r="E546" s="1435"/>
      <c r="F546" s="1435"/>
      <c r="G546" s="1435"/>
      <c r="H546" s="1435"/>
      <c r="I546" s="1435"/>
      <c r="J546" s="1435"/>
      <c r="K546" s="1435"/>
      <c r="L546" s="1435"/>
      <c r="M546" s="1435"/>
      <c r="N546" s="1435"/>
      <c r="O546" s="1435"/>
      <c r="P546" s="1435"/>
      <c r="Q546" s="1435"/>
      <c r="R546" s="1435"/>
      <c r="S546" s="1435"/>
      <c r="T546" s="1435"/>
      <c r="U546" s="1435"/>
      <c r="V546" s="1435"/>
      <c r="W546" s="1435"/>
      <c r="X546" s="1435"/>
      <c r="Y546" s="1435"/>
      <c r="Z546" s="1435"/>
    </row>
    <row r="547" spans="1:26" ht="12" customHeight="1">
      <c r="A547" s="1435"/>
      <c r="B547" s="1435"/>
      <c r="C547" s="1435"/>
      <c r="D547" s="1435"/>
      <c r="E547" s="1435"/>
      <c r="F547" s="1435"/>
      <c r="G547" s="1435"/>
      <c r="H547" s="1435"/>
      <c r="I547" s="1435"/>
      <c r="J547" s="1435"/>
      <c r="K547" s="1435"/>
      <c r="L547" s="1435"/>
      <c r="M547" s="1435"/>
      <c r="N547" s="1435"/>
      <c r="O547" s="1435"/>
      <c r="P547" s="1435"/>
      <c r="Q547" s="1435"/>
      <c r="R547" s="1435"/>
      <c r="S547" s="1435"/>
      <c r="T547" s="1435"/>
      <c r="U547" s="1435"/>
      <c r="V547" s="1435"/>
      <c r="W547" s="1435"/>
      <c r="X547" s="1435"/>
      <c r="Y547" s="1435"/>
      <c r="Z547" s="1435"/>
    </row>
    <row r="548" spans="1:26" ht="12" customHeight="1">
      <c r="A548" s="1435"/>
      <c r="B548" s="1435"/>
      <c r="C548" s="1435"/>
      <c r="D548" s="1435"/>
      <c r="E548" s="1435"/>
      <c r="F548" s="1435"/>
      <c r="G548" s="1435"/>
      <c r="H548" s="1435"/>
      <c r="I548" s="1435"/>
      <c r="J548" s="1435"/>
      <c r="K548" s="1435"/>
      <c r="L548" s="1435"/>
      <c r="M548" s="1435"/>
      <c r="N548" s="1435"/>
      <c r="O548" s="1435"/>
      <c r="P548" s="1435"/>
      <c r="Q548" s="1435"/>
      <c r="R548" s="1435"/>
      <c r="S548" s="1435"/>
      <c r="T548" s="1435"/>
      <c r="U548" s="1435"/>
      <c r="V548" s="1435"/>
      <c r="W548" s="1435"/>
      <c r="X548" s="1435"/>
      <c r="Y548" s="1435"/>
      <c r="Z548" s="1435"/>
    </row>
    <row r="549" spans="1:26" ht="12" customHeight="1">
      <c r="A549" s="1435"/>
      <c r="B549" s="1435"/>
      <c r="C549" s="1435"/>
      <c r="D549" s="1435"/>
      <c r="E549" s="1435"/>
      <c r="F549" s="1435"/>
      <c r="G549" s="1435"/>
      <c r="H549" s="1435"/>
      <c r="I549" s="1435"/>
      <c r="J549" s="1435"/>
      <c r="K549" s="1435"/>
      <c r="L549" s="1435"/>
      <c r="M549" s="1435"/>
      <c r="N549" s="1435"/>
      <c r="O549" s="1435"/>
      <c r="P549" s="1435"/>
      <c r="Q549" s="1435"/>
      <c r="R549" s="1435"/>
      <c r="S549" s="1435"/>
      <c r="T549" s="1435"/>
      <c r="U549" s="1435"/>
      <c r="V549" s="1435"/>
      <c r="W549" s="1435"/>
      <c r="X549" s="1435"/>
      <c r="Y549" s="1435"/>
      <c r="Z549" s="1435"/>
    </row>
    <row r="550" spans="1:26" ht="12" customHeight="1">
      <c r="A550" s="1435"/>
      <c r="B550" s="1435"/>
      <c r="C550" s="1435"/>
      <c r="D550" s="1435"/>
      <c r="E550" s="1435"/>
      <c r="F550" s="1435"/>
      <c r="G550" s="1435"/>
      <c r="H550" s="1435"/>
      <c r="I550" s="1435"/>
      <c r="J550" s="1435"/>
      <c r="K550" s="1435"/>
      <c r="L550" s="1435"/>
      <c r="M550" s="1435"/>
      <c r="N550" s="1435"/>
      <c r="O550" s="1435"/>
      <c r="P550" s="1435"/>
      <c r="Q550" s="1435"/>
      <c r="R550" s="1435"/>
      <c r="S550" s="1435"/>
      <c r="T550" s="1435"/>
      <c r="U550" s="1435"/>
      <c r="V550" s="1435"/>
      <c r="W550" s="1435"/>
      <c r="X550" s="1435"/>
      <c r="Y550" s="1435"/>
      <c r="Z550" s="1435"/>
    </row>
    <row r="551" spans="1:26" ht="12" customHeight="1">
      <c r="A551" s="1435"/>
      <c r="B551" s="1435"/>
      <c r="C551" s="1435"/>
      <c r="D551" s="1435"/>
      <c r="E551" s="1435"/>
      <c r="F551" s="1435"/>
      <c r="G551" s="1435"/>
      <c r="H551" s="1435"/>
      <c r="I551" s="1435"/>
      <c r="J551" s="1435"/>
      <c r="K551" s="1435"/>
      <c r="L551" s="1435"/>
      <c r="M551" s="1435"/>
      <c r="N551" s="1435"/>
      <c r="O551" s="1435"/>
      <c r="P551" s="1435"/>
      <c r="Q551" s="1435"/>
      <c r="R551" s="1435"/>
      <c r="S551" s="1435"/>
      <c r="T551" s="1435"/>
      <c r="U551" s="1435"/>
      <c r="V551" s="1435"/>
      <c r="W551" s="1435"/>
      <c r="X551" s="1435"/>
      <c r="Y551" s="1435"/>
      <c r="Z551" s="1435"/>
    </row>
    <row r="552" spans="1:26" ht="12" customHeight="1">
      <c r="A552" s="1435"/>
      <c r="B552" s="1435"/>
      <c r="C552" s="1435"/>
      <c r="D552" s="1435"/>
      <c r="E552" s="1435"/>
      <c r="F552" s="1435"/>
      <c r="G552" s="1435"/>
      <c r="H552" s="1435"/>
      <c r="I552" s="1435"/>
      <c r="J552" s="1435"/>
      <c r="K552" s="1435"/>
      <c r="L552" s="1435"/>
      <c r="M552" s="1435"/>
      <c r="N552" s="1435"/>
      <c r="O552" s="1435"/>
      <c r="P552" s="1435"/>
      <c r="Q552" s="1435"/>
      <c r="R552" s="1435"/>
      <c r="S552" s="1435"/>
      <c r="T552" s="1435"/>
      <c r="U552" s="1435"/>
      <c r="V552" s="1435"/>
      <c r="W552" s="1435"/>
      <c r="X552" s="1435"/>
      <c r="Y552" s="1435"/>
      <c r="Z552" s="1435"/>
    </row>
    <row r="553" spans="1:26" ht="12" customHeight="1">
      <c r="A553" s="1435"/>
      <c r="B553" s="1435"/>
      <c r="C553" s="1435"/>
      <c r="D553" s="1435"/>
      <c r="E553" s="1435"/>
      <c r="F553" s="1435"/>
      <c r="G553" s="1435"/>
      <c r="H553" s="1435"/>
      <c r="I553" s="1435"/>
      <c r="J553" s="1435"/>
      <c r="K553" s="1435"/>
      <c r="L553" s="1435"/>
      <c r="M553" s="1435"/>
      <c r="N553" s="1435"/>
      <c r="O553" s="1435"/>
      <c r="P553" s="1435"/>
      <c r="Q553" s="1435"/>
      <c r="R553" s="1435"/>
      <c r="S553" s="1435"/>
      <c r="T553" s="1435"/>
      <c r="U553" s="1435"/>
      <c r="V553" s="1435"/>
      <c r="W553" s="1435"/>
      <c r="X553" s="1435"/>
      <c r="Y553" s="1435"/>
      <c r="Z553" s="1435"/>
    </row>
    <row r="554" spans="1:26" ht="12" customHeight="1">
      <c r="A554" s="1435"/>
      <c r="B554" s="1435"/>
      <c r="C554" s="1435"/>
      <c r="D554" s="1435"/>
      <c r="E554" s="1435"/>
      <c r="F554" s="1435"/>
      <c r="G554" s="1435"/>
      <c r="H554" s="1435"/>
      <c r="I554" s="1435"/>
      <c r="J554" s="1435"/>
      <c r="K554" s="1435"/>
      <c r="L554" s="1435"/>
      <c r="M554" s="1435"/>
      <c r="N554" s="1435"/>
      <c r="O554" s="1435"/>
      <c r="P554" s="1435"/>
      <c r="Q554" s="1435"/>
      <c r="R554" s="1435"/>
      <c r="S554" s="1435"/>
      <c r="T554" s="1435"/>
      <c r="U554" s="1435"/>
      <c r="V554" s="1435"/>
      <c r="W554" s="1435"/>
      <c r="X554" s="1435"/>
      <c r="Y554" s="1435"/>
      <c r="Z554" s="1435"/>
    </row>
    <row r="555" spans="1:26" ht="12" customHeight="1">
      <c r="A555" s="1435"/>
      <c r="B555" s="1435"/>
      <c r="C555" s="1435"/>
      <c r="D555" s="1435"/>
      <c r="E555" s="1435"/>
      <c r="F555" s="1435"/>
      <c r="G555" s="1435"/>
      <c r="H555" s="1435"/>
      <c r="I555" s="1435"/>
      <c r="J555" s="1435"/>
      <c r="K555" s="1435"/>
      <c r="L555" s="1435"/>
      <c r="M555" s="1435"/>
      <c r="N555" s="1435"/>
      <c r="O555" s="1435"/>
      <c r="P555" s="1435"/>
      <c r="Q555" s="1435"/>
      <c r="R555" s="1435"/>
      <c r="S555" s="1435"/>
      <c r="T555" s="1435"/>
      <c r="U555" s="1435"/>
      <c r="V555" s="1435"/>
      <c r="W555" s="1435"/>
      <c r="X555" s="1435"/>
      <c r="Y555" s="1435"/>
      <c r="Z555" s="1435"/>
    </row>
    <row r="556" spans="1:26" ht="12" customHeight="1">
      <c r="A556" s="1435"/>
      <c r="B556" s="1435"/>
      <c r="C556" s="1435"/>
      <c r="D556" s="1435"/>
      <c r="E556" s="1435"/>
      <c r="F556" s="1435"/>
      <c r="G556" s="1435"/>
      <c r="H556" s="1435"/>
      <c r="I556" s="1435"/>
      <c r="J556" s="1435"/>
      <c r="K556" s="1435"/>
      <c r="L556" s="1435"/>
      <c r="M556" s="1435"/>
      <c r="N556" s="1435"/>
      <c r="O556" s="1435"/>
      <c r="P556" s="1435"/>
      <c r="Q556" s="1435"/>
      <c r="R556" s="1435"/>
      <c r="S556" s="1435"/>
      <c r="T556" s="1435"/>
      <c r="U556" s="1435"/>
      <c r="V556" s="1435"/>
      <c r="W556" s="1435"/>
      <c r="X556" s="1435"/>
      <c r="Y556" s="1435"/>
      <c r="Z556" s="1435"/>
    </row>
    <row r="557" spans="1:26" ht="12" customHeight="1">
      <c r="A557" s="1435"/>
      <c r="B557" s="1435"/>
      <c r="C557" s="1435"/>
      <c r="D557" s="1435"/>
      <c r="E557" s="1435"/>
      <c r="F557" s="1435"/>
      <c r="G557" s="1435"/>
      <c r="H557" s="1435"/>
      <c r="I557" s="1435"/>
      <c r="J557" s="1435"/>
      <c r="K557" s="1435"/>
      <c r="L557" s="1435"/>
      <c r="M557" s="1435"/>
      <c r="N557" s="1435"/>
      <c r="O557" s="1435"/>
      <c r="P557" s="1435"/>
      <c r="Q557" s="1435"/>
      <c r="R557" s="1435"/>
      <c r="S557" s="1435"/>
      <c r="T557" s="1435"/>
      <c r="U557" s="1435"/>
      <c r="V557" s="1435"/>
      <c r="W557" s="1435"/>
      <c r="X557" s="1435"/>
      <c r="Y557" s="1435"/>
      <c r="Z557" s="1435"/>
    </row>
    <row r="558" spans="1:26" ht="12" customHeight="1">
      <c r="A558" s="1435"/>
      <c r="B558" s="1435"/>
      <c r="C558" s="1435"/>
      <c r="D558" s="1435"/>
      <c r="E558" s="1435"/>
      <c r="F558" s="1435"/>
      <c r="G558" s="1435"/>
      <c r="H558" s="1435"/>
      <c r="I558" s="1435"/>
      <c r="J558" s="1435"/>
      <c r="K558" s="1435"/>
      <c r="L558" s="1435"/>
      <c r="M558" s="1435"/>
      <c r="N558" s="1435"/>
      <c r="O558" s="1435"/>
      <c r="P558" s="1435"/>
      <c r="Q558" s="1435"/>
      <c r="R558" s="1435"/>
      <c r="S558" s="1435"/>
      <c r="T558" s="1435"/>
      <c r="U558" s="1435"/>
      <c r="V558" s="1435"/>
      <c r="W558" s="1435"/>
      <c r="X558" s="1435"/>
      <c r="Y558" s="1435"/>
      <c r="Z558" s="1435"/>
    </row>
    <row r="559" spans="1:26" ht="12" customHeight="1">
      <c r="A559" s="1435"/>
      <c r="B559" s="1435"/>
      <c r="C559" s="1435"/>
      <c r="D559" s="1435"/>
      <c r="E559" s="1435"/>
      <c r="F559" s="1435"/>
      <c r="G559" s="1435"/>
      <c r="H559" s="1435"/>
      <c r="I559" s="1435"/>
      <c r="J559" s="1435"/>
      <c r="K559" s="1435"/>
      <c r="L559" s="1435"/>
      <c r="M559" s="1435"/>
      <c r="N559" s="1435"/>
      <c r="O559" s="1435"/>
      <c r="P559" s="1435"/>
      <c r="Q559" s="1435"/>
      <c r="R559" s="1435"/>
      <c r="S559" s="1435"/>
      <c r="T559" s="1435"/>
      <c r="U559" s="1435"/>
      <c r="V559" s="1435"/>
      <c r="W559" s="1435"/>
      <c r="X559" s="1435"/>
      <c r="Y559" s="1435"/>
      <c r="Z559" s="1435"/>
    </row>
    <row r="560" spans="1:26" ht="12" customHeight="1">
      <c r="A560" s="1435"/>
      <c r="B560" s="1435"/>
      <c r="C560" s="1435"/>
      <c r="D560" s="1435"/>
      <c r="E560" s="1435"/>
      <c r="F560" s="1435"/>
      <c r="G560" s="1435"/>
      <c r="H560" s="1435"/>
      <c r="I560" s="1435"/>
      <c r="J560" s="1435"/>
      <c r="K560" s="1435"/>
      <c r="L560" s="1435"/>
      <c r="M560" s="1435"/>
      <c r="N560" s="1435"/>
      <c r="O560" s="1435"/>
      <c r="P560" s="1435"/>
      <c r="Q560" s="1435"/>
      <c r="R560" s="1435"/>
      <c r="S560" s="1435"/>
      <c r="T560" s="1435"/>
      <c r="U560" s="1435"/>
      <c r="V560" s="1435"/>
      <c r="W560" s="1435"/>
      <c r="X560" s="1435"/>
      <c r="Y560" s="1435"/>
      <c r="Z560" s="1435"/>
    </row>
    <row r="561" spans="1:26" ht="12" customHeight="1">
      <c r="A561" s="1435"/>
      <c r="B561" s="1435"/>
      <c r="C561" s="1435"/>
      <c r="D561" s="1435"/>
      <c r="E561" s="1435"/>
      <c r="F561" s="1435"/>
      <c r="G561" s="1435"/>
      <c r="H561" s="1435"/>
      <c r="I561" s="1435"/>
      <c r="J561" s="1435"/>
      <c r="K561" s="1435"/>
      <c r="L561" s="1435"/>
      <c r="M561" s="1435"/>
      <c r="N561" s="1435"/>
      <c r="O561" s="1435"/>
      <c r="P561" s="1435"/>
      <c r="Q561" s="1435"/>
      <c r="R561" s="1435"/>
      <c r="S561" s="1435"/>
      <c r="T561" s="1435"/>
      <c r="U561" s="1435"/>
      <c r="V561" s="1435"/>
      <c r="W561" s="1435"/>
      <c r="X561" s="1435"/>
      <c r="Y561" s="1435"/>
      <c r="Z561" s="1435"/>
    </row>
    <row r="562" spans="1:26" ht="12" customHeight="1">
      <c r="A562" s="1435"/>
      <c r="B562" s="1435"/>
      <c r="C562" s="1435"/>
      <c r="D562" s="1435"/>
      <c r="E562" s="1435"/>
      <c r="F562" s="1435"/>
      <c r="G562" s="1435"/>
      <c r="H562" s="1435"/>
      <c r="I562" s="1435"/>
      <c r="J562" s="1435"/>
      <c r="K562" s="1435"/>
      <c r="L562" s="1435"/>
      <c r="M562" s="1435"/>
      <c r="N562" s="1435"/>
      <c r="O562" s="1435"/>
      <c r="P562" s="1435"/>
      <c r="Q562" s="1435"/>
      <c r="R562" s="1435"/>
      <c r="S562" s="1435"/>
      <c r="T562" s="1435"/>
      <c r="U562" s="1435"/>
      <c r="V562" s="1435"/>
      <c r="W562" s="1435"/>
      <c r="X562" s="1435"/>
      <c r="Y562" s="1435"/>
      <c r="Z562" s="1435"/>
    </row>
    <row r="563" spans="1:26" ht="12" customHeight="1">
      <c r="A563" s="1435"/>
      <c r="B563" s="1435"/>
      <c r="C563" s="1435"/>
      <c r="D563" s="1435"/>
      <c r="E563" s="1435"/>
      <c r="F563" s="1435"/>
      <c r="G563" s="1435"/>
      <c r="H563" s="1435"/>
      <c r="I563" s="1435"/>
      <c r="J563" s="1435"/>
      <c r="K563" s="1435"/>
      <c r="L563" s="1435"/>
      <c r="M563" s="1435"/>
      <c r="N563" s="1435"/>
      <c r="O563" s="1435"/>
      <c r="P563" s="1435"/>
      <c r="Q563" s="1435"/>
      <c r="R563" s="1435"/>
      <c r="S563" s="1435"/>
      <c r="T563" s="1435"/>
      <c r="U563" s="1435"/>
      <c r="V563" s="1435"/>
      <c r="W563" s="1435"/>
      <c r="X563" s="1435"/>
      <c r="Y563" s="1435"/>
      <c r="Z563" s="1435"/>
    </row>
    <row r="564" spans="1:26" ht="12" customHeight="1">
      <c r="A564" s="1435"/>
      <c r="B564" s="1435"/>
      <c r="C564" s="1435"/>
      <c r="D564" s="1435"/>
      <c r="E564" s="1435"/>
      <c r="F564" s="1435"/>
      <c r="G564" s="1435"/>
      <c r="H564" s="1435"/>
      <c r="I564" s="1435"/>
      <c r="J564" s="1435"/>
      <c r="K564" s="1435"/>
      <c r="L564" s="1435"/>
      <c r="M564" s="1435"/>
      <c r="N564" s="1435"/>
      <c r="O564" s="1435"/>
      <c r="P564" s="1435"/>
      <c r="Q564" s="1435"/>
      <c r="R564" s="1435"/>
      <c r="S564" s="1435"/>
      <c r="T564" s="1435"/>
      <c r="U564" s="1435"/>
      <c r="V564" s="1435"/>
      <c r="W564" s="1435"/>
      <c r="X564" s="1435"/>
      <c r="Y564" s="1435"/>
      <c r="Z564" s="1435"/>
    </row>
    <row r="565" spans="1:26" ht="12" customHeight="1">
      <c r="A565" s="1435"/>
      <c r="B565" s="1435"/>
      <c r="C565" s="1435"/>
      <c r="D565" s="1435"/>
      <c r="E565" s="1435"/>
      <c r="F565" s="1435"/>
      <c r="G565" s="1435"/>
      <c r="H565" s="1435"/>
      <c r="I565" s="1435"/>
      <c r="J565" s="1435"/>
      <c r="K565" s="1435"/>
      <c r="L565" s="1435"/>
      <c r="M565" s="1435"/>
      <c r="N565" s="1435"/>
      <c r="O565" s="1435"/>
      <c r="P565" s="1435"/>
      <c r="Q565" s="1435"/>
      <c r="R565" s="1435"/>
      <c r="S565" s="1435"/>
      <c r="T565" s="1435"/>
      <c r="U565" s="1435"/>
      <c r="V565" s="1435"/>
      <c r="W565" s="1435"/>
      <c r="X565" s="1435"/>
      <c r="Y565" s="1435"/>
      <c r="Z565" s="1435"/>
    </row>
    <row r="566" spans="1:26" ht="12" customHeight="1">
      <c r="A566" s="1435"/>
      <c r="B566" s="1435"/>
      <c r="C566" s="1435"/>
      <c r="D566" s="1435"/>
      <c r="E566" s="1435"/>
      <c r="F566" s="1435"/>
      <c r="G566" s="1435"/>
      <c r="H566" s="1435"/>
      <c r="I566" s="1435"/>
      <c r="J566" s="1435"/>
      <c r="K566" s="1435"/>
      <c r="L566" s="1435"/>
      <c r="M566" s="1435"/>
      <c r="N566" s="1435"/>
      <c r="O566" s="1435"/>
      <c r="P566" s="1435"/>
      <c r="Q566" s="1435"/>
      <c r="R566" s="1435"/>
      <c r="S566" s="1435"/>
      <c r="T566" s="1435"/>
      <c r="U566" s="1435"/>
      <c r="V566" s="1435"/>
      <c r="W566" s="1435"/>
      <c r="X566" s="1435"/>
      <c r="Y566" s="1435"/>
      <c r="Z566" s="1435"/>
    </row>
    <row r="567" spans="1:26" ht="12" customHeight="1">
      <c r="A567" s="1435"/>
      <c r="B567" s="1435"/>
      <c r="C567" s="1435"/>
      <c r="D567" s="1435"/>
      <c r="E567" s="1435"/>
      <c r="F567" s="1435"/>
      <c r="G567" s="1435"/>
      <c r="H567" s="1435"/>
      <c r="I567" s="1435"/>
      <c r="J567" s="1435"/>
      <c r="K567" s="1435"/>
      <c r="L567" s="1435"/>
      <c r="M567" s="1435"/>
      <c r="N567" s="1435"/>
      <c r="O567" s="1435"/>
      <c r="P567" s="1435"/>
      <c r="Q567" s="1435"/>
      <c r="R567" s="1435"/>
      <c r="S567" s="1435"/>
      <c r="T567" s="1435"/>
      <c r="U567" s="1435"/>
      <c r="V567" s="1435"/>
      <c r="W567" s="1435"/>
      <c r="X567" s="1435"/>
      <c r="Y567" s="1435"/>
      <c r="Z567" s="1435"/>
    </row>
    <row r="568" spans="1:26" ht="12" customHeight="1">
      <c r="A568" s="1435"/>
      <c r="B568" s="1435"/>
      <c r="C568" s="1435"/>
      <c r="D568" s="1435"/>
      <c r="E568" s="1435"/>
      <c r="F568" s="1435"/>
      <c r="G568" s="1435"/>
      <c r="H568" s="1435"/>
      <c r="I568" s="1435"/>
      <c r="J568" s="1435"/>
      <c r="K568" s="1435"/>
      <c r="L568" s="1435"/>
      <c r="M568" s="1435"/>
      <c r="N568" s="1435"/>
      <c r="O568" s="1435"/>
      <c r="P568" s="1435"/>
      <c r="Q568" s="1435"/>
      <c r="R568" s="1435"/>
      <c r="S568" s="1435"/>
      <c r="T568" s="1435"/>
      <c r="U568" s="1435"/>
      <c r="V568" s="1435"/>
      <c r="W568" s="1435"/>
      <c r="X568" s="1435"/>
      <c r="Y568" s="1435"/>
      <c r="Z568" s="1435"/>
    </row>
    <row r="569" spans="1:26" ht="12" customHeight="1">
      <c r="A569" s="1435"/>
      <c r="B569" s="1435"/>
      <c r="C569" s="1435"/>
      <c r="D569" s="1435"/>
      <c r="E569" s="1435"/>
      <c r="F569" s="1435"/>
      <c r="G569" s="1435"/>
      <c r="H569" s="1435"/>
      <c r="I569" s="1435"/>
      <c r="J569" s="1435"/>
      <c r="K569" s="1435"/>
      <c r="L569" s="1435"/>
      <c r="M569" s="1435"/>
      <c r="N569" s="1435"/>
      <c r="O569" s="1435"/>
      <c r="P569" s="1435"/>
      <c r="Q569" s="1435"/>
      <c r="R569" s="1435"/>
      <c r="S569" s="1435"/>
      <c r="T569" s="1435"/>
      <c r="U569" s="1435"/>
      <c r="V569" s="1435"/>
      <c r="W569" s="1435"/>
      <c r="X569" s="1435"/>
      <c r="Y569" s="1435"/>
      <c r="Z569" s="1435"/>
    </row>
    <row r="570" spans="1:26" ht="12" customHeight="1">
      <c r="A570" s="1435"/>
      <c r="B570" s="1435"/>
      <c r="C570" s="1435"/>
      <c r="D570" s="1435"/>
      <c r="E570" s="1435"/>
      <c r="F570" s="1435"/>
      <c r="G570" s="1435"/>
      <c r="H570" s="1435"/>
      <c r="I570" s="1435"/>
      <c r="J570" s="1435"/>
      <c r="K570" s="1435"/>
      <c r="L570" s="1435"/>
      <c r="M570" s="1435"/>
      <c r="N570" s="1435"/>
      <c r="O570" s="1435"/>
      <c r="P570" s="1435"/>
      <c r="Q570" s="1435"/>
      <c r="R570" s="1435"/>
      <c r="S570" s="1435"/>
      <c r="T570" s="1435"/>
      <c r="U570" s="1435"/>
      <c r="V570" s="1435"/>
      <c r="W570" s="1435"/>
      <c r="X570" s="1435"/>
      <c r="Y570" s="1435"/>
      <c r="Z570" s="1435"/>
    </row>
    <row r="571" spans="1:26" ht="12" customHeight="1">
      <c r="A571" s="1435"/>
      <c r="B571" s="1435"/>
      <c r="C571" s="1435"/>
      <c r="D571" s="1435"/>
      <c r="E571" s="1435"/>
      <c r="F571" s="1435"/>
      <c r="G571" s="1435"/>
      <c r="H571" s="1435"/>
      <c r="I571" s="1435"/>
      <c r="J571" s="1435"/>
      <c r="K571" s="1435"/>
      <c r="L571" s="1435"/>
      <c r="M571" s="1435"/>
      <c r="N571" s="1435"/>
      <c r="O571" s="1435"/>
      <c r="P571" s="1435"/>
      <c r="Q571" s="1435"/>
      <c r="R571" s="1435"/>
      <c r="S571" s="1435"/>
      <c r="T571" s="1435"/>
      <c r="U571" s="1435"/>
      <c r="V571" s="1435"/>
      <c r="W571" s="1435"/>
      <c r="X571" s="1435"/>
      <c r="Y571" s="1435"/>
      <c r="Z571" s="1435"/>
    </row>
    <row r="572" spans="1:26" ht="12" customHeight="1">
      <c r="A572" s="1435"/>
      <c r="B572" s="1435"/>
      <c r="C572" s="1435"/>
      <c r="D572" s="1435"/>
      <c r="E572" s="1435"/>
      <c r="F572" s="1435"/>
      <c r="G572" s="1435"/>
      <c r="H572" s="1435"/>
      <c r="I572" s="1435"/>
      <c r="J572" s="1435"/>
      <c r="K572" s="1435"/>
      <c r="L572" s="1435"/>
      <c r="M572" s="1435"/>
      <c r="N572" s="1435"/>
      <c r="O572" s="1435"/>
      <c r="P572" s="1435"/>
      <c r="Q572" s="1435"/>
      <c r="R572" s="1435"/>
      <c r="S572" s="1435"/>
      <c r="T572" s="1435"/>
      <c r="U572" s="1435"/>
      <c r="V572" s="1435"/>
      <c r="W572" s="1435"/>
      <c r="X572" s="1435"/>
      <c r="Y572" s="1435"/>
      <c r="Z572" s="1435"/>
    </row>
    <row r="573" spans="1:26" ht="12" customHeight="1">
      <c r="A573" s="1435"/>
      <c r="B573" s="1435"/>
      <c r="C573" s="1435"/>
      <c r="D573" s="1435"/>
      <c r="E573" s="1435"/>
      <c r="F573" s="1435"/>
      <c r="G573" s="1435"/>
      <c r="H573" s="1435"/>
      <c r="I573" s="1435"/>
      <c r="J573" s="1435"/>
      <c r="K573" s="1435"/>
      <c r="L573" s="1435"/>
      <c r="M573" s="1435"/>
      <c r="N573" s="1435"/>
      <c r="O573" s="1435"/>
      <c r="P573" s="1435"/>
      <c r="Q573" s="1435"/>
      <c r="R573" s="1435"/>
      <c r="S573" s="1435"/>
      <c r="T573" s="1435"/>
      <c r="U573" s="1435"/>
      <c r="V573" s="1435"/>
      <c r="W573" s="1435"/>
      <c r="X573" s="1435"/>
      <c r="Y573" s="1435"/>
      <c r="Z573" s="1435"/>
    </row>
    <row r="574" spans="1:26" ht="12" customHeight="1">
      <c r="A574" s="1435"/>
      <c r="B574" s="1435"/>
      <c r="C574" s="1435"/>
      <c r="D574" s="1435"/>
      <c r="E574" s="1435"/>
      <c r="F574" s="1435"/>
      <c r="G574" s="1435"/>
      <c r="H574" s="1435"/>
      <c r="I574" s="1435"/>
      <c r="J574" s="1435"/>
      <c r="K574" s="1435"/>
      <c r="L574" s="1435"/>
      <c r="M574" s="1435"/>
      <c r="N574" s="1435"/>
      <c r="O574" s="1435"/>
      <c r="P574" s="1435"/>
      <c r="Q574" s="1435"/>
      <c r="R574" s="1435"/>
      <c r="S574" s="1435"/>
      <c r="T574" s="1435"/>
      <c r="U574" s="1435"/>
      <c r="V574" s="1435"/>
      <c r="W574" s="1435"/>
      <c r="X574" s="1435"/>
      <c r="Y574" s="1435"/>
      <c r="Z574" s="1435"/>
    </row>
    <row r="575" spans="1:26" ht="12" customHeight="1">
      <c r="A575" s="1435"/>
      <c r="B575" s="1435"/>
      <c r="C575" s="1435"/>
      <c r="D575" s="1435"/>
      <c r="E575" s="1435"/>
      <c r="F575" s="1435"/>
      <c r="G575" s="1435"/>
      <c r="H575" s="1435"/>
      <c r="I575" s="1435"/>
      <c r="J575" s="1435"/>
      <c r="K575" s="1435"/>
      <c r="L575" s="1435"/>
      <c r="M575" s="1435"/>
      <c r="N575" s="1435"/>
      <c r="O575" s="1435"/>
      <c r="P575" s="1435"/>
      <c r="Q575" s="1435"/>
      <c r="R575" s="1435"/>
      <c r="S575" s="1435"/>
      <c r="T575" s="1435"/>
      <c r="U575" s="1435"/>
      <c r="V575" s="1435"/>
      <c r="W575" s="1435"/>
      <c r="X575" s="1435"/>
      <c r="Y575" s="1435"/>
      <c r="Z575" s="1435"/>
    </row>
    <row r="576" spans="1:26" ht="12" customHeight="1">
      <c r="A576" s="1435"/>
      <c r="B576" s="1435"/>
      <c r="C576" s="1435"/>
      <c r="D576" s="1435"/>
      <c r="E576" s="1435"/>
      <c r="F576" s="1435"/>
      <c r="G576" s="1435"/>
      <c r="H576" s="1435"/>
      <c r="I576" s="1435"/>
      <c r="J576" s="1435"/>
      <c r="K576" s="1435"/>
      <c r="L576" s="1435"/>
      <c r="M576" s="1435"/>
      <c r="N576" s="1435"/>
      <c r="O576" s="1435"/>
      <c r="P576" s="1435"/>
      <c r="Q576" s="1435"/>
      <c r="R576" s="1435"/>
      <c r="S576" s="1435"/>
      <c r="T576" s="1435"/>
      <c r="U576" s="1435"/>
      <c r="V576" s="1435"/>
      <c r="W576" s="1435"/>
      <c r="X576" s="1435"/>
      <c r="Y576" s="1435"/>
      <c r="Z576" s="1435"/>
    </row>
    <row r="577" spans="1:26" ht="12" customHeight="1">
      <c r="A577" s="1435"/>
      <c r="B577" s="1435"/>
      <c r="C577" s="1435"/>
      <c r="D577" s="1435"/>
      <c r="E577" s="1435"/>
      <c r="F577" s="1435"/>
      <c r="G577" s="1435"/>
      <c r="H577" s="1435"/>
      <c r="I577" s="1435"/>
      <c r="J577" s="1435"/>
      <c r="K577" s="1435"/>
      <c r="L577" s="1435"/>
      <c r="M577" s="1435"/>
      <c r="N577" s="1435"/>
      <c r="O577" s="1435"/>
      <c r="P577" s="1435"/>
      <c r="Q577" s="1435"/>
      <c r="R577" s="1435"/>
      <c r="S577" s="1435"/>
      <c r="T577" s="1435"/>
      <c r="U577" s="1435"/>
      <c r="V577" s="1435"/>
      <c r="W577" s="1435"/>
      <c r="X577" s="1435"/>
      <c r="Y577" s="1435"/>
      <c r="Z577" s="1435"/>
    </row>
    <row r="578" spans="1:26" ht="12" customHeight="1">
      <c r="A578" s="1435"/>
      <c r="B578" s="1435"/>
      <c r="C578" s="1435"/>
      <c r="D578" s="1435"/>
      <c r="E578" s="1435"/>
      <c r="F578" s="1435"/>
      <c r="G578" s="1435"/>
      <c r="H578" s="1435"/>
      <c r="I578" s="1435"/>
      <c r="J578" s="1435"/>
      <c r="K578" s="1435"/>
      <c r="L578" s="1435"/>
      <c r="M578" s="1435"/>
      <c r="N578" s="1435"/>
      <c r="O578" s="1435"/>
      <c r="P578" s="1435"/>
      <c r="Q578" s="1435"/>
      <c r="R578" s="1435"/>
      <c r="S578" s="1435"/>
      <c r="T578" s="1435"/>
      <c r="U578" s="1435"/>
      <c r="V578" s="1435"/>
      <c r="W578" s="1435"/>
      <c r="X578" s="1435"/>
      <c r="Y578" s="1435"/>
      <c r="Z578" s="1435"/>
    </row>
    <row r="579" spans="1:26" ht="12" customHeight="1">
      <c r="A579" s="1435"/>
      <c r="B579" s="1435"/>
      <c r="C579" s="1435"/>
      <c r="D579" s="1435"/>
      <c r="E579" s="1435"/>
      <c r="F579" s="1435"/>
      <c r="G579" s="1435"/>
      <c r="H579" s="1435"/>
      <c r="I579" s="1435"/>
      <c r="J579" s="1435"/>
      <c r="K579" s="1435"/>
      <c r="L579" s="1435"/>
      <c r="M579" s="1435"/>
      <c r="N579" s="1435"/>
      <c r="O579" s="1435"/>
      <c r="P579" s="1435"/>
      <c r="Q579" s="1435"/>
      <c r="R579" s="1435"/>
      <c r="S579" s="1435"/>
      <c r="T579" s="1435"/>
      <c r="U579" s="1435"/>
      <c r="V579" s="1435"/>
      <c r="W579" s="1435"/>
      <c r="X579" s="1435"/>
      <c r="Y579" s="1435"/>
      <c r="Z579" s="1435"/>
    </row>
    <row r="580" spans="1:26" ht="12" customHeight="1">
      <c r="A580" s="1435"/>
      <c r="B580" s="1435"/>
      <c r="C580" s="1435"/>
      <c r="D580" s="1435"/>
      <c r="E580" s="1435"/>
      <c r="F580" s="1435"/>
      <c r="G580" s="1435"/>
      <c r="H580" s="1435"/>
      <c r="I580" s="1435"/>
      <c r="J580" s="1435"/>
      <c r="K580" s="1435"/>
      <c r="L580" s="1435"/>
      <c r="M580" s="1435"/>
      <c r="N580" s="1435"/>
      <c r="O580" s="1435"/>
      <c r="P580" s="1435"/>
      <c r="Q580" s="1435"/>
      <c r="R580" s="1435"/>
      <c r="S580" s="1435"/>
      <c r="T580" s="1435"/>
      <c r="U580" s="1435"/>
      <c r="V580" s="1435"/>
      <c r="W580" s="1435"/>
      <c r="X580" s="1435"/>
      <c r="Y580" s="1435"/>
      <c r="Z580" s="1435"/>
    </row>
    <row r="581" spans="1:26" ht="12" customHeight="1">
      <c r="A581" s="1435"/>
      <c r="B581" s="1435"/>
      <c r="C581" s="1435"/>
      <c r="D581" s="1435"/>
      <c r="E581" s="1435"/>
      <c r="F581" s="1435"/>
      <c r="G581" s="1435"/>
      <c r="H581" s="1435"/>
      <c r="I581" s="1435"/>
      <c r="J581" s="1435"/>
      <c r="K581" s="1435"/>
      <c r="L581" s="1435"/>
      <c r="M581" s="1435"/>
      <c r="N581" s="1435"/>
      <c r="O581" s="1435"/>
      <c r="P581" s="1435"/>
      <c r="Q581" s="1435"/>
      <c r="R581" s="1435"/>
      <c r="S581" s="1435"/>
      <c r="T581" s="1435"/>
      <c r="U581" s="1435"/>
      <c r="V581" s="1435"/>
      <c r="W581" s="1435"/>
      <c r="X581" s="1435"/>
      <c r="Y581" s="1435"/>
      <c r="Z581" s="1435"/>
    </row>
    <row r="582" spans="1:26" ht="12" customHeight="1">
      <c r="A582" s="1435"/>
      <c r="B582" s="1435"/>
      <c r="C582" s="1435"/>
      <c r="D582" s="1435"/>
      <c r="E582" s="1435"/>
      <c r="F582" s="1435"/>
      <c r="G582" s="1435"/>
      <c r="H582" s="1435"/>
      <c r="I582" s="1435"/>
      <c r="J582" s="1435"/>
      <c r="K582" s="1435"/>
      <c r="L582" s="1435"/>
      <c r="M582" s="1435"/>
      <c r="N582" s="1435"/>
      <c r="O582" s="1435"/>
      <c r="P582" s="1435"/>
      <c r="Q582" s="1435"/>
      <c r="R582" s="1435"/>
      <c r="S582" s="1435"/>
      <c r="T582" s="1435"/>
      <c r="U582" s="1435"/>
      <c r="V582" s="1435"/>
      <c r="W582" s="1435"/>
      <c r="X582" s="1435"/>
      <c r="Y582" s="1435"/>
      <c r="Z582" s="1435"/>
    </row>
    <row r="583" spans="1:26" ht="12" customHeight="1">
      <c r="A583" s="1435"/>
      <c r="B583" s="1435"/>
      <c r="C583" s="1435"/>
      <c r="D583" s="1435"/>
      <c r="E583" s="1435"/>
      <c r="F583" s="1435"/>
      <c r="G583" s="1435"/>
      <c r="H583" s="1435"/>
      <c r="I583" s="1435"/>
      <c r="J583" s="1435"/>
      <c r="K583" s="1435"/>
      <c r="L583" s="1435"/>
      <c r="M583" s="1435"/>
      <c r="N583" s="1435"/>
      <c r="O583" s="1435"/>
      <c r="P583" s="1435"/>
      <c r="Q583" s="1435"/>
      <c r="R583" s="1435"/>
      <c r="S583" s="1435"/>
      <c r="T583" s="1435"/>
      <c r="U583" s="1435"/>
      <c r="V583" s="1435"/>
      <c r="W583" s="1435"/>
      <c r="X583" s="1435"/>
      <c r="Y583" s="1435"/>
      <c r="Z583" s="1435"/>
    </row>
    <row r="584" spans="1:26" ht="12" customHeight="1">
      <c r="A584" s="1435"/>
      <c r="B584" s="1435"/>
      <c r="C584" s="1435"/>
      <c r="D584" s="1435"/>
      <c r="E584" s="1435"/>
      <c r="F584" s="1435"/>
      <c r="G584" s="1435"/>
      <c r="H584" s="1435"/>
      <c r="I584" s="1435"/>
      <c r="J584" s="1435"/>
      <c r="K584" s="1435"/>
      <c r="L584" s="1435"/>
      <c r="M584" s="1435"/>
      <c r="N584" s="1435"/>
      <c r="O584" s="1435"/>
      <c r="P584" s="1435"/>
      <c r="Q584" s="1435"/>
      <c r="R584" s="1435"/>
      <c r="S584" s="1435"/>
      <c r="T584" s="1435"/>
      <c r="U584" s="1435"/>
      <c r="V584" s="1435"/>
      <c r="W584" s="1435"/>
      <c r="X584" s="1435"/>
      <c r="Y584" s="1435"/>
      <c r="Z584" s="1435"/>
    </row>
    <row r="585" spans="1:26" ht="12" customHeight="1">
      <c r="A585" s="1435"/>
      <c r="B585" s="1435"/>
      <c r="C585" s="1435"/>
      <c r="D585" s="1435"/>
      <c r="E585" s="1435"/>
      <c r="F585" s="1435"/>
      <c r="G585" s="1435"/>
      <c r="H585" s="1435"/>
      <c r="I585" s="1435"/>
      <c r="J585" s="1435"/>
      <c r="K585" s="1435"/>
      <c r="L585" s="1435"/>
      <c r="M585" s="1435"/>
      <c r="N585" s="1435"/>
      <c r="O585" s="1435"/>
      <c r="P585" s="1435"/>
      <c r="Q585" s="1435"/>
      <c r="R585" s="1435"/>
      <c r="S585" s="1435"/>
      <c r="T585" s="1435"/>
      <c r="U585" s="1435"/>
      <c r="V585" s="1435"/>
      <c r="W585" s="1435"/>
      <c r="X585" s="1435"/>
      <c r="Y585" s="1435"/>
      <c r="Z585" s="1435"/>
    </row>
    <row r="586" spans="1:26" ht="12" customHeight="1">
      <c r="A586" s="1435"/>
      <c r="B586" s="1435"/>
      <c r="C586" s="1435"/>
      <c r="D586" s="1435"/>
      <c r="E586" s="1435"/>
      <c r="F586" s="1435"/>
      <c r="G586" s="1435"/>
      <c r="H586" s="1435"/>
      <c r="I586" s="1435"/>
      <c r="J586" s="1435"/>
      <c r="K586" s="1435"/>
      <c r="L586" s="1435"/>
      <c r="M586" s="1435"/>
      <c r="N586" s="1435"/>
      <c r="O586" s="1435"/>
      <c r="P586" s="1435"/>
      <c r="Q586" s="1435"/>
      <c r="R586" s="1435"/>
      <c r="S586" s="1435"/>
      <c r="T586" s="1435"/>
      <c r="U586" s="1435"/>
      <c r="V586" s="1435"/>
      <c r="W586" s="1435"/>
      <c r="X586" s="1435"/>
      <c r="Y586" s="1435"/>
      <c r="Z586" s="1435"/>
    </row>
    <row r="587" spans="1:26" ht="12" customHeight="1">
      <c r="A587" s="1435"/>
      <c r="B587" s="1435"/>
      <c r="C587" s="1435"/>
      <c r="D587" s="1435"/>
      <c r="E587" s="1435"/>
      <c r="F587" s="1435"/>
      <c r="G587" s="1435"/>
      <c r="H587" s="1435"/>
      <c r="I587" s="1435"/>
      <c r="J587" s="1435"/>
      <c r="K587" s="1435"/>
      <c r="L587" s="1435"/>
      <c r="M587" s="1435"/>
      <c r="N587" s="1435"/>
      <c r="O587" s="1435"/>
      <c r="P587" s="1435"/>
      <c r="Q587" s="1435"/>
      <c r="R587" s="1435"/>
      <c r="S587" s="1435"/>
      <c r="T587" s="1435"/>
      <c r="U587" s="1435"/>
      <c r="V587" s="1435"/>
      <c r="W587" s="1435"/>
      <c r="X587" s="1435"/>
      <c r="Y587" s="1435"/>
      <c r="Z587" s="1435"/>
    </row>
    <row r="588" spans="1:26" ht="12" customHeight="1">
      <c r="A588" s="1435"/>
      <c r="B588" s="1435"/>
      <c r="C588" s="1435"/>
      <c r="D588" s="1435"/>
      <c r="E588" s="1435"/>
      <c r="F588" s="1435"/>
      <c r="G588" s="1435"/>
      <c r="H588" s="1435"/>
      <c r="I588" s="1435"/>
      <c r="J588" s="1435"/>
      <c r="K588" s="1435"/>
      <c r="L588" s="1435"/>
      <c r="M588" s="1435"/>
      <c r="N588" s="1435"/>
      <c r="O588" s="1435"/>
      <c r="P588" s="1435"/>
      <c r="Q588" s="1435"/>
      <c r="R588" s="1435"/>
      <c r="S588" s="1435"/>
      <c r="T588" s="1435"/>
      <c r="U588" s="1435"/>
      <c r="V588" s="1435"/>
      <c r="W588" s="1435"/>
      <c r="X588" s="1435"/>
      <c r="Y588" s="1435"/>
      <c r="Z588" s="1435"/>
    </row>
    <row r="589" spans="1:26" ht="12" customHeight="1">
      <c r="A589" s="1435"/>
      <c r="B589" s="1435"/>
      <c r="C589" s="1435"/>
      <c r="D589" s="1435"/>
      <c r="E589" s="1435"/>
      <c r="F589" s="1435"/>
      <c r="G589" s="1435"/>
      <c r="H589" s="1435"/>
      <c r="I589" s="1435"/>
      <c r="J589" s="1435"/>
      <c r="K589" s="1435"/>
      <c r="L589" s="1435"/>
      <c r="M589" s="1435"/>
      <c r="N589" s="1435"/>
      <c r="O589" s="1435"/>
      <c r="P589" s="1435"/>
      <c r="Q589" s="1435"/>
      <c r="R589" s="1435"/>
      <c r="S589" s="1435"/>
      <c r="T589" s="1435"/>
      <c r="U589" s="1435"/>
      <c r="V589" s="1435"/>
      <c r="W589" s="1435"/>
      <c r="X589" s="1435"/>
      <c r="Y589" s="1435"/>
      <c r="Z589" s="1435"/>
    </row>
    <row r="590" spans="1:26" ht="12" customHeight="1">
      <c r="A590" s="1435"/>
      <c r="B590" s="1435"/>
      <c r="C590" s="1435"/>
      <c r="D590" s="1435"/>
      <c r="E590" s="1435"/>
      <c r="F590" s="1435"/>
      <c r="G590" s="1435"/>
      <c r="H590" s="1435"/>
      <c r="I590" s="1435"/>
      <c r="J590" s="1435"/>
      <c r="K590" s="1435"/>
      <c r="L590" s="1435"/>
      <c r="M590" s="1435"/>
      <c r="N590" s="1435"/>
      <c r="O590" s="1435"/>
      <c r="P590" s="1435"/>
      <c r="Q590" s="1435"/>
      <c r="R590" s="1435"/>
      <c r="S590" s="1435"/>
      <c r="T590" s="1435"/>
      <c r="U590" s="1435"/>
      <c r="V590" s="1435"/>
      <c r="W590" s="1435"/>
      <c r="X590" s="1435"/>
      <c r="Y590" s="1435"/>
      <c r="Z590" s="1435"/>
    </row>
    <row r="591" spans="1:26" ht="12" customHeight="1">
      <c r="A591" s="1435"/>
      <c r="B591" s="1435"/>
      <c r="C591" s="1435"/>
      <c r="D591" s="1435"/>
      <c r="E591" s="1435"/>
      <c r="F591" s="1435"/>
      <c r="G591" s="1435"/>
      <c r="H591" s="1435"/>
      <c r="I591" s="1435"/>
      <c r="J591" s="1435"/>
      <c r="K591" s="1435"/>
      <c r="L591" s="1435"/>
      <c r="M591" s="1435"/>
      <c r="N591" s="1435"/>
      <c r="O591" s="1435"/>
      <c r="P591" s="1435"/>
      <c r="Q591" s="1435"/>
      <c r="R591" s="1435"/>
      <c r="S591" s="1435"/>
      <c r="T591" s="1435"/>
      <c r="U591" s="1435"/>
      <c r="V591" s="1435"/>
      <c r="W591" s="1435"/>
      <c r="X591" s="1435"/>
      <c r="Y591" s="1435"/>
      <c r="Z591" s="1435"/>
    </row>
    <row r="592" spans="1:26" ht="12" customHeight="1">
      <c r="A592" s="1435"/>
      <c r="B592" s="1435"/>
      <c r="C592" s="1435"/>
      <c r="D592" s="1435"/>
      <c r="E592" s="1435"/>
      <c r="F592" s="1435"/>
      <c r="G592" s="1435"/>
      <c r="H592" s="1435"/>
      <c r="I592" s="1435"/>
      <c r="J592" s="1435"/>
      <c r="K592" s="1435"/>
      <c r="L592" s="1435"/>
      <c r="M592" s="1435"/>
      <c r="N592" s="1435"/>
      <c r="O592" s="1435"/>
      <c r="P592" s="1435"/>
      <c r="Q592" s="1435"/>
      <c r="R592" s="1435"/>
      <c r="S592" s="1435"/>
      <c r="T592" s="1435"/>
      <c r="U592" s="1435"/>
      <c r="V592" s="1435"/>
      <c r="W592" s="1435"/>
      <c r="X592" s="1435"/>
      <c r="Y592" s="1435"/>
      <c r="Z592" s="1435"/>
    </row>
    <row r="593" spans="1:26" ht="12" customHeight="1">
      <c r="A593" s="1435"/>
      <c r="B593" s="1435"/>
      <c r="C593" s="1435"/>
      <c r="D593" s="1435"/>
      <c r="E593" s="1435"/>
      <c r="F593" s="1435"/>
      <c r="G593" s="1435"/>
      <c r="H593" s="1435"/>
      <c r="I593" s="1435"/>
      <c r="J593" s="1435"/>
      <c r="K593" s="1435"/>
      <c r="L593" s="1435"/>
      <c r="M593" s="1435"/>
      <c r="N593" s="1435"/>
      <c r="O593" s="1435"/>
      <c r="P593" s="1435"/>
      <c r="Q593" s="1435"/>
      <c r="R593" s="1435"/>
      <c r="S593" s="1435"/>
      <c r="T593" s="1435"/>
      <c r="U593" s="1435"/>
      <c r="V593" s="1435"/>
      <c r="W593" s="1435"/>
      <c r="X593" s="1435"/>
      <c r="Y593" s="1435"/>
      <c r="Z593" s="1435"/>
    </row>
    <row r="594" spans="1:26" ht="12" customHeight="1">
      <c r="A594" s="1435"/>
      <c r="B594" s="1435"/>
      <c r="C594" s="1435"/>
      <c r="D594" s="1435"/>
      <c r="E594" s="1435"/>
      <c r="F594" s="1435"/>
      <c r="G594" s="1435"/>
      <c r="H594" s="1435"/>
      <c r="I594" s="1435"/>
      <c r="J594" s="1435"/>
      <c r="K594" s="1435"/>
      <c r="L594" s="1435"/>
      <c r="M594" s="1435"/>
      <c r="N594" s="1435"/>
      <c r="O594" s="1435"/>
      <c r="P594" s="1435"/>
      <c r="Q594" s="1435"/>
      <c r="R594" s="1435"/>
      <c r="S594" s="1435"/>
      <c r="T594" s="1435"/>
      <c r="U594" s="1435"/>
      <c r="V594" s="1435"/>
      <c r="W594" s="1435"/>
      <c r="X594" s="1435"/>
      <c r="Y594" s="1435"/>
      <c r="Z594" s="1435"/>
    </row>
    <row r="595" spans="1:26" ht="12" customHeight="1">
      <c r="A595" s="1435"/>
      <c r="B595" s="1435"/>
      <c r="C595" s="1435"/>
      <c r="D595" s="1435"/>
      <c r="E595" s="1435"/>
      <c r="F595" s="1435"/>
      <c r="G595" s="1435"/>
      <c r="H595" s="1435"/>
      <c r="I595" s="1435"/>
      <c r="J595" s="1435"/>
      <c r="K595" s="1435"/>
      <c r="L595" s="1435"/>
      <c r="M595" s="1435"/>
      <c r="N595" s="1435"/>
      <c r="O595" s="1435"/>
      <c r="P595" s="1435"/>
      <c r="Q595" s="1435"/>
      <c r="R595" s="1435"/>
      <c r="S595" s="1435"/>
      <c r="T595" s="1435"/>
      <c r="U595" s="1435"/>
      <c r="V595" s="1435"/>
      <c r="W595" s="1435"/>
      <c r="X595" s="1435"/>
      <c r="Y595" s="1435"/>
      <c r="Z595" s="1435"/>
    </row>
    <row r="596" spans="1:26" ht="12" customHeight="1">
      <c r="A596" s="1435"/>
      <c r="B596" s="1435"/>
      <c r="C596" s="1435"/>
      <c r="D596" s="1435"/>
      <c r="E596" s="1435"/>
      <c r="F596" s="1435"/>
      <c r="G596" s="1435"/>
      <c r="H596" s="1435"/>
      <c r="I596" s="1435"/>
      <c r="J596" s="1435"/>
      <c r="K596" s="1435"/>
      <c r="L596" s="1435"/>
      <c r="M596" s="1435"/>
      <c r="N596" s="1435"/>
      <c r="O596" s="1435"/>
      <c r="P596" s="1435"/>
      <c r="Q596" s="1435"/>
      <c r="R596" s="1435"/>
      <c r="S596" s="1435"/>
      <c r="T596" s="1435"/>
      <c r="U596" s="1435"/>
      <c r="V596" s="1435"/>
      <c r="W596" s="1435"/>
      <c r="X596" s="1435"/>
      <c r="Y596" s="1435"/>
      <c r="Z596" s="1435"/>
    </row>
    <row r="597" spans="1:26" ht="12" customHeight="1">
      <c r="A597" s="1435"/>
      <c r="B597" s="1435"/>
      <c r="C597" s="1435"/>
      <c r="D597" s="1435"/>
      <c r="E597" s="1435"/>
      <c r="F597" s="1435"/>
      <c r="G597" s="1435"/>
      <c r="H597" s="1435"/>
      <c r="I597" s="1435"/>
      <c r="J597" s="1435"/>
      <c r="K597" s="1435"/>
      <c r="L597" s="1435"/>
      <c r="M597" s="1435"/>
      <c r="N597" s="1435"/>
      <c r="O597" s="1435"/>
      <c r="P597" s="1435"/>
      <c r="Q597" s="1435"/>
      <c r="R597" s="1435"/>
      <c r="S597" s="1435"/>
      <c r="T597" s="1435"/>
      <c r="U597" s="1435"/>
      <c r="V597" s="1435"/>
      <c r="W597" s="1435"/>
      <c r="X597" s="1435"/>
      <c r="Y597" s="1435"/>
      <c r="Z597" s="1435"/>
    </row>
    <row r="598" spans="1:26" ht="12" customHeight="1">
      <c r="A598" s="1435"/>
      <c r="B598" s="1435"/>
      <c r="C598" s="1435"/>
      <c r="D598" s="1435"/>
      <c r="E598" s="1435"/>
      <c r="F598" s="1435"/>
      <c r="G598" s="1435"/>
      <c r="H598" s="1435"/>
      <c r="I598" s="1435"/>
      <c r="J598" s="1435"/>
      <c r="K598" s="1435"/>
      <c r="L598" s="1435"/>
      <c r="M598" s="1435"/>
      <c r="N598" s="1435"/>
      <c r="O598" s="1435"/>
      <c r="P598" s="1435"/>
      <c r="Q598" s="1435"/>
      <c r="R598" s="1435"/>
      <c r="S598" s="1435"/>
      <c r="T598" s="1435"/>
      <c r="U598" s="1435"/>
      <c r="V598" s="1435"/>
      <c r="W598" s="1435"/>
      <c r="X598" s="1435"/>
      <c r="Y598" s="1435"/>
      <c r="Z598" s="1435"/>
    </row>
    <row r="599" spans="1:26" ht="12" customHeight="1">
      <c r="A599" s="1435"/>
      <c r="B599" s="1435"/>
      <c r="C599" s="1435"/>
      <c r="D599" s="1435"/>
      <c r="E599" s="1435"/>
      <c r="F599" s="1435"/>
      <c r="G599" s="1435"/>
      <c r="H599" s="1435"/>
      <c r="I599" s="1435"/>
      <c r="J599" s="1435"/>
      <c r="K599" s="1435"/>
      <c r="L599" s="1435"/>
      <c r="M599" s="1435"/>
      <c r="N599" s="1435"/>
      <c r="O599" s="1435"/>
      <c r="P599" s="1435"/>
      <c r="Q599" s="1435"/>
      <c r="R599" s="1435"/>
      <c r="S599" s="1435"/>
      <c r="T599" s="1435"/>
      <c r="U599" s="1435"/>
      <c r="V599" s="1435"/>
      <c r="W599" s="1435"/>
      <c r="X599" s="1435"/>
      <c r="Y599" s="1435"/>
      <c r="Z599" s="1435"/>
    </row>
    <row r="600" spans="1:26" ht="12" customHeight="1">
      <c r="A600" s="1435"/>
      <c r="B600" s="1435"/>
      <c r="C600" s="1435"/>
      <c r="D600" s="1435"/>
      <c r="E600" s="1435"/>
      <c r="F600" s="1435"/>
      <c r="G600" s="1435"/>
      <c r="H600" s="1435"/>
      <c r="I600" s="1435"/>
      <c r="J600" s="1435"/>
      <c r="K600" s="1435"/>
      <c r="L600" s="1435"/>
      <c r="M600" s="1435"/>
      <c r="N600" s="1435"/>
      <c r="O600" s="1435"/>
      <c r="P600" s="1435"/>
      <c r="Q600" s="1435"/>
      <c r="R600" s="1435"/>
      <c r="S600" s="1435"/>
      <c r="T600" s="1435"/>
      <c r="U600" s="1435"/>
      <c r="V600" s="1435"/>
      <c r="W600" s="1435"/>
      <c r="X600" s="1435"/>
      <c r="Y600" s="1435"/>
      <c r="Z600" s="1435"/>
    </row>
    <row r="601" spans="1:26" ht="12" customHeight="1">
      <c r="A601" s="1435"/>
      <c r="B601" s="1435"/>
      <c r="C601" s="1435"/>
      <c r="D601" s="1435"/>
      <c r="E601" s="1435"/>
      <c r="F601" s="1435"/>
      <c r="G601" s="1435"/>
      <c r="H601" s="1435"/>
      <c r="I601" s="1435"/>
      <c r="J601" s="1435"/>
      <c r="K601" s="1435"/>
      <c r="L601" s="1435"/>
      <c r="M601" s="1435"/>
      <c r="N601" s="1435"/>
      <c r="O601" s="1435"/>
      <c r="P601" s="1435"/>
      <c r="Q601" s="1435"/>
      <c r="R601" s="1435"/>
      <c r="S601" s="1435"/>
      <c r="T601" s="1435"/>
      <c r="U601" s="1435"/>
      <c r="V601" s="1435"/>
      <c r="W601" s="1435"/>
      <c r="X601" s="1435"/>
      <c r="Y601" s="1435"/>
      <c r="Z601" s="1435"/>
    </row>
    <row r="602" spans="1:26" ht="12" customHeight="1">
      <c r="A602" s="1435"/>
      <c r="B602" s="1435"/>
      <c r="C602" s="1435"/>
      <c r="D602" s="1435"/>
      <c r="E602" s="1435"/>
      <c r="F602" s="1435"/>
      <c r="G602" s="1435"/>
      <c r="H602" s="1435"/>
      <c r="I602" s="1435"/>
      <c r="J602" s="1435"/>
      <c r="K602" s="1435"/>
      <c r="L602" s="1435"/>
      <c r="M602" s="1435"/>
      <c r="N602" s="1435"/>
      <c r="O602" s="1435"/>
      <c r="P602" s="1435"/>
      <c r="Q602" s="1435"/>
      <c r="R602" s="1435"/>
      <c r="S602" s="1435"/>
      <c r="T602" s="1435"/>
      <c r="U602" s="1435"/>
      <c r="V602" s="1435"/>
      <c r="W602" s="1435"/>
      <c r="X602" s="1435"/>
      <c r="Y602" s="1435"/>
      <c r="Z602" s="1435"/>
    </row>
    <row r="603" spans="1:26" ht="12" customHeight="1">
      <c r="A603" s="1435"/>
      <c r="B603" s="1435"/>
      <c r="C603" s="1435"/>
      <c r="D603" s="1435"/>
      <c r="E603" s="1435"/>
      <c r="F603" s="1435"/>
      <c r="G603" s="1435"/>
      <c r="H603" s="1435"/>
      <c r="I603" s="1435"/>
      <c r="J603" s="1435"/>
      <c r="K603" s="1435"/>
      <c r="L603" s="1435"/>
      <c r="M603" s="1435"/>
      <c r="N603" s="1435"/>
      <c r="O603" s="1435"/>
      <c r="P603" s="1435"/>
      <c r="Q603" s="1435"/>
      <c r="R603" s="1435"/>
      <c r="S603" s="1435"/>
      <c r="T603" s="1435"/>
      <c r="U603" s="1435"/>
      <c r="V603" s="1435"/>
      <c r="W603" s="1435"/>
      <c r="X603" s="1435"/>
      <c r="Y603" s="1435"/>
      <c r="Z603" s="1435"/>
    </row>
    <row r="604" spans="1:26" ht="12" customHeight="1">
      <c r="A604" s="1435"/>
      <c r="B604" s="1435"/>
      <c r="C604" s="1435"/>
      <c r="D604" s="1435"/>
      <c r="E604" s="1435"/>
      <c r="F604" s="1435"/>
      <c r="G604" s="1435"/>
      <c r="H604" s="1435"/>
      <c r="I604" s="1435"/>
      <c r="J604" s="1435"/>
      <c r="K604" s="1435"/>
      <c r="L604" s="1435"/>
      <c r="M604" s="1435"/>
      <c r="N604" s="1435"/>
      <c r="O604" s="1435"/>
      <c r="P604" s="1435"/>
      <c r="Q604" s="1435"/>
      <c r="R604" s="1435"/>
      <c r="S604" s="1435"/>
      <c r="T604" s="1435"/>
      <c r="U604" s="1435"/>
      <c r="V604" s="1435"/>
      <c r="W604" s="1435"/>
      <c r="X604" s="1435"/>
      <c r="Y604" s="1435"/>
      <c r="Z604" s="1435"/>
    </row>
    <row r="605" spans="1:26" ht="12" customHeight="1">
      <c r="A605" s="1435"/>
      <c r="B605" s="1435"/>
      <c r="C605" s="1435"/>
      <c r="D605" s="1435"/>
      <c r="E605" s="1435"/>
      <c r="F605" s="1435"/>
      <c r="G605" s="1435"/>
      <c r="H605" s="1435"/>
      <c r="I605" s="1435"/>
      <c r="J605" s="1435"/>
      <c r="K605" s="1435"/>
      <c r="L605" s="1435"/>
      <c r="M605" s="1435"/>
      <c r="N605" s="1435"/>
      <c r="O605" s="1435"/>
      <c r="P605" s="1435"/>
      <c r="Q605" s="1435"/>
      <c r="R605" s="1435"/>
      <c r="S605" s="1435"/>
      <c r="T605" s="1435"/>
      <c r="U605" s="1435"/>
      <c r="V605" s="1435"/>
      <c r="W605" s="1435"/>
      <c r="X605" s="1435"/>
      <c r="Y605" s="1435"/>
      <c r="Z605" s="1435"/>
    </row>
    <row r="606" spans="1:26" ht="12" customHeight="1">
      <c r="A606" s="1435"/>
      <c r="B606" s="1435"/>
      <c r="C606" s="1435"/>
      <c r="D606" s="1435"/>
      <c r="E606" s="1435"/>
      <c r="F606" s="1435"/>
      <c r="G606" s="1435"/>
      <c r="H606" s="1435"/>
      <c r="I606" s="1435"/>
      <c r="J606" s="1435"/>
      <c r="K606" s="1435"/>
      <c r="L606" s="1435"/>
      <c r="M606" s="1435"/>
      <c r="N606" s="1435"/>
      <c r="O606" s="1435"/>
      <c r="P606" s="1435"/>
      <c r="Q606" s="1435"/>
      <c r="R606" s="1435"/>
      <c r="S606" s="1435"/>
      <c r="T606" s="1435"/>
      <c r="U606" s="1435"/>
      <c r="V606" s="1435"/>
      <c r="W606" s="1435"/>
      <c r="X606" s="1435"/>
      <c r="Y606" s="1435"/>
      <c r="Z606" s="1435"/>
    </row>
    <row r="607" spans="1:26" ht="12" customHeight="1">
      <c r="A607" s="1435"/>
      <c r="B607" s="1435"/>
      <c r="C607" s="1435"/>
      <c r="D607" s="1435"/>
      <c r="E607" s="1435"/>
      <c r="F607" s="1435"/>
      <c r="G607" s="1435"/>
      <c r="H607" s="1435"/>
      <c r="I607" s="1435"/>
      <c r="J607" s="1435"/>
      <c r="K607" s="1435"/>
      <c r="L607" s="1435"/>
      <c r="M607" s="1435"/>
      <c r="N607" s="1435"/>
      <c r="O607" s="1435"/>
      <c r="P607" s="1435"/>
      <c r="Q607" s="1435"/>
      <c r="R607" s="1435"/>
      <c r="S607" s="1435"/>
      <c r="T607" s="1435"/>
      <c r="U607" s="1435"/>
      <c r="V607" s="1435"/>
      <c r="W607" s="1435"/>
      <c r="X607" s="1435"/>
      <c r="Y607" s="1435"/>
      <c r="Z607" s="1435"/>
    </row>
    <row r="608" spans="1:26" ht="12" customHeight="1">
      <c r="A608" s="1435"/>
      <c r="B608" s="1435"/>
      <c r="C608" s="1435"/>
      <c r="D608" s="1435"/>
      <c r="E608" s="1435"/>
      <c r="F608" s="1435"/>
      <c r="G608" s="1435"/>
      <c r="H608" s="1435"/>
      <c r="I608" s="1435"/>
      <c r="J608" s="1435"/>
      <c r="K608" s="1435"/>
      <c r="L608" s="1435"/>
      <c r="M608" s="1435"/>
      <c r="N608" s="1435"/>
      <c r="O608" s="1435"/>
      <c r="P608" s="1435"/>
      <c r="Q608" s="1435"/>
      <c r="R608" s="1435"/>
      <c r="S608" s="1435"/>
      <c r="T608" s="1435"/>
      <c r="U608" s="1435"/>
      <c r="V608" s="1435"/>
      <c r="W608" s="1435"/>
      <c r="X608" s="1435"/>
      <c r="Y608" s="1435"/>
      <c r="Z608" s="1435"/>
    </row>
    <row r="609" spans="1:26" ht="12" customHeight="1">
      <c r="A609" s="1435"/>
      <c r="B609" s="1435"/>
      <c r="C609" s="1435"/>
      <c r="D609" s="1435"/>
      <c r="E609" s="1435"/>
      <c r="F609" s="1435"/>
      <c r="G609" s="1435"/>
      <c r="H609" s="1435"/>
      <c r="I609" s="1435"/>
      <c r="J609" s="1435"/>
      <c r="K609" s="1435"/>
      <c r="L609" s="1435"/>
      <c r="M609" s="1435"/>
      <c r="N609" s="1435"/>
      <c r="O609" s="1435"/>
      <c r="P609" s="1435"/>
      <c r="Q609" s="1435"/>
      <c r="R609" s="1435"/>
      <c r="S609" s="1435"/>
      <c r="T609" s="1435"/>
      <c r="U609" s="1435"/>
      <c r="V609" s="1435"/>
      <c r="W609" s="1435"/>
      <c r="X609" s="1435"/>
      <c r="Y609" s="1435"/>
      <c r="Z609" s="1435"/>
    </row>
    <row r="610" spans="1:26" ht="12" customHeight="1">
      <c r="A610" s="1435"/>
      <c r="B610" s="1435"/>
      <c r="C610" s="1435"/>
      <c r="D610" s="1435"/>
      <c r="E610" s="1435"/>
      <c r="F610" s="1435"/>
      <c r="G610" s="1435"/>
      <c r="H610" s="1435"/>
      <c r="I610" s="1435"/>
      <c r="J610" s="1435"/>
      <c r="K610" s="1435"/>
      <c r="L610" s="1435"/>
      <c r="M610" s="1435"/>
      <c r="N610" s="1435"/>
      <c r="O610" s="1435"/>
      <c r="P610" s="1435"/>
      <c r="Q610" s="1435"/>
      <c r="R610" s="1435"/>
      <c r="S610" s="1435"/>
      <c r="T610" s="1435"/>
      <c r="U610" s="1435"/>
      <c r="V610" s="1435"/>
      <c r="W610" s="1435"/>
      <c r="X610" s="1435"/>
      <c r="Y610" s="1435"/>
      <c r="Z610" s="1435"/>
    </row>
    <row r="611" spans="1:26" ht="12" customHeight="1">
      <c r="A611" s="1435"/>
      <c r="B611" s="1435"/>
      <c r="C611" s="1435"/>
      <c r="D611" s="1435"/>
      <c r="E611" s="1435"/>
      <c r="F611" s="1435"/>
      <c r="G611" s="1435"/>
      <c r="H611" s="1435"/>
      <c r="I611" s="1435"/>
      <c r="J611" s="1435"/>
      <c r="K611" s="1435"/>
      <c r="L611" s="1435"/>
      <c r="M611" s="1435"/>
      <c r="N611" s="1435"/>
      <c r="O611" s="1435"/>
      <c r="P611" s="1435"/>
      <c r="Q611" s="1435"/>
      <c r="R611" s="1435"/>
      <c r="S611" s="1435"/>
      <c r="T611" s="1435"/>
      <c r="U611" s="1435"/>
      <c r="V611" s="1435"/>
      <c r="W611" s="1435"/>
      <c r="X611" s="1435"/>
      <c r="Y611" s="1435"/>
      <c r="Z611" s="1435"/>
    </row>
    <row r="612" spans="1:26" ht="12" customHeight="1">
      <c r="A612" s="1435"/>
      <c r="B612" s="1435"/>
      <c r="C612" s="1435"/>
      <c r="D612" s="1435"/>
      <c r="E612" s="1435"/>
      <c r="F612" s="1435"/>
      <c r="G612" s="1435"/>
      <c r="H612" s="1435"/>
      <c r="I612" s="1435"/>
      <c r="J612" s="1435"/>
      <c r="K612" s="1435"/>
      <c r="L612" s="1435"/>
      <c r="M612" s="1435"/>
      <c r="N612" s="1435"/>
      <c r="O612" s="1435"/>
      <c r="P612" s="1435"/>
      <c r="Q612" s="1435"/>
      <c r="R612" s="1435"/>
      <c r="S612" s="1435"/>
      <c r="T612" s="1435"/>
      <c r="U612" s="1435"/>
      <c r="V612" s="1435"/>
      <c r="W612" s="1435"/>
      <c r="X612" s="1435"/>
      <c r="Y612" s="1435"/>
      <c r="Z612" s="1435"/>
    </row>
    <row r="613" spans="1:26" ht="12" customHeight="1">
      <c r="A613" s="1435"/>
      <c r="B613" s="1435"/>
      <c r="C613" s="1435"/>
      <c r="D613" s="1435"/>
      <c r="E613" s="1435"/>
      <c r="F613" s="1435"/>
      <c r="G613" s="1435"/>
      <c r="H613" s="1435"/>
      <c r="I613" s="1435"/>
      <c r="J613" s="1435"/>
      <c r="K613" s="1435"/>
      <c r="L613" s="1435"/>
      <c r="M613" s="1435"/>
      <c r="N613" s="1435"/>
      <c r="O613" s="1435"/>
      <c r="P613" s="1435"/>
      <c r="Q613" s="1435"/>
      <c r="R613" s="1435"/>
      <c r="S613" s="1435"/>
      <c r="T613" s="1435"/>
      <c r="U613" s="1435"/>
      <c r="V613" s="1435"/>
      <c r="W613" s="1435"/>
      <c r="X613" s="1435"/>
      <c r="Y613" s="1435"/>
      <c r="Z613" s="1435"/>
    </row>
    <row r="614" spans="1:26" ht="12" customHeight="1">
      <c r="A614" s="1435"/>
      <c r="B614" s="1435"/>
      <c r="C614" s="1435"/>
      <c r="D614" s="1435"/>
      <c r="E614" s="1435"/>
      <c r="F614" s="1435"/>
      <c r="G614" s="1435"/>
      <c r="H614" s="1435"/>
      <c r="I614" s="1435"/>
      <c r="J614" s="1435"/>
      <c r="K614" s="1435"/>
      <c r="L614" s="1435"/>
      <c r="M614" s="1435"/>
      <c r="N614" s="1435"/>
      <c r="O614" s="1435"/>
      <c r="P614" s="1435"/>
      <c r="Q614" s="1435"/>
      <c r="R614" s="1435"/>
      <c r="S614" s="1435"/>
      <c r="T614" s="1435"/>
      <c r="U614" s="1435"/>
      <c r="V614" s="1435"/>
      <c r="W614" s="1435"/>
      <c r="X614" s="1435"/>
      <c r="Y614" s="1435"/>
      <c r="Z614" s="1435"/>
    </row>
    <row r="615" spans="1:26" ht="12" customHeight="1">
      <c r="A615" s="1435"/>
      <c r="B615" s="1435"/>
      <c r="C615" s="1435"/>
      <c r="D615" s="1435"/>
      <c r="E615" s="1435"/>
      <c r="F615" s="1435"/>
      <c r="G615" s="1435"/>
      <c r="H615" s="1435"/>
      <c r="I615" s="1435"/>
      <c r="J615" s="1435"/>
      <c r="K615" s="1435"/>
      <c r="L615" s="1435"/>
      <c r="M615" s="1435"/>
      <c r="N615" s="1435"/>
      <c r="O615" s="1435"/>
      <c r="P615" s="1435"/>
      <c r="Q615" s="1435"/>
      <c r="R615" s="1435"/>
      <c r="S615" s="1435"/>
      <c r="T615" s="1435"/>
      <c r="U615" s="1435"/>
      <c r="V615" s="1435"/>
      <c r="W615" s="1435"/>
      <c r="X615" s="1435"/>
      <c r="Y615" s="1435"/>
      <c r="Z615" s="1435"/>
    </row>
    <row r="616" spans="1:26" ht="12" customHeight="1">
      <c r="A616" s="1435"/>
      <c r="B616" s="1435"/>
      <c r="C616" s="1435"/>
      <c r="D616" s="1435"/>
      <c r="E616" s="1435"/>
      <c r="F616" s="1435"/>
      <c r="G616" s="1435"/>
      <c r="H616" s="1435"/>
      <c r="I616" s="1435"/>
      <c r="J616" s="1435"/>
      <c r="K616" s="1435"/>
      <c r="L616" s="1435"/>
      <c r="M616" s="1435"/>
      <c r="N616" s="1435"/>
      <c r="O616" s="1435"/>
      <c r="P616" s="1435"/>
      <c r="Q616" s="1435"/>
      <c r="R616" s="1435"/>
      <c r="S616" s="1435"/>
      <c r="T616" s="1435"/>
      <c r="U616" s="1435"/>
      <c r="V616" s="1435"/>
      <c r="W616" s="1435"/>
      <c r="X616" s="1435"/>
      <c r="Y616" s="1435"/>
      <c r="Z616" s="1435"/>
    </row>
    <row r="617" spans="1:26" ht="12" customHeight="1">
      <c r="A617" s="1435"/>
      <c r="B617" s="1435"/>
      <c r="C617" s="1435"/>
      <c r="D617" s="1435"/>
      <c r="E617" s="1435"/>
      <c r="F617" s="1435"/>
      <c r="G617" s="1435"/>
      <c r="H617" s="1435"/>
      <c r="I617" s="1435"/>
      <c r="J617" s="1435"/>
      <c r="K617" s="1435"/>
      <c r="L617" s="1435"/>
      <c r="M617" s="1435"/>
      <c r="N617" s="1435"/>
      <c r="O617" s="1435"/>
      <c r="P617" s="1435"/>
      <c r="Q617" s="1435"/>
      <c r="R617" s="1435"/>
      <c r="S617" s="1435"/>
      <c r="T617" s="1435"/>
      <c r="U617" s="1435"/>
      <c r="V617" s="1435"/>
      <c r="W617" s="1435"/>
      <c r="X617" s="1435"/>
      <c r="Y617" s="1435"/>
      <c r="Z617" s="1435"/>
    </row>
    <row r="618" spans="1:26" ht="12" customHeight="1">
      <c r="A618" s="1435"/>
      <c r="B618" s="1435"/>
      <c r="C618" s="1435"/>
      <c r="D618" s="1435"/>
      <c r="E618" s="1435"/>
      <c r="F618" s="1435"/>
      <c r="G618" s="1435"/>
      <c r="H618" s="1435"/>
      <c r="I618" s="1435"/>
      <c r="J618" s="1435"/>
      <c r="K618" s="1435"/>
      <c r="L618" s="1435"/>
      <c r="M618" s="1435"/>
      <c r="N618" s="1435"/>
      <c r="O618" s="1435"/>
      <c r="P618" s="1435"/>
      <c r="Q618" s="1435"/>
      <c r="R618" s="1435"/>
      <c r="S618" s="1435"/>
      <c r="T618" s="1435"/>
      <c r="U618" s="1435"/>
      <c r="V618" s="1435"/>
      <c r="W618" s="1435"/>
      <c r="X618" s="1435"/>
      <c r="Y618" s="1435"/>
      <c r="Z618" s="1435"/>
    </row>
    <row r="619" spans="1:26" ht="12" customHeight="1">
      <c r="A619" s="1435"/>
      <c r="B619" s="1435"/>
      <c r="C619" s="1435"/>
      <c r="D619" s="1435"/>
      <c r="E619" s="1435"/>
      <c r="F619" s="1435"/>
      <c r="G619" s="1435"/>
      <c r="H619" s="1435"/>
      <c r="I619" s="1435"/>
      <c r="J619" s="1435"/>
      <c r="K619" s="1435"/>
      <c r="L619" s="1435"/>
      <c r="M619" s="1435"/>
      <c r="N619" s="1435"/>
      <c r="O619" s="1435"/>
      <c r="P619" s="1435"/>
      <c r="Q619" s="1435"/>
      <c r="R619" s="1435"/>
      <c r="S619" s="1435"/>
      <c r="T619" s="1435"/>
      <c r="U619" s="1435"/>
      <c r="V619" s="1435"/>
      <c r="W619" s="1435"/>
      <c r="X619" s="1435"/>
      <c r="Y619" s="1435"/>
      <c r="Z619" s="1435"/>
    </row>
    <row r="620" spans="1:26" ht="12" customHeight="1">
      <c r="A620" s="1435"/>
      <c r="B620" s="1435"/>
      <c r="C620" s="1435"/>
      <c r="D620" s="1435"/>
      <c r="E620" s="1435"/>
      <c r="F620" s="1435"/>
      <c r="G620" s="1435"/>
      <c r="H620" s="1435"/>
      <c r="I620" s="1435"/>
      <c r="J620" s="1435"/>
      <c r="K620" s="1435"/>
      <c r="L620" s="1435"/>
      <c r="M620" s="1435"/>
      <c r="N620" s="1435"/>
      <c r="O620" s="1435"/>
      <c r="P620" s="1435"/>
      <c r="Q620" s="1435"/>
      <c r="R620" s="1435"/>
      <c r="S620" s="1435"/>
      <c r="T620" s="1435"/>
      <c r="U620" s="1435"/>
      <c r="V620" s="1435"/>
      <c r="W620" s="1435"/>
      <c r="X620" s="1435"/>
      <c r="Y620" s="1435"/>
      <c r="Z620" s="1435"/>
    </row>
    <row r="621" spans="1:26" ht="12" customHeight="1">
      <c r="A621" s="1435"/>
      <c r="B621" s="1435"/>
      <c r="C621" s="1435"/>
      <c r="D621" s="1435"/>
      <c r="E621" s="1435"/>
      <c r="F621" s="1435"/>
      <c r="G621" s="1435"/>
      <c r="H621" s="1435"/>
      <c r="I621" s="1435"/>
      <c r="J621" s="1435"/>
      <c r="K621" s="1435"/>
      <c r="L621" s="1435"/>
      <c r="M621" s="1435"/>
      <c r="N621" s="1435"/>
      <c r="O621" s="1435"/>
      <c r="P621" s="1435"/>
      <c r="Q621" s="1435"/>
      <c r="R621" s="1435"/>
      <c r="S621" s="1435"/>
      <c r="T621" s="1435"/>
      <c r="U621" s="1435"/>
      <c r="V621" s="1435"/>
      <c r="W621" s="1435"/>
      <c r="X621" s="1435"/>
      <c r="Y621" s="1435"/>
      <c r="Z621" s="1435"/>
    </row>
    <row r="622" spans="1:26" ht="12" customHeight="1">
      <c r="A622" s="1435"/>
      <c r="B622" s="1435"/>
      <c r="C622" s="1435"/>
      <c r="D622" s="1435"/>
      <c r="E622" s="1435"/>
      <c r="F622" s="1435"/>
      <c r="G622" s="1435"/>
      <c r="H622" s="1435"/>
      <c r="I622" s="1435"/>
      <c r="J622" s="1435"/>
      <c r="K622" s="1435"/>
      <c r="L622" s="1435"/>
      <c r="M622" s="1435"/>
      <c r="N622" s="1435"/>
      <c r="O622" s="1435"/>
      <c r="P622" s="1435"/>
      <c r="Q622" s="1435"/>
      <c r="R622" s="1435"/>
      <c r="S622" s="1435"/>
      <c r="T622" s="1435"/>
      <c r="U622" s="1435"/>
      <c r="V622" s="1435"/>
      <c r="W622" s="1435"/>
      <c r="X622" s="1435"/>
      <c r="Y622" s="1435"/>
      <c r="Z622" s="1435"/>
    </row>
    <row r="623" spans="1:26" ht="12" customHeight="1">
      <c r="A623" s="1435"/>
      <c r="B623" s="1435"/>
      <c r="C623" s="1435"/>
      <c r="D623" s="1435"/>
      <c r="E623" s="1435"/>
      <c r="F623" s="1435"/>
      <c r="G623" s="1435"/>
      <c r="H623" s="1435"/>
      <c r="I623" s="1435"/>
      <c r="J623" s="1435"/>
      <c r="K623" s="1435"/>
      <c r="L623" s="1435"/>
      <c r="M623" s="1435"/>
      <c r="N623" s="1435"/>
      <c r="O623" s="1435"/>
      <c r="P623" s="1435"/>
      <c r="Q623" s="1435"/>
      <c r="R623" s="1435"/>
      <c r="S623" s="1435"/>
      <c r="T623" s="1435"/>
      <c r="U623" s="1435"/>
      <c r="V623" s="1435"/>
      <c r="W623" s="1435"/>
      <c r="X623" s="1435"/>
      <c r="Y623" s="1435"/>
      <c r="Z623" s="1435"/>
    </row>
    <row r="624" spans="1:26" ht="12" customHeight="1">
      <c r="A624" s="1435"/>
      <c r="B624" s="1435"/>
      <c r="C624" s="1435"/>
      <c r="D624" s="1435"/>
      <c r="E624" s="1435"/>
      <c r="F624" s="1435"/>
      <c r="G624" s="1435"/>
      <c r="H624" s="1435"/>
      <c r="I624" s="1435"/>
      <c r="J624" s="1435"/>
      <c r="K624" s="1435"/>
      <c r="L624" s="1435"/>
      <c r="M624" s="1435"/>
      <c r="N624" s="1435"/>
      <c r="O624" s="1435"/>
      <c r="P624" s="1435"/>
      <c r="Q624" s="1435"/>
      <c r="R624" s="1435"/>
      <c r="S624" s="1435"/>
      <c r="T624" s="1435"/>
      <c r="U624" s="1435"/>
      <c r="V624" s="1435"/>
      <c r="W624" s="1435"/>
      <c r="X624" s="1435"/>
      <c r="Y624" s="1435"/>
      <c r="Z624" s="1435"/>
    </row>
    <row r="625" spans="1:26" ht="12" customHeight="1">
      <c r="A625" s="1435"/>
      <c r="B625" s="1435"/>
      <c r="C625" s="1435"/>
      <c r="D625" s="1435"/>
      <c r="E625" s="1435"/>
      <c r="F625" s="1435"/>
      <c r="G625" s="1435"/>
      <c r="H625" s="1435"/>
      <c r="I625" s="1435"/>
      <c r="J625" s="1435"/>
      <c r="K625" s="1435"/>
      <c r="L625" s="1435"/>
      <c r="M625" s="1435"/>
      <c r="N625" s="1435"/>
      <c r="O625" s="1435"/>
      <c r="P625" s="1435"/>
      <c r="Q625" s="1435"/>
      <c r="R625" s="1435"/>
      <c r="S625" s="1435"/>
      <c r="T625" s="1435"/>
      <c r="U625" s="1435"/>
      <c r="V625" s="1435"/>
      <c r="W625" s="1435"/>
      <c r="X625" s="1435"/>
      <c r="Y625" s="1435"/>
      <c r="Z625" s="1435"/>
    </row>
    <row r="626" spans="1:26" ht="12" customHeight="1">
      <c r="A626" s="1435"/>
      <c r="B626" s="1435"/>
      <c r="C626" s="1435"/>
      <c r="D626" s="1435"/>
      <c r="E626" s="1435"/>
      <c r="F626" s="1435"/>
      <c r="G626" s="1435"/>
      <c r="H626" s="1435"/>
      <c r="I626" s="1435"/>
      <c r="J626" s="1435"/>
      <c r="K626" s="1435"/>
      <c r="L626" s="1435"/>
      <c r="M626" s="1435"/>
      <c r="N626" s="1435"/>
      <c r="O626" s="1435"/>
      <c r="P626" s="1435"/>
      <c r="Q626" s="1435"/>
      <c r="R626" s="1435"/>
      <c r="S626" s="1435"/>
      <c r="T626" s="1435"/>
      <c r="U626" s="1435"/>
      <c r="V626" s="1435"/>
      <c r="W626" s="1435"/>
      <c r="X626" s="1435"/>
      <c r="Y626" s="1435"/>
      <c r="Z626" s="1435"/>
    </row>
    <row r="627" spans="1:26" ht="12" customHeight="1">
      <c r="A627" s="1435"/>
      <c r="B627" s="1435"/>
      <c r="C627" s="1435"/>
      <c r="D627" s="1435"/>
      <c r="E627" s="1435"/>
      <c r="F627" s="1435"/>
      <c r="G627" s="1435"/>
      <c r="H627" s="1435"/>
      <c r="I627" s="1435"/>
      <c r="J627" s="1435"/>
      <c r="K627" s="1435"/>
      <c r="L627" s="1435"/>
      <c r="M627" s="1435"/>
      <c r="N627" s="1435"/>
      <c r="O627" s="1435"/>
      <c r="P627" s="1435"/>
      <c r="Q627" s="1435"/>
      <c r="R627" s="1435"/>
      <c r="S627" s="1435"/>
      <c r="T627" s="1435"/>
      <c r="U627" s="1435"/>
      <c r="V627" s="1435"/>
      <c r="W627" s="1435"/>
      <c r="X627" s="1435"/>
      <c r="Y627" s="1435"/>
      <c r="Z627" s="1435"/>
    </row>
    <row r="628" spans="1:26" ht="12" customHeight="1">
      <c r="A628" s="1435"/>
      <c r="B628" s="1435"/>
      <c r="C628" s="1435"/>
      <c r="D628" s="1435"/>
      <c r="E628" s="1435"/>
      <c r="F628" s="1435"/>
      <c r="G628" s="1435"/>
      <c r="H628" s="1435"/>
      <c r="I628" s="1435"/>
      <c r="J628" s="1435"/>
      <c r="K628" s="1435"/>
      <c r="L628" s="1435"/>
      <c r="M628" s="1435"/>
      <c r="N628" s="1435"/>
      <c r="O628" s="1435"/>
      <c r="P628" s="1435"/>
      <c r="Q628" s="1435"/>
      <c r="R628" s="1435"/>
      <c r="S628" s="1435"/>
      <c r="T628" s="1435"/>
      <c r="U628" s="1435"/>
      <c r="V628" s="1435"/>
      <c r="W628" s="1435"/>
      <c r="X628" s="1435"/>
      <c r="Y628" s="1435"/>
      <c r="Z628" s="1435"/>
    </row>
    <row r="629" spans="1:26" ht="12" customHeight="1">
      <c r="A629" s="1435"/>
      <c r="B629" s="1435"/>
      <c r="C629" s="1435"/>
      <c r="D629" s="1435"/>
      <c r="E629" s="1435"/>
      <c r="F629" s="1435"/>
      <c r="G629" s="1435"/>
      <c r="H629" s="1435"/>
      <c r="I629" s="1435"/>
      <c r="J629" s="1435"/>
      <c r="K629" s="1435"/>
      <c r="L629" s="1435"/>
      <c r="M629" s="1435"/>
      <c r="N629" s="1435"/>
      <c r="O629" s="1435"/>
      <c r="P629" s="1435"/>
      <c r="Q629" s="1435"/>
      <c r="R629" s="1435"/>
      <c r="S629" s="1435"/>
      <c r="T629" s="1435"/>
      <c r="U629" s="1435"/>
      <c r="V629" s="1435"/>
      <c r="W629" s="1435"/>
      <c r="X629" s="1435"/>
      <c r="Y629" s="1435"/>
      <c r="Z629" s="1435"/>
    </row>
    <row r="630" spans="1:26" ht="12" customHeight="1">
      <c r="A630" s="1435"/>
      <c r="B630" s="1435"/>
      <c r="C630" s="1435"/>
      <c r="D630" s="1435"/>
      <c r="E630" s="1435"/>
      <c r="F630" s="1435"/>
      <c r="G630" s="1435"/>
      <c r="H630" s="1435"/>
      <c r="I630" s="1435"/>
      <c r="J630" s="1435"/>
      <c r="K630" s="1435"/>
      <c r="L630" s="1435"/>
      <c r="M630" s="1435"/>
      <c r="N630" s="1435"/>
      <c r="O630" s="1435"/>
      <c r="P630" s="1435"/>
      <c r="Q630" s="1435"/>
      <c r="R630" s="1435"/>
      <c r="S630" s="1435"/>
      <c r="T630" s="1435"/>
      <c r="U630" s="1435"/>
      <c r="V630" s="1435"/>
      <c r="W630" s="1435"/>
      <c r="X630" s="1435"/>
      <c r="Y630" s="1435"/>
      <c r="Z630" s="1435"/>
    </row>
    <row r="631" spans="1:26" ht="12" customHeight="1">
      <c r="A631" s="1435"/>
      <c r="B631" s="1435"/>
      <c r="C631" s="1435"/>
      <c r="D631" s="1435"/>
      <c r="E631" s="1435"/>
      <c r="F631" s="1435"/>
      <c r="G631" s="1435"/>
      <c r="H631" s="1435"/>
      <c r="I631" s="1435"/>
      <c r="J631" s="1435"/>
      <c r="K631" s="1435"/>
      <c r="L631" s="1435"/>
      <c r="M631" s="1435"/>
      <c r="N631" s="1435"/>
      <c r="O631" s="1435"/>
      <c r="P631" s="1435"/>
      <c r="Q631" s="1435"/>
      <c r="R631" s="1435"/>
      <c r="S631" s="1435"/>
      <c r="T631" s="1435"/>
      <c r="U631" s="1435"/>
      <c r="V631" s="1435"/>
      <c r="W631" s="1435"/>
      <c r="X631" s="1435"/>
      <c r="Y631" s="1435"/>
      <c r="Z631" s="1435"/>
    </row>
    <row r="632" spans="1:26" ht="12" customHeight="1">
      <c r="A632" s="1435"/>
      <c r="B632" s="1435"/>
      <c r="C632" s="1435"/>
      <c r="D632" s="1435"/>
      <c r="E632" s="1435"/>
      <c r="F632" s="1435"/>
      <c r="G632" s="1435"/>
      <c r="H632" s="1435"/>
      <c r="I632" s="1435"/>
      <c r="J632" s="1435"/>
      <c r="K632" s="1435"/>
      <c r="L632" s="1435"/>
      <c r="M632" s="1435"/>
      <c r="N632" s="1435"/>
      <c r="O632" s="1435"/>
      <c r="P632" s="1435"/>
      <c r="Q632" s="1435"/>
      <c r="R632" s="1435"/>
      <c r="S632" s="1435"/>
      <c r="T632" s="1435"/>
      <c r="U632" s="1435"/>
      <c r="V632" s="1435"/>
      <c r="W632" s="1435"/>
      <c r="X632" s="1435"/>
      <c r="Y632" s="1435"/>
      <c r="Z632" s="1435"/>
    </row>
    <row r="633" spans="1:26" ht="12" customHeight="1">
      <c r="A633" s="1435"/>
      <c r="B633" s="1435"/>
      <c r="C633" s="1435"/>
      <c r="D633" s="1435"/>
      <c r="E633" s="1435"/>
      <c r="F633" s="1435"/>
      <c r="G633" s="1435"/>
      <c r="H633" s="1435"/>
      <c r="I633" s="1435"/>
      <c r="J633" s="1435"/>
      <c r="K633" s="1435"/>
      <c r="L633" s="1435"/>
      <c r="M633" s="1435"/>
      <c r="N633" s="1435"/>
      <c r="O633" s="1435"/>
      <c r="P633" s="1435"/>
      <c r="Q633" s="1435"/>
      <c r="R633" s="1435"/>
      <c r="S633" s="1435"/>
      <c r="T633" s="1435"/>
      <c r="U633" s="1435"/>
      <c r="V633" s="1435"/>
      <c r="W633" s="1435"/>
      <c r="X633" s="1435"/>
      <c r="Y633" s="1435"/>
      <c r="Z633" s="1435"/>
    </row>
    <row r="634" spans="1:26" ht="12" customHeight="1">
      <c r="A634" s="1435"/>
      <c r="B634" s="1435"/>
      <c r="C634" s="1435"/>
      <c r="D634" s="1435"/>
      <c r="E634" s="1435"/>
      <c r="F634" s="1435"/>
      <c r="G634" s="1435"/>
      <c r="H634" s="1435"/>
      <c r="I634" s="1435"/>
      <c r="J634" s="1435"/>
      <c r="K634" s="1435"/>
      <c r="L634" s="1435"/>
      <c r="M634" s="1435"/>
      <c r="N634" s="1435"/>
      <c r="O634" s="1435"/>
      <c r="P634" s="1435"/>
      <c r="Q634" s="1435"/>
      <c r="R634" s="1435"/>
      <c r="S634" s="1435"/>
      <c r="T634" s="1435"/>
      <c r="U634" s="1435"/>
      <c r="V634" s="1435"/>
      <c r="W634" s="1435"/>
      <c r="X634" s="1435"/>
      <c r="Y634" s="1435"/>
      <c r="Z634" s="1435"/>
    </row>
    <row r="635" spans="1:26" ht="12" customHeight="1">
      <c r="A635" s="1435"/>
      <c r="B635" s="1435"/>
      <c r="C635" s="1435"/>
      <c r="D635" s="1435"/>
      <c r="E635" s="1435"/>
      <c r="F635" s="1435"/>
      <c r="G635" s="1435"/>
      <c r="H635" s="1435"/>
      <c r="I635" s="1435"/>
      <c r="J635" s="1435"/>
      <c r="K635" s="1435"/>
      <c r="L635" s="1435"/>
      <c r="M635" s="1435"/>
      <c r="N635" s="1435"/>
      <c r="O635" s="1435"/>
      <c r="P635" s="1435"/>
      <c r="Q635" s="1435"/>
      <c r="R635" s="1435"/>
      <c r="S635" s="1435"/>
      <c r="T635" s="1435"/>
      <c r="U635" s="1435"/>
      <c r="V635" s="1435"/>
      <c r="W635" s="1435"/>
      <c r="X635" s="1435"/>
      <c r="Y635" s="1435"/>
      <c r="Z635" s="1435"/>
    </row>
    <row r="636" spans="1:26" ht="12" customHeight="1">
      <c r="A636" s="1435"/>
      <c r="B636" s="1435"/>
      <c r="C636" s="1435"/>
      <c r="D636" s="1435"/>
      <c r="E636" s="1435"/>
      <c r="F636" s="1435"/>
      <c r="G636" s="1435"/>
      <c r="H636" s="1435"/>
      <c r="I636" s="1435"/>
      <c r="J636" s="1435"/>
      <c r="K636" s="1435"/>
      <c r="L636" s="1435"/>
      <c r="M636" s="1435"/>
      <c r="N636" s="1435"/>
      <c r="O636" s="1435"/>
      <c r="P636" s="1435"/>
      <c r="Q636" s="1435"/>
      <c r="R636" s="1435"/>
      <c r="S636" s="1435"/>
      <c r="T636" s="1435"/>
      <c r="U636" s="1435"/>
      <c r="V636" s="1435"/>
      <c r="W636" s="1435"/>
      <c r="X636" s="1435"/>
      <c r="Y636" s="1435"/>
      <c r="Z636" s="1435"/>
    </row>
    <row r="637" spans="1:26" ht="12" customHeight="1">
      <c r="A637" s="1435"/>
      <c r="B637" s="1435"/>
      <c r="C637" s="1435"/>
      <c r="D637" s="1435"/>
      <c r="E637" s="1435"/>
      <c r="F637" s="1435"/>
      <c r="G637" s="1435"/>
      <c r="H637" s="1435"/>
      <c r="I637" s="1435"/>
      <c r="J637" s="1435"/>
      <c r="K637" s="1435"/>
      <c r="L637" s="1435"/>
      <c r="M637" s="1435"/>
      <c r="N637" s="1435"/>
      <c r="O637" s="1435"/>
      <c r="P637" s="1435"/>
      <c r="Q637" s="1435"/>
      <c r="R637" s="1435"/>
      <c r="S637" s="1435"/>
      <c r="T637" s="1435"/>
      <c r="U637" s="1435"/>
      <c r="V637" s="1435"/>
      <c r="W637" s="1435"/>
      <c r="X637" s="1435"/>
      <c r="Y637" s="1435"/>
      <c r="Z637" s="1435"/>
    </row>
    <row r="638" spans="1:26" ht="12" customHeight="1">
      <c r="A638" s="1435"/>
      <c r="B638" s="1435"/>
      <c r="C638" s="1435"/>
      <c r="D638" s="1435"/>
      <c r="E638" s="1435"/>
      <c r="F638" s="1435"/>
      <c r="G638" s="1435"/>
      <c r="H638" s="1435"/>
      <c r="I638" s="1435"/>
      <c r="J638" s="1435"/>
      <c r="K638" s="1435"/>
      <c r="L638" s="1435"/>
      <c r="M638" s="1435"/>
      <c r="N638" s="1435"/>
      <c r="O638" s="1435"/>
      <c r="P638" s="1435"/>
      <c r="Q638" s="1435"/>
      <c r="R638" s="1435"/>
      <c r="S638" s="1435"/>
      <c r="T638" s="1435"/>
      <c r="U638" s="1435"/>
      <c r="V638" s="1435"/>
      <c r="W638" s="1435"/>
      <c r="X638" s="1435"/>
      <c r="Y638" s="1435"/>
      <c r="Z638" s="1435"/>
    </row>
    <row r="639" spans="1:26" ht="12" customHeight="1">
      <c r="A639" s="1435"/>
      <c r="B639" s="1435"/>
      <c r="C639" s="1435"/>
      <c r="D639" s="1435"/>
      <c r="E639" s="1435"/>
      <c r="F639" s="1435"/>
      <c r="G639" s="1435"/>
      <c r="H639" s="1435"/>
      <c r="I639" s="1435"/>
      <c r="J639" s="1435"/>
      <c r="K639" s="1435"/>
      <c r="L639" s="1435"/>
      <c r="M639" s="1435"/>
      <c r="N639" s="1435"/>
      <c r="O639" s="1435"/>
      <c r="P639" s="1435"/>
      <c r="Q639" s="1435"/>
      <c r="R639" s="1435"/>
      <c r="S639" s="1435"/>
      <c r="T639" s="1435"/>
      <c r="U639" s="1435"/>
      <c r="V639" s="1435"/>
      <c r="W639" s="1435"/>
      <c r="X639" s="1435"/>
      <c r="Y639" s="1435"/>
      <c r="Z639" s="1435"/>
    </row>
    <row r="640" spans="1:26" ht="12" customHeight="1">
      <c r="A640" s="1435"/>
      <c r="B640" s="1435"/>
      <c r="C640" s="1435"/>
      <c r="D640" s="1435"/>
      <c r="E640" s="1435"/>
      <c r="F640" s="1435"/>
      <c r="G640" s="1435"/>
      <c r="H640" s="1435"/>
      <c r="I640" s="1435"/>
      <c r="J640" s="1435"/>
      <c r="K640" s="1435"/>
      <c r="L640" s="1435"/>
      <c r="M640" s="1435"/>
      <c r="N640" s="1435"/>
      <c r="O640" s="1435"/>
      <c r="P640" s="1435"/>
      <c r="Q640" s="1435"/>
      <c r="R640" s="1435"/>
      <c r="S640" s="1435"/>
      <c r="T640" s="1435"/>
      <c r="U640" s="1435"/>
      <c r="V640" s="1435"/>
      <c r="W640" s="1435"/>
      <c r="X640" s="1435"/>
      <c r="Y640" s="1435"/>
      <c r="Z640" s="1435"/>
    </row>
    <row r="641" spans="1:26" ht="12" customHeight="1">
      <c r="A641" s="1435"/>
      <c r="B641" s="1435"/>
      <c r="C641" s="1435"/>
      <c r="D641" s="1435"/>
      <c r="E641" s="1435"/>
      <c r="F641" s="1435"/>
      <c r="G641" s="1435"/>
      <c r="H641" s="1435"/>
      <c r="I641" s="1435"/>
      <c r="J641" s="1435"/>
      <c r="K641" s="1435"/>
      <c r="L641" s="1435"/>
      <c r="M641" s="1435"/>
      <c r="N641" s="1435"/>
      <c r="O641" s="1435"/>
      <c r="P641" s="1435"/>
      <c r="Q641" s="1435"/>
      <c r="R641" s="1435"/>
      <c r="S641" s="1435"/>
      <c r="T641" s="1435"/>
      <c r="U641" s="1435"/>
      <c r="V641" s="1435"/>
      <c r="W641" s="1435"/>
      <c r="X641" s="1435"/>
      <c r="Y641" s="1435"/>
      <c r="Z641" s="1435"/>
    </row>
    <row r="642" spans="1:26" ht="12" customHeight="1">
      <c r="A642" s="1435"/>
      <c r="B642" s="1435"/>
      <c r="C642" s="1435"/>
      <c r="D642" s="1435"/>
      <c r="E642" s="1435"/>
      <c r="F642" s="1435"/>
      <c r="G642" s="1435"/>
      <c r="H642" s="1435"/>
      <c r="I642" s="1435"/>
      <c r="J642" s="1435"/>
      <c r="K642" s="1435"/>
      <c r="L642" s="1435"/>
      <c r="M642" s="1435"/>
      <c r="N642" s="1435"/>
      <c r="O642" s="1435"/>
      <c r="P642" s="1435"/>
      <c r="Q642" s="1435"/>
      <c r="R642" s="1435"/>
      <c r="S642" s="1435"/>
      <c r="T642" s="1435"/>
      <c r="U642" s="1435"/>
      <c r="V642" s="1435"/>
      <c r="W642" s="1435"/>
      <c r="X642" s="1435"/>
      <c r="Y642" s="1435"/>
      <c r="Z642" s="1435"/>
    </row>
    <row r="643" spans="1:26" ht="12" customHeight="1">
      <c r="A643" s="1435"/>
      <c r="B643" s="1435"/>
      <c r="C643" s="1435"/>
      <c r="D643" s="1435"/>
      <c r="E643" s="1435"/>
      <c r="F643" s="1435"/>
      <c r="G643" s="1435"/>
      <c r="H643" s="1435"/>
      <c r="I643" s="1435"/>
      <c r="J643" s="1435"/>
      <c r="K643" s="1435"/>
      <c r="L643" s="1435"/>
      <c r="M643" s="1435"/>
      <c r="N643" s="1435"/>
      <c r="O643" s="1435"/>
      <c r="P643" s="1435"/>
      <c r="Q643" s="1435"/>
      <c r="R643" s="1435"/>
      <c r="S643" s="1435"/>
      <c r="T643" s="1435"/>
      <c r="U643" s="1435"/>
      <c r="V643" s="1435"/>
      <c r="W643" s="1435"/>
      <c r="X643" s="1435"/>
      <c r="Y643" s="1435"/>
      <c r="Z643" s="1435"/>
    </row>
    <row r="644" spans="1:26" ht="12" customHeight="1">
      <c r="A644" s="1435"/>
      <c r="B644" s="1435"/>
      <c r="C644" s="1435"/>
      <c r="D644" s="1435"/>
      <c r="E644" s="1435"/>
      <c r="F644" s="1435"/>
      <c r="G644" s="1435"/>
      <c r="H644" s="1435"/>
      <c r="I644" s="1435"/>
      <c r="J644" s="1435"/>
      <c r="K644" s="1435"/>
      <c r="L644" s="1435"/>
      <c r="M644" s="1435"/>
      <c r="N644" s="1435"/>
      <c r="O644" s="1435"/>
      <c r="P644" s="1435"/>
      <c r="Q644" s="1435"/>
      <c r="R644" s="1435"/>
      <c r="S644" s="1435"/>
      <c r="T644" s="1435"/>
      <c r="U644" s="1435"/>
      <c r="V644" s="1435"/>
      <c r="W644" s="1435"/>
      <c r="X644" s="1435"/>
      <c r="Y644" s="1435"/>
      <c r="Z644" s="1435"/>
    </row>
    <row r="645" spans="1:26" ht="12" customHeight="1">
      <c r="A645" s="1435"/>
      <c r="B645" s="1435"/>
      <c r="C645" s="1435"/>
      <c r="D645" s="1435"/>
      <c r="E645" s="1435"/>
      <c r="F645" s="1435"/>
      <c r="G645" s="1435"/>
      <c r="H645" s="1435"/>
      <c r="I645" s="1435"/>
      <c r="J645" s="1435"/>
      <c r="K645" s="1435"/>
      <c r="L645" s="1435"/>
      <c r="M645" s="1435"/>
      <c r="N645" s="1435"/>
      <c r="O645" s="1435"/>
      <c r="P645" s="1435"/>
      <c r="Q645" s="1435"/>
      <c r="R645" s="1435"/>
      <c r="S645" s="1435"/>
      <c r="T645" s="1435"/>
      <c r="U645" s="1435"/>
      <c r="V645" s="1435"/>
      <c r="W645" s="1435"/>
      <c r="X645" s="1435"/>
      <c r="Y645" s="1435"/>
      <c r="Z645" s="1435"/>
    </row>
    <row r="646" spans="1:26" ht="12" customHeight="1">
      <c r="A646" s="1435"/>
      <c r="B646" s="1435"/>
      <c r="C646" s="1435"/>
      <c r="D646" s="1435"/>
      <c r="E646" s="1435"/>
      <c r="F646" s="1435"/>
      <c r="G646" s="1435"/>
      <c r="H646" s="1435"/>
      <c r="I646" s="1435"/>
      <c r="J646" s="1435"/>
      <c r="K646" s="1435"/>
      <c r="L646" s="1435"/>
      <c r="M646" s="1435"/>
      <c r="N646" s="1435"/>
      <c r="O646" s="1435"/>
      <c r="P646" s="1435"/>
      <c r="Q646" s="1435"/>
      <c r="R646" s="1435"/>
      <c r="S646" s="1435"/>
      <c r="T646" s="1435"/>
      <c r="U646" s="1435"/>
      <c r="V646" s="1435"/>
      <c r="W646" s="1435"/>
      <c r="X646" s="1435"/>
      <c r="Y646" s="1435"/>
      <c r="Z646" s="1435"/>
    </row>
    <row r="647" spans="1:26" ht="12" customHeight="1">
      <c r="A647" s="1435"/>
      <c r="B647" s="1435"/>
      <c r="C647" s="1435"/>
      <c r="D647" s="1435"/>
      <c r="E647" s="1435"/>
      <c r="F647" s="1435"/>
      <c r="G647" s="1435"/>
      <c r="H647" s="1435"/>
      <c r="I647" s="1435"/>
      <c r="J647" s="1435"/>
      <c r="K647" s="1435"/>
      <c r="L647" s="1435"/>
      <c r="M647" s="1435"/>
      <c r="N647" s="1435"/>
      <c r="O647" s="1435"/>
      <c r="P647" s="1435"/>
      <c r="Q647" s="1435"/>
      <c r="R647" s="1435"/>
      <c r="S647" s="1435"/>
      <c r="T647" s="1435"/>
      <c r="U647" s="1435"/>
      <c r="V647" s="1435"/>
      <c r="W647" s="1435"/>
      <c r="X647" s="1435"/>
      <c r="Y647" s="1435"/>
      <c r="Z647" s="1435"/>
    </row>
    <row r="648" spans="1:26" ht="12" customHeight="1">
      <c r="A648" s="1435"/>
      <c r="B648" s="1435"/>
      <c r="C648" s="1435"/>
      <c r="D648" s="1435"/>
      <c r="E648" s="1435"/>
      <c r="F648" s="1435"/>
      <c r="G648" s="1435"/>
      <c r="H648" s="1435"/>
      <c r="I648" s="1435"/>
      <c r="J648" s="1435"/>
      <c r="K648" s="1435"/>
      <c r="L648" s="1435"/>
      <c r="M648" s="1435"/>
      <c r="N648" s="1435"/>
      <c r="O648" s="1435"/>
      <c r="P648" s="1435"/>
      <c r="Q648" s="1435"/>
      <c r="R648" s="1435"/>
      <c r="S648" s="1435"/>
      <c r="T648" s="1435"/>
      <c r="U648" s="1435"/>
      <c r="V648" s="1435"/>
      <c r="W648" s="1435"/>
      <c r="X648" s="1435"/>
      <c r="Y648" s="1435"/>
      <c r="Z648" s="1435"/>
    </row>
    <row r="649" spans="1:26" ht="12" customHeight="1">
      <c r="A649" s="1435"/>
      <c r="B649" s="1435"/>
      <c r="C649" s="1435"/>
      <c r="D649" s="1435"/>
      <c r="E649" s="1435"/>
      <c r="F649" s="1435"/>
      <c r="G649" s="1435"/>
      <c r="H649" s="1435"/>
      <c r="I649" s="1435"/>
      <c r="J649" s="1435"/>
      <c r="K649" s="1435"/>
      <c r="L649" s="1435"/>
      <c r="M649" s="1435"/>
      <c r="N649" s="1435"/>
      <c r="O649" s="1435"/>
      <c r="P649" s="1435"/>
      <c r="Q649" s="1435"/>
      <c r="R649" s="1435"/>
      <c r="S649" s="1435"/>
      <c r="T649" s="1435"/>
      <c r="U649" s="1435"/>
      <c r="V649" s="1435"/>
      <c r="W649" s="1435"/>
      <c r="X649" s="1435"/>
      <c r="Y649" s="1435"/>
      <c r="Z649" s="1435"/>
    </row>
    <row r="650" spans="1:26" ht="12" customHeight="1">
      <c r="A650" s="1435"/>
      <c r="B650" s="1435"/>
      <c r="C650" s="1435"/>
      <c r="D650" s="1435"/>
      <c r="E650" s="1435"/>
      <c r="F650" s="1435"/>
      <c r="G650" s="1435"/>
      <c r="H650" s="1435"/>
      <c r="I650" s="1435"/>
      <c r="J650" s="1435"/>
      <c r="K650" s="1435"/>
      <c r="L650" s="1435"/>
      <c r="M650" s="1435"/>
      <c r="N650" s="1435"/>
      <c r="O650" s="1435"/>
      <c r="P650" s="1435"/>
      <c r="Q650" s="1435"/>
      <c r="R650" s="1435"/>
      <c r="S650" s="1435"/>
      <c r="T650" s="1435"/>
      <c r="U650" s="1435"/>
      <c r="V650" s="1435"/>
      <c r="W650" s="1435"/>
      <c r="X650" s="1435"/>
      <c r="Y650" s="1435"/>
      <c r="Z650" s="1435"/>
    </row>
    <row r="651" spans="1:26" ht="12" customHeight="1">
      <c r="A651" s="1435"/>
      <c r="B651" s="1435"/>
      <c r="C651" s="1435"/>
      <c r="D651" s="1435"/>
      <c r="E651" s="1435"/>
      <c r="F651" s="1435"/>
      <c r="G651" s="1435"/>
      <c r="H651" s="1435"/>
      <c r="I651" s="1435"/>
      <c r="J651" s="1435"/>
      <c r="K651" s="1435"/>
      <c r="L651" s="1435"/>
      <c r="M651" s="1435"/>
      <c r="N651" s="1435"/>
      <c r="O651" s="1435"/>
      <c r="P651" s="1435"/>
      <c r="Q651" s="1435"/>
      <c r="R651" s="1435"/>
      <c r="S651" s="1435"/>
      <c r="T651" s="1435"/>
      <c r="U651" s="1435"/>
      <c r="V651" s="1435"/>
      <c r="W651" s="1435"/>
      <c r="X651" s="1435"/>
      <c r="Y651" s="1435"/>
      <c r="Z651" s="1435"/>
    </row>
    <row r="652" spans="1:26" ht="12" customHeight="1">
      <c r="A652" s="1435"/>
      <c r="B652" s="1435"/>
      <c r="C652" s="1435"/>
      <c r="D652" s="1435"/>
      <c r="E652" s="1435"/>
      <c r="F652" s="1435"/>
      <c r="G652" s="1435"/>
      <c r="H652" s="1435"/>
      <c r="I652" s="1435"/>
      <c r="J652" s="1435"/>
      <c r="K652" s="1435"/>
      <c r="L652" s="1435"/>
      <c r="M652" s="1435"/>
      <c r="N652" s="1435"/>
      <c r="O652" s="1435"/>
      <c r="P652" s="1435"/>
      <c r="Q652" s="1435"/>
      <c r="R652" s="1435"/>
      <c r="S652" s="1435"/>
      <c r="T652" s="1435"/>
      <c r="U652" s="1435"/>
      <c r="V652" s="1435"/>
      <c r="W652" s="1435"/>
      <c r="X652" s="1435"/>
      <c r="Y652" s="1435"/>
      <c r="Z652" s="1435"/>
    </row>
    <row r="653" spans="1:26" ht="12" customHeight="1">
      <c r="A653" s="1435"/>
      <c r="B653" s="1435"/>
      <c r="C653" s="1435"/>
      <c r="D653" s="1435"/>
      <c r="E653" s="1435"/>
      <c r="F653" s="1435"/>
      <c r="G653" s="1435"/>
      <c r="H653" s="1435"/>
      <c r="I653" s="1435"/>
      <c r="J653" s="1435"/>
      <c r="K653" s="1435"/>
      <c r="L653" s="1435"/>
      <c r="M653" s="1435"/>
      <c r="N653" s="1435"/>
      <c r="O653" s="1435"/>
      <c r="P653" s="1435"/>
      <c r="Q653" s="1435"/>
      <c r="R653" s="1435"/>
      <c r="S653" s="1435"/>
      <c r="T653" s="1435"/>
      <c r="U653" s="1435"/>
      <c r="V653" s="1435"/>
      <c r="W653" s="1435"/>
      <c r="X653" s="1435"/>
      <c r="Y653" s="1435"/>
      <c r="Z653" s="1435"/>
    </row>
    <row r="654" spans="1:26" ht="12" customHeight="1">
      <c r="A654" s="1435"/>
      <c r="B654" s="1435"/>
      <c r="C654" s="1435"/>
      <c r="D654" s="1435"/>
      <c r="E654" s="1435"/>
      <c r="F654" s="1435"/>
      <c r="G654" s="1435"/>
      <c r="H654" s="1435"/>
      <c r="I654" s="1435"/>
      <c r="J654" s="1435"/>
      <c r="K654" s="1435"/>
      <c r="L654" s="1435"/>
      <c r="M654" s="1435"/>
      <c r="N654" s="1435"/>
      <c r="O654" s="1435"/>
      <c r="P654" s="1435"/>
      <c r="Q654" s="1435"/>
      <c r="R654" s="1435"/>
      <c r="S654" s="1435"/>
      <c r="T654" s="1435"/>
      <c r="U654" s="1435"/>
      <c r="V654" s="1435"/>
      <c r="W654" s="1435"/>
      <c r="X654" s="1435"/>
      <c r="Y654" s="1435"/>
      <c r="Z654" s="1435"/>
    </row>
    <row r="655" spans="1:26" ht="12" customHeight="1">
      <c r="A655" s="1435"/>
      <c r="B655" s="1435"/>
      <c r="C655" s="1435"/>
      <c r="D655" s="1435"/>
      <c r="E655" s="1435"/>
      <c r="F655" s="1435"/>
      <c r="G655" s="1435"/>
      <c r="H655" s="1435"/>
      <c r="I655" s="1435"/>
      <c r="J655" s="1435"/>
      <c r="K655" s="1435"/>
      <c r="L655" s="1435"/>
      <c r="M655" s="1435"/>
      <c r="N655" s="1435"/>
      <c r="O655" s="1435"/>
      <c r="P655" s="1435"/>
      <c r="Q655" s="1435"/>
      <c r="R655" s="1435"/>
      <c r="S655" s="1435"/>
      <c r="T655" s="1435"/>
      <c r="U655" s="1435"/>
      <c r="V655" s="1435"/>
      <c r="W655" s="1435"/>
      <c r="X655" s="1435"/>
      <c r="Y655" s="1435"/>
      <c r="Z655" s="1435"/>
    </row>
    <row r="656" spans="1:26" ht="12" customHeight="1">
      <c r="A656" s="1435"/>
      <c r="B656" s="1435"/>
      <c r="C656" s="1435"/>
      <c r="D656" s="1435"/>
      <c r="E656" s="1435"/>
      <c r="F656" s="1435"/>
      <c r="G656" s="1435"/>
      <c r="H656" s="1435"/>
      <c r="I656" s="1435"/>
      <c r="J656" s="1435"/>
      <c r="K656" s="1435"/>
      <c r="L656" s="1435"/>
      <c r="M656" s="1435"/>
      <c r="N656" s="1435"/>
      <c r="O656" s="1435"/>
      <c r="P656" s="1435"/>
      <c r="Q656" s="1435"/>
      <c r="R656" s="1435"/>
      <c r="S656" s="1435"/>
      <c r="T656" s="1435"/>
      <c r="U656" s="1435"/>
      <c r="V656" s="1435"/>
      <c r="W656" s="1435"/>
      <c r="X656" s="1435"/>
      <c r="Y656" s="1435"/>
      <c r="Z656" s="1435"/>
    </row>
    <row r="657" spans="1:26" ht="12" customHeight="1">
      <c r="A657" s="1435"/>
      <c r="B657" s="1435"/>
      <c r="C657" s="1435"/>
      <c r="D657" s="1435"/>
      <c r="E657" s="1435"/>
      <c r="F657" s="1435"/>
      <c r="G657" s="1435"/>
      <c r="H657" s="1435"/>
      <c r="I657" s="1435"/>
      <c r="J657" s="1435"/>
      <c r="K657" s="1435"/>
      <c r="L657" s="1435"/>
      <c r="M657" s="1435"/>
      <c r="N657" s="1435"/>
      <c r="O657" s="1435"/>
      <c r="P657" s="1435"/>
      <c r="Q657" s="1435"/>
      <c r="R657" s="1435"/>
      <c r="S657" s="1435"/>
      <c r="T657" s="1435"/>
      <c r="U657" s="1435"/>
      <c r="V657" s="1435"/>
      <c r="W657" s="1435"/>
      <c r="X657" s="1435"/>
      <c r="Y657" s="1435"/>
      <c r="Z657" s="1435"/>
    </row>
    <row r="658" spans="1:26" ht="12" customHeight="1">
      <c r="A658" s="1435"/>
      <c r="B658" s="1435"/>
      <c r="C658" s="1435"/>
      <c r="D658" s="1435"/>
      <c r="E658" s="1435"/>
      <c r="F658" s="1435"/>
      <c r="G658" s="1435"/>
      <c r="H658" s="1435"/>
      <c r="I658" s="1435"/>
      <c r="J658" s="1435"/>
      <c r="K658" s="1435"/>
      <c r="L658" s="1435"/>
      <c r="M658" s="1435"/>
      <c r="N658" s="1435"/>
      <c r="O658" s="1435"/>
      <c r="P658" s="1435"/>
      <c r="Q658" s="1435"/>
      <c r="R658" s="1435"/>
      <c r="S658" s="1435"/>
      <c r="T658" s="1435"/>
      <c r="U658" s="1435"/>
      <c r="V658" s="1435"/>
      <c r="W658" s="1435"/>
      <c r="X658" s="1435"/>
      <c r="Y658" s="1435"/>
      <c r="Z658" s="1435"/>
    </row>
    <row r="659" spans="1:26" ht="12" customHeight="1">
      <c r="A659" s="1435"/>
      <c r="B659" s="1435"/>
      <c r="C659" s="1435"/>
      <c r="D659" s="1435"/>
      <c r="E659" s="1435"/>
      <c r="F659" s="1435"/>
      <c r="G659" s="1435"/>
      <c r="H659" s="1435"/>
      <c r="I659" s="1435"/>
      <c r="J659" s="1435"/>
      <c r="K659" s="1435"/>
      <c r="L659" s="1435"/>
      <c r="M659" s="1435"/>
      <c r="N659" s="1435"/>
      <c r="O659" s="1435"/>
      <c r="P659" s="1435"/>
      <c r="Q659" s="1435"/>
      <c r="R659" s="1435"/>
      <c r="S659" s="1435"/>
      <c r="T659" s="1435"/>
      <c r="U659" s="1435"/>
      <c r="V659" s="1435"/>
      <c r="W659" s="1435"/>
      <c r="X659" s="1435"/>
      <c r="Y659" s="1435"/>
      <c r="Z659" s="1435"/>
    </row>
    <row r="660" spans="1:26" ht="12" customHeight="1">
      <c r="A660" s="1435"/>
      <c r="B660" s="1435"/>
      <c r="C660" s="1435"/>
      <c r="D660" s="1435"/>
      <c r="E660" s="1435"/>
      <c r="F660" s="1435"/>
      <c r="G660" s="1435"/>
      <c r="H660" s="1435"/>
      <c r="I660" s="1435"/>
      <c r="J660" s="1435"/>
      <c r="K660" s="1435"/>
      <c r="L660" s="1435"/>
      <c r="M660" s="1435"/>
      <c r="N660" s="1435"/>
      <c r="O660" s="1435"/>
      <c r="P660" s="1435"/>
      <c r="Q660" s="1435"/>
      <c r="R660" s="1435"/>
      <c r="S660" s="1435"/>
      <c r="T660" s="1435"/>
      <c r="U660" s="1435"/>
      <c r="V660" s="1435"/>
      <c r="W660" s="1435"/>
      <c r="X660" s="1435"/>
      <c r="Y660" s="1435"/>
      <c r="Z660" s="1435"/>
    </row>
    <row r="661" spans="1:26" ht="12" customHeight="1">
      <c r="A661" s="1435"/>
      <c r="B661" s="1435"/>
      <c r="C661" s="1435"/>
      <c r="D661" s="1435"/>
      <c r="E661" s="1435"/>
      <c r="F661" s="1435"/>
      <c r="G661" s="1435"/>
      <c r="H661" s="1435"/>
      <c r="I661" s="1435"/>
      <c r="J661" s="1435"/>
      <c r="K661" s="1435"/>
      <c r="L661" s="1435"/>
      <c r="M661" s="1435"/>
      <c r="N661" s="1435"/>
      <c r="O661" s="1435"/>
      <c r="P661" s="1435"/>
      <c r="Q661" s="1435"/>
      <c r="R661" s="1435"/>
      <c r="S661" s="1435"/>
      <c r="T661" s="1435"/>
      <c r="U661" s="1435"/>
      <c r="V661" s="1435"/>
      <c r="W661" s="1435"/>
      <c r="X661" s="1435"/>
      <c r="Y661" s="1435"/>
      <c r="Z661" s="1435"/>
    </row>
    <row r="662" spans="1:26" ht="12" customHeight="1">
      <c r="A662" s="1435"/>
      <c r="B662" s="1435"/>
      <c r="C662" s="1435"/>
      <c r="D662" s="1435"/>
      <c r="E662" s="1435"/>
      <c r="F662" s="1435"/>
      <c r="G662" s="1435"/>
      <c r="H662" s="1435"/>
      <c r="I662" s="1435"/>
      <c r="J662" s="1435"/>
      <c r="K662" s="1435"/>
      <c r="L662" s="1435"/>
      <c r="M662" s="1435"/>
      <c r="N662" s="1435"/>
      <c r="O662" s="1435"/>
      <c r="P662" s="1435"/>
      <c r="Q662" s="1435"/>
      <c r="R662" s="1435"/>
      <c r="S662" s="1435"/>
      <c r="T662" s="1435"/>
      <c r="U662" s="1435"/>
      <c r="V662" s="1435"/>
      <c r="W662" s="1435"/>
      <c r="X662" s="1435"/>
      <c r="Y662" s="1435"/>
      <c r="Z662" s="1435"/>
    </row>
    <row r="663" spans="1:26" ht="12" customHeight="1">
      <c r="A663" s="1435"/>
      <c r="B663" s="1435"/>
      <c r="C663" s="1435"/>
      <c r="D663" s="1435"/>
      <c r="E663" s="1435"/>
      <c r="F663" s="1435"/>
      <c r="G663" s="1435"/>
      <c r="H663" s="1435"/>
      <c r="I663" s="1435"/>
      <c r="J663" s="1435"/>
      <c r="K663" s="1435"/>
      <c r="L663" s="1435"/>
      <c r="M663" s="1435"/>
      <c r="N663" s="1435"/>
      <c r="O663" s="1435"/>
      <c r="P663" s="1435"/>
      <c r="Q663" s="1435"/>
      <c r="R663" s="1435"/>
      <c r="S663" s="1435"/>
      <c r="T663" s="1435"/>
      <c r="U663" s="1435"/>
      <c r="V663" s="1435"/>
      <c r="W663" s="1435"/>
      <c r="X663" s="1435"/>
      <c r="Y663" s="1435"/>
      <c r="Z663" s="1435"/>
    </row>
    <row r="664" spans="1:26" ht="12" customHeight="1">
      <c r="A664" s="1435"/>
      <c r="B664" s="1435"/>
      <c r="C664" s="1435"/>
      <c r="D664" s="1435"/>
      <c r="E664" s="1435"/>
      <c r="F664" s="1435"/>
      <c r="G664" s="1435"/>
      <c r="H664" s="1435"/>
      <c r="I664" s="1435"/>
      <c r="J664" s="1435"/>
      <c r="K664" s="1435"/>
      <c r="L664" s="1435"/>
      <c r="M664" s="1435"/>
      <c r="N664" s="1435"/>
      <c r="O664" s="1435"/>
      <c r="P664" s="1435"/>
      <c r="Q664" s="1435"/>
      <c r="R664" s="1435"/>
      <c r="S664" s="1435"/>
      <c r="T664" s="1435"/>
      <c r="U664" s="1435"/>
      <c r="V664" s="1435"/>
      <c r="W664" s="1435"/>
      <c r="X664" s="1435"/>
      <c r="Y664" s="1435"/>
      <c r="Z664" s="1435"/>
    </row>
    <row r="665" spans="1:26" ht="12" customHeight="1">
      <c r="A665" s="1435"/>
      <c r="B665" s="1435"/>
      <c r="C665" s="1435"/>
      <c r="D665" s="1435"/>
      <c r="E665" s="1435"/>
      <c r="F665" s="1435"/>
      <c r="G665" s="1435"/>
      <c r="H665" s="1435"/>
      <c r="I665" s="1435"/>
      <c r="J665" s="1435"/>
      <c r="K665" s="1435"/>
      <c r="L665" s="1435"/>
      <c r="M665" s="1435"/>
      <c r="N665" s="1435"/>
      <c r="O665" s="1435"/>
      <c r="P665" s="1435"/>
      <c r="Q665" s="1435"/>
      <c r="R665" s="1435"/>
      <c r="S665" s="1435"/>
      <c r="T665" s="1435"/>
      <c r="U665" s="1435"/>
      <c r="V665" s="1435"/>
      <c r="W665" s="1435"/>
      <c r="X665" s="1435"/>
      <c r="Y665" s="1435"/>
      <c r="Z665" s="1435"/>
    </row>
    <row r="666" spans="1:26" ht="12" customHeight="1">
      <c r="A666" s="1435"/>
      <c r="B666" s="1435"/>
      <c r="C666" s="1435"/>
      <c r="D666" s="1435"/>
      <c r="E666" s="1435"/>
      <c r="F666" s="1435"/>
      <c r="G666" s="1435"/>
      <c r="H666" s="1435"/>
      <c r="I666" s="1435"/>
      <c r="J666" s="1435"/>
      <c r="K666" s="1435"/>
      <c r="L666" s="1435"/>
      <c r="M666" s="1435"/>
      <c r="N666" s="1435"/>
      <c r="O666" s="1435"/>
      <c r="P666" s="1435"/>
      <c r="Q666" s="1435"/>
      <c r="R666" s="1435"/>
      <c r="S666" s="1435"/>
      <c r="T666" s="1435"/>
      <c r="U666" s="1435"/>
      <c r="V666" s="1435"/>
      <c r="W666" s="1435"/>
      <c r="X666" s="1435"/>
      <c r="Y666" s="1435"/>
      <c r="Z666" s="1435"/>
    </row>
    <row r="667" spans="1:26" ht="12" customHeight="1">
      <c r="A667" s="1435"/>
      <c r="B667" s="1435"/>
      <c r="C667" s="1435"/>
      <c r="D667" s="1435"/>
      <c r="E667" s="1435"/>
      <c r="F667" s="1435"/>
      <c r="G667" s="1435"/>
      <c r="H667" s="1435"/>
      <c r="I667" s="1435"/>
      <c r="J667" s="1435"/>
      <c r="K667" s="1435"/>
      <c r="L667" s="1435"/>
      <c r="M667" s="1435"/>
      <c r="N667" s="1435"/>
      <c r="O667" s="1435"/>
      <c r="P667" s="1435"/>
      <c r="Q667" s="1435"/>
      <c r="R667" s="1435"/>
      <c r="S667" s="1435"/>
      <c r="T667" s="1435"/>
      <c r="U667" s="1435"/>
      <c r="V667" s="1435"/>
      <c r="W667" s="1435"/>
      <c r="X667" s="1435"/>
      <c r="Y667" s="1435"/>
      <c r="Z667" s="1435"/>
    </row>
    <row r="668" spans="1:26" ht="12" customHeight="1">
      <c r="A668" s="1435"/>
      <c r="B668" s="1435"/>
      <c r="C668" s="1435"/>
      <c r="D668" s="1435"/>
      <c r="E668" s="1435"/>
      <c r="F668" s="1435"/>
      <c r="G668" s="1435"/>
      <c r="H668" s="1435"/>
      <c r="I668" s="1435"/>
      <c r="J668" s="1435"/>
      <c r="K668" s="1435"/>
      <c r="L668" s="1435"/>
      <c r="M668" s="1435"/>
      <c r="N668" s="1435"/>
      <c r="O668" s="1435"/>
      <c r="P668" s="1435"/>
      <c r="Q668" s="1435"/>
      <c r="R668" s="1435"/>
      <c r="S668" s="1435"/>
      <c r="T668" s="1435"/>
      <c r="U668" s="1435"/>
      <c r="V668" s="1435"/>
      <c r="W668" s="1435"/>
      <c r="X668" s="1435"/>
      <c r="Y668" s="1435"/>
      <c r="Z668" s="1435"/>
    </row>
    <row r="669" spans="1:26" ht="12" customHeight="1">
      <c r="A669" s="1435"/>
      <c r="B669" s="1435"/>
      <c r="C669" s="1435"/>
      <c r="D669" s="1435"/>
      <c r="E669" s="1435"/>
      <c r="F669" s="1435"/>
      <c r="G669" s="1435"/>
      <c r="H669" s="1435"/>
      <c r="I669" s="1435"/>
      <c r="J669" s="1435"/>
      <c r="K669" s="1435"/>
      <c r="L669" s="1435"/>
      <c r="M669" s="1435"/>
      <c r="N669" s="1435"/>
      <c r="O669" s="1435"/>
      <c r="P669" s="1435"/>
      <c r="Q669" s="1435"/>
      <c r="R669" s="1435"/>
      <c r="S669" s="1435"/>
      <c r="T669" s="1435"/>
      <c r="U669" s="1435"/>
      <c r="V669" s="1435"/>
      <c r="W669" s="1435"/>
      <c r="X669" s="1435"/>
      <c r="Y669" s="1435"/>
      <c r="Z669" s="1435"/>
    </row>
    <row r="670" spans="1:26" ht="12" customHeight="1">
      <c r="A670" s="1435"/>
      <c r="B670" s="1435"/>
      <c r="C670" s="1435"/>
      <c r="D670" s="1435"/>
      <c r="E670" s="1435"/>
      <c r="F670" s="1435"/>
      <c r="G670" s="1435"/>
      <c r="H670" s="1435"/>
      <c r="I670" s="1435"/>
      <c r="J670" s="1435"/>
      <c r="K670" s="1435"/>
      <c r="L670" s="1435"/>
      <c r="M670" s="1435"/>
      <c r="N670" s="1435"/>
      <c r="O670" s="1435"/>
      <c r="P670" s="1435"/>
      <c r="Q670" s="1435"/>
      <c r="R670" s="1435"/>
      <c r="S670" s="1435"/>
      <c r="T670" s="1435"/>
      <c r="U670" s="1435"/>
      <c r="V670" s="1435"/>
      <c r="W670" s="1435"/>
      <c r="X670" s="1435"/>
      <c r="Y670" s="1435"/>
      <c r="Z670" s="1435"/>
    </row>
    <row r="671" spans="1:26" ht="12" customHeight="1">
      <c r="A671" s="1435"/>
      <c r="B671" s="1435"/>
      <c r="C671" s="1435"/>
      <c r="D671" s="1435"/>
      <c r="E671" s="1435"/>
      <c r="F671" s="1435"/>
      <c r="G671" s="1435"/>
      <c r="H671" s="1435"/>
      <c r="I671" s="1435"/>
      <c r="J671" s="1435"/>
      <c r="K671" s="1435"/>
      <c r="L671" s="1435"/>
      <c r="M671" s="1435"/>
      <c r="N671" s="1435"/>
      <c r="O671" s="1435"/>
      <c r="P671" s="1435"/>
      <c r="Q671" s="1435"/>
      <c r="R671" s="1435"/>
      <c r="S671" s="1435"/>
      <c r="T671" s="1435"/>
      <c r="U671" s="1435"/>
      <c r="V671" s="1435"/>
      <c r="W671" s="1435"/>
      <c r="X671" s="1435"/>
      <c r="Y671" s="1435"/>
      <c r="Z671" s="1435"/>
    </row>
    <row r="672" spans="1:26" ht="12" customHeight="1">
      <c r="A672" s="1435"/>
      <c r="B672" s="1435"/>
      <c r="C672" s="1435"/>
      <c r="D672" s="1435"/>
      <c r="E672" s="1435"/>
      <c r="F672" s="1435"/>
      <c r="G672" s="1435"/>
      <c r="H672" s="1435"/>
      <c r="I672" s="1435"/>
      <c r="J672" s="1435"/>
      <c r="K672" s="1435"/>
      <c r="L672" s="1435"/>
      <c r="M672" s="1435"/>
      <c r="N672" s="1435"/>
      <c r="O672" s="1435"/>
      <c r="P672" s="1435"/>
      <c r="Q672" s="1435"/>
      <c r="R672" s="1435"/>
      <c r="S672" s="1435"/>
      <c r="T672" s="1435"/>
      <c r="U672" s="1435"/>
      <c r="V672" s="1435"/>
      <c r="W672" s="1435"/>
      <c r="X672" s="1435"/>
      <c r="Y672" s="1435"/>
      <c r="Z672" s="1435"/>
    </row>
    <row r="673" spans="1:26" ht="12" customHeight="1">
      <c r="A673" s="1435"/>
      <c r="B673" s="1435"/>
      <c r="C673" s="1435"/>
      <c r="D673" s="1435"/>
      <c r="E673" s="1435"/>
      <c r="F673" s="1435"/>
      <c r="G673" s="1435"/>
      <c r="H673" s="1435"/>
      <c r="I673" s="1435"/>
      <c r="J673" s="1435"/>
      <c r="K673" s="1435"/>
      <c r="L673" s="1435"/>
      <c r="M673" s="1435"/>
      <c r="N673" s="1435"/>
      <c r="O673" s="1435"/>
      <c r="P673" s="1435"/>
      <c r="Q673" s="1435"/>
      <c r="R673" s="1435"/>
      <c r="S673" s="1435"/>
      <c r="T673" s="1435"/>
      <c r="U673" s="1435"/>
      <c r="V673" s="1435"/>
      <c r="W673" s="1435"/>
      <c r="X673" s="1435"/>
      <c r="Y673" s="1435"/>
      <c r="Z673" s="1435"/>
    </row>
    <row r="674" spans="1:26" ht="12" customHeight="1">
      <c r="A674" s="1435"/>
      <c r="B674" s="1435"/>
      <c r="C674" s="1435"/>
      <c r="D674" s="1435"/>
      <c r="E674" s="1435"/>
      <c r="F674" s="1435"/>
      <c r="G674" s="1435"/>
      <c r="H674" s="1435"/>
      <c r="I674" s="1435"/>
      <c r="J674" s="1435"/>
      <c r="K674" s="1435"/>
      <c r="L674" s="1435"/>
      <c r="M674" s="1435"/>
      <c r="N674" s="1435"/>
      <c r="O674" s="1435"/>
      <c r="P674" s="1435"/>
      <c r="Q674" s="1435"/>
      <c r="R674" s="1435"/>
      <c r="S674" s="1435"/>
      <c r="T674" s="1435"/>
      <c r="U674" s="1435"/>
      <c r="V674" s="1435"/>
      <c r="W674" s="1435"/>
      <c r="X674" s="1435"/>
      <c r="Y674" s="1435"/>
      <c r="Z674" s="1435"/>
    </row>
    <row r="675" spans="1:26" ht="12" customHeight="1">
      <c r="A675" s="1435"/>
      <c r="B675" s="1435"/>
      <c r="C675" s="1435"/>
      <c r="D675" s="1435"/>
      <c r="E675" s="1435"/>
      <c r="F675" s="1435"/>
      <c r="G675" s="1435"/>
      <c r="H675" s="1435"/>
      <c r="I675" s="1435"/>
      <c r="J675" s="1435"/>
      <c r="K675" s="1435"/>
      <c r="L675" s="1435"/>
      <c r="M675" s="1435"/>
      <c r="N675" s="1435"/>
      <c r="O675" s="1435"/>
      <c r="P675" s="1435"/>
      <c r="Q675" s="1435"/>
      <c r="R675" s="1435"/>
      <c r="S675" s="1435"/>
      <c r="T675" s="1435"/>
      <c r="U675" s="1435"/>
      <c r="V675" s="1435"/>
      <c r="W675" s="1435"/>
      <c r="X675" s="1435"/>
      <c r="Y675" s="1435"/>
      <c r="Z675" s="1435"/>
    </row>
    <row r="676" spans="1:26" ht="12" customHeight="1">
      <c r="A676" s="1435"/>
      <c r="B676" s="1435"/>
      <c r="C676" s="1435"/>
      <c r="D676" s="1435"/>
      <c r="E676" s="1435"/>
      <c r="F676" s="1435"/>
      <c r="G676" s="1435"/>
      <c r="H676" s="1435"/>
      <c r="I676" s="1435"/>
      <c r="J676" s="1435"/>
      <c r="K676" s="1435"/>
      <c r="L676" s="1435"/>
      <c r="M676" s="1435"/>
      <c r="N676" s="1435"/>
      <c r="O676" s="1435"/>
      <c r="P676" s="1435"/>
      <c r="Q676" s="1435"/>
      <c r="R676" s="1435"/>
      <c r="S676" s="1435"/>
      <c r="T676" s="1435"/>
      <c r="U676" s="1435"/>
      <c r="V676" s="1435"/>
      <c r="W676" s="1435"/>
      <c r="X676" s="1435"/>
      <c r="Y676" s="1435"/>
      <c r="Z676" s="1435"/>
    </row>
    <row r="677" spans="1:26" ht="12" customHeight="1">
      <c r="A677" s="1435"/>
      <c r="B677" s="1435"/>
      <c r="C677" s="1435"/>
      <c r="D677" s="1435"/>
      <c r="E677" s="1435"/>
      <c r="F677" s="1435"/>
      <c r="G677" s="1435"/>
      <c r="H677" s="1435"/>
      <c r="I677" s="1435"/>
      <c r="J677" s="1435"/>
      <c r="K677" s="1435"/>
      <c r="L677" s="1435"/>
      <c r="M677" s="1435"/>
      <c r="N677" s="1435"/>
      <c r="O677" s="1435"/>
      <c r="P677" s="1435"/>
      <c r="Q677" s="1435"/>
      <c r="R677" s="1435"/>
      <c r="S677" s="1435"/>
      <c r="T677" s="1435"/>
      <c r="U677" s="1435"/>
      <c r="V677" s="1435"/>
      <c r="W677" s="1435"/>
      <c r="X677" s="1435"/>
      <c r="Y677" s="1435"/>
      <c r="Z677" s="1435"/>
    </row>
    <row r="678" spans="1:26" ht="12" customHeight="1">
      <c r="A678" s="1435"/>
      <c r="B678" s="1435"/>
      <c r="C678" s="1435"/>
      <c r="D678" s="1435"/>
      <c r="E678" s="1435"/>
      <c r="F678" s="1435"/>
      <c r="G678" s="1435"/>
      <c r="H678" s="1435"/>
      <c r="I678" s="1435"/>
      <c r="J678" s="1435"/>
      <c r="K678" s="1435"/>
      <c r="L678" s="1435"/>
      <c r="M678" s="1435"/>
      <c r="N678" s="1435"/>
      <c r="O678" s="1435"/>
      <c r="P678" s="1435"/>
      <c r="Q678" s="1435"/>
      <c r="R678" s="1435"/>
      <c r="S678" s="1435"/>
      <c r="T678" s="1435"/>
      <c r="U678" s="1435"/>
      <c r="V678" s="1435"/>
      <c r="W678" s="1435"/>
      <c r="X678" s="1435"/>
      <c r="Y678" s="1435"/>
      <c r="Z678" s="1435"/>
    </row>
    <row r="679" spans="1:26" ht="12" customHeight="1">
      <c r="A679" s="1435"/>
      <c r="B679" s="1435"/>
      <c r="C679" s="1435"/>
      <c r="D679" s="1435"/>
      <c r="E679" s="1435"/>
      <c r="F679" s="1435"/>
      <c r="G679" s="1435"/>
      <c r="H679" s="1435"/>
      <c r="I679" s="1435"/>
      <c r="J679" s="1435"/>
      <c r="K679" s="1435"/>
      <c r="L679" s="1435"/>
      <c r="M679" s="1435"/>
      <c r="N679" s="1435"/>
      <c r="O679" s="1435"/>
      <c r="P679" s="1435"/>
      <c r="Q679" s="1435"/>
      <c r="R679" s="1435"/>
      <c r="S679" s="1435"/>
      <c r="T679" s="1435"/>
      <c r="U679" s="1435"/>
      <c r="V679" s="1435"/>
      <c r="W679" s="1435"/>
      <c r="X679" s="1435"/>
      <c r="Y679" s="1435"/>
      <c r="Z679" s="1435"/>
    </row>
    <row r="680" spans="1:26" ht="12" customHeight="1">
      <c r="A680" s="1435"/>
      <c r="B680" s="1435"/>
      <c r="C680" s="1435"/>
      <c r="D680" s="1435"/>
      <c r="E680" s="1435"/>
      <c r="F680" s="1435"/>
      <c r="G680" s="1435"/>
      <c r="H680" s="1435"/>
      <c r="I680" s="1435"/>
      <c r="J680" s="1435"/>
      <c r="K680" s="1435"/>
      <c r="L680" s="1435"/>
      <c r="M680" s="1435"/>
      <c r="N680" s="1435"/>
      <c r="O680" s="1435"/>
      <c r="P680" s="1435"/>
      <c r="Q680" s="1435"/>
      <c r="R680" s="1435"/>
      <c r="S680" s="1435"/>
      <c r="T680" s="1435"/>
      <c r="U680" s="1435"/>
      <c r="V680" s="1435"/>
      <c r="W680" s="1435"/>
      <c r="X680" s="1435"/>
      <c r="Y680" s="1435"/>
      <c r="Z680" s="1435"/>
    </row>
    <row r="681" spans="1:26" ht="12" customHeight="1">
      <c r="A681" s="1435"/>
      <c r="B681" s="1435"/>
      <c r="C681" s="1435"/>
      <c r="D681" s="1435"/>
      <c r="E681" s="1435"/>
      <c r="F681" s="1435"/>
      <c r="G681" s="1435"/>
      <c r="H681" s="1435"/>
      <c r="I681" s="1435"/>
      <c r="J681" s="1435"/>
      <c r="K681" s="1435"/>
      <c r="L681" s="1435"/>
      <c r="M681" s="1435"/>
      <c r="N681" s="1435"/>
      <c r="O681" s="1435"/>
      <c r="P681" s="1435"/>
      <c r="Q681" s="1435"/>
      <c r="R681" s="1435"/>
      <c r="S681" s="1435"/>
      <c r="T681" s="1435"/>
      <c r="U681" s="1435"/>
      <c r="V681" s="1435"/>
      <c r="W681" s="1435"/>
      <c r="X681" s="1435"/>
      <c r="Y681" s="1435"/>
      <c r="Z681" s="1435"/>
    </row>
    <row r="682" spans="1:26" ht="12" customHeight="1">
      <c r="A682" s="1435"/>
      <c r="B682" s="1435"/>
      <c r="C682" s="1435"/>
      <c r="D682" s="1435"/>
      <c r="E682" s="1435"/>
      <c r="F682" s="1435"/>
      <c r="G682" s="1435"/>
      <c r="H682" s="1435"/>
      <c r="I682" s="1435"/>
      <c r="J682" s="1435"/>
      <c r="K682" s="1435"/>
      <c r="L682" s="1435"/>
      <c r="M682" s="1435"/>
      <c r="N682" s="1435"/>
      <c r="O682" s="1435"/>
      <c r="P682" s="1435"/>
      <c r="Q682" s="1435"/>
      <c r="R682" s="1435"/>
      <c r="S682" s="1435"/>
      <c r="T682" s="1435"/>
      <c r="U682" s="1435"/>
      <c r="V682" s="1435"/>
      <c r="W682" s="1435"/>
      <c r="X682" s="1435"/>
      <c r="Y682" s="1435"/>
      <c r="Z682" s="1435"/>
    </row>
    <row r="683" spans="1:26" ht="12" customHeight="1">
      <c r="A683" s="1435"/>
      <c r="B683" s="1435"/>
      <c r="C683" s="1435"/>
      <c r="D683" s="1435"/>
      <c r="E683" s="1435"/>
      <c r="F683" s="1435"/>
      <c r="G683" s="1435"/>
      <c r="H683" s="1435"/>
      <c r="I683" s="1435"/>
      <c r="J683" s="1435"/>
      <c r="K683" s="1435"/>
      <c r="L683" s="1435"/>
      <c r="M683" s="1435"/>
      <c r="N683" s="1435"/>
      <c r="O683" s="1435"/>
      <c r="P683" s="1435"/>
      <c r="Q683" s="1435"/>
      <c r="R683" s="1435"/>
      <c r="S683" s="1435"/>
      <c r="T683" s="1435"/>
      <c r="U683" s="1435"/>
      <c r="V683" s="1435"/>
      <c r="W683" s="1435"/>
      <c r="X683" s="1435"/>
      <c r="Y683" s="1435"/>
      <c r="Z683" s="1435"/>
    </row>
    <row r="684" spans="1:26" ht="12" customHeight="1">
      <c r="A684" s="1435"/>
      <c r="B684" s="1435"/>
      <c r="C684" s="1435"/>
      <c r="D684" s="1435"/>
      <c r="E684" s="1435"/>
      <c r="F684" s="1435"/>
      <c r="G684" s="1435"/>
      <c r="H684" s="1435"/>
      <c r="I684" s="1435"/>
      <c r="J684" s="1435"/>
      <c r="K684" s="1435"/>
      <c r="L684" s="1435"/>
      <c r="M684" s="1435"/>
      <c r="N684" s="1435"/>
      <c r="O684" s="1435"/>
      <c r="P684" s="1435"/>
      <c r="Q684" s="1435"/>
      <c r="R684" s="1435"/>
      <c r="S684" s="1435"/>
      <c r="T684" s="1435"/>
      <c r="U684" s="1435"/>
      <c r="V684" s="1435"/>
      <c r="W684" s="1435"/>
      <c r="X684" s="1435"/>
      <c r="Y684" s="1435"/>
      <c r="Z684" s="1435"/>
    </row>
    <row r="685" spans="1:26" ht="12" customHeight="1">
      <c r="A685" s="1435"/>
      <c r="B685" s="1435"/>
      <c r="C685" s="1435"/>
      <c r="D685" s="1435"/>
      <c r="E685" s="1435"/>
      <c r="F685" s="1435"/>
      <c r="G685" s="1435"/>
      <c r="H685" s="1435"/>
      <c r="I685" s="1435"/>
      <c r="J685" s="1435"/>
      <c r="K685" s="1435"/>
      <c r="L685" s="1435"/>
      <c r="M685" s="1435"/>
      <c r="N685" s="1435"/>
      <c r="O685" s="1435"/>
      <c r="P685" s="1435"/>
      <c r="Q685" s="1435"/>
      <c r="R685" s="1435"/>
      <c r="S685" s="1435"/>
      <c r="T685" s="1435"/>
      <c r="U685" s="1435"/>
      <c r="V685" s="1435"/>
      <c r="W685" s="1435"/>
      <c r="X685" s="1435"/>
      <c r="Y685" s="1435"/>
      <c r="Z685" s="1435"/>
    </row>
    <row r="686" spans="1:26" ht="12" customHeight="1">
      <c r="A686" s="1435"/>
      <c r="B686" s="1435"/>
      <c r="C686" s="1435"/>
      <c r="D686" s="1435"/>
      <c r="E686" s="1435"/>
      <c r="F686" s="1435"/>
      <c r="G686" s="1435"/>
      <c r="H686" s="1435"/>
      <c r="I686" s="1435"/>
      <c r="J686" s="1435"/>
      <c r="K686" s="1435"/>
      <c r="L686" s="1435"/>
      <c r="M686" s="1435"/>
      <c r="N686" s="1435"/>
      <c r="O686" s="1435"/>
      <c r="P686" s="1435"/>
      <c r="Q686" s="1435"/>
      <c r="R686" s="1435"/>
      <c r="S686" s="1435"/>
      <c r="T686" s="1435"/>
      <c r="U686" s="1435"/>
      <c r="V686" s="1435"/>
      <c r="W686" s="1435"/>
      <c r="X686" s="1435"/>
      <c r="Y686" s="1435"/>
      <c r="Z686" s="1435"/>
    </row>
    <row r="687" spans="1:26" ht="12" customHeight="1">
      <c r="A687" s="1435"/>
      <c r="B687" s="1435"/>
      <c r="C687" s="1435"/>
      <c r="D687" s="1435"/>
      <c r="E687" s="1435"/>
      <c r="F687" s="1435"/>
      <c r="G687" s="1435"/>
      <c r="H687" s="1435"/>
      <c r="I687" s="1435"/>
      <c r="J687" s="1435"/>
      <c r="K687" s="1435"/>
      <c r="L687" s="1435"/>
      <c r="M687" s="1435"/>
      <c r="N687" s="1435"/>
      <c r="O687" s="1435"/>
      <c r="P687" s="1435"/>
      <c r="Q687" s="1435"/>
      <c r="R687" s="1435"/>
      <c r="S687" s="1435"/>
      <c r="T687" s="1435"/>
      <c r="U687" s="1435"/>
      <c r="V687" s="1435"/>
      <c r="W687" s="1435"/>
      <c r="X687" s="1435"/>
      <c r="Y687" s="1435"/>
      <c r="Z687" s="1435"/>
    </row>
    <row r="688" spans="1:26" ht="12" customHeight="1">
      <c r="A688" s="1435"/>
      <c r="B688" s="1435"/>
      <c r="C688" s="1435"/>
      <c r="D688" s="1435"/>
      <c r="E688" s="1435"/>
      <c r="F688" s="1435"/>
      <c r="G688" s="1435"/>
      <c r="H688" s="1435"/>
      <c r="I688" s="1435"/>
      <c r="J688" s="1435"/>
      <c r="K688" s="1435"/>
      <c r="L688" s="1435"/>
      <c r="M688" s="1435"/>
      <c r="N688" s="1435"/>
      <c r="O688" s="1435"/>
      <c r="P688" s="1435"/>
      <c r="Q688" s="1435"/>
      <c r="R688" s="1435"/>
      <c r="S688" s="1435"/>
      <c r="T688" s="1435"/>
      <c r="U688" s="1435"/>
      <c r="V688" s="1435"/>
      <c r="W688" s="1435"/>
      <c r="X688" s="1435"/>
      <c r="Y688" s="1435"/>
      <c r="Z688" s="1435"/>
    </row>
    <row r="689" spans="1:26" ht="12" customHeight="1">
      <c r="A689" s="1435"/>
      <c r="B689" s="1435"/>
      <c r="C689" s="1435"/>
      <c r="D689" s="1435"/>
      <c r="E689" s="1435"/>
      <c r="F689" s="1435"/>
      <c r="G689" s="1435"/>
      <c r="H689" s="1435"/>
      <c r="I689" s="1435"/>
      <c r="J689" s="1435"/>
      <c r="K689" s="1435"/>
      <c r="L689" s="1435"/>
      <c r="M689" s="1435"/>
      <c r="N689" s="1435"/>
      <c r="O689" s="1435"/>
      <c r="P689" s="1435"/>
      <c r="Q689" s="1435"/>
      <c r="R689" s="1435"/>
      <c r="S689" s="1435"/>
      <c r="T689" s="1435"/>
      <c r="U689" s="1435"/>
      <c r="V689" s="1435"/>
      <c r="W689" s="1435"/>
      <c r="X689" s="1435"/>
      <c r="Y689" s="1435"/>
      <c r="Z689" s="1435"/>
    </row>
    <row r="690" spans="1:26" ht="12" customHeight="1">
      <c r="A690" s="1435"/>
      <c r="B690" s="1435"/>
      <c r="C690" s="1435"/>
      <c r="D690" s="1435"/>
      <c r="E690" s="1435"/>
      <c r="F690" s="1435"/>
      <c r="G690" s="1435"/>
      <c r="H690" s="1435"/>
      <c r="I690" s="1435"/>
      <c r="J690" s="1435"/>
      <c r="K690" s="1435"/>
      <c r="L690" s="1435"/>
      <c r="M690" s="1435"/>
      <c r="N690" s="1435"/>
      <c r="O690" s="1435"/>
      <c r="P690" s="1435"/>
      <c r="Q690" s="1435"/>
      <c r="R690" s="1435"/>
      <c r="S690" s="1435"/>
      <c r="T690" s="1435"/>
      <c r="U690" s="1435"/>
      <c r="V690" s="1435"/>
      <c r="W690" s="1435"/>
      <c r="X690" s="1435"/>
      <c r="Y690" s="1435"/>
      <c r="Z690" s="1435"/>
    </row>
    <row r="691" spans="1:26" ht="12" customHeight="1">
      <c r="A691" s="1435"/>
      <c r="B691" s="1435"/>
      <c r="C691" s="1435"/>
      <c r="D691" s="1435"/>
      <c r="E691" s="1435"/>
      <c r="F691" s="1435"/>
      <c r="G691" s="1435"/>
      <c r="H691" s="1435"/>
      <c r="I691" s="1435"/>
      <c r="J691" s="1435"/>
      <c r="K691" s="1435"/>
      <c r="L691" s="1435"/>
      <c r="M691" s="1435"/>
      <c r="N691" s="1435"/>
      <c r="O691" s="1435"/>
      <c r="P691" s="1435"/>
      <c r="Q691" s="1435"/>
      <c r="R691" s="1435"/>
      <c r="S691" s="1435"/>
      <c r="T691" s="1435"/>
      <c r="U691" s="1435"/>
      <c r="V691" s="1435"/>
      <c r="W691" s="1435"/>
      <c r="X691" s="1435"/>
      <c r="Y691" s="1435"/>
      <c r="Z691" s="1435"/>
    </row>
    <row r="692" spans="1:26" ht="12" customHeight="1">
      <c r="A692" s="1435"/>
      <c r="B692" s="1435"/>
      <c r="C692" s="1435"/>
      <c r="D692" s="1435"/>
      <c r="E692" s="1435"/>
      <c r="F692" s="1435"/>
      <c r="G692" s="1435"/>
      <c r="H692" s="1435"/>
      <c r="I692" s="1435"/>
      <c r="J692" s="1435"/>
      <c r="K692" s="1435"/>
      <c r="L692" s="1435"/>
      <c r="M692" s="1435"/>
      <c r="N692" s="1435"/>
      <c r="O692" s="1435"/>
      <c r="P692" s="1435"/>
      <c r="Q692" s="1435"/>
      <c r="R692" s="1435"/>
      <c r="S692" s="1435"/>
      <c r="T692" s="1435"/>
      <c r="U692" s="1435"/>
      <c r="V692" s="1435"/>
      <c r="W692" s="1435"/>
      <c r="X692" s="1435"/>
      <c r="Y692" s="1435"/>
      <c r="Z692" s="1435"/>
    </row>
    <row r="693" spans="1:26" ht="12" customHeight="1">
      <c r="A693" s="1435"/>
      <c r="B693" s="1435"/>
      <c r="C693" s="1435"/>
      <c r="D693" s="1435"/>
      <c r="E693" s="1435"/>
      <c r="F693" s="1435"/>
      <c r="G693" s="1435"/>
      <c r="H693" s="1435"/>
      <c r="I693" s="1435"/>
      <c r="J693" s="1435"/>
      <c r="K693" s="1435"/>
      <c r="L693" s="1435"/>
      <c r="M693" s="1435"/>
      <c r="N693" s="1435"/>
      <c r="O693" s="1435"/>
      <c r="P693" s="1435"/>
      <c r="Q693" s="1435"/>
      <c r="R693" s="1435"/>
      <c r="S693" s="1435"/>
      <c r="T693" s="1435"/>
      <c r="U693" s="1435"/>
      <c r="V693" s="1435"/>
      <c r="W693" s="1435"/>
      <c r="X693" s="1435"/>
      <c r="Y693" s="1435"/>
      <c r="Z693" s="1435"/>
    </row>
    <row r="694" spans="1:26" ht="12" customHeight="1">
      <c r="A694" s="1435"/>
      <c r="B694" s="1435"/>
      <c r="C694" s="1435"/>
      <c r="D694" s="1435"/>
      <c r="E694" s="1435"/>
      <c r="F694" s="1435"/>
      <c r="G694" s="1435"/>
      <c r="H694" s="1435"/>
      <c r="I694" s="1435"/>
      <c r="J694" s="1435"/>
      <c r="K694" s="1435"/>
      <c r="L694" s="1435"/>
      <c r="M694" s="1435"/>
      <c r="N694" s="1435"/>
      <c r="O694" s="1435"/>
      <c r="P694" s="1435"/>
      <c r="Q694" s="1435"/>
      <c r="R694" s="1435"/>
      <c r="S694" s="1435"/>
      <c r="T694" s="1435"/>
      <c r="U694" s="1435"/>
      <c r="V694" s="1435"/>
      <c r="W694" s="1435"/>
      <c r="X694" s="1435"/>
      <c r="Y694" s="1435"/>
      <c r="Z694" s="1435"/>
    </row>
    <row r="695" spans="1:26" ht="12" customHeight="1">
      <c r="A695" s="1435"/>
      <c r="B695" s="1435"/>
      <c r="C695" s="1435"/>
      <c r="D695" s="1435"/>
      <c r="E695" s="1435"/>
      <c r="F695" s="1435"/>
      <c r="G695" s="1435"/>
      <c r="H695" s="1435"/>
      <c r="I695" s="1435"/>
      <c r="J695" s="1435"/>
      <c r="K695" s="1435"/>
      <c r="L695" s="1435"/>
      <c r="M695" s="1435"/>
      <c r="N695" s="1435"/>
      <c r="O695" s="1435"/>
      <c r="P695" s="1435"/>
      <c r="Q695" s="1435"/>
      <c r="R695" s="1435"/>
      <c r="S695" s="1435"/>
      <c r="T695" s="1435"/>
      <c r="U695" s="1435"/>
      <c r="V695" s="1435"/>
      <c r="W695" s="1435"/>
      <c r="X695" s="1435"/>
      <c r="Y695" s="1435"/>
      <c r="Z695" s="1435"/>
    </row>
    <row r="696" spans="1:26" ht="12" customHeight="1">
      <c r="A696" s="1435"/>
      <c r="B696" s="1435"/>
      <c r="C696" s="1435"/>
      <c r="D696" s="1435"/>
      <c r="E696" s="1435"/>
      <c r="F696" s="1435"/>
      <c r="G696" s="1435"/>
      <c r="H696" s="1435"/>
      <c r="I696" s="1435"/>
      <c r="J696" s="1435"/>
      <c r="K696" s="1435"/>
      <c r="L696" s="1435"/>
      <c r="M696" s="1435"/>
      <c r="N696" s="1435"/>
      <c r="O696" s="1435"/>
      <c r="P696" s="1435"/>
      <c r="Q696" s="1435"/>
      <c r="R696" s="1435"/>
      <c r="S696" s="1435"/>
      <c r="T696" s="1435"/>
      <c r="U696" s="1435"/>
      <c r="V696" s="1435"/>
      <c r="W696" s="1435"/>
      <c r="X696" s="1435"/>
      <c r="Y696" s="1435"/>
      <c r="Z696" s="1435"/>
    </row>
    <row r="697" spans="1:26" ht="12" customHeight="1">
      <c r="A697" s="1435"/>
      <c r="B697" s="1435"/>
      <c r="C697" s="1435"/>
      <c r="D697" s="1435"/>
      <c r="E697" s="1435"/>
      <c r="F697" s="1435"/>
      <c r="G697" s="1435"/>
      <c r="H697" s="1435"/>
      <c r="I697" s="1435"/>
      <c r="J697" s="1435"/>
      <c r="K697" s="1435"/>
      <c r="L697" s="1435"/>
      <c r="M697" s="1435"/>
      <c r="N697" s="1435"/>
      <c r="O697" s="1435"/>
      <c r="P697" s="1435"/>
      <c r="Q697" s="1435"/>
      <c r="R697" s="1435"/>
      <c r="S697" s="1435"/>
      <c r="T697" s="1435"/>
      <c r="U697" s="1435"/>
      <c r="V697" s="1435"/>
      <c r="W697" s="1435"/>
      <c r="X697" s="1435"/>
      <c r="Y697" s="1435"/>
      <c r="Z697" s="1435"/>
    </row>
    <row r="698" spans="1:26" ht="12" customHeight="1">
      <c r="A698" s="1435"/>
      <c r="B698" s="1435"/>
      <c r="C698" s="1435"/>
      <c r="D698" s="1435"/>
      <c r="E698" s="1435"/>
      <c r="F698" s="1435"/>
      <c r="G698" s="1435"/>
      <c r="H698" s="1435"/>
      <c r="I698" s="1435"/>
      <c r="J698" s="1435"/>
      <c r="K698" s="1435"/>
      <c r="L698" s="1435"/>
      <c r="M698" s="1435"/>
      <c r="N698" s="1435"/>
      <c r="O698" s="1435"/>
      <c r="P698" s="1435"/>
      <c r="Q698" s="1435"/>
      <c r="R698" s="1435"/>
      <c r="S698" s="1435"/>
      <c r="T698" s="1435"/>
      <c r="U698" s="1435"/>
      <c r="V698" s="1435"/>
      <c r="W698" s="1435"/>
      <c r="X698" s="1435"/>
      <c r="Y698" s="1435"/>
      <c r="Z698" s="1435"/>
    </row>
    <row r="699" spans="1:26" ht="12" customHeight="1">
      <c r="A699" s="1435"/>
      <c r="B699" s="1435"/>
      <c r="C699" s="1435"/>
      <c r="D699" s="1435"/>
      <c r="E699" s="1435"/>
      <c r="F699" s="1435"/>
      <c r="G699" s="1435"/>
      <c r="H699" s="1435"/>
      <c r="I699" s="1435"/>
      <c r="J699" s="1435"/>
      <c r="K699" s="1435"/>
      <c r="L699" s="1435"/>
      <c r="M699" s="1435"/>
      <c r="N699" s="1435"/>
      <c r="O699" s="1435"/>
      <c r="P699" s="1435"/>
      <c r="Q699" s="1435"/>
      <c r="R699" s="1435"/>
      <c r="S699" s="1435"/>
      <c r="T699" s="1435"/>
      <c r="U699" s="1435"/>
      <c r="V699" s="1435"/>
      <c r="W699" s="1435"/>
      <c r="X699" s="1435"/>
      <c r="Y699" s="1435"/>
      <c r="Z699" s="1435"/>
    </row>
    <row r="700" spans="1:26" ht="12" customHeight="1">
      <c r="A700" s="1435"/>
      <c r="B700" s="1435"/>
      <c r="C700" s="1435"/>
      <c r="D700" s="1435"/>
      <c r="E700" s="1435"/>
      <c r="F700" s="1435"/>
      <c r="G700" s="1435"/>
      <c r="H700" s="1435"/>
      <c r="I700" s="1435"/>
      <c r="J700" s="1435"/>
      <c r="K700" s="1435"/>
      <c r="L700" s="1435"/>
      <c r="M700" s="1435"/>
      <c r="N700" s="1435"/>
      <c r="O700" s="1435"/>
      <c r="P700" s="1435"/>
      <c r="Q700" s="1435"/>
      <c r="R700" s="1435"/>
      <c r="S700" s="1435"/>
      <c r="T700" s="1435"/>
      <c r="U700" s="1435"/>
      <c r="V700" s="1435"/>
      <c r="W700" s="1435"/>
      <c r="X700" s="1435"/>
      <c r="Y700" s="1435"/>
      <c r="Z700" s="1435"/>
    </row>
    <row r="701" spans="1:26" ht="12" customHeight="1">
      <c r="A701" s="1435"/>
      <c r="B701" s="1435"/>
      <c r="C701" s="1435"/>
      <c r="D701" s="1435"/>
      <c r="E701" s="1435"/>
      <c r="F701" s="1435"/>
      <c r="G701" s="1435"/>
      <c r="H701" s="1435"/>
      <c r="I701" s="1435"/>
      <c r="J701" s="1435"/>
      <c r="K701" s="1435"/>
      <c r="L701" s="1435"/>
      <c r="M701" s="1435"/>
      <c r="N701" s="1435"/>
      <c r="O701" s="1435"/>
      <c r="P701" s="1435"/>
      <c r="Q701" s="1435"/>
      <c r="R701" s="1435"/>
      <c r="S701" s="1435"/>
      <c r="T701" s="1435"/>
      <c r="U701" s="1435"/>
      <c r="V701" s="1435"/>
      <c r="W701" s="1435"/>
      <c r="X701" s="1435"/>
      <c r="Y701" s="1435"/>
      <c r="Z701" s="1435"/>
    </row>
    <row r="702" spans="1:26" ht="12" customHeight="1">
      <c r="A702" s="1435"/>
      <c r="B702" s="1435"/>
      <c r="C702" s="1435"/>
      <c r="D702" s="1435"/>
      <c r="E702" s="1435"/>
      <c r="F702" s="1435"/>
      <c r="G702" s="1435"/>
      <c r="H702" s="1435"/>
      <c r="I702" s="1435"/>
      <c r="J702" s="1435"/>
      <c r="K702" s="1435"/>
      <c r="L702" s="1435"/>
      <c r="M702" s="1435"/>
      <c r="N702" s="1435"/>
      <c r="O702" s="1435"/>
      <c r="P702" s="1435"/>
      <c r="Q702" s="1435"/>
      <c r="R702" s="1435"/>
      <c r="S702" s="1435"/>
      <c r="T702" s="1435"/>
      <c r="U702" s="1435"/>
      <c r="V702" s="1435"/>
      <c r="W702" s="1435"/>
      <c r="X702" s="1435"/>
      <c r="Y702" s="1435"/>
      <c r="Z702" s="1435"/>
    </row>
    <row r="703" spans="1:26" ht="12" customHeight="1">
      <c r="A703" s="1435"/>
      <c r="B703" s="1435"/>
      <c r="C703" s="1435"/>
      <c r="D703" s="1435"/>
      <c r="E703" s="1435"/>
      <c r="F703" s="1435"/>
      <c r="G703" s="1435"/>
      <c r="H703" s="1435"/>
      <c r="I703" s="1435"/>
      <c r="J703" s="1435"/>
      <c r="K703" s="1435"/>
      <c r="L703" s="1435"/>
      <c r="M703" s="1435"/>
      <c r="N703" s="1435"/>
      <c r="O703" s="1435"/>
      <c r="P703" s="1435"/>
      <c r="Q703" s="1435"/>
      <c r="R703" s="1435"/>
      <c r="S703" s="1435"/>
      <c r="T703" s="1435"/>
      <c r="U703" s="1435"/>
      <c r="V703" s="1435"/>
      <c r="W703" s="1435"/>
      <c r="X703" s="1435"/>
      <c r="Y703" s="1435"/>
      <c r="Z703" s="1435"/>
    </row>
    <row r="704" spans="1:26" ht="12" customHeight="1">
      <c r="A704" s="1435"/>
      <c r="B704" s="1435"/>
      <c r="C704" s="1435"/>
      <c r="D704" s="1435"/>
      <c r="E704" s="1435"/>
      <c r="F704" s="1435"/>
      <c r="G704" s="1435"/>
      <c r="H704" s="1435"/>
      <c r="I704" s="1435"/>
      <c r="J704" s="1435"/>
      <c r="K704" s="1435"/>
      <c r="L704" s="1435"/>
      <c r="M704" s="1435"/>
      <c r="N704" s="1435"/>
      <c r="O704" s="1435"/>
      <c r="P704" s="1435"/>
      <c r="Q704" s="1435"/>
      <c r="R704" s="1435"/>
      <c r="S704" s="1435"/>
      <c r="T704" s="1435"/>
      <c r="U704" s="1435"/>
      <c r="V704" s="1435"/>
      <c r="W704" s="1435"/>
      <c r="X704" s="1435"/>
      <c r="Y704" s="1435"/>
      <c r="Z704" s="1435"/>
    </row>
    <row r="705" spans="1:26" ht="12" customHeight="1">
      <c r="A705" s="1435"/>
      <c r="B705" s="1435"/>
      <c r="C705" s="1435"/>
      <c r="D705" s="1435"/>
      <c r="E705" s="1435"/>
      <c r="F705" s="1435"/>
      <c r="G705" s="1435"/>
      <c r="H705" s="1435"/>
      <c r="I705" s="1435"/>
      <c r="J705" s="1435"/>
      <c r="K705" s="1435"/>
      <c r="L705" s="1435"/>
      <c r="M705" s="1435"/>
      <c r="N705" s="1435"/>
      <c r="O705" s="1435"/>
      <c r="P705" s="1435"/>
      <c r="Q705" s="1435"/>
      <c r="R705" s="1435"/>
      <c r="S705" s="1435"/>
      <c r="T705" s="1435"/>
      <c r="U705" s="1435"/>
      <c r="V705" s="1435"/>
      <c r="W705" s="1435"/>
      <c r="X705" s="1435"/>
      <c r="Y705" s="1435"/>
      <c r="Z705" s="1435"/>
    </row>
    <row r="706" spans="1:26" ht="12" customHeight="1">
      <c r="A706" s="1435"/>
      <c r="B706" s="1435"/>
      <c r="C706" s="1435"/>
      <c r="D706" s="1435"/>
      <c r="E706" s="1435"/>
      <c r="F706" s="1435"/>
      <c r="G706" s="1435"/>
      <c r="H706" s="1435"/>
      <c r="I706" s="1435"/>
      <c r="J706" s="1435"/>
      <c r="K706" s="1435"/>
      <c r="L706" s="1435"/>
      <c r="M706" s="1435"/>
      <c r="N706" s="1435"/>
      <c r="O706" s="1435"/>
      <c r="P706" s="1435"/>
      <c r="Q706" s="1435"/>
      <c r="R706" s="1435"/>
      <c r="S706" s="1435"/>
      <c r="T706" s="1435"/>
      <c r="U706" s="1435"/>
      <c r="V706" s="1435"/>
      <c r="W706" s="1435"/>
      <c r="X706" s="1435"/>
      <c r="Y706" s="1435"/>
      <c r="Z706" s="1435"/>
    </row>
    <row r="707" spans="1:26" ht="12" customHeight="1">
      <c r="A707" s="1435"/>
      <c r="B707" s="1435"/>
      <c r="C707" s="1435"/>
      <c r="D707" s="1435"/>
      <c r="E707" s="1435"/>
      <c r="F707" s="1435"/>
      <c r="G707" s="1435"/>
      <c r="H707" s="1435"/>
      <c r="I707" s="1435"/>
      <c r="J707" s="1435"/>
      <c r="K707" s="1435"/>
      <c r="L707" s="1435"/>
      <c r="M707" s="1435"/>
      <c r="N707" s="1435"/>
      <c r="O707" s="1435"/>
      <c r="P707" s="1435"/>
      <c r="Q707" s="1435"/>
      <c r="R707" s="1435"/>
      <c r="S707" s="1435"/>
      <c r="T707" s="1435"/>
      <c r="U707" s="1435"/>
      <c r="V707" s="1435"/>
      <c r="W707" s="1435"/>
      <c r="X707" s="1435"/>
      <c r="Y707" s="1435"/>
      <c r="Z707" s="1435"/>
    </row>
    <row r="708" spans="1:26" ht="12" customHeight="1">
      <c r="A708" s="1435"/>
      <c r="B708" s="1435"/>
      <c r="C708" s="1435"/>
      <c r="D708" s="1435"/>
      <c r="E708" s="1435"/>
      <c r="F708" s="1435"/>
      <c r="G708" s="1435"/>
      <c r="H708" s="1435"/>
      <c r="I708" s="1435"/>
      <c r="J708" s="1435"/>
      <c r="K708" s="1435"/>
      <c r="L708" s="1435"/>
      <c r="M708" s="1435"/>
      <c r="N708" s="1435"/>
      <c r="O708" s="1435"/>
      <c r="P708" s="1435"/>
      <c r="Q708" s="1435"/>
      <c r="R708" s="1435"/>
      <c r="S708" s="1435"/>
      <c r="T708" s="1435"/>
      <c r="U708" s="1435"/>
      <c r="V708" s="1435"/>
      <c r="W708" s="1435"/>
      <c r="X708" s="1435"/>
      <c r="Y708" s="1435"/>
      <c r="Z708" s="1435"/>
    </row>
    <row r="709" spans="1:26" ht="12" customHeight="1">
      <c r="A709" s="1435"/>
      <c r="B709" s="1435"/>
      <c r="C709" s="1435"/>
      <c r="D709" s="1435"/>
      <c r="E709" s="1435"/>
      <c r="F709" s="1435"/>
      <c r="G709" s="1435"/>
      <c r="H709" s="1435"/>
      <c r="I709" s="1435"/>
      <c r="J709" s="1435"/>
      <c r="K709" s="1435"/>
      <c r="L709" s="1435"/>
      <c r="M709" s="1435"/>
      <c r="N709" s="1435"/>
      <c r="O709" s="1435"/>
      <c r="P709" s="1435"/>
      <c r="Q709" s="1435"/>
      <c r="R709" s="1435"/>
      <c r="S709" s="1435"/>
      <c r="T709" s="1435"/>
      <c r="U709" s="1435"/>
      <c r="V709" s="1435"/>
      <c r="W709" s="1435"/>
      <c r="X709" s="1435"/>
      <c r="Y709" s="1435"/>
      <c r="Z709" s="1435"/>
    </row>
    <row r="710" spans="1:26" ht="12" customHeight="1">
      <c r="A710" s="1435"/>
      <c r="B710" s="1435"/>
      <c r="C710" s="1435"/>
      <c r="D710" s="1435"/>
      <c r="E710" s="1435"/>
      <c r="F710" s="1435"/>
      <c r="G710" s="1435"/>
      <c r="H710" s="1435"/>
      <c r="I710" s="1435"/>
      <c r="J710" s="1435"/>
      <c r="K710" s="1435"/>
      <c r="L710" s="1435"/>
      <c r="M710" s="1435"/>
      <c r="N710" s="1435"/>
      <c r="O710" s="1435"/>
      <c r="P710" s="1435"/>
      <c r="Q710" s="1435"/>
      <c r="R710" s="1435"/>
      <c r="S710" s="1435"/>
      <c r="T710" s="1435"/>
      <c r="U710" s="1435"/>
      <c r="V710" s="1435"/>
      <c r="W710" s="1435"/>
      <c r="X710" s="1435"/>
      <c r="Y710" s="1435"/>
      <c r="Z710" s="1435"/>
    </row>
    <row r="711" spans="1:26" ht="12" customHeight="1">
      <c r="A711" s="1435"/>
      <c r="B711" s="1435"/>
      <c r="C711" s="1435"/>
      <c r="D711" s="1435"/>
      <c r="E711" s="1435"/>
      <c r="F711" s="1435"/>
      <c r="G711" s="1435"/>
      <c r="H711" s="1435"/>
      <c r="I711" s="1435"/>
      <c r="J711" s="1435"/>
      <c r="K711" s="1435"/>
      <c r="L711" s="1435"/>
      <c r="M711" s="1435"/>
      <c r="N711" s="1435"/>
      <c r="O711" s="1435"/>
      <c r="P711" s="1435"/>
      <c r="Q711" s="1435"/>
      <c r="R711" s="1435"/>
      <c r="S711" s="1435"/>
      <c r="T711" s="1435"/>
      <c r="U711" s="1435"/>
      <c r="V711" s="1435"/>
      <c r="W711" s="1435"/>
      <c r="X711" s="1435"/>
      <c r="Y711" s="1435"/>
      <c r="Z711" s="1435"/>
    </row>
    <row r="712" spans="1:26" ht="12" customHeight="1">
      <c r="A712" s="1435"/>
      <c r="B712" s="1435"/>
      <c r="C712" s="1435"/>
      <c r="D712" s="1435"/>
      <c r="E712" s="1435"/>
      <c r="F712" s="1435"/>
      <c r="G712" s="1435"/>
      <c r="H712" s="1435"/>
      <c r="I712" s="1435"/>
      <c r="J712" s="1435"/>
      <c r="K712" s="1435"/>
      <c r="L712" s="1435"/>
      <c r="M712" s="1435"/>
      <c r="N712" s="1435"/>
      <c r="O712" s="1435"/>
      <c r="P712" s="1435"/>
      <c r="Q712" s="1435"/>
      <c r="R712" s="1435"/>
      <c r="S712" s="1435"/>
      <c r="T712" s="1435"/>
      <c r="U712" s="1435"/>
      <c r="V712" s="1435"/>
      <c r="W712" s="1435"/>
      <c r="X712" s="1435"/>
      <c r="Y712" s="1435"/>
      <c r="Z712" s="1435"/>
    </row>
    <row r="713" spans="1:26" ht="12" customHeight="1">
      <c r="A713" s="1435"/>
      <c r="B713" s="1435"/>
      <c r="C713" s="1435"/>
      <c r="D713" s="1435"/>
      <c r="E713" s="1435"/>
      <c r="F713" s="1435"/>
      <c r="G713" s="1435"/>
      <c r="H713" s="1435"/>
      <c r="I713" s="1435"/>
      <c r="J713" s="1435"/>
      <c r="K713" s="1435"/>
      <c r="L713" s="1435"/>
      <c r="M713" s="1435"/>
      <c r="N713" s="1435"/>
      <c r="O713" s="1435"/>
      <c r="P713" s="1435"/>
      <c r="Q713" s="1435"/>
      <c r="R713" s="1435"/>
      <c r="S713" s="1435"/>
      <c r="T713" s="1435"/>
      <c r="U713" s="1435"/>
      <c r="V713" s="1435"/>
      <c r="W713" s="1435"/>
      <c r="X713" s="1435"/>
      <c r="Y713" s="1435"/>
      <c r="Z713" s="1435"/>
    </row>
    <row r="714" spans="1:26" ht="12" customHeight="1">
      <c r="A714" s="1435"/>
      <c r="B714" s="1435"/>
      <c r="C714" s="1435"/>
      <c r="D714" s="1435"/>
      <c r="E714" s="1435"/>
      <c r="F714" s="1435"/>
      <c r="G714" s="1435"/>
      <c r="H714" s="1435"/>
      <c r="I714" s="1435"/>
      <c r="J714" s="1435"/>
      <c r="K714" s="1435"/>
      <c r="L714" s="1435"/>
      <c r="M714" s="1435"/>
      <c r="N714" s="1435"/>
      <c r="O714" s="1435"/>
      <c r="P714" s="1435"/>
      <c r="Q714" s="1435"/>
      <c r="R714" s="1435"/>
      <c r="S714" s="1435"/>
      <c r="T714" s="1435"/>
      <c r="U714" s="1435"/>
      <c r="V714" s="1435"/>
      <c r="W714" s="1435"/>
      <c r="X714" s="1435"/>
      <c r="Y714" s="1435"/>
      <c r="Z714" s="1435"/>
    </row>
    <row r="715" spans="1:26" ht="12" customHeight="1">
      <c r="A715" s="1435"/>
      <c r="B715" s="1435"/>
      <c r="C715" s="1435"/>
      <c r="D715" s="1435"/>
      <c r="E715" s="1435"/>
      <c r="F715" s="1435"/>
      <c r="G715" s="1435"/>
      <c r="H715" s="1435"/>
      <c r="I715" s="1435"/>
      <c r="J715" s="1435"/>
      <c r="K715" s="1435"/>
      <c r="L715" s="1435"/>
      <c r="M715" s="1435"/>
      <c r="N715" s="1435"/>
      <c r="O715" s="1435"/>
      <c r="P715" s="1435"/>
      <c r="Q715" s="1435"/>
      <c r="R715" s="1435"/>
      <c r="S715" s="1435"/>
      <c r="T715" s="1435"/>
      <c r="U715" s="1435"/>
      <c r="V715" s="1435"/>
      <c r="W715" s="1435"/>
      <c r="X715" s="1435"/>
      <c r="Y715" s="1435"/>
      <c r="Z715" s="1435"/>
    </row>
    <row r="716" spans="1:26" ht="12" customHeight="1">
      <c r="A716" s="1435"/>
      <c r="B716" s="1435"/>
      <c r="C716" s="1435"/>
      <c r="D716" s="1435"/>
      <c r="E716" s="1435"/>
      <c r="F716" s="1435"/>
      <c r="G716" s="1435"/>
      <c r="H716" s="1435"/>
      <c r="I716" s="1435"/>
      <c r="J716" s="1435"/>
      <c r="K716" s="1435"/>
      <c r="L716" s="1435"/>
      <c r="M716" s="1435"/>
      <c r="N716" s="1435"/>
      <c r="O716" s="1435"/>
      <c r="P716" s="1435"/>
      <c r="Q716" s="1435"/>
      <c r="R716" s="1435"/>
      <c r="S716" s="1435"/>
      <c r="T716" s="1435"/>
      <c r="U716" s="1435"/>
      <c r="V716" s="1435"/>
      <c r="W716" s="1435"/>
      <c r="X716" s="1435"/>
      <c r="Y716" s="1435"/>
      <c r="Z716" s="1435"/>
    </row>
    <row r="717" spans="1:26" ht="12" customHeight="1">
      <c r="A717" s="1435"/>
      <c r="B717" s="1435"/>
      <c r="C717" s="1435"/>
      <c r="D717" s="1435"/>
      <c r="E717" s="1435"/>
      <c r="F717" s="1435"/>
      <c r="G717" s="1435"/>
      <c r="H717" s="1435"/>
      <c r="I717" s="1435"/>
      <c r="J717" s="1435"/>
      <c r="K717" s="1435"/>
      <c r="L717" s="1435"/>
      <c r="M717" s="1435"/>
      <c r="N717" s="1435"/>
      <c r="O717" s="1435"/>
      <c r="P717" s="1435"/>
      <c r="Q717" s="1435"/>
      <c r="R717" s="1435"/>
      <c r="S717" s="1435"/>
      <c r="T717" s="1435"/>
      <c r="U717" s="1435"/>
      <c r="V717" s="1435"/>
      <c r="W717" s="1435"/>
      <c r="X717" s="1435"/>
      <c r="Y717" s="1435"/>
      <c r="Z717" s="1435"/>
    </row>
    <row r="718" spans="1:26" ht="12" customHeight="1">
      <c r="A718" s="1435"/>
      <c r="B718" s="1435"/>
      <c r="C718" s="1435"/>
      <c r="D718" s="1435"/>
      <c r="E718" s="1435"/>
      <c r="F718" s="1435"/>
      <c r="G718" s="1435"/>
      <c r="H718" s="1435"/>
      <c r="I718" s="1435"/>
      <c r="J718" s="1435"/>
      <c r="K718" s="1435"/>
      <c r="L718" s="1435"/>
      <c r="M718" s="1435"/>
      <c r="N718" s="1435"/>
      <c r="O718" s="1435"/>
      <c r="P718" s="1435"/>
      <c r="Q718" s="1435"/>
      <c r="R718" s="1435"/>
      <c r="S718" s="1435"/>
      <c r="T718" s="1435"/>
      <c r="U718" s="1435"/>
      <c r="V718" s="1435"/>
      <c r="W718" s="1435"/>
      <c r="X718" s="1435"/>
      <c r="Y718" s="1435"/>
      <c r="Z718" s="1435"/>
    </row>
    <row r="719" spans="1:26" ht="12" customHeight="1">
      <c r="A719" s="1435"/>
      <c r="B719" s="1435"/>
      <c r="C719" s="1435"/>
      <c r="D719" s="1435"/>
      <c r="E719" s="1435"/>
      <c r="F719" s="1435"/>
      <c r="G719" s="1435"/>
      <c r="H719" s="1435"/>
      <c r="I719" s="1435"/>
      <c r="J719" s="1435"/>
      <c r="K719" s="1435"/>
      <c r="L719" s="1435"/>
      <c r="M719" s="1435"/>
      <c r="N719" s="1435"/>
      <c r="O719" s="1435"/>
      <c r="P719" s="1435"/>
      <c r="Q719" s="1435"/>
      <c r="R719" s="1435"/>
      <c r="S719" s="1435"/>
      <c r="T719" s="1435"/>
      <c r="U719" s="1435"/>
      <c r="V719" s="1435"/>
      <c r="W719" s="1435"/>
      <c r="X719" s="1435"/>
      <c r="Y719" s="1435"/>
      <c r="Z719" s="1435"/>
    </row>
    <row r="720" spans="1:26" ht="12" customHeight="1">
      <c r="A720" s="1435"/>
      <c r="B720" s="1435"/>
      <c r="C720" s="1435"/>
      <c r="D720" s="1435"/>
      <c r="E720" s="1435"/>
      <c r="F720" s="1435"/>
      <c r="G720" s="1435"/>
      <c r="H720" s="1435"/>
      <c r="I720" s="1435"/>
      <c r="J720" s="1435"/>
      <c r="K720" s="1435"/>
      <c r="L720" s="1435"/>
      <c r="M720" s="1435"/>
      <c r="N720" s="1435"/>
      <c r="O720" s="1435"/>
      <c r="P720" s="1435"/>
      <c r="Q720" s="1435"/>
      <c r="R720" s="1435"/>
      <c r="S720" s="1435"/>
      <c r="T720" s="1435"/>
      <c r="U720" s="1435"/>
      <c r="V720" s="1435"/>
      <c r="W720" s="1435"/>
      <c r="X720" s="1435"/>
      <c r="Y720" s="1435"/>
      <c r="Z720" s="1435"/>
    </row>
    <row r="721" spans="1:26" ht="12" customHeight="1">
      <c r="A721" s="1435"/>
      <c r="B721" s="1435"/>
      <c r="C721" s="1435"/>
      <c r="D721" s="1435"/>
      <c r="E721" s="1435"/>
      <c r="F721" s="1435"/>
      <c r="G721" s="1435"/>
      <c r="H721" s="1435"/>
      <c r="I721" s="1435"/>
      <c r="J721" s="1435"/>
      <c r="K721" s="1435"/>
      <c r="L721" s="1435"/>
      <c r="M721" s="1435"/>
      <c r="N721" s="1435"/>
      <c r="O721" s="1435"/>
      <c r="P721" s="1435"/>
      <c r="Q721" s="1435"/>
      <c r="R721" s="1435"/>
      <c r="S721" s="1435"/>
      <c r="T721" s="1435"/>
      <c r="U721" s="1435"/>
      <c r="V721" s="1435"/>
      <c r="W721" s="1435"/>
      <c r="X721" s="1435"/>
      <c r="Y721" s="1435"/>
      <c r="Z721" s="1435"/>
    </row>
    <row r="722" spans="1:26" ht="12" customHeight="1">
      <c r="A722" s="1435"/>
      <c r="B722" s="1435"/>
      <c r="C722" s="1435"/>
      <c r="D722" s="1435"/>
      <c r="E722" s="1435"/>
      <c r="F722" s="1435"/>
      <c r="G722" s="1435"/>
      <c r="H722" s="1435"/>
      <c r="I722" s="1435"/>
      <c r="J722" s="1435"/>
      <c r="K722" s="1435"/>
      <c r="L722" s="1435"/>
      <c r="M722" s="1435"/>
      <c r="N722" s="1435"/>
      <c r="O722" s="1435"/>
      <c r="P722" s="1435"/>
      <c r="Q722" s="1435"/>
      <c r="R722" s="1435"/>
      <c r="S722" s="1435"/>
      <c r="T722" s="1435"/>
      <c r="U722" s="1435"/>
      <c r="V722" s="1435"/>
      <c r="W722" s="1435"/>
      <c r="X722" s="1435"/>
      <c r="Y722" s="1435"/>
      <c r="Z722" s="1435"/>
    </row>
    <row r="723" spans="1:26" ht="12" customHeight="1">
      <c r="A723" s="1435"/>
      <c r="B723" s="1435"/>
      <c r="C723" s="1435"/>
      <c r="D723" s="1435"/>
      <c r="E723" s="1435"/>
      <c r="F723" s="1435"/>
      <c r="G723" s="1435"/>
      <c r="H723" s="1435"/>
      <c r="I723" s="1435"/>
      <c r="J723" s="1435"/>
      <c r="K723" s="1435"/>
      <c r="L723" s="1435"/>
      <c r="M723" s="1435"/>
      <c r="N723" s="1435"/>
      <c r="O723" s="1435"/>
      <c r="P723" s="1435"/>
      <c r="Q723" s="1435"/>
      <c r="R723" s="1435"/>
      <c r="S723" s="1435"/>
      <c r="T723" s="1435"/>
      <c r="U723" s="1435"/>
      <c r="V723" s="1435"/>
      <c r="W723" s="1435"/>
      <c r="X723" s="1435"/>
      <c r="Y723" s="1435"/>
      <c r="Z723" s="1435"/>
    </row>
    <row r="724" spans="1:26" ht="12" customHeight="1">
      <c r="A724" s="1435"/>
      <c r="B724" s="1435"/>
      <c r="C724" s="1435"/>
      <c r="D724" s="1435"/>
      <c r="E724" s="1435"/>
      <c r="F724" s="1435"/>
      <c r="G724" s="1435"/>
      <c r="H724" s="1435"/>
      <c r="I724" s="1435"/>
      <c r="J724" s="1435"/>
      <c r="K724" s="1435"/>
      <c r="L724" s="1435"/>
      <c r="M724" s="1435"/>
      <c r="N724" s="1435"/>
      <c r="O724" s="1435"/>
      <c r="P724" s="1435"/>
      <c r="Q724" s="1435"/>
      <c r="R724" s="1435"/>
      <c r="S724" s="1435"/>
      <c r="T724" s="1435"/>
      <c r="U724" s="1435"/>
      <c r="V724" s="1435"/>
      <c r="W724" s="1435"/>
      <c r="X724" s="1435"/>
      <c r="Y724" s="1435"/>
      <c r="Z724" s="1435"/>
    </row>
    <row r="725" spans="1:26" ht="12" customHeight="1">
      <c r="A725" s="1435"/>
      <c r="B725" s="1435"/>
      <c r="C725" s="1435"/>
      <c r="D725" s="1435"/>
      <c r="E725" s="1435"/>
      <c r="F725" s="1435"/>
      <c r="G725" s="1435"/>
      <c r="H725" s="1435"/>
      <c r="I725" s="1435"/>
      <c r="J725" s="1435"/>
      <c r="K725" s="1435"/>
      <c r="L725" s="1435"/>
      <c r="M725" s="1435"/>
      <c r="N725" s="1435"/>
      <c r="O725" s="1435"/>
      <c r="P725" s="1435"/>
      <c r="Q725" s="1435"/>
      <c r="R725" s="1435"/>
      <c r="S725" s="1435"/>
      <c r="T725" s="1435"/>
      <c r="U725" s="1435"/>
      <c r="V725" s="1435"/>
      <c r="W725" s="1435"/>
      <c r="X725" s="1435"/>
      <c r="Y725" s="1435"/>
      <c r="Z725" s="1435"/>
    </row>
    <row r="726" spans="1:26" ht="12" customHeight="1">
      <c r="A726" s="1435"/>
      <c r="B726" s="1435"/>
      <c r="C726" s="1435"/>
      <c r="D726" s="1435"/>
      <c r="E726" s="1435"/>
      <c r="F726" s="1435"/>
      <c r="G726" s="1435"/>
      <c r="H726" s="1435"/>
      <c r="I726" s="1435"/>
      <c r="J726" s="1435"/>
      <c r="K726" s="1435"/>
      <c r="L726" s="1435"/>
      <c r="M726" s="1435"/>
      <c r="N726" s="1435"/>
      <c r="O726" s="1435"/>
      <c r="P726" s="1435"/>
      <c r="Q726" s="1435"/>
      <c r="R726" s="1435"/>
      <c r="S726" s="1435"/>
      <c r="T726" s="1435"/>
      <c r="U726" s="1435"/>
      <c r="V726" s="1435"/>
      <c r="W726" s="1435"/>
      <c r="X726" s="1435"/>
      <c r="Y726" s="1435"/>
      <c r="Z726" s="1435"/>
    </row>
    <row r="727" spans="1:26" ht="12" customHeight="1">
      <c r="A727" s="1435"/>
      <c r="B727" s="1435"/>
      <c r="C727" s="1435"/>
      <c r="D727" s="1435"/>
      <c r="E727" s="1435"/>
      <c r="F727" s="1435"/>
      <c r="G727" s="1435"/>
      <c r="H727" s="1435"/>
      <c r="I727" s="1435"/>
      <c r="J727" s="1435"/>
      <c r="K727" s="1435"/>
      <c r="L727" s="1435"/>
      <c r="M727" s="1435"/>
      <c r="N727" s="1435"/>
      <c r="O727" s="1435"/>
      <c r="P727" s="1435"/>
      <c r="Q727" s="1435"/>
      <c r="R727" s="1435"/>
      <c r="S727" s="1435"/>
      <c r="T727" s="1435"/>
      <c r="U727" s="1435"/>
      <c r="V727" s="1435"/>
      <c r="W727" s="1435"/>
      <c r="X727" s="1435"/>
      <c r="Y727" s="1435"/>
      <c r="Z727" s="1435"/>
    </row>
    <row r="728" spans="1:26" ht="12" customHeight="1">
      <c r="A728" s="1435"/>
      <c r="B728" s="1435"/>
      <c r="C728" s="1435"/>
      <c r="D728" s="1435"/>
      <c r="E728" s="1435"/>
      <c r="F728" s="1435"/>
      <c r="G728" s="1435"/>
      <c r="H728" s="1435"/>
      <c r="I728" s="1435"/>
      <c r="J728" s="1435"/>
      <c r="K728" s="1435"/>
      <c r="L728" s="1435"/>
      <c r="M728" s="1435"/>
      <c r="N728" s="1435"/>
      <c r="O728" s="1435"/>
      <c r="P728" s="1435"/>
      <c r="Q728" s="1435"/>
      <c r="R728" s="1435"/>
      <c r="S728" s="1435"/>
      <c r="T728" s="1435"/>
      <c r="U728" s="1435"/>
      <c r="V728" s="1435"/>
      <c r="W728" s="1435"/>
      <c r="X728" s="1435"/>
      <c r="Y728" s="1435"/>
      <c r="Z728" s="1435"/>
    </row>
    <row r="729" spans="1:26" ht="12" customHeight="1">
      <c r="A729" s="1435"/>
      <c r="B729" s="1435"/>
      <c r="C729" s="1435"/>
      <c r="D729" s="1435"/>
      <c r="E729" s="1435"/>
      <c r="F729" s="1435"/>
      <c r="G729" s="1435"/>
      <c r="H729" s="1435"/>
      <c r="I729" s="1435"/>
      <c r="J729" s="1435"/>
      <c r="K729" s="1435"/>
      <c r="L729" s="1435"/>
      <c r="M729" s="1435"/>
      <c r="N729" s="1435"/>
      <c r="O729" s="1435"/>
      <c r="P729" s="1435"/>
      <c r="Q729" s="1435"/>
      <c r="R729" s="1435"/>
      <c r="S729" s="1435"/>
      <c r="T729" s="1435"/>
      <c r="U729" s="1435"/>
      <c r="V729" s="1435"/>
      <c r="W729" s="1435"/>
      <c r="X729" s="1435"/>
      <c r="Y729" s="1435"/>
      <c r="Z729" s="1435"/>
    </row>
    <row r="730" spans="1:26" ht="12" customHeight="1">
      <c r="A730" s="1435"/>
      <c r="B730" s="1435"/>
      <c r="C730" s="1435"/>
      <c r="D730" s="1435"/>
      <c r="E730" s="1435"/>
      <c r="F730" s="1435"/>
      <c r="G730" s="1435"/>
      <c r="H730" s="1435"/>
      <c r="I730" s="1435"/>
      <c r="J730" s="1435"/>
      <c r="K730" s="1435"/>
      <c r="L730" s="1435"/>
      <c r="M730" s="1435"/>
      <c r="N730" s="1435"/>
      <c r="O730" s="1435"/>
      <c r="P730" s="1435"/>
      <c r="Q730" s="1435"/>
      <c r="R730" s="1435"/>
      <c r="S730" s="1435"/>
      <c r="T730" s="1435"/>
      <c r="U730" s="1435"/>
      <c r="V730" s="1435"/>
      <c r="W730" s="1435"/>
      <c r="X730" s="1435"/>
      <c r="Y730" s="1435"/>
      <c r="Z730" s="1435"/>
    </row>
    <row r="731" spans="1:26" ht="12" customHeight="1">
      <c r="A731" s="1435"/>
      <c r="B731" s="1435"/>
      <c r="C731" s="1435"/>
      <c r="D731" s="1435"/>
      <c r="E731" s="1435"/>
      <c r="F731" s="1435"/>
      <c r="G731" s="1435"/>
      <c r="H731" s="1435"/>
      <c r="I731" s="1435"/>
      <c r="J731" s="1435"/>
      <c r="K731" s="1435"/>
      <c r="L731" s="1435"/>
      <c r="M731" s="1435"/>
      <c r="N731" s="1435"/>
      <c r="O731" s="1435"/>
      <c r="P731" s="1435"/>
      <c r="Q731" s="1435"/>
      <c r="R731" s="1435"/>
      <c r="S731" s="1435"/>
      <c r="T731" s="1435"/>
      <c r="U731" s="1435"/>
      <c r="V731" s="1435"/>
      <c r="W731" s="1435"/>
      <c r="X731" s="1435"/>
      <c r="Y731" s="1435"/>
      <c r="Z731" s="1435"/>
    </row>
    <row r="732" spans="1:26" ht="12" customHeight="1">
      <c r="A732" s="1435"/>
      <c r="B732" s="1435"/>
      <c r="C732" s="1435"/>
      <c r="D732" s="1435"/>
      <c r="E732" s="1435"/>
      <c r="F732" s="1435"/>
      <c r="G732" s="1435"/>
      <c r="H732" s="1435"/>
      <c r="I732" s="1435"/>
      <c r="J732" s="1435"/>
      <c r="K732" s="1435"/>
      <c r="L732" s="1435"/>
      <c r="M732" s="1435"/>
      <c r="N732" s="1435"/>
      <c r="O732" s="1435"/>
      <c r="P732" s="1435"/>
      <c r="Q732" s="1435"/>
      <c r="R732" s="1435"/>
      <c r="S732" s="1435"/>
      <c r="T732" s="1435"/>
      <c r="U732" s="1435"/>
      <c r="V732" s="1435"/>
      <c r="W732" s="1435"/>
      <c r="X732" s="1435"/>
      <c r="Y732" s="1435"/>
      <c r="Z732" s="1435"/>
    </row>
    <row r="733" spans="1:26" ht="12" customHeight="1">
      <c r="A733" s="1435"/>
      <c r="B733" s="1435"/>
      <c r="C733" s="1435"/>
      <c r="D733" s="1435"/>
      <c r="E733" s="1435"/>
      <c r="F733" s="1435"/>
      <c r="G733" s="1435"/>
      <c r="H733" s="1435"/>
      <c r="I733" s="1435"/>
      <c r="J733" s="1435"/>
      <c r="K733" s="1435"/>
      <c r="L733" s="1435"/>
      <c r="M733" s="1435"/>
      <c r="N733" s="1435"/>
      <c r="O733" s="1435"/>
      <c r="P733" s="1435"/>
      <c r="Q733" s="1435"/>
      <c r="R733" s="1435"/>
      <c r="S733" s="1435"/>
      <c r="T733" s="1435"/>
      <c r="U733" s="1435"/>
      <c r="V733" s="1435"/>
      <c r="W733" s="1435"/>
      <c r="X733" s="1435"/>
      <c r="Y733" s="1435"/>
      <c r="Z733" s="1435"/>
    </row>
    <row r="734" spans="1:26" ht="12" customHeight="1">
      <c r="A734" s="1435"/>
      <c r="B734" s="1435"/>
      <c r="C734" s="1435"/>
      <c r="D734" s="1435"/>
      <c r="E734" s="1435"/>
      <c r="F734" s="1435"/>
      <c r="G734" s="1435"/>
      <c r="H734" s="1435"/>
      <c r="I734" s="1435"/>
      <c r="J734" s="1435"/>
      <c r="K734" s="1435"/>
      <c r="L734" s="1435"/>
      <c r="M734" s="1435"/>
      <c r="N734" s="1435"/>
      <c r="O734" s="1435"/>
      <c r="P734" s="1435"/>
      <c r="Q734" s="1435"/>
      <c r="R734" s="1435"/>
      <c r="S734" s="1435"/>
      <c r="T734" s="1435"/>
      <c r="U734" s="1435"/>
      <c r="V734" s="1435"/>
      <c r="W734" s="1435"/>
      <c r="X734" s="1435"/>
      <c r="Y734" s="1435"/>
      <c r="Z734" s="1435"/>
    </row>
    <row r="735" spans="1:26" ht="12" customHeight="1">
      <c r="A735" s="1435"/>
      <c r="B735" s="1435"/>
      <c r="C735" s="1435"/>
      <c r="D735" s="1435"/>
      <c r="E735" s="1435"/>
      <c r="F735" s="1435"/>
      <c r="G735" s="1435"/>
      <c r="H735" s="1435"/>
      <c r="I735" s="1435"/>
      <c r="J735" s="1435"/>
      <c r="K735" s="1435"/>
      <c r="L735" s="1435"/>
      <c r="M735" s="1435"/>
      <c r="N735" s="1435"/>
      <c r="O735" s="1435"/>
      <c r="P735" s="1435"/>
      <c r="Q735" s="1435"/>
      <c r="R735" s="1435"/>
      <c r="S735" s="1435"/>
      <c r="T735" s="1435"/>
      <c r="U735" s="1435"/>
      <c r="V735" s="1435"/>
      <c r="W735" s="1435"/>
      <c r="X735" s="1435"/>
      <c r="Y735" s="1435"/>
      <c r="Z735" s="1435"/>
    </row>
    <row r="736" spans="1:26" ht="12" customHeight="1">
      <c r="A736" s="1435"/>
      <c r="B736" s="1435"/>
      <c r="C736" s="1435"/>
      <c r="D736" s="1435"/>
      <c r="E736" s="1435"/>
      <c r="F736" s="1435"/>
      <c r="G736" s="1435"/>
      <c r="H736" s="1435"/>
      <c r="I736" s="1435"/>
      <c r="J736" s="1435"/>
      <c r="K736" s="1435"/>
      <c r="L736" s="1435"/>
      <c r="M736" s="1435"/>
      <c r="N736" s="1435"/>
      <c r="O736" s="1435"/>
      <c r="P736" s="1435"/>
      <c r="Q736" s="1435"/>
      <c r="R736" s="1435"/>
      <c r="S736" s="1435"/>
      <c r="T736" s="1435"/>
      <c r="U736" s="1435"/>
      <c r="V736" s="1435"/>
      <c r="W736" s="1435"/>
      <c r="X736" s="1435"/>
      <c r="Y736" s="1435"/>
      <c r="Z736" s="1435"/>
    </row>
    <row r="737" spans="1:26" ht="12" customHeight="1">
      <c r="A737" s="1435"/>
      <c r="B737" s="1435"/>
      <c r="C737" s="1435"/>
      <c r="D737" s="1435"/>
      <c r="E737" s="1435"/>
      <c r="F737" s="1435"/>
      <c r="G737" s="1435"/>
      <c r="H737" s="1435"/>
      <c r="I737" s="1435"/>
      <c r="J737" s="1435"/>
      <c r="K737" s="1435"/>
      <c r="L737" s="1435"/>
      <c r="M737" s="1435"/>
      <c r="N737" s="1435"/>
      <c r="O737" s="1435"/>
      <c r="P737" s="1435"/>
      <c r="Q737" s="1435"/>
      <c r="R737" s="1435"/>
      <c r="S737" s="1435"/>
      <c r="T737" s="1435"/>
      <c r="U737" s="1435"/>
      <c r="V737" s="1435"/>
      <c r="W737" s="1435"/>
      <c r="X737" s="1435"/>
      <c r="Y737" s="1435"/>
      <c r="Z737" s="1435"/>
    </row>
    <row r="738" spans="1:26" ht="12" customHeight="1">
      <c r="A738" s="1435"/>
      <c r="B738" s="1435"/>
      <c r="C738" s="1435"/>
      <c r="D738" s="1435"/>
      <c r="E738" s="1435"/>
      <c r="F738" s="1435"/>
      <c r="G738" s="1435"/>
      <c r="H738" s="1435"/>
      <c r="I738" s="1435"/>
      <c r="J738" s="1435"/>
      <c r="K738" s="1435"/>
      <c r="L738" s="1435"/>
      <c r="M738" s="1435"/>
      <c r="N738" s="1435"/>
      <c r="O738" s="1435"/>
      <c r="P738" s="1435"/>
      <c r="Q738" s="1435"/>
      <c r="R738" s="1435"/>
      <c r="S738" s="1435"/>
      <c r="T738" s="1435"/>
      <c r="U738" s="1435"/>
      <c r="V738" s="1435"/>
      <c r="W738" s="1435"/>
      <c r="X738" s="1435"/>
      <c r="Y738" s="1435"/>
      <c r="Z738" s="1435"/>
    </row>
    <row r="739" spans="1:26" ht="12" customHeight="1">
      <c r="A739" s="1435"/>
      <c r="B739" s="1435"/>
      <c r="C739" s="1435"/>
      <c r="D739" s="1435"/>
      <c r="E739" s="1435"/>
      <c r="F739" s="1435"/>
      <c r="G739" s="1435"/>
      <c r="H739" s="1435"/>
      <c r="I739" s="1435"/>
      <c r="J739" s="1435"/>
      <c r="K739" s="1435"/>
      <c r="L739" s="1435"/>
      <c r="M739" s="1435"/>
      <c r="N739" s="1435"/>
      <c r="O739" s="1435"/>
      <c r="P739" s="1435"/>
      <c r="Q739" s="1435"/>
      <c r="R739" s="1435"/>
      <c r="S739" s="1435"/>
      <c r="T739" s="1435"/>
      <c r="U739" s="1435"/>
      <c r="V739" s="1435"/>
      <c r="W739" s="1435"/>
      <c r="X739" s="1435"/>
      <c r="Y739" s="1435"/>
      <c r="Z739" s="1435"/>
    </row>
    <row r="740" spans="1:26" ht="12" customHeight="1">
      <c r="A740" s="1435"/>
      <c r="B740" s="1435"/>
      <c r="C740" s="1435"/>
      <c r="D740" s="1435"/>
      <c r="E740" s="1435"/>
      <c r="F740" s="1435"/>
      <c r="G740" s="1435"/>
      <c r="H740" s="1435"/>
      <c r="I740" s="1435"/>
      <c r="J740" s="1435"/>
      <c r="K740" s="1435"/>
      <c r="L740" s="1435"/>
      <c r="M740" s="1435"/>
      <c r="N740" s="1435"/>
      <c r="O740" s="1435"/>
      <c r="P740" s="1435"/>
      <c r="Q740" s="1435"/>
      <c r="R740" s="1435"/>
      <c r="S740" s="1435"/>
      <c r="T740" s="1435"/>
      <c r="U740" s="1435"/>
      <c r="V740" s="1435"/>
      <c r="W740" s="1435"/>
      <c r="X740" s="1435"/>
      <c r="Y740" s="1435"/>
      <c r="Z740" s="1435"/>
    </row>
    <row r="741" spans="1:26" ht="12" customHeight="1">
      <c r="A741" s="1435"/>
      <c r="B741" s="1435"/>
      <c r="C741" s="1435"/>
      <c r="D741" s="1435"/>
      <c r="E741" s="1435"/>
      <c r="F741" s="1435"/>
      <c r="G741" s="1435"/>
      <c r="H741" s="1435"/>
      <c r="I741" s="1435"/>
      <c r="J741" s="1435"/>
      <c r="K741" s="1435"/>
      <c r="L741" s="1435"/>
      <c r="M741" s="1435"/>
      <c r="N741" s="1435"/>
      <c r="O741" s="1435"/>
      <c r="P741" s="1435"/>
      <c r="Q741" s="1435"/>
      <c r="R741" s="1435"/>
      <c r="S741" s="1435"/>
      <c r="T741" s="1435"/>
      <c r="U741" s="1435"/>
      <c r="V741" s="1435"/>
      <c r="W741" s="1435"/>
      <c r="X741" s="1435"/>
      <c r="Y741" s="1435"/>
      <c r="Z741" s="1435"/>
    </row>
    <row r="742" spans="1:26" ht="12" customHeight="1">
      <c r="A742" s="1435"/>
      <c r="B742" s="1435"/>
      <c r="C742" s="1435"/>
      <c r="D742" s="1435"/>
      <c r="E742" s="1435"/>
      <c r="F742" s="1435"/>
      <c r="G742" s="1435"/>
      <c r="H742" s="1435"/>
      <c r="I742" s="1435"/>
      <c r="J742" s="1435"/>
      <c r="K742" s="1435"/>
      <c r="L742" s="1435"/>
      <c r="M742" s="1435"/>
      <c r="N742" s="1435"/>
      <c r="O742" s="1435"/>
      <c r="P742" s="1435"/>
      <c r="Q742" s="1435"/>
      <c r="R742" s="1435"/>
      <c r="S742" s="1435"/>
      <c r="T742" s="1435"/>
      <c r="U742" s="1435"/>
      <c r="V742" s="1435"/>
      <c r="W742" s="1435"/>
      <c r="X742" s="1435"/>
      <c r="Y742" s="1435"/>
      <c r="Z742" s="1435"/>
    </row>
    <row r="743" spans="1:26" ht="12" customHeight="1">
      <c r="A743" s="1435"/>
      <c r="B743" s="1435"/>
      <c r="C743" s="1435"/>
      <c r="D743" s="1435"/>
      <c r="E743" s="1435"/>
      <c r="F743" s="1435"/>
      <c r="G743" s="1435"/>
      <c r="H743" s="1435"/>
      <c r="I743" s="1435"/>
      <c r="J743" s="1435"/>
      <c r="K743" s="1435"/>
      <c r="L743" s="1435"/>
      <c r="M743" s="1435"/>
      <c r="N743" s="1435"/>
      <c r="O743" s="1435"/>
      <c r="P743" s="1435"/>
      <c r="Q743" s="1435"/>
      <c r="R743" s="1435"/>
      <c r="S743" s="1435"/>
      <c r="T743" s="1435"/>
      <c r="U743" s="1435"/>
      <c r="V743" s="1435"/>
      <c r="W743" s="1435"/>
      <c r="X743" s="1435"/>
      <c r="Y743" s="1435"/>
      <c r="Z743" s="1435"/>
    </row>
    <row r="744" spans="1:26" ht="12" customHeight="1">
      <c r="A744" s="1435"/>
      <c r="B744" s="1435"/>
      <c r="C744" s="1435"/>
      <c r="D744" s="1435"/>
      <c r="E744" s="1435"/>
      <c r="F744" s="1435"/>
      <c r="G744" s="1435"/>
      <c r="H744" s="1435"/>
      <c r="I744" s="1435"/>
      <c r="J744" s="1435"/>
      <c r="K744" s="1435"/>
      <c r="L744" s="1435"/>
      <c r="M744" s="1435"/>
      <c r="N744" s="1435"/>
      <c r="O744" s="1435"/>
      <c r="P744" s="1435"/>
      <c r="Q744" s="1435"/>
      <c r="R744" s="1435"/>
      <c r="S744" s="1435"/>
      <c r="T744" s="1435"/>
      <c r="U744" s="1435"/>
      <c r="V744" s="1435"/>
      <c r="W744" s="1435"/>
      <c r="X744" s="1435"/>
      <c r="Y744" s="1435"/>
      <c r="Z744" s="1435"/>
    </row>
    <row r="745" spans="1:26" ht="12" customHeight="1">
      <c r="A745" s="1435"/>
      <c r="B745" s="1435"/>
      <c r="C745" s="1435"/>
      <c r="D745" s="1435"/>
      <c r="E745" s="1435"/>
      <c r="F745" s="1435"/>
      <c r="G745" s="1435"/>
      <c r="H745" s="1435"/>
      <c r="I745" s="1435"/>
      <c r="J745" s="1435"/>
      <c r="K745" s="1435"/>
      <c r="L745" s="1435"/>
      <c r="M745" s="1435"/>
      <c r="N745" s="1435"/>
      <c r="O745" s="1435"/>
      <c r="P745" s="1435"/>
      <c r="Q745" s="1435"/>
      <c r="R745" s="1435"/>
      <c r="S745" s="1435"/>
      <c r="T745" s="1435"/>
      <c r="U745" s="1435"/>
      <c r="V745" s="1435"/>
      <c r="W745" s="1435"/>
      <c r="X745" s="1435"/>
      <c r="Y745" s="1435"/>
      <c r="Z745" s="1435"/>
    </row>
    <row r="746" spans="1:26" ht="12" customHeight="1">
      <c r="A746" s="1435"/>
      <c r="B746" s="1435"/>
      <c r="C746" s="1435"/>
      <c r="D746" s="1435"/>
      <c r="E746" s="1435"/>
      <c r="F746" s="1435"/>
      <c r="G746" s="1435"/>
      <c r="H746" s="1435"/>
      <c r="I746" s="1435"/>
      <c r="J746" s="1435"/>
      <c r="K746" s="1435"/>
      <c r="L746" s="1435"/>
      <c r="M746" s="1435"/>
      <c r="N746" s="1435"/>
      <c r="O746" s="1435"/>
      <c r="P746" s="1435"/>
      <c r="Q746" s="1435"/>
      <c r="R746" s="1435"/>
      <c r="S746" s="1435"/>
      <c r="T746" s="1435"/>
      <c r="U746" s="1435"/>
      <c r="V746" s="1435"/>
      <c r="W746" s="1435"/>
      <c r="X746" s="1435"/>
      <c r="Y746" s="1435"/>
      <c r="Z746" s="1435"/>
    </row>
    <row r="747" spans="1:26" ht="12" customHeight="1">
      <c r="A747" s="1435"/>
      <c r="B747" s="1435"/>
      <c r="C747" s="1435"/>
      <c r="D747" s="1435"/>
      <c r="E747" s="1435"/>
      <c r="F747" s="1435"/>
      <c r="G747" s="1435"/>
      <c r="H747" s="1435"/>
      <c r="I747" s="1435"/>
      <c r="J747" s="1435"/>
      <c r="K747" s="1435"/>
      <c r="L747" s="1435"/>
      <c r="M747" s="1435"/>
      <c r="N747" s="1435"/>
      <c r="O747" s="1435"/>
      <c r="P747" s="1435"/>
      <c r="Q747" s="1435"/>
      <c r="R747" s="1435"/>
      <c r="S747" s="1435"/>
      <c r="T747" s="1435"/>
      <c r="U747" s="1435"/>
      <c r="V747" s="1435"/>
      <c r="W747" s="1435"/>
      <c r="X747" s="1435"/>
      <c r="Y747" s="1435"/>
      <c r="Z747" s="1435"/>
    </row>
    <row r="748" spans="1:26" ht="12" customHeight="1">
      <c r="A748" s="1435"/>
      <c r="B748" s="1435"/>
      <c r="C748" s="1435"/>
      <c r="D748" s="1435"/>
      <c r="E748" s="1435"/>
      <c r="F748" s="1435"/>
      <c r="G748" s="1435"/>
      <c r="H748" s="1435"/>
      <c r="I748" s="1435"/>
      <c r="J748" s="1435"/>
      <c r="K748" s="1435"/>
      <c r="L748" s="1435"/>
      <c r="M748" s="1435"/>
      <c r="N748" s="1435"/>
      <c r="O748" s="1435"/>
      <c r="P748" s="1435"/>
      <c r="Q748" s="1435"/>
      <c r="R748" s="1435"/>
      <c r="S748" s="1435"/>
      <c r="T748" s="1435"/>
      <c r="U748" s="1435"/>
      <c r="V748" s="1435"/>
      <c r="W748" s="1435"/>
      <c r="X748" s="1435"/>
      <c r="Y748" s="1435"/>
      <c r="Z748" s="1435"/>
    </row>
    <row r="749" spans="1:26" ht="12" customHeight="1">
      <c r="A749" s="1435"/>
      <c r="B749" s="1435"/>
      <c r="C749" s="1435"/>
      <c r="D749" s="1435"/>
      <c r="E749" s="1435"/>
      <c r="F749" s="1435"/>
      <c r="G749" s="1435"/>
      <c r="H749" s="1435"/>
      <c r="I749" s="1435"/>
      <c r="J749" s="1435"/>
      <c r="K749" s="1435"/>
      <c r="L749" s="1435"/>
      <c r="M749" s="1435"/>
      <c r="N749" s="1435"/>
      <c r="O749" s="1435"/>
      <c r="P749" s="1435"/>
      <c r="Q749" s="1435"/>
      <c r="R749" s="1435"/>
      <c r="S749" s="1435"/>
      <c r="T749" s="1435"/>
      <c r="U749" s="1435"/>
      <c r="V749" s="1435"/>
      <c r="W749" s="1435"/>
      <c r="X749" s="1435"/>
      <c r="Y749" s="1435"/>
      <c r="Z749" s="1435"/>
    </row>
    <row r="750" spans="1:26" ht="12" customHeight="1">
      <c r="A750" s="1435"/>
      <c r="B750" s="1435"/>
      <c r="C750" s="1435"/>
      <c r="D750" s="1435"/>
      <c r="E750" s="1435"/>
      <c r="F750" s="1435"/>
      <c r="G750" s="1435"/>
      <c r="H750" s="1435"/>
      <c r="I750" s="1435"/>
      <c r="J750" s="1435"/>
      <c r="K750" s="1435"/>
      <c r="L750" s="1435"/>
      <c r="M750" s="1435"/>
      <c r="N750" s="1435"/>
      <c r="O750" s="1435"/>
      <c r="P750" s="1435"/>
      <c r="Q750" s="1435"/>
      <c r="R750" s="1435"/>
      <c r="S750" s="1435"/>
      <c r="T750" s="1435"/>
      <c r="U750" s="1435"/>
      <c r="V750" s="1435"/>
      <c r="W750" s="1435"/>
      <c r="X750" s="1435"/>
      <c r="Y750" s="1435"/>
      <c r="Z750" s="1435"/>
    </row>
    <row r="751" spans="1:26" ht="12" customHeight="1">
      <c r="A751" s="1435"/>
      <c r="B751" s="1435"/>
      <c r="C751" s="1435"/>
      <c r="D751" s="1435"/>
      <c r="E751" s="1435"/>
      <c r="F751" s="1435"/>
      <c r="G751" s="1435"/>
      <c r="H751" s="1435"/>
      <c r="I751" s="1435"/>
      <c r="J751" s="1435"/>
      <c r="K751" s="1435"/>
      <c r="L751" s="1435"/>
      <c r="M751" s="1435"/>
      <c r="N751" s="1435"/>
      <c r="O751" s="1435"/>
      <c r="P751" s="1435"/>
      <c r="Q751" s="1435"/>
      <c r="R751" s="1435"/>
      <c r="S751" s="1435"/>
      <c r="T751" s="1435"/>
      <c r="U751" s="1435"/>
      <c r="V751" s="1435"/>
      <c r="W751" s="1435"/>
      <c r="X751" s="1435"/>
      <c r="Y751" s="1435"/>
      <c r="Z751" s="1435"/>
    </row>
    <row r="752" spans="1:26" ht="12" customHeight="1">
      <c r="A752" s="1435"/>
      <c r="B752" s="1435"/>
      <c r="C752" s="1435"/>
      <c r="D752" s="1435"/>
      <c r="E752" s="1435"/>
      <c r="F752" s="1435"/>
      <c r="G752" s="1435"/>
      <c r="H752" s="1435"/>
      <c r="I752" s="1435"/>
      <c r="J752" s="1435"/>
      <c r="K752" s="1435"/>
      <c r="L752" s="1435"/>
      <c r="M752" s="1435"/>
      <c r="N752" s="1435"/>
      <c r="O752" s="1435"/>
      <c r="P752" s="1435"/>
      <c r="Q752" s="1435"/>
      <c r="R752" s="1435"/>
      <c r="S752" s="1435"/>
      <c r="T752" s="1435"/>
      <c r="U752" s="1435"/>
      <c r="V752" s="1435"/>
      <c r="W752" s="1435"/>
      <c r="X752" s="1435"/>
      <c r="Y752" s="1435"/>
      <c r="Z752" s="1435"/>
    </row>
    <row r="753" spans="1:26" ht="12" customHeight="1">
      <c r="A753" s="1435"/>
      <c r="B753" s="1435"/>
      <c r="C753" s="1435"/>
      <c r="D753" s="1435"/>
      <c r="E753" s="1435"/>
      <c r="F753" s="1435"/>
      <c r="G753" s="1435"/>
      <c r="H753" s="1435"/>
      <c r="I753" s="1435"/>
      <c r="J753" s="1435"/>
      <c r="K753" s="1435"/>
      <c r="L753" s="1435"/>
      <c r="M753" s="1435"/>
      <c r="N753" s="1435"/>
      <c r="O753" s="1435"/>
      <c r="P753" s="1435"/>
      <c r="Q753" s="1435"/>
      <c r="R753" s="1435"/>
      <c r="S753" s="1435"/>
      <c r="T753" s="1435"/>
      <c r="U753" s="1435"/>
      <c r="V753" s="1435"/>
      <c r="W753" s="1435"/>
      <c r="X753" s="1435"/>
      <c r="Y753" s="1435"/>
      <c r="Z753" s="1435"/>
    </row>
    <row r="754" spans="1:26" ht="12" customHeight="1">
      <c r="A754" s="1435"/>
      <c r="B754" s="1435"/>
      <c r="C754" s="1435"/>
      <c r="D754" s="1435"/>
      <c r="E754" s="1435"/>
      <c r="F754" s="1435"/>
      <c r="G754" s="1435"/>
      <c r="H754" s="1435"/>
      <c r="I754" s="1435"/>
      <c r="J754" s="1435"/>
      <c r="K754" s="1435"/>
      <c r="L754" s="1435"/>
      <c r="M754" s="1435"/>
      <c r="N754" s="1435"/>
      <c r="O754" s="1435"/>
      <c r="P754" s="1435"/>
      <c r="Q754" s="1435"/>
      <c r="R754" s="1435"/>
      <c r="S754" s="1435"/>
      <c r="T754" s="1435"/>
      <c r="U754" s="1435"/>
      <c r="V754" s="1435"/>
      <c r="W754" s="1435"/>
      <c r="X754" s="1435"/>
      <c r="Y754" s="1435"/>
      <c r="Z754" s="1435"/>
    </row>
    <row r="755" spans="1:26" ht="12" customHeight="1">
      <c r="A755" s="1435"/>
      <c r="B755" s="1435"/>
      <c r="C755" s="1435"/>
      <c r="D755" s="1435"/>
      <c r="E755" s="1435"/>
      <c r="F755" s="1435"/>
      <c r="G755" s="1435"/>
      <c r="H755" s="1435"/>
      <c r="I755" s="1435"/>
      <c r="J755" s="1435"/>
      <c r="K755" s="1435"/>
      <c r="L755" s="1435"/>
      <c r="M755" s="1435"/>
      <c r="N755" s="1435"/>
      <c r="O755" s="1435"/>
      <c r="P755" s="1435"/>
      <c r="Q755" s="1435"/>
      <c r="R755" s="1435"/>
      <c r="S755" s="1435"/>
      <c r="T755" s="1435"/>
      <c r="U755" s="1435"/>
      <c r="V755" s="1435"/>
      <c r="W755" s="1435"/>
      <c r="X755" s="1435"/>
      <c r="Y755" s="1435"/>
      <c r="Z755" s="1435"/>
    </row>
    <row r="756" spans="1:26" ht="12" customHeight="1">
      <c r="A756" s="1435"/>
      <c r="B756" s="1435"/>
      <c r="C756" s="1435"/>
      <c r="D756" s="1435"/>
      <c r="E756" s="1435"/>
      <c r="F756" s="1435"/>
      <c r="G756" s="1435"/>
      <c r="H756" s="1435"/>
      <c r="I756" s="1435"/>
      <c r="J756" s="1435"/>
      <c r="K756" s="1435"/>
      <c r="L756" s="1435"/>
      <c r="M756" s="1435"/>
      <c r="N756" s="1435"/>
      <c r="O756" s="1435"/>
      <c r="P756" s="1435"/>
      <c r="Q756" s="1435"/>
      <c r="R756" s="1435"/>
      <c r="S756" s="1435"/>
      <c r="T756" s="1435"/>
      <c r="U756" s="1435"/>
      <c r="V756" s="1435"/>
      <c r="W756" s="1435"/>
      <c r="X756" s="1435"/>
      <c r="Y756" s="1435"/>
      <c r="Z756" s="1435"/>
    </row>
    <row r="757" spans="1:26" ht="12" customHeight="1">
      <c r="A757" s="1435"/>
      <c r="B757" s="1435"/>
      <c r="C757" s="1435"/>
      <c r="D757" s="1435"/>
      <c r="E757" s="1435"/>
      <c r="F757" s="1435"/>
      <c r="G757" s="1435"/>
      <c r="H757" s="1435"/>
      <c r="I757" s="1435"/>
      <c r="J757" s="1435"/>
      <c r="K757" s="1435"/>
      <c r="L757" s="1435"/>
      <c r="M757" s="1435"/>
      <c r="N757" s="1435"/>
      <c r="O757" s="1435"/>
      <c r="P757" s="1435"/>
      <c r="Q757" s="1435"/>
      <c r="R757" s="1435"/>
      <c r="S757" s="1435"/>
      <c r="T757" s="1435"/>
      <c r="U757" s="1435"/>
      <c r="V757" s="1435"/>
      <c r="W757" s="1435"/>
      <c r="X757" s="1435"/>
      <c r="Y757" s="1435"/>
      <c r="Z757" s="1435"/>
    </row>
    <row r="758" spans="1:26" ht="12" customHeight="1">
      <c r="A758" s="1435"/>
      <c r="B758" s="1435"/>
      <c r="C758" s="1435"/>
      <c r="D758" s="1435"/>
      <c r="E758" s="1435"/>
      <c r="F758" s="1435"/>
      <c r="G758" s="1435"/>
      <c r="H758" s="1435"/>
      <c r="I758" s="1435"/>
      <c r="J758" s="1435"/>
      <c r="K758" s="1435"/>
      <c r="L758" s="1435"/>
      <c r="M758" s="1435"/>
      <c r="N758" s="1435"/>
      <c r="O758" s="1435"/>
      <c r="P758" s="1435"/>
      <c r="Q758" s="1435"/>
      <c r="R758" s="1435"/>
      <c r="S758" s="1435"/>
      <c r="T758" s="1435"/>
      <c r="U758" s="1435"/>
      <c r="V758" s="1435"/>
      <c r="W758" s="1435"/>
      <c r="X758" s="1435"/>
      <c r="Y758" s="1435"/>
      <c r="Z758" s="1435"/>
    </row>
    <row r="759" spans="1:26" ht="12" customHeight="1">
      <c r="A759" s="1435"/>
      <c r="B759" s="1435"/>
      <c r="C759" s="1435"/>
      <c r="D759" s="1435"/>
      <c r="E759" s="1435"/>
      <c r="F759" s="1435"/>
      <c r="G759" s="1435"/>
      <c r="H759" s="1435"/>
      <c r="I759" s="1435"/>
      <c r="J759" s="1435"/>
      <c r="K759" s="1435"/>
      <c r="L759" s="1435"/>
      <c r="M759" s="1435"/>
      <c r="N759" s="1435"/>
      <c r="O759" s="1435"/>
      <c r="P759" s="1435"/>
      <c r="Q759" s="1435"/>
      <c r="R759" s="1435"/>
      <c r="S759" s="1435"/>
      <c r="T759" s="1435"/>
      <c r="U759" s="1435"/>
      <c r="V759" s="1435"/>
      <c r="W759" s="1435"/>
      <c r="X759" s="1435"/>
      <c r="Y759" s="1435"/>
      <c r="Z759" s="1435"/>
    </row>
    <row r="760" spans="1:26" ht="12" customHeight="1">
      <c r="A760" s="1435"/>
      <c r="B760" s="1435"/>
      <c r="C760" s="1435"/>
      <c r="D760" s="1435"/>
      <c r="E760" s="1435"/>
      <c r="F760" s="1435"/>
      <c r="G760" s="1435"/>
      <c r="H760" s="1435"/>
      <c r="I760" s="1435"/>
      <c r="J760" s="1435"/>
      <c r="K760" s="1435"/>
      <c r="L760" s="1435"/>
      <c r="M760" s="1435"/>
      <c r="N760" s="1435"/>
      <c r="O760" s="1435"/>
      <c r="P760" s="1435"/>
      <c r="Q760" s="1435"/>
      <c r="R760" s="1435"/>
      <c r="S760" s="1435"/>
      <c r="T760" s="1435"/>
      <c r="U760" s="1435"/>
      <c r="V760" s="1435"/>
      <c r="W760" s="1435"/>
      <c r="X760" s="1435"/>
      <c r="Y760" s="1435"/>
      <c r="Z760" s="1435"/>
    </row>
    <row r="761" spans="1:26" ht="12" customHeight="1">
      <c r="A761" s="1435"/>
      <c r="B761" s="1435"/>
      <c r="C761" s="1435"/>
      <c r="D761" s="1435"/>
      <c r="E761" s="1435"/>
      <c r="F761" s="1435"/>
      <c r="G761" s="1435"/>
      <c r="H761" s="1435"/>
      <c r="I761" s="1435"/>
      <c r="J761" s="1435"/>
      <c r="K761" s="1435"/>
      <c r="L761" s="1435"/>
      <c r="M761" s="1435"/>
      <c r="N761" s="1435"/>
      <c r="O761" s="1435"/>
      <c r="P761" s="1435"/>
      <c r="Q761" s="1435"/>
      <c r="R761" s="1435"/>
      <c r="S761" s="1435"/>
      <c r="T761" s="1435"/>
      <c r="U761" s="1435"/>
      <c r="V761" s="1435"/>
      <c r="W761" s="1435"/>
      <c r="X761" s="1435"/>
      <c r="Y761" s="1435"/>
      <c r="Z761" s="1435"/>
    </row>
    <row r="762" spans="1:26" ht="12" customHeight="1">
      <c r="A762" s="1435"/>
      <c r="B762" s="1435"/>
      <c r="C762" s="1435"/>
      <c r="D762" s="1435"/>
      <c r="E762" s="1435"/>
      <c r="F762" s="1435"/>
      <c r="G762" s="1435"/>
      <c r="H762" s="1435"/>
      <c r="I762" s="1435"/>
      <c r="J762" s="1435"/>
      <c r="K762" s="1435"/>
      <c r="L762" s="1435"/>
      <c r="M762" s="1435"/>
      <c r="N762" s="1435"/>
      <c r="O762" s="1435"/>
      <c r="P762" s="1435"/>
      <c r="Q762" s="1435"/>
      <c r="R762" s="1435"/>
      <c r="S762" s="1435"/>
      <c r="T762" s="1435"/>
      <c r="U762" s="1435"/>
      <c r="V762" s="1435"/>
      <c r="W762" s="1435"/>
      <c r="X762" s="1435"/>
      <c r="Y762" s="1435"/>
      <c r="Z762" s="1435"/>
    </row>
    <row r="763" spans="1:26" ht="12" customHeight="1">
      <c r="A763" s="1435"/>
      <c r="B763" s="1435"/>
      <c r="C763" s="1435"/>
      <c r="D763" s="1435"/>
      <c r="E763" s="1435"/>
      <c r="F763" s="1435"/>
      <c r="G763" s="1435"/>
      <c r="H763" s="1435"/>
      <c r="I763" s="1435"/>
      <c r="J763" s="1435"/>
      <c r="K763" s="1435"/>
      <c r="L763" s="1435"/>
      <c r="M763" s="1435"/>
      <c r="N763" s="1435"/>
      <c r="O763" s="1435"/>
      <c r="P763" s="1435"/>
      <c r="Q763" s="1435"/>
      <c r="R763" s="1435"/>
      <c r="S763" s="1435"/>
      <c r="T763" s="1435"/>
      <c r="U763" s="1435"/>
      <c r="V763" s="1435"/>
      <c r="W763" s="1435"/>
      <c r="X763" s="1435"/>
      <c r="Y763" s="1435"/>
      <c r="Z763" s="1435"/>
    </row>
    <row r="764" spans="1:26" ht="12" customHeight="1">
      <c r="A764" s="1435"/>
      <c r="B764" s="1435"/>
      <c r="C764" s="1435"/>
      <c r="D764" s="1435"/>
      <c r="E764" s="1435"/>
      <c r="F764" s="1435"/>
      <c r="G764" s="1435"/>
      <c r="H764" s="1435"/>
      <c r="I764" s="1435"/>
      <c r="J764" s="1435"/>
      <c r="K764" s="1435"/>
      <c r="L764" s="1435"/>
      <c r="M764" s="1435"/>
      <c r="N764" s="1435"/>
      <c r="O764" s="1435"/>
      <c r="P764" s="1435"/>
      <c r="Q764" s="1435"/>
      <c r="R764" s="1435"/>
      <c r="S764" s="1435"/>
      <c r="T764" s="1435"/>
      <c r="U764" s="1435"/>
      <c r="V764" s="1435"/>
      <c r="W764" s="1435"/>
      <c r="X764" s="1435"/>
      <c r="Y764" s="1435"/>
      <c r="Z764" s="1435"/>
    </row>
    <row r="765" spans="1:26" ht="12" customHeight="1">
      <c r="A765" s="1435"/>
      <c r="B765" s="1435"/>
      <c r="C765" s="1435"/>
      <c r="D765" s="1435"/>
      <c r="E765" s="1435"/>
      <c r="F765" s="1435"/>
      <c r="G765" s="1435"/>
      <c r="H765" s="1435"/>
      <c r="I765" s="1435"/>
      <c r="J765" s="1435"/>
      <c r="K765" s="1435"/>
      <c r="L765" s="1435"/>
      <c r="M765" s="1435"/>
      <c r="N765" s="1435"/>
      <c r="O765" s="1435"/>
      <c r="P765" s="1435"/>
      <c r="Q765" s="1435"/>
      <c r="R765" s="1435"/>
      <c r="S765" s="1435"/>
      <c r="T765" s="1435"/>
      <c r="U765" s="1435"/>
      <c r="V765" s="1435"/>
      <c r="W765" s="1435"/>
      <c r="X765" s="1435"/>
      <c r="Y765" s="1435"/>
      <c r="Z765" s="1435"/>
    </row>
    <row r="766" spans="1:26" ht="12" customHeight="1">
      <c r="A766" s="1435"/>
      <c r="B766" s="1435"/>
      <c r="C766" s="1435"/>
      <c r="D766" s="1435"/>
      <c r="E766" s="1435"/>
      <c r="F766" s="1435"/>
      <c r="G766" s="1435"/>
      <c r="H766" s="1435"/>
      <c r="I766" s="1435"/>
      <c r="J766" s="1435"/>
      <c r="K766" s="1435"/>
      <c r="L766" s="1435"/>
      <c r="M766" s="1435"/>
      <c r="N766" s="1435"/>
      <c r="O766" s="1435"/>
      <c r="P766" s="1435"/>
      <c r="Q766" s="1435"/>
      <c r="R766" s="1435"/>
      <c r="S766" s="1435"/>
      <c r="T766" s="1435"/>
      <c r="U766" s="1435"/>
      <c r="V766" s="1435"/>
      <c r="W766" s="1435"/>
      <c r="X766" s="1435"/>
      <c r="Y766" s="1435"/>
      <c r="Z766" s="1435"/>
    </row>
    <row r="767" spans="1:26" ht="12" customHeight="1">
      <c r="A767" s="1435"/>
      <c r="B767" s="1435"/>
      <c r="C767" s="1435"/>
      <c r="D767" s="1435"/>
      <c r="E767" s="1435"/>
      <c r="F767" s="1435"/>
      <c r="G767" s="1435"/>
      <c r="H767" s="1435"/>
      <c r="I767" s="1435"/>
      <c r="J767" s="1435"/>
      <c r="K767" s="1435"/>
      <c r="L767" s="1435"/>
      <c r="M767" s="1435"/>
      <c r="N767" s="1435"/>
      <c r="O767" s="1435"/>
      <c r="P767" s="1435"/>
      <c r="Q767" s="1435"/>
      <c r="R767" s="1435"/>
      <c r="S767" s="1435"/>
      <c r="T767" s="1435"/>
      <c r="U767" s="1435"/>
      <c r="V767" s="1435"/>
      <c r="W767" s="1435"/>
      <c r="X767" s="1435"/>
      <c r="Y767" s="1435"/>
      <c r="Z767" s="1435"/>
    </row>
    <row r="768" spans="1:26" ht="12" customHeight="1">
      <c r="A768" s="1435"/>
      <c r="B768" s="1435"/>
      <c r="C768" s="1435"/>
      <c r="D768" s="1435"/>
      <c r="E768" s="1435"/>
      <c r="F768" s="1435"/>
      <c r="G768" s="1435"/>
      <c r="H768" s="1435"/>
      <c r="I768" s="1435"/>
      <c r="J768" s="1435"/>
      <c r="K768" s="1435"/>
      <c r="L768" s="1435"/>
      <c r="M768" s="1435"/>
      <c r="N768" s="1435"/>
      <c r="O768" s="1435"/>
      <c r="P768" s="1435"/>
      <c r="Q768" s="1435"/>
      <c r="R768" s="1435"/>
      <c r="S768" s="1435"/>
      <c r="T768" s="1435"/>
      <c r="U768" s="1435"/>
      <c r="V768" s="1435"/>
      <c r="W768" s="1435"/>
      <c r="X768" s="1435"/>
      <c r="Y768" s="1435"/>
      <c r="Z768" s="1435"/>
    </row>
    <row r="769" spans="1:26" ht="12" customHeight="1">
      <c r="A769" s="1435"/>
      <c r="B769" s="1435"/>
      <c r="C769" s="1435"/>
      <c r="D769" s="1435"/>
      <c r="E769" s="1435"/>
      <c r="F769" s="1435"/>
      <c r="G769" s="1435"/>
      <c r="H769" s="1435"/>
      <c r="I769" s="1435"/>
      <c r="J769" s="1435"/>
      <c r="K769" s="1435"/>
      <c r="L769" s="1435"/>
      <c r="M769" s="1435"/>
      <c r="N769" s="1435"/>
      <c r="O769" s="1435"/>
      <c r="P769" s="1435"/>
      <c r="Q769" s="1435"/>
      <c r="R769" s="1435"/>
      <c r="S769" s="1435"/>
      <c r="T769" s="1435"/>
      <c r="U769" s="1435"/>
      <c r="V769" s="1435"/>
      <c r="W769" s="1435"/>
      <c r="X769" s="1435"/>
      <c r="Y769" s="1435"/>
      <c r="Z769" s="1435"/>
    </row>
    <row r="770" spans="1:26" ht="12" customHeight="1">
      <c r="A770" s="1435"/>
      <c r="B770" s="1435"/>
      <c r="C770" s="1435"/>
      <c r="D770" s="1435"/>
      <c r="E770" s="1435"/>
      <c r="F770" s="1435"/>
      <c r="G770" s="1435"/>
      <c r="H770" s="1435"/>
      <c r="I770" s="1435"/>
      <c r="J770" s="1435"/>
      <c r="K770" s="1435"/>
      <c r="L770" s="1435"/>
      <c r="M770" s="1435"/>
      <c r="N770" s="1435"/>
      <c r="O770" s="1435"/>
      <c r="P770" s="1435"/>
      <c r="Q770" s="1435"/>
      <c r="R770" s="1435"/>
      <c r="S770" s="1435"/>
      <c r="T770" s="1435"/>
      <c r="U770" s="1435"/>
      <c r="V770" s="1435"/>
      <c r="W770" s="1435"/>
      <c r="X770" s="1435"/>
      <c r="Y770" s="1435"/>
      <c r="Z770" s="1435"/>
    </row>
    <row r="771" spans="1:26" ht="12" customHeight="1">
      <c r="A771" s="1435"/>
      <c r="B771" s="1435"/>
      <c r="C771" s="1435"/>
      <c r="D771" s="1435"/>
      <c r="E771" s="1435"/>
      <c r="F771" s="1435"/>
      <c r="G771" s="1435"/>
      <c r="H771" s="1435"/>
      <c r="I771" s="1435"/>
      <c r="J771" s="1435"/>
      <c r="K771" s="1435"/>
      <c r="L771" s="1435"/>
      <c r="M771" s="1435"/>
      <c r="N771" s="1435"/>
      <c r="O771" s="1435"/>
      <c r="P771" s="1435"/>
      <c r="Q771" s="1435"/>
      <c r="R771" s="1435"/>
      <c r="S771" s="1435"/>
      <c r="T771" s="1435"/>
      <c r="U771" s="1435"/>
      <c r="V771" s="1435"/>
      <c r="W771" s="1435"/>
      <c r="X771" s="1435"/>
      <c r="Y771" s="1435"/>
      <c r="Z771" s="1435"/>
    </row>
    <row r="772" spans="1:26" ht="12" customHeight="1">
      <c r="A772" s="1435"/>
      <c r="B772" s="1435"/>
      <c r="C772" s="1435"/>
      <c r="D772" s="1435"/>
      <c r="E772" s="1435"/>
      <c r="F772" s="1435"/>
      <c r="G772" s="1435"/>
      <c r="H772" s="1435"/>
      <c r="I772" s="1435"/>
      <c r="J772" s="1435"/>
      <c r="K772" s="1435"/>
      <c r="L772" s="1435"/>
      <c r="M772" s="1435"/>
      <c r="N772" s="1435"/>
      <c r="O772" s="1435"/>
      <c r="P772" s="1435"/>
      <c r="Q772" s="1435"/>
      <c r="R772" s="1435"/>
      <c r="S772" s="1435"/>
      <c r="T772" s="1435"/>
      <c r="U772" s="1435"/>
      <c r="V772" s="1435"/>
      <c r="W772" s="1435"/>
      <c r="X772" s="1435"/>
      <c r="Y772" s="1435"/>
      <c r="Z772" s="1435"/>
    </row>
    <row r="773" spans="1:26" ht="12" customHeight="1">
      <c r="A773" s="1435"/>
      <c r="B773" s="1435"/>
      <c r="C773" s="1435"/>
      <c r="D773" s="1435"/>
      <c r="E773" s="1435"/>
      <c r="F773" s="1435"/>
      <c r="G773" s="1435"/>
      <c r="H773" s="1435"/>
      <c r="I773" s="1435"/>
      <c r="J773" s="1435"/>
      <c r="K773" s="1435"/>
      <c r="L773" s="1435"/>
      <c r="M773" s="1435"/>
      <c r="N773" s="1435"/>
      <c r="O773" s="1435"/>
      <c r="P773" s="1435"/>
      <c r="Q773" s="1435"/>
      <c r="R773" s="1435"/>
      <c r="S773" s="1435"/>
      <c r="T773" s="1435"/>
      <c r="U773" s="1435"/>
      <c r="V773" s="1435"/>
      <c r="W773" s="1435"/>
      <c r="X773" s="1435"/>
      <c r="Y773" s="1435"/>
      <c r="Z773" s="1435"/>
    </row>
    <row r="774" spans="1:26" ht="12" customHeight="1">
      <c r="A774" s="1435"/>
      <c r="B774" s="1435"/>
      <c r="C774" s="1435"/>
      <c r="D774" s="1435"/>
      <c r="E774" s="1435"/>
      <c r="F774" s="1435"/>
      <c r="G774" s="1435"/>
      <c r="H774" s="1435"/>
      <c r="I774" s="1435"/>
      <c r="J774" s="1435"/>
      <c r="K774" s="1435"/>
      <c r="L774" s="1435"/>
      <c r="M774" s="1435"/>
      <c r="N774" s="1435"/>
      <c r="O774" s="1435"/>
      <c r="P774" s="1435"/>
      <c r="Q774" s="1435"/>
      <c r="R774" s="1435"/>
      <c r="S774" s="1435"/>
      <c r="T774" s="1435"/>
      <c r="U774" s="1435"/>
      <c r="V774" s="1435"/>
      <c r="W774" s="1435"/>
      <c r="X774" s="1435"/>
      <c r="Y774" s="1435"/>
      <c r="Z774" s="1435"/>
    </row>
    <row r="775" spans="1:26" ht="12" customHeight="1">
      <c r="A775" s="1435"/>
      <c r="B775" s="1435"/>
      <c r="C775" s="1435"/>
      <c r="D775" s="1435"/>
      <c r="E775" s="1435"/>
      <c r="F775" s="1435"/>
      <c r="G775" s="1435"/>
      <c r="H775" s="1435"/>
      <c r="I775" s="1435"/>
      <c r="J775" s="1435"/>
      <c r="K775" s="1435"/>
      <c r="L775" s="1435"/>
      <c r="M775" s="1435"/>
      <c r="N775" s="1435"/>
      <c r="O775" s="1435"/>
      <c r="P775" s="1435"/>
      <c r="Q775" s="1435"/>
      <c r="R775" s="1435"/>
      <c r="S775" s="1435"/>
      <c r="T775" s="1435"/>
      <c r="U775" s="1435"/>
      <c r="V775" s="1435"/>
      <c r="W775" s="1435"/>
      <c r="X775" s="1435"/>
      <c r="Y775" s="1435"/>
      <c r="Z775" s="1435"/>
    </row>
    <row r="776" spans="1:26" ht="12" customHeight="1">
      <c r="A776" s="1435"/>
      <c r="B776" s="1435"/>
      <c r="C776" s="1435"/>
      <c r="D776" s="1435"/>
      <c r="E776" s="1435"/>
      <c r="F776" s="1435"/>
      <c r="G776" s="1435"/>
      <c r="H776" s="1435"/>
      <c r="I776" s="1435"/>
      <c r="J776" s="1435"/>
      <c r="K776" s="1435"/>
      <c r="L776" s="1435"/>
      <c r="M776" s="1435"/>
      <c r="N776" s="1435"/>
      <c r="O776" s="1435"/>
      <c r="P776" s="1435"/>
      <c r="Q776" s="1435"/>
      <c r="R776" s="1435"/>
      <c r="S776" s="1435"/>
      <c r="T776" s="1435"/>
      <c r="U776" s="1435"/>
      <c r="V776" s="1435"/>
      <c r="W776" s="1435"/>
      <c r="X776" s="1435"/>
      <c r="Y776" s="1435"/>
      <c r="Z776" s="1435"/>
    </row>
    <row r="777" spans="1:26" ht="12" customHeight="1">
      <c r="A777" s="1435"/>
      <c r="B777" s="1435"/>
      <c r="C777" s="1435"/>
      <c r="D777" s="1435"/>
      <c r="E777" s="1435"/>
      <c r="F777" s="1435"/>
      <c r="G777" s="1435"/>
      <c r="H777" s="1435"/>
      <c r="I777" s="1435"/>
      <c r="J777" s="1435"/>
      <c r="K777" s="1435"/>
      <c r="L777" s="1435"/>
      <c r="M777" s="1435"/>
      <c r="N777" s="1435"/>
      <c r="O777" s="1435"/>
      <c r="P777" s="1435"/>
      <c r="Q777" s="1435"/>
      <c r="R777" s="1435"/>
      <c r="S777" s="1435"/>
      <c r="T777" s="1435"/>
      <c r="U777" s="1435"/>
      <c r="V777" s="1435"/>
      <c r="W777" s="1435"/>
      <c r="X777" s="1435"/>
      <c r="Y777" s="1435"/>
      <c r="Z777" s="1435"/>
    </row>
    <row r="778" spans="1:26" ht="12" customHeight="1">
      <c r="A778" s="1435"/>
      <c r="B778" s="1435"/>
      <c r="C778" s="1435"/>
      <c r="D778" s="1435"/>
      <c r="E778" s="1435"/>
      <c r="F778" s="1435"/>
      <c r="G778" s="1435"/>
      <c r="H778" s="1435"/>
      <c r="I778" s="1435"/>
      <c r="J778" s="1435"/>
      <c r="K778" s="1435"/>
      <c r="L778" s="1435"/>
      <c r="M778" s="1435"/>
      <c r="N778" s="1435"/>
      <c r="O778" s="1435"/>
      <c r="P778" s="1435"/>
      <c r="Q778" s="1435"/>
      <c r="R778" s="1435"/>
      <c r="S778" s="1435"/>
      <c r="T778" s="1435"/>
      <c r="U778" s="1435"/>
      <c r="V778" s="1435"/>
      <c r="W778" s="1435"/>
      <c r="X778" s="1435"/>
      <c r="Y778" s="1435"/>
      <c r="Z778" s="1435"/>
    </row>
    <row r="779" spans="1:26" ht="12" customHeight="1">
      <c r="A779" s="1435"/>
      <c r="B779" s="1435"/>
      <c r="C779" s="1435"/>
      <c r="D779" s="1435"/>
      <c r="E779" s="1435"/>
      <c r="F779" s="1435"/>
      <c r="G779" s="1435"/>
      <c r="H779" s="1435"/>
      <c r="I779" s="1435"/>
      <c r="J779" s="1435"/>
      <c r="K779" s="1435"/>
      <c r="L779" s="1435"/>
      <c r="M779" s="1435"/>
      <c r="N779" s="1435"/>
      <c r="O779" s="1435"/>
      <c r="P779" s="1435"/>
      <c r="Q779" s="1435"/>
      <c r="R779" s="1435"/>
      <c r="S779" s="1435"/>
      <c r="T779" s="1435"/>
      <c r="U779" s="1435"/>
      <c r="V779" s="1435"/>
      <c r="W779" s="1435"/>
      <c r="X779" s="1435"/>
      <c r="Y779" s="1435"/>
      <c r="Z779" s="1435"/>
    </row>
    <row r="780" spans="1:26" ht="12" customHeight="1">
      <c r="A780" s="1435"/>
      <c r="B780" s="1435"/>
      <c r="C780" s="1435"/>
      <c r="D780" s="1435"/>
      <c r="E780" s="1435"/>
      <c r="F780" s="1435"/>
      <c r="G780" s="1435"/>
      <c r="H780" s="1435"/>
      <c r="I780" s="1435"/>
      <c r="J780" s="1435"/>
      <c r="K780" s="1435"/>
      <c r="L780" s="1435"/>
      <c r="M780" s="1435"/>
      <c r="N780" s="1435"/>
      <c r="O780" s="1435"/>
      <c r="P780" s="1435"/>
      <c r="Q780" s="1435"/>
      <c r="R780" s="1435"/>
      <c r="S780" s="1435"/>
      <c r="T780" s="1435"/>
      <c r="U780" s="1435"/>
      <c r="V780" s="1435"/>
      <c r="W780" s="1435"/>
      <c r="X780" s="1435"/>
      <c r="Y780" s="1435"/>
      <c r="Z780" s="1435"/>
    </row>
    <row r="781" spans="1:26" ht="12" customHeight="1">
      <c r="A781" s="1435"/>
      <c r="B781" s="1435"/>
      <c r="C781" s="1435"/>
      <c r="D781" s="1435"/>
      <c r="E781" s="1435"/>
      <c r="F781" s="1435"/>
      <c r="G781" s="1435"/>
      <c r="H781" s="1435"/>
      <c r="I781" s="1435"/>
      <c r="J781" s="1435"/>
      <c r="K781" s="1435"/>
      <c r="L781" s="1435"/>
      <c r="M781" s="1435"/>
      <c r="N781" s="1435"/>
      <c r="O781" s="1435"/>
      <c r="P781" s="1435"/>
      <c r="Q781" s="1435"/>
      <c r="R781" s="1435"/>
      <c r="S781" s="1435"/>
      <c r="T781" s="1435"/>
      <c r="U781" s="1435"/>
      <c r="V781" s="1435"/>
      <c r="W781" s="1435"/>
      <c r="X781" s="1435"/>
      <c r="Y781" s="1435"/>
      <c r="Z781" s="1435"/>
    </row>
    <row r="782" spans="1:26" ht="12" customHeight="1">
      <c r="A782" s="1435"/>
      <c r="B782" s="1435"/>
      <c r="C782" s="1435"/>
      <c r="D782" s="1435"/>
      <c r="E782" s="1435"/>
      <c r="F782" s="1435"/>
      <c r="G782" s="1435"/>
      <c r="H782" s="1435"/>
      <c r="I782" s="1435"/>
      <c r="J782" s="1435"/>
      <c r="K782" s="1435"/>
      <c r="L782" s="1435"/>
      <c r="M782" s="1435"/>
      <c r="N782" s="1435"/>
      <c r="O782" s="1435"/>
      <c r="P782" s="1435"/>
      <c r="Q782" s="1435"/>
      <c r="R782" s="1435"/>
      <c r="S782" s="1435"/>
      <c r="T782" s="1435"/>
      <c r="U782" s="1435"/>
      <c r="V782" s="1435"/>
      <c r="W782" s="1435"/>
      <c r="X782" s="1435"/>
      <c r="Y782" s="1435"/>
      <c r="Z782" s="1435"/>
    </row>
    <row r="783" spans="1:26" ht="12" customHeight="1">
      <c r="A783" s="1435"/>
      <c r="B783" s="1435"/>
      <c r="C783" s="1435"/>
      <c r="D783" s="1435"/>
      <c r="E783" s="1435"/>
      <c r="F783" s="1435"/>
      <c r="G783" s="1435"/>
      <c r="H783" s="1435"/>
      <c r="I783" s="1435"/>
      <c r="J783" s="1435"/>
      <c r="K783" s="1435"/>
      <c r="L783" s="1435"/>
      <c r="M783" s="1435"/>
      <c r="N783" s="1435"/>
      <c r="O783" s="1435"/>
      <c r="P783" s="1435"/>
      <c r="Q783" s="1435"/>
      <c r="R783" s="1435"/>
      <c r="S783" s="1435"/>
      <c r="T783" s="1435"/>
      <c r="U783" s="1435"/>
      <c r="V783" s="1435"/>
      <c r="W783" s="1435"/>
      <c r="X783" s="1435"/>
      <c r="Y783" s="1435"/>
      <c r="Z783" s="1435"/>
    </row>
    <row r="784" spans="1:26" ht="12" customHeight="1">
      <c r="A784" s="1435"/>
      <c r="B784" s="1435"/>
      <c r="C784" s="1435"/>
      <c r="D784" s="1435"/>
      <c r="E784" s="1435"/>
      <c r="F784" s="1435"/>
      <c r="G784" s="1435"/>
      <c r="H784" s="1435"/>
      <c r="I784" s="1435"/>
      <c r="J784" s="1435"/>
      <c r="K784" s="1435"/>
      <c r="L784" s="1435"/>
      <c r="M784" s="1435"/>
      <c r="N784" s="1435"/>
      <c r="O784" s="1435"/>
      <c r="P784" s="1435"/>
      <c r="Q784" s="1435"/>
      <c r="R784" s="1435"/>
      <c r="S784" s="1435"/>
      <c r="T784" s="1435"/>
      <c r="U784" s="1435"/>
      <c r="V784" s="1435"/>
      <c r="W784" s="1435"/>
      <c r="X784" s="1435"/>
      <c r="Y784" s="1435"/>
      <c r="Z784" s="1435"/>
    </row>
    <row r="785" spans="1:26" ht="12" customHeight="1">
      <c r="A785" s="1435"/>
      <c r="B785" s="1435"/>
      <c r="C785" s="1435"/>
      <c r="D785" s="1435"/>
      <c r="E785" s="1435"/>
      <c r="F785" s="1435"/>
      <c r="G785" s="1435"/>
      <c r="H785" s="1435"/>
      <c r="I785" s="1435"/>
      <c r="J785" s="1435"/>
      <c r="K785" s="1435"/>
      <c r="L785" s="1435"/>
      <c r="M785" s="1435"/>
      <c r="N785" s="1435"/>
      <c r="O785" s="1435"/>
      <c r="P785" s="1435"/>
      <c r="Q785" s="1435"/>
      <c r="R785" s="1435"/>
      <c r="S785" s="1435"/>
      <c r="T785" s="1435"/>
      <c r="U785" s="1435"/>
      <c r="V785" s="1435"/>
      <c r="W785" s="1435"/>
      <c r="X785" s="1435"/>
      <c r="Y785" s="1435"/>
      <c r="Z785" s="1435"/>
    </row>
    <row r="786" spans="1:26" ht="12" customHeight="1">
      <c r="A786" s="1435"/>
      <c r="B786" s="1435"/>
      <c r="C786" s="1435"/>
      <c r="D786" s="1435"/>
      <c r="E786" s="1435"/>
      <c r="F786" s="1435"/>
      <c r="G786" s="1435"/>
      <c r="H786" s="1435"/>
      <c r="I786" s="1435"/>
      <c r="J786" s="1435"/>
      <c r="K786" s="1435"/>
      <c r="L786" s="1435"/>
      <c r="M786" s="1435"/>
      <c r="N786" s="1435"/>
      <c r="O786" s="1435"/>
      <c r="P786" s="1435"/>
      <c r="Q786" s="1435"/>
      <c r="R786" s="1435"/>
      <c r="S786" s="1435"/>
      <c r="T786" s="1435"/>
      <c r="U786" s="1435"/>
      <c r="V786" s="1435"/>
      <c r="W786" s="1435"/>
      <c r="X786" s="1435"/>
      <c r="Y786" s="1435"/>
      <c r="Z786" s="1435"/>
    </row>
    <row r="787" spans="1:26" ht="12" customHeight="1">
      <c r="A787" s="1435"/>
      <c r="B787" s="1435"/>
      <c r="C787" s="1435"/>
      <c r="D787" s="1435"/>
      <c r="E787" s="1435"/>
      <c r="F787" s="1435"/>
      <c r="G787" s="1435"/>
      <c r="H787" s="1435"/>
      <c r="I787" s="1435"/>
      <c r="J787" s="1435"/>
      <c r="K787" s="1435"/>
      <c r="L787" s="1435"/>
      <c r="M787" s="1435"/>
      <c r="N787" s="1435"/>
      <c r="O787" s="1435"/>
      <c r="P787" s="1435"/>
      <c r="Q787" s="1435"/>
      <c r="R787" s="1435"/>
      <c r="S787" s="1435"/>
      <c r="T787" s="1435"/>
      <c r="U787" s="1435"/>
      <c r="V787" s="1435"/>
      <c r="W787" s="1435"/>
      <c r="X787" s="1435"/>
      <c r="Y787" s="1435"/>
      <c r="Z787" s="1435"/>
    </row>
    <row r="788" spans="1:26" ht="12" customHeight="1">
      <c r="A788" s="1435"/>
      <c r="B788" s="1435"/>
      <c r="C788" s="1435"/>
      <c r="D788" s="1435"/>
      <c r="E788" s="1435"/>
      <c r="F788" s="1435"/>
      <c r="G788" s="1435"/>
      <c r="H788" s="1435"/>
      <c r="I788" s="1435"/>
      <c r="J788" s="1435"/>
      <c r="K788" s="1435"/>
      <c r="L788" s="1435"/>
      <c r="M788" s="1435"/>
      <c r="N788" s="1435"/>
      <c r="O788" s="1435"/>
      <c r="P788" s="1435"/>
      <c r="Q788" s="1435"/>
      <c r="R788" s="1435"/>
      <c r="S788" s="1435"/>
      <c r="T788" s="1435"/>
      <c r="U788" s="1435"/>
      <c r="V788" s="1435"/>
      <c r="W788" s="1435"/>
      <c r="X788" s="1435"/>
      <c r="Y788" s="1435"/>
      <c r="Z788" s="1435"/>
    </row>
    <row r="789" spans="1:26" ht="12" customHeight="1">
      <c r="A789" s="1435"/>
      <c r="B789" s="1435"/>
      <c r="C789" s="1435"/>
      <c r="D789" s="1435"/>
      <c r="E789" s="1435"/>
      <c r="F789" s="1435"/>
      <c r="G789" s="1435"/>
      <c r="H789" s="1435"/>
      <c r="I789" s="1435"/>
      <c r="J789" s="1435"/>
      <c r="K789" s="1435"/>
      <c r="L789" s="1435"/>
      <c r="M789" s="1435"/>
      <c r="N789" s="1435"/>
      <c r="O789" s="1435"/>
      <c r="P789" s="1435"/>
      <c r="Q789" s="1435"/>
      <c r="R789" s="1435"/>
      <c r="S789" s="1435"/>
      <c r="T789" s="1435"/>
      <c r="U789" s="1435"/>
      <c r="V789" s="1435"/>
      <c r="W789" s="1435"/>
      <c r="X789" s="1435"/>
      <c r="Y789" s="1435"/>
      <c r="Z789" s="1435"/>
    </row>
    <row r="790" spans="1:26" ht="12" customHeight="1">
      <c r="A790" s="1435"/>
      <c r="B790" s="1435"/>
      <c r="C790" s="1435"/>
      <c r="D790" s="1435"/>
      <c r="E790" s="1435"/>
      <c r="F790" s="1435"/>
      <c r="G790" s="1435"/>
      <c r="H790" s="1435"/>
      <c r="I790" s="1435"/>
      <c r="J790" s="1435"/>
      <c r="K790" s="1435"/>
      <c r="L790" s="1435"/>
      <c r="M790" s="1435"/>
      <c r="N790" s="1435"/>
      <c r="O790" s="1435"/>
      <c r="P790" s="1435"/>
      <c r="Q790" s="1435"/>
      <c r="R790" s="1435"/>
      <c r="S790" s="1435"/>
      <c r="T790" s="1435"/>
      <c r="U790" s="1435"/>
      <c r="V790" s="1435"/>
      <c r="W790" s="1435"/>
      <c r="X790" s="1435"/>
      <c r="Y790" s="1435"/>
      <c r="Z790" s="1435"/>
    </row>
    <row r="791" spans="1:26" ht="12" customHeight="1">
      <c r="A791" s="1435"/>
      <c r="B791" s="1435"/>
      <c r="C791" s="1435"/>
      <c r="D791" s="1435"/>
      <c r="E791" s="1435"/>
      <c r="F791" s="1435"/>
      <c r="G791" s="1435"/>
      <c r="H791" s="1435"/>
      <c r="I791" s="1435"/>
      <c r="J791" s="1435"/>
      <c r="K791" s="1435"/>
      <c r="L791" s="1435"/>
      <c r="M791" s="1435"/>
      <c r="N791" s="1435"/>
      <c r="O791" s="1435"/>
      <c r="P791" s="1435"/>
      <c r="Q791" s="1435"/>
      <c r="R791" s="1435"/>
      <c r="S791" s="1435"/>
      <c r="T791" s="1435"/>
      <c r="U791" s="1435"/>
      <c r="V791" s="1435"/>
      <c r="W791" s="1435"/>
      <c r="X791" s="1435"/>
      <c r="Y791" s="1435"/>
      <c r="Z791" s="1435"/>
    </row>
    <row r="792" spans="1:26" ht="12" customHeight="1">
      <c r="A792" s="1435"/>
      <c r="B792" s="1435"/>
      <c r="C792" s="1435"/>
      <c r="D792" s="1435"/>
      <c r="E792" s="1435"/>
      <c r="F792" s="1435"/>
      <c r="G792" s="1435"/>
      <c r="H792" s="1435"/>
      <c r="I792" s="1435"/>
      <c r="J792" s="1435"/>
      <c r="K792" s="1435"/>
      <c r="L792" s="1435"/>
      <c r="M792" s="1435"/>
      <c r="N792" s="1435"/>
      <c r="O792" s="1435"/>
      <c r="P792" s="1435"/>
      <c r="Q792" s="1435"/>
      <c r="R792" s="1435"/>
      <c r="S792" s="1435"/>
      <c r="T792" s="1435"/>
      <c r="U792" s="1435"/>
      <c r="V792" s="1435"/>
      <c r="W792" s="1435"/>
      <c r="X792" s="1435"/>
      <c r="Y792" s="1435"/>
      <c r="Z792" s="1435"/>
    </row>
    <row r="793" spans="1:26" ht="12" customHeight="1">
      <c r="A793" s="1435"/>
      <c r="B793" s="1435"/>
      <c r="C793" s="1435"/>
      <c r="D793" s="1435"/>
      <c r="E793" s="1435"/>
      <c r="F793" s="1435"/>
      <c r="G793" s="1435"/>
      <c r="H793" s="1435"/>
      <c r="I793" s="1435"/>
      <c r="J793" s="1435"/>
      <c r="K793" s="1435"/>
      <c r="L793" s="1435"/>
      <c r="M793" s="1435"/>
      <c r="N793" s="1435"/>
      <c r="O793" s="1435"/>
      <c r="P793" s="1435"/>
      <c r="Q793" s="1435"/>
      <c r="R793" s="1435"/>
      <c r="S793" s="1435"/>
      <c r="T793" s="1435"/>
      <c r="U793" s="1435"/>
      <c r="V793" s="1435"/>
      <c r="W793" s="1435"/>
      <c r="X793" s="1435"/>
      <c r="Y793" s="1435"/>
      <c r="Z793" s="1435"/>
    </row>
    <row r="794" spans="1:26" ht="12" customHeight="1">
      <c r="A794" s="1435"/>
      <c r="B794" s="1435"/>
      <c r="C794" s="1435"/>
      <c r="D794" s="1435"/>
      <c r="E794" s="1435"/>
      <c r="F794" s="1435"/>
      <c r="G794" s="1435"/>
      <c r="H794" s="1435"/>
      <c r="I794" s="1435"/>
      <c r="J794" s="1435"/>
      <c r="K794" s="1435"/>
      <c r="L794" s="1435"/>
      <c r="M794" s="1435"/>
      <c r="N794" s="1435"/>
      <c r="O794" s="1435"/>
      <c r="P794" s="1435"/>
      <c r="Q794" s="1435"/>
      <c r="R794" s="1435"/>
      <c r="S794" s="1435"/>
      <c r="T794" s="1435"/>
      <c r="U794" s="1435"/>
      <c r="V794" s="1435"/>
      <c r="W794" s="1435"/>
      <c r="X794" s="1435"/>
      <c r="Y794" s="1435"/>
      <c r="Z794" s="1435"/>
    </row>
    <row r="795" spans="1:26" ht="12" customHeight="1">
      <c r="A795" s="1435"/>
      <c r="B795" s="1435"/>
      <c r="C795" s="1435"/>
      <c r="D795" s="1435"/>
      <c r="E795" s="1435"/>
      <c r="F795" s="1435"/>
      <c r="G795" s="1435"/>
      <c r="H795" s="1435"/>
      <c r="I795" s="1435"/>
      <c r="J795" s="1435"/>
      <c r="K795" s="1435"/>
      <c r="L795" s="1435"/>
      <c r="M795" s="1435"/>
      <c r="N795" s="1435"/>
      <c r="O795" s="1435"/>
      <c r="P795" s="1435"/>
      <c r="Q795" s="1435"/>
      <c r="R795" s="1435"/>
      <c r="S795" s="1435"/>
      <c r="T795" s="1435"/>
      <c r="U795" s="1435"/>
      <c r="V795" s="1435"/>
      <c r="W795" s="1435"/>
      <c r="X795" s="1435"/>
      <c r="Y795" s="1435"/>
      <c r="Z795" s="1435"/>
    </row>
    <row r="796" spans="1:26" ht="12" customHeight="1">
      <c r="A796" s="1435"/>
      <c r="B796" s="1435"/>
      <c r="C796" s="1435"/>
      <c r="D796" s="1435"/>
      <c r="E796" s="1435"/>
      <c r="F796" s="1435"/>
      <c r="G796" s="1435"/>
      <c r="H796" s="1435"/>
      <c r="I796" s="1435"/>
      <c r="J796" s="1435"/>
      <c r="K796" s="1435"/>
      <c r="L796" s="1435"/>
      <c r="M796" s="1435"/>
      <c r="N796" s="1435"/>
      <c r="O796" s="1435"/>
      <c r="P796" s="1435"/>
      <c r="Q796" s="1435"/>
      <c r="R796" s="1435"/>
      <c r="S796" s="1435"/>
      <c r="T796" s="1435"/>
      <c r="U796" s="1435"/>
      <c r="V796" s="1435"/>
      <c r="W796" s="1435"/>
      <c r="X796" s="1435"/>
      <c r="Y796" s="1435"/>
      <c r="Z796" s="1435"/>
    </row>
    <row r="797" spans="1:26" ht="12" customHeight="1">
      <c r="A797" s="1435"/>
      <c r="B797" s="1435"/>
      <c r="C797" s="1435"/>
      <c r="D797" s="1435"/>
      <c r="E797" s="1435"/>
      <c r="F797" s="1435"/>
      <c r="G797" s="1435"/>
      <c r="H797" s="1435"/>
      <c r="I797" s="1435"/>
      <c r="J797" s="1435"/>
      <c r="K797" s="1435"/>
      <c r="L797" s="1435"/>
      <c r="M797" s="1435"/>
      <c r="N797" s="1435"/>
      <c r="O797" s="1435"/>
      <c r="P797" s="1435"/>
      <c r="Q797" s="1435"/>
      <c r="R797" s="1435"/>
      <c r="S797" s="1435"/>
      <c r="T797" s="1435"/>
      <c r="U797" s="1435"/>
      <c r="V797" s="1435"/>
      <c r="W797" s="1435"/>
      <c r="X797" s="1435"/>
      <c r="Y797" s="1435"/>
      <c r="Z797" s="1435"/>
    </row>
    <row r="798" spans="1:26" ht="12" customHeight="1">
      <c r="A798" s="1435"/>
      <c r="B798" s="1435"/>
      <c r="C798" s="1435"/>
      <c r="D798" s="1435"/>
      <c r="E798" s="1435"/>
      <c r="F798" s="1435"/>
      <c r="G798" s="1435"/>
      <c r="H798" s="1435"/>
      <c r="I798" s="1435"/>
      <c r="J798" s="1435"/>
      <c r="K798" s="1435"/>
      <c r="L798" s="1435"/>
      <c r="M798" s="1435"/>
      <c r="N798" s="1435"/>
      <c r="O798" s="1435"/>
      <c r="P798" s="1435"/>
      <c r="Q798" s="1435"/>
      <c r="R798" s="1435"/>
      <c r="S798" s="1435"/>
      <c r="T798" s="1435"/>
      <c r="U798" s="1435"/>
      <c r="V798" s="1435"/>
      <c r="W798" s="1435"/>
      <c r="X798" s="1435"/>
      <c r="Y798" s="1435"/>
      <c r="Z798" s="1435"/>
    </row>
    <row r="799" spans="1:26" ht="12" customHeight="1">
      <c r="A799" s="1435"/>
      <c r="B799" s="1435"/>
      <c r="C799" s="1435"/>
      <c r="D799" s="1435"/>
      <c r="E799" s="1435"/>
      <c r="F799" s="1435"/>
      <c r="G799" s="1435"/>
      <c r="H799" s="1435"/>
      <c r="I799" s="1435"/>
      <c r="J799" s="1435"/>
      <c r="K799" s="1435"/>
      <c r="L799" s="1435"/>
      <c r="M799" s="1435"/>
      <c r="N799" s="1435"/>
      <c r="O799" s="1435"/>
      <c r="P799" s="1435"/>
      <c r="Q799" s="1435"/>
      <c r="R799" s="1435"/>
      <c r="S799" s="1435"/>
      <c r="T799" s="1435"/>
      <c r="U799" s="1435"/>
      <c r="V799" s="1435"/>
      <c r="W799" s="1435"/>
      <c r="X799" s="1435"/>
      <c r="Y799" s="1435"/>
      <c r="Z799" s="1435"/>
    </row>
    <row r="800" spans="1:26" ht="12" customHeight="1">
      <c r="A800" s="1435"/>
      <c r="B800" s="1435"/>
      <c r="C800" s="1435"/>
      <c r="D800" s="1435"/>
      <c r="E800" s="1435"/>
      <c r="F800" s="1435"/>
      <c r="G800" s="1435"/>
      <c r="H800" s="1435"/>
      <c r="I800" s="1435"/>
      <c r="J800" s="1435"/>
      <c r="K800" s="1435"/>
      <c r="L800" s="1435"/>
      <c r="M800" s="1435"/>
      <c r="N800" s="1435"/>
      <c r="O800" s="1435"/>
      <c r="P800" s="1435"/>
      <c r="Q800" s="1435"/>
      <c r="R800" s="1435"/>
      <c r="S800" s="1435"/>
      <c r="T800" s="1435"/>
      <c r="U800" s="1435"/>
      <c r="V800" s="1435"/>
      <c r="W800" s="1435"/>
      <c r="X800" s="1435"/>
      <c r="Y800" s="1435"/>
      <c r="Z800" s="1435"/>
    </row>
    <row r="801" spans="1:26" ht="12" customHeight="1">
      <c r="A801" s="1435"/>
      <c r="B801" s="1435"/>
      <c r="C801" s="1435"/>
      <c r="D801" s="1435"/>
      <c r="E801" s="1435"/>
      <c r="F801" s="1435"/>
      <c r="G801" s="1435"/>
      <c r="H801" s="1435"/>
      <c r="I801" s="1435"/>
      <c r="J801" s="1435"/>
      <c r="K801" s="1435"/>
      <c r="L801" s="1435"/>
      <c r="M801" s="1435"/>
      <c r="N801" s="1435"/>
      <c r="O801" s="1435"/>
      <c r="P801" s="1435"/>
      <c r="Q801" s="1435"/>
      <c r="R801" s="1435"/>
      <c r="S801" s="1435"/>
      <c r="T801" s="1435"/>
      <c r="U801" s="1435"/>
      <c r="V801" s="1435"/>
      <c r="W801" s="1435"/>
      <c r="X801" s="1435"/>
      <c r="Y801" s="1435"/>
      <c r="Z801" s="1435"/>
    </row>
    <row r="802" spans="1:26" ht="12" customHeight="1">
      <c r="A802" s="1435"/>
      <c r="B802" s="1435"/>
      <c r="C802" s="1435"/>
      <c r="D802" s="1435"/>
      <c r="E802" s="1435"/>
      <c r="F802" s="1435"/>
      <c r="G802" s="1435"/>
      <c r="H802" s="1435"/>
      <c r="I802" s="1435"/>
      <c r="J802" s="1435"/>
      <c r="K802" s="1435"/>
      <c r="L802" s="1435"/>
      <c r="M802" s="1435"/>
      <c r="N802" s="1435"/>
      <c r="O802" s="1435"/>
      <c r="P802" s="1435"/>
      <c r="Q802" s="1435"/>
      <c r="R802" s="1435"/>
      <c r="S802" s="1435"/>
      <c r="T802" s="1435"/>
      <c r="U802" s="1435"/>
      <c r="V802" s="1435"/>
      <c r="W802" s="1435"/>
      <c r="X802" s="1435"/>
      <c r="Y802" s="1435"/>
      <c r="Z802" s="1435"/>
    </row>
    <row r="803" spans="1:26" ht="12" customHeight="1">
      <c r="A803" s="1435"/>
      <c r="B803" s="1435"/>
      <c r="C803" s="1435"/>
      <c r="D803" s="1435"/>
      <c r="E803" s="1435"/>
      <c r="F803" s="1435"/>
      <c r="G803" s="1435"/>
      <c r="H803" s="1435"/>
      <c r="I803" s="1435"/>
      <c r="J803" s="1435"/>
      <c r="K803" s="1435"/>
      <c r="L803" s="1435"/>
      <c r="M803" s="1435"/>
      <c r="N803" s="1435"/>
      <c r="O803" s="1435"/>
      <c r="P803" s="1435"/>
      <c r="Q803" s="1435"/>
      <c r="R803" s="1435"/>
      <c r="S803" s="1435"/>
      <c r="T803" s="1435"/>
      <c r="U803" s="1435"/>
      <c r="V803" s="1435"/>
      <c r="W803" s="1435"/>
      <c r="X803" s="1435"/>
      <c r="Y803" s="1435"/>
      <c r="Z803" s="1435"/>
    </row>
    <row r="804" spans="1:26" ht="12" customHeight="1">
      <c r="A804" s="1435"/>
      <c r="B804" s="1435"/>
      <c r="C804" s="1435"/>
      <c r="D804" s="1435"/>
      <c r="E804" s="1435"/>
      <c r="F804" s="1435"/>
      <c r="G804" s="1435"/>
      <c r="H804" s="1435"/>
      <c r="I804" s="1435"/>
      <c r="J804" s="1435"/>
      <c r="K804" s="1435"/>
      <c r="L804" s="1435"/>
      <c r="M804" s="1435"/>
      <c r="N804" s="1435"/>
      <c r="O804" s="1435"/>
      <c r="P804" s="1435"/>
      <c r="Q804" s="1435"/>
      <c r="R804" s="1435"/>
      <c r="S804" s="1435"/>
      <c r="T804" s="1435"/>
      <c r="U804" s="1435"/>
      <c r="V804" s="1435"/>
      <c r="W804" s="1435"/>
      <c r="X804" s="1435"/>
      <c r="Y804" s="1435"/>
      <c r="Z804" s="1435"/>
    </row>
    <row r="805" spans="1:26" ht="12" customHeight="1">
      <c r="A805" s="1435"/>
      <c r="B805" s="1435"/>
      <c r="C805" s="1435"/>
      <c r="D805" s="1435"/>
      <c r="E805" s="1435"/>
      <c r="F805" s="1435"/>
      <c r="G805" s="1435"/>
      <c r="H805" s="1435"/>
      <c r="I805" s="1435"/>
      <c r="J805" s="1435"/>
      <c r="K805" s="1435"/>
      <c r="L805" s="1435"/>
      <c r="M805" s="1435"/>
      <c r="N805" s="1435"/>
      <c r="O805" s="1435"/>
      <c r="P805" s="1435"/>
      <c r="Q805" s="1435"/>
      <c r="R805" s="1435"/>
      <c r="S805" s="1435"/>
      <c r="T805" s="1435"/>
      <c r="U805" s="1435"/>
      <c r="V805" s="1435"/>
      <c r="W805" s="1435"/>
      <c r="X805" s="1435"/>
      <c r="Y805" s="1435"/>
      <c r="Z805" s="1435"/>
    </row>
    <row r="806" spans="1:26" ht="12" customHeight="1">
      <c r="A806" s="1435"/>
      <c r="B806" s="1435"/>
      <c r="C806" s="1435"/>
      <c r="D806" s="1435"/>
      <c r="E806" s="1435"/>
      <c r="F806" s="1435"/>
      <c r="G806" s="1435"/>
      <c r="H806" s="1435"/>
      <c r="I806" s="1435"/>
      <c r="J806" s="1435"/>
      <c r="K806" s="1435"/>
      <c r="L806" s="1435"/>
      <c r="M806" s="1435"/>
      <c r="N806" s="1435"/>
      <c r="O806" s="1435"/>
      <c r="P806" s="1435"/>
      <c r="Q806" s="1435"/>
      <c r="R806" s="1435"/>
      <c r="S806" s="1435"/>
      <c r="T806" s="1435"/>
      <c r="U806" s="1435"/>
      <c r="V806" s="1435"/>
      <c r="W806" s="1435"/>
      <c r="X806" s="1435"/>
      <c r="Y806" s="1435"/>
      <c r="Z806" s="1435"/>
    </row>
    <row r="807" spans="1:26" ht="12" customHeight="1">
      <c r="A807" s="1435"/>
      <c r="B807" s="1435"/>
      <c r="C807" s="1435"/>
      <c r="D807" s="1435"/>
      <c r="E807" s="1435"/>
      <c r="F807" s="1435"/>
      <c r="G807" s="1435"/>
      <c r="H807" s="1435"/>
      <c r="I807" s="1435"/>
      <c r="J807" s="1435"/>
      <c r="K807" s="1435"/>
      <c r="L807" s="1435"/>
      <c r="M807" s="1435"/>
      <c r="N807" s="1435"/>
      <c r="O807" s="1435"/>
      <c r="P807" s="1435"/>
      <c r="Q807" s="1435"/>
      <c r="R807" s="1435"/>
      <c r="S807" s="1435"/>
      <c r="T807" s="1435"/>
      <c r="U807" s="1435"/>
      <c r="V807" s="1435"/>
      <c r="W807" s="1435"/>
      <c r="X807" s="1435"/>
      <c r="Y807" s="1435"/>
      <c r="Z807" s="1435"/>
    </row>
    <row r="808" spans="1:26" ht="12" customHeight="1">
      <c r="A808" s="1435"/>
      <c r="B808" s="1435"/>
      <c r="C808" s="1435"/>
      <c r="D808" s="1435"/>
      <c r="E808" s="1435"/>
      <c r="F808" s="1435"/>
      <c r="G808" s="1435"/>
      <c r="H808" s="1435"/>
      <c r="I808" s="1435"/>
      <c r="J808" s="1435"/>
      <c r="K808" s="1435"/>
      <c r="L808" s="1435"/>
      <c r="M808" s="1435"/>
      <c r="N808" s="1435"/>
      <c r="O808" s="1435"/>
      <c r="P808" s="1435"/>
      <c r="Q808" s="1435"/>
      <c r="R808" s="1435"/>
      <c r="S808" s="1435"/>
      <c r="T808" s="1435"/>
      <c r="U808" s="1435"/>
      <c r="V808" s="1435"/>
      <c r="W808" s="1435"/>
      <c r="X808" s="1435"/>
      <c r="Y808" s="1435"/>
      <c r="Z808" s="1435"/>
    </row>
    <row r="809" spans="1:26" ht="12" customHeight="1">
      <c r="A809" s="1435"/>
      <c r="B809" s="1435"/>
      <c r="C809" s="1435"/>
      <c r="D809" s="1435"/>
      <c r="E809" s="1435"/>
      <c r="F809" s="1435"/>
      <c r="G809" s="1435"/>
      <c r="H809" s="1435"/>
      <c r="I809" s="1435"/>
      <c r="J809" s="1435"/>
      <c r="K809" s="1435"/>
      <c r="L809" s="1435"/>
      <c r="M809" s="1435"/>
      <c r="N809" s="1435"/>
      <c r="O809" s="1435"/>
      <c r="P809" s="1435"/>
      <c r="Q809" s="1435"/>
      <c r="R809" s="1435"/>
      <c r="S809" s="1435"/>
      <c r="T809" s="1435"/>
      <c r="U809" s="1435"/>
      <c r="V809" s="1435"/>
      <c r="W809" s="1435"/>
      <c r="X809" s="1435"/>
      <c r="Y809" s="1435"/>
      <c r="Z809" s="1435"/>
    </row>
    <row r="810" spans="1:26" ht="12" customHeight="1">
      <c r="A810" s="1435"/>
      <c r="B810" s="1435"/>
      <c r="C810" s="1435"/>
      <c r="D810" s="1435"/>
      <c r="E810" s="1435"/>
      <c r="F810" s="1435"/>
      <c r="G810" s="1435"/>
      <c r="H810" s="1435"/>
      <c r="I810" s="1435"/>
      <c r="J810" s="1435"/>
      <c r="K810" s="1435"/>
      <c r="L810" s="1435"/>
      <c r="M810" s="1435"/>
      <c r="N810" s="1435"/>
      <c r="O810" s="1435"/>
      <c r="P810" s="1435"/>
      <c r="Q810" s="1435"/>
      <c r="R810" s="1435"/>
      <c r="S810" s="1435"/>
      <c r="T810" s="1435"/>
      <c r="U810" s="1435"/>
      <c r="V810" s="1435"/>
      <c r="W810" s="1435"/>
      <c r="X810" s="1435"/>
      <c r="Y810" s="1435"/>
      <c r="Z810" s="1435"/>
    </row>
    <row r="811" spans="1:26" ht="12" customHeight="1">
      <c r="A811" s="1435"/>
      <c r="B811" s="1435"/>
      <c r="C811" s="1435"/>
      <c r="D811" s="1435"/>
      <c r="E811" s="1435"/>
      <c r="F811" s="1435"/>
      <c r="G811" s="1435"/>
      <c r="H811" s="1435"/>
      <c r="I811" s="1435"/>
      <c r="J811" s="1435"/>
      <c r="K811" s="1435"/>
      <c r="L811" s="1435"/>
      <c r="M811" s="1435"/>
      <c r="N811" s="1435"/>
      <c r="O811" s="1435"/>
      <c r="P811" s="1435"/>
      <c r="Q811" s="1435"/>
      <c r="R811" s="1435"/>
      <c r="S811" s="1435"/>
      <c r="T811" s="1435"/>
      <c r="U811" s="1435"/>
      <c r="V811" s="1435"/>
      <c r="W811" s="1435"/>
      <c r="X811" s="1435"/>
      <c r="Y811" s="1435"/>
      <c r="Z811" s="1435"/>
    </row>
    <row r="812" spans="1:26" ht="12" customHeight="1">
      <c r="A812" s="1435"/>
      <c r="B812" s="1435"/>
      <c r="C812" s="1435"/>
      <c r="D812" s="1435"/>
      <c r="E812" s="1435"/>
      <c r="F812" s="1435"/>
      <c r="G812" s="1435"/>
      <c r="H812" s="1435"/>
      <c r="I812" s="1435"/>
      <c r="J812" s="1435"/>
      <c r="K812" s="1435"/>
      <c r="L812" s="1435"/>
      <c r="M812" s="1435"/>
      <c r="N812" s="1435"/>
      <c r="O812" s="1435"/>
      <c r="P812" s="1435"/>
      <c r="Q812" s="1435"/>
      <c r="R812" s="1435"/>
      <c r="S812" s="1435"/>
      <c r="T812" s="1435"/>
      <c r="U812" s="1435"/>
      <c r="V812" s="1435"/>
      <c r="W812" s="1435"/>
      <c r="X812" s="1435"/>
      <c r="Y812" s="1435"/>
      <c r="Z812" s="1435"/>
    </row>
    <row r="813" spans="1:26" ht="12" customHeight="1">
      <c r="A813" s="1435"/>
      <c r="B813" s="1435"/>
      <c r="C813" s="1435"/>
      <c r="D813" s="1435"/>
      <c r="E813" s="1435"/>
      <c r="F813" s="1435"/>
      <c r="G813" s="1435"/>
      <c r="H813" s="1435"/>
      <c r="I813" s="1435"/>
      <c r="J813" s="1435"/>
      <c r="K813" s="1435"/>
      <c r="L813" s="1435"/>
      <c r="M813" s="1435"/>
      <c r="N813" s="1435"/>
      <c r="O813" s="1435"/>
      <c r="P813" s="1435"/>
      <c r="Q813" s="1435"/>
      <c r="R813" s="1435"/>
      <c r="S813" s="1435"/>
      <c r="T813" s="1435"/>
      <c r="U813" s="1435"/>
      <c r="V813" s="1435"/>
      <c r="W813" s="1435"/>
      <c r="X813" s="1435"/>
      <c r="Y813" s="1435"/>
      <c r="Z813" s="1435"/>
    </row>
    <row r="814" spans="1:26" ht="12" customHeight="1">
      <c r="A814" s="1435"/>
      <c r="B814" s="1435"/>
      <c r="C814" s="1435"/>
      <c r="D814" s="1435"/>
      <c r="E814" s="1435"/>
      <c r="F814" s="1435"/>
      <c r="G814" s="1435"/>
      <c r="H814" s="1435"/>
      <c r="I814" s="1435"/>
      <c r="J814" s="1435"/>
      <c r="K814" s="1435"/>
      <c r="L814" s="1435"/>
      <c r="M814" s="1435"/>
      <c r="N814" s="1435"/>
      <c r="O814" s="1435"/>
      <c r="P814" s="1435"/>
      <c r="Q814" s="1435"/>
      <c r="R814" s="1435"/>
      <c r="S814" s="1435"/>
      <c r="T814" s="1435"/>
      <c r="U814" s="1435"/>
      <c r="V814" s="1435"/>
      <c r="W814" s="1435"/>
      <c r="X814" s="1435"/>
      <c r="Y814" s="1435"/>
      <c r="Z814" s="1435"/>
    </row>
    <row r="815" spans="1:26" ht="12" customHeight="1">
      <c r="A815" s="1435"/>
      <c r="B815" s="1435"/>
      <c r="C815" s="1435"/>
      <c r="D815" s="1435"/>
      <c r="E815" s="1435"/>
      <c r="F815" s="1435"/>
      <c r="G815" s="1435"/>
      <c r="H815" s="1435"/>
      <c r="I815" s="1435"/>
      <c r="J815" s="1435"/>
      <c r="K815" s="1435"/>
      <c r="L815" s="1435"/>
      <c r="M815" s="1435"/>
      <c r="N815" s="1435"/>
      <c r="O815" s="1435"/>
      <c r="P815" s="1435"/>
      <c r="Q815" s="1435"/>
      <c r="R815" s="1435"/>
      <c r="S815" s="1435"/>
      <c r="T815" s="1435"/>
      <c r="U815" s="1435"/>
      <c r="V815" s="1435"/>
      <c r="W815" s="1435"/>
      <c r="X815" s="1435"/>
      <c r="Y815" s="1435"/>
      <c r="Z815" s="1435"/>
    </row>
    <row r="816" spans="1:26" ht="12" customHeight="1">
      <c r="A816" s="1435"/>
      <c r="B816" s="1435"/>
      <c r="C816" s="1435"/>
      <c r="D816" s="1435"/>
      <c r="E816" s="1435"/>
      <c r="F816" s="1435"/>
      <c r="G816" s="1435"/>
      <c r="H816" s="1435"/>
      <c r="I816" s="1435"/>
      <c r="J816" s="1435"/>
      <c r="K816" s="1435"/>
      <c r="L816" s="1435"/>
      <c r="M816" s="1435"/>
      <c r="N816" s="1435"/>
      <c r="O816" s="1435"/>
      <c r="P816" s="1435"/>
      <c r="Q816" s="1435"/>
      <c r="R816" s="1435"/>
      <c r="S816" s="1435"/>
      <c r="T816" s="1435"/>
      <c r="U816" s="1435"/>
      <c r="V816" s="1435"/>
      <c r="W816" s="1435"/>
      <c r="X816" s="1435"/>
      <c r="Y816" s="1435"/>
      <c r="Z816" s="1435"/>
    </row>
    <row r="817" spans="1:26" ht="12" customHeight="1">
      <c r="A817" s="1435"/>
      <c r="B817" s="1435"/>
      <c r="C817" s="1435"/>
      <c r="D817" s="1435"/>
      <c r="E817" s="1435"/>
      <c r="F817" s="1435"/>
      <c r="G817" s="1435"/>
      <c r="H817" s="1435"/>
      <c r="I817" s="1435"/>
      <c r="J817" s="1435"/>
      <c r="K817" s="1435"/>
      <c r="L817" s="1435"/>
      <c r="M817" s="1435"/>
      <c r="N817" s="1435"/>
      <c r="O817" s="1435"/>
      <c r="P817" s="1435"/>
      <c r="Q817" s="1435"/>
      <c r="R817" s="1435"/>
      <c r="S817" s="1435"/>
      <c r="T817" s="1435"/>
      <c r="U817" s="1435"/>
      <c r="V817" s="1435"/>
      <c r="W817" s="1435"/>
      <c r="X817" s="1435"/>
      <c r="Y817" s="1435"/>
      <c r="Z817" s="1435"/>
    </row>
    <row r="818" spans="1:26" ht="12" customHeight="1">
      <c r="A818" s="1435"/>
      <c r="B818" s="1435"/>
      <c r="C818" s="1435"/>
      <c r="D818" s="1435"/>
      <c r="E818" s="1435"/>
      <c r="F818" s="1435"/>
      <c r="G818" s="1435"/>
      <c r="H818" s="1435"/>
      <c r="I818" s="1435"/>
      <c r="J818" s="1435"/>
      <c r="K818" s="1435"/>
      <c r="L818" s="1435"/>
      <c r="M818" s="1435"/>
      <c r="N818" s="1435"/>
      <c r="O818" s="1435"/>
      <c r="P818" s="1435"/>
      <c r="Q818" s="1435"/>
      <c r="R818" s="1435"/>
      <c r="S818" s="1435"/>
      <c r="T818" s="1435"/>
      <c r="U818" s="1435"/>
      <c r="V818" s="1435"/>
      <c r="W818" s="1435"/>
      <c r="X818" s="1435"/>
      <c r="Y818" s="1435"/>
      <c r="Z818" s="1435"/>
    </row>
    <row r="819" spans="1:26" ht="12" customHeight="1">
      <c r="A819" s="1435"/>
      <c r="B819" s="1435"/>
      <c r="C819" s="1435"/>
      <c r="D819" s="1435"/>
      <c r="E819" s="1435"/>
      <c r="F819" s="1435"/>
      <c r="G819" s="1435"/>
      <c r="H819" s="1435"/>
      <c r="I819" s="1435"/>
      <c r="J819" s="1435"/>
      <c r="K819" s="1435"/>
      <c r="L819" s="1435"/>
      <c r="M819" s="1435"/>
      <c r="N819" s="1435"/>
      <c r="O819" s="1435"/>
      <c r="P819" s="1435"/>
      <c r="Q819" s="1435"/>
      <c r="R819" s="1435"/>
      <c r="S819" s="1435"/>
      <c r="T819" s="1435"/>
      <c r="U819" s="1435"/>
      <c r="V819" s="1435"/>
      <c r="W819" s="1435"/>
      <c r="X819" s="1435"/>
      <c r="Y819" s="1435"/>
      <c r="Z819" s="1435"/>
    </row>
    <row r="820" spans="1:26" ht="12" customHeight="1">
      <c r="A820" s="1435"/>
      <c r="B820" s="1435"/>
      <c r="C820" s="1435"/>
      <c r="D820" s="1435"/>
      <c r="E820" s="1435"/>
      <c r="F820" s="1435"/>
      <c r="G820" s="1435"/>
      <c r="H820" s="1435"/>
      <c r="I820" s="1435"/>
      <c r="J820" s="1435"/>
      <c r="K820" s="1435"/>
      <c r="L820" s="1435"/>
      <c r="M820" s="1435"/>
      <c r="N820" s="1435"/>
      <c r="O820" s="1435"/>
      <c r="P820" s="1435"/>
      <c r="Q820" s="1435"/>
      <c r="R820" s="1435"/>
      <c r="S820" s="1435"/>
      <c r="T820" s="1435"/>
      <c r="U820" s="1435"/>
      <c r="V820" s="1435"/>
      <c r="W820" s="1435"/>
      <c r="X820" s="1435"/>
      <c r="Y820" s="1435"/>
      <c r="Z820" s="1435"/>
    </row>
    <row r="821" spans="1:26" ht="12" customHeight="1">
      <c r="A821" s="1435"/>
      <c r="B821" s="1435"/>
      <c r="C821" s="1435"/>
      <c r="D821" s="1435"/>
      <c r="E821" s="1435"/>
      <c r="F821" s="1435"/>
      <c r="G821" s="1435"/>
      <c r="H821" s="1435"/>
      <c r="I821" s="1435"/>
      <c r="J821" s="1435"/>
      <c r="K821" s="1435"/>
      <c r="L821" s="1435"/>
      <c r="M821" s="1435"/>
      <c r="N821" s="1435"/>
      <c r="O821" s="1435"/>
      <c r="P821" s="1435"/>
      <c r="Q821" s="1435"/>
      <c r="R821" s="1435"/>
      <c r="S821" s="1435"/>
      <c r="T821" s="1435"/>
      <c r="U821" s="1435"/>
      <c r="V821" s="1435"/>
      <c r="W821" s="1435"/>
      <c r="X821" s="1435"/>
      <c r="Y821" s="1435"/>
      <c r="Z821" s="1435"/>
    </row>
    <row r="822" spans="1:26" ht="12" customHeight="1">
      <c r="A822" s="1435"/>
      <c r="B822" s="1435"/>
      <c r="C822" s="1435"/>
      <c r="D822" s="1435"/>
      <c r="E822" s="1435"/>
      <c r="F822" s="1435"/>
      <c r="G822" s="1435"/>
      <c r="H822" s="1435"/>
      <c r="I822" s="1435"/>
      <c r="J822" s="1435"/>
      <c r="K822" s="1435"/>
      <c r="L822" s="1435"/>
      <c r="M822" s="1435"/>
      <c r="N822" s="1435"/>
      <c r="O822" s="1435"/>
      <c r="P822" s="1435"/>
      <c r="Q822" s="1435"/>
      <c r="R822" s="1435"/>
      <c r="S822" s="1435"/>
      <c r="T822" s="1435"/>
      <c r="U822" s="1435"/>
      <c r="V822" s="1435"/>
      <c r="W822" s="1435"/>
      <c r="X822" s="1435"/>
      <c r="Y822" s="1435"/>
      <c r="Z822" s="1435"/>
    </row>
    <row r="823" spans="1:26" ht="12" customHeight="1">
      <c r="A823" s="1435"/>
      <c r="B823" s="1435"/>
      <c r="C823" s="1435"/>
      <c r="D823" s="1435"/>
      <c r="E823" s="1435"/>
      <c r="F823" s="1435"/>
      <c r="G823" s="1435"/>
      <c r="H823" s="1435"/>
      <c r="I823" s="1435"/>
      <c r="J823" s="1435"/>
      <c r="K823" s="1435"/>
      <c r="L823" s="1435"/>
      <c r="M823" s="1435"/>
      <c r="N823" s="1435"/>
      <c r="O823" s="1435"/>
      <c r="P823" s="1435"/>
      <c r="Q823" s="1435"/>
      <c r="R823" s="1435"/>
      <c r="S823" s="1435"/>
      <c r="T823" s="1435"/>
      <c r="U823" s="1435"/>
      <c r="V823" s="1435"/>
      <c r="W823" s="1435"/>
      <c r="X823" s="1435"/>
      <c r="Y823" s="1435"/>
      <c r="Z823" s="1435"/>
    </row>
    <row r="824" spans="1:26" ht="12" customHeight="1">
      <c r="A824" s="1435"/>
      <c r="B824" s="1435"/>
      <c r="C824" s="1435"/>
      <c r="D824" s="1435"/>
      <c r="E824" s="1435"/>
      <c r="F824" s="1435"/>
      <c r="G824" s="1435"/>
      <c r="H824" s="1435"/>
      <c r="I824" s="1435"/>
      <c r="J824" s="1435"/>
      <c r="K824" s="1435"/>
      <c r="L824" s="1435"/>
      <c r="M824" s="1435"/>
      <c r="N824" s="1435"/>
      <c r="O824" s="1435"/>
      <c r="P824" s="1435"/>
      <c r="Q824" s="1435"/>
      <c r="R824" s="1435"/>
      <c r="S824" s="1435"/>
      <c r="T824" s="1435"/>
      <c r="U824" s="1435"/>
      <c r="V824" s="1435"/>
      <c r="W824" s="1435"/>
      <c r="X824" s="1435"/>
      <c r="Y824" s="1435"/>
      <c r="Z824" s="1435"/>
    </row>
    <row r="825" spans="1:26" ht="12" customHeight="1">
      <c r="A825" s="1435"/>
      <c r="B825" s="1435"/>
      <c r="C825" s="1435"/>
      <c r="D825" s="1435"/>
      <c r="E825" s="1435"/>
      <c r="F825" s="1435"/>
      <c r="G825" s="1435"/>
      <c r="H825" s="1435"/>
      <c r="I825" s="1435"/>
      <c r="J825" s="1435"/>
      <c r="K825" s="1435"/>
      <c r="L825" s="1435"/>
      <c r="M825" s="1435"/>
      <c r="N825" s="1435"/>
      <c r="O825" s="1435"/>
      <c r="P825" s="1435"/>
      <c r="Q825" s="1435"/>
      <c r="R825" s="1435"/>
      <c r="S825" s="1435"/>
      <c r="T825" s="1435"/>
      <c r="U825" s="1435"/>
      <c r="V825" s="1435"/>
      <c r="W825" s="1435"/>
      <c r="X825" s="1435"/>
      <c r="Y825" s="1435"/>
      <c r="Z825" s="1435"/>
    </row>
    <row r="826" spans="1:26" ht="12" customHeight="1">
      <c r="A826" s="1435"/>
      <c r="B826" s="1435"/>
      <c r="C826" s="1435"/>
      <c r="D826" s="1435"/>
      <c r="E826" s="1435"/>
      <c r="F826" s="1435"/>
      <c r="G826" s="1435"/>
      <c r="H826" s="1435"/>
      <c r="I826" s="1435"/>
      <c r="J826" s="1435"/>
      <c r="K826" s="1435"/>
      <c r="L826" s="1435"/>
      <c r="M826" s="1435"/>
      <c r="N826" s="1435"/>
      <c r="O826" s="1435"/>
      <c r="P826" s="1435"/>
      <c r="Q826" s="1435"/>
      <c r="R826" s="1435"/>
      <c r="S826" s="1435"/>
      <c r="T826" s="1435"/>
      <c r="U826" s="1435"/>
      <c r="V826" s="1435"/>
      <c r="W826" s="1435"/>
      <c r="X826" s="1435"/>
      <c r="Y826" s="1435"/>
      <c r="Z826" s="1435"/>
    </row>
    <row r="827" spans="1:26" ht="12" customHeight="1">
      <c r="A827" s="1435"/>
      <c r="B827" s="1435"/>
      <c r="C827" s="1435"/>
      <c r="D827" s="1435"/>
      <c r="E827" s="1435"/>
      <c r="F827" s="1435"/>
      <c r="G827" s="1435"/>
      <c r="H827" s="1435"/>
      <c r="I827" s="1435"/>
      <c r="J827" s="1435"/>
      <c r="K827" s="1435"/>
      <c r="L827" s="1435"/>
      <c r="M827" s="1435"/>
      <c r="N827" s="1435"/>
      <c r="O827" s="1435"/>
      <c r="P827" s="1435"/>
      <c r="Q827" s="1435"/>
      <c r="R827" s="1435"/>
      <c r="S827" s="1435"/>
      <c r="T827" s="1435"/>
      <c r="U827" s="1435"/>
      <c r="V827" s="1435"/>
      <c r="W827" s="1435"/>
      <c r="X827" s="1435"/>
      <c r="Y827" s="1435"/>
      <c r="Z827" s="1435"/>
    </row>
    <row r="828" spans="1:26" ht="12" customHeight="1">
      <c r="A828" s="1435"/>
      <c r="B828" s="1435"/>
      <c r="C828" s="1435"/>
      <c r="D828" s="1435"/>
      <c r="E828" s="1435"/>
      <c r="F828" s="1435"/>
      <c r="G828" s="1435"/>
      <c r="H828" s="1435"/>
      <c r="I828" s="1435"/>
      <c r="J828" s="1435"/>
      <c r="K828" s="1435"/>
      <c r="L828" s="1435"/>
      <c r="M828" s="1435"/>
      <c r="N828" s="1435"/>
      <c r="O828" s="1435"/>
      <c r="P828" s="1435"/>
      <c r="Q828" s="1435"/>
      <c r="R828" s="1435"/>
      <c r="S828" s="1435"/>
      <c r="T828" s="1435"/>
      <c r="U828" s="1435"/>
      <c r="V828" s="1435"/>
      <c r="W828" s="1435"/>
      <c r="X828" s="1435"/>
      <c r="Y828" s="1435"/>
      <c r="Z828" s="1435"/>
    </row>
    <row r="829" spans="1:26" ht="12" customHeight="1">
      <c r="A829" s="1435"/>
      <c r="B829" s="1435"/>
      <c r="C829" s="1435"/>
      <c r="D829" s="1435"/>
      <c r="E829" s="1435"/>
      <c r="F829" s="1435"/>
      <c r="G829" s="1435"/>
      <c r="H829" s="1435"/>
      <c r="I829" s="1435"/>
      <c r="J829" s="1435"/>
      <c r="K829" s="1435"/>
      <c r="L829" s="1435"/>
      <c r="M829" s="1435"/>
      <c r="N829" s="1435"/>
      <c r="O829" s="1435"/>
      <c r="P829" s="1435"/>
      <c r="Q829" s="1435"/>
      <c r="R829" s="1435"/>
      <c r="S829" s="1435"/>
      <c r="T829" s="1435"/>
      <c r="U829" s="1435"/>
      <c r="V829" s="1435"/>
      <c r="W829" s="1435"/>
      <c r="X829" s="1435"/>
      <c r="Y829" s="1435"/>
      <c r="Z829" s="1435"/>
    </row>
    <row r="830" spans="1:26" ht="12" customHeight="1">
      <c r="A830" s="1435"/>
      <c r="B830" s="1435"/>
      <c r="C830" s="1435"/>
      <c r="D830" s="1435"/>
      <c r="E830" s="1435"/>
      <c r="F830" s="1435"/>
      <c r="G830" s="1435"/>
      <c r="H830" s="1435"/>
      <c r="I830" s="1435"/>
      <c r="J830" s="1435"/>
      <c r="K830" s="1435"/>
      <c r="L830" s="1435"/>
      <c r="M830" s="1435"/>
      <c r="N830" s="1435"/>
      <c r="O830" s="1435"/>
      <c r="P830" s="1435"/>
      <c r="Q830" s="1435"/>
      <c r="R830" s="1435"/>
      <c r="S830" s="1435"/>
      <c r="T830" s="1435"/>
      <c r="U830" s="1435"/>
      <c r="V830" s="1435"/>
      <c r="W830" s="1435"/>
      <c r="X830" s="1435"/>
      <c r="Y830" s="1435"/>
      <c r="Z830" s="1435"/>
    </row>
    <row r="831" spans="1:26" ht="12" customHeight="1">
      <c r="A831" s="1435"/>
      <c r="B831" s="1435"/>
      <c r="C831" s="1435"/>
      <c r="D831" s="1435"/>
      <c r="E831" s="1435"/>
      <c r="F831" s="1435"/>
      <c r="G831" s="1435"/>
      <c r="H831" s="1435"/>
      <c r="I831" s="1435"/>
      <c r="J831" s="1435"/>
      <c r="K831" s="1435"/>
      <c r="L831" s="1435"/>
      <c r="M831" s="1435"/>
      <c r="N831" s="1435"/>
      <c r="O831" s="1435"/>
      <c r="P831" s="1435"/>
      <c r="Q831" s="1435"/>
      <c r="R831" s="1435"/>
      <c r="S831" s="1435"/>
      <c r="T831" s="1435"/>
      <c r="U831" s="1435"/>
      <c r="V831" s="1435"/>
      <c r="W831" s="1435"/>
      <c r="X831" s="1435"/>
      <c r="Y831" s="1435"/>
      <c r="Z831" s="1435"/>
    </row>
    <row r="832" spans="1:26" ht="12" customHeight="1">
      <c r="A832" s="1435"/>
      <c r="B832" s="1435"/>
      <c r="C832" s="1435"/>
      <c r="D832" s="1435"/>
      <c r="E832" s="1435"/>
      <c r="F832" s="1435"/>
      <c r="G832" s="1435"/>
      <c r="H832" s="1435"/>
      <c r="I832" s="1435"/>
      <c r="J832" s="1435"/>
      <c r="K832" s="1435"/>
      <c r="L832" s="1435"/>
      <c r="M832" s="1435"/>
      <c r="N832" s="1435"/>
      <c r="O832" s="1435"/>
      <c r="P832" s="1435"/>
      <c r="Q832" s="1435"/>
      <c r="R832" s="1435"/>
      <c r="S832" s="1435"/>
      <c r="T832" s="1435"/>
      <c r="U832" s="1435"/>
      <c r="V832" s="1435"/>
      <c r="W832" s="1435"/>
      <c r="X832" s="1435"/>
      <c r="Y832" s="1435"/>
      <c r="Z832" s="1435"/>
    </row>
    <row r="833" spans="1:26" ht="12" customHeight="1">
      <c r="A833" s="1435"/>
      <c r="B833" s="1435"/>
      <c r="C833" s="1435"/>
      <c r="D833" s="1435"/>
      <c r="E833" s="1435"/>
      <c r="F833" s="1435"/>
      <c r="G833" s="1435"/>
      <c r="H833" s="1435"/>
      <c r="I833" s="1435"/>
      <c r="J833" s="1435"/>
      <c r="K833" s="1435"/>
      <c r="L833" s="1435"/>
      <c r="M833" s="1435"/>
      <c r="N833" s="1435"/>
      <c r="O833" s="1435"/>
      <c r="P833" s="1435"/>
      <c r="Q833" s="1435"/>
      <c r="R833" s="1435"/>
      <c r="S833" s="1435"/>
      <c r="T833" s="1435"/>
      <c r="U833" s="1435"/>
      <c r="V833" s="1435"/>
      <c r="W833" s="1435"/>
      <c r="X833" s="1435"/>
      <c r="Y833" s="1435"/>
      <c r="Z833" s="1435"/>
    </row>
    <row r="834" spans="1:26" ht="12" customHeight="1">
      <c r="A834" s="1435"/>
      <c r="B834" s="1435"/>
      <c r="C834" s="1435"/>
      <c r="D834" s="1435"/>
      <c r="E834" s="1435"/>
      <c r="F834" s="1435"/>
      <c r="G834" s="1435"/>
      <c r="H834" s="1435"/>
      <c r="I834" s="1435"/>
      <c r="J834" s="1435"/>
      <c r="K834" s="1435"/>
      <c r="L834" s="1435"/>
      <c r="M834" s="1435"/>
      <c r="N834" s="1435"/>
      <c r="O834" s="1435"/>
      <c r="P834" s="1435"/>
      <c r="Q834" s="1435"/>
      <c r="R834" s="1435"/>
      <c r="S834" s="1435"/>
      <c r="T834" s="1435"/>
      <c r="U834" s="1435"/>
      <c r="V834" s="1435"/>
      <c r="W834" s="1435"/>
      <c r="X834" s="1435"/>
      <c r="Y834" s="1435"/>
      <c r="Z834" s="1435"/>
    </row>
    <row r="835" spans="1:26" ht="12" customHeight="1">
      <c r="A835" s="1435"/>
      <c r="B835" s="1435"/>
      <c r="C835" s="1435"/>
      <c r="D835" s="1435"/>
      <c r="E835" s="1435"/>
      <c r="F835" s="1435"/>
      <c r="G835" s="1435"/>
      <c r="H835" s="1435"/>
      <c r="I835" s="1435"/>
      <c r="J835" s="1435"/>
      <c r="K835" s="1435"/>
      <c r="L835" s="1435"/>
      <c r="M835" s="1435"/>
      <c r="N835" s="1435"/>
      <c r="O835" s="1435"/>
      <c r="P835" s="1435"/>
      <c r="Q835" s="1435"/>
      <c r="R835" s="1435"/>
      <c r="S835" s="1435"/>
      <c r="T835" s="1435"/>
      <c r="U835" s="1435"/>
      <c r="V835" s="1435"/>
      <c r="W835" s="1435"/>
      <c r="X835" s="1435"/>
      <c r="Y835" s="1435"/>
      <c r="Z835" s="1435"/>
    </row>
    <row r="836" spans="1:26" ht="12" customHeight="1">
      <c r="A836" s="1435"/>
      <c r="B836" s="1435"/>
      <c r="C836" s="1435"/>
      <c r="D836" s="1435"/>
      <c r="E836" s="1435"/>
      <c r="F836" s="1435"/>
      <c r="G836" s="1435"/>
      <c r="H836" s="1435"/>
      <c r="I836" s="1435"/>
      <c r="J836" s="1435"/>
      <c r="K836" s="1435"/>
      <c r="L836" s="1435"/>
      <c r="M836" s="1435"/>
      <c r="N836" s="1435"/>
      <c r="O836" s="1435"/>
      <c r="P836" s="1435"/>
      <c r="Q836" s="1435"/>
      <c r="R836" s="1435"/>
      <c r="S836" s="1435"/>
      <c r="T836" s="1435"/>
      <c r="U836" s="1435"/>
      <c r="V836" s="1435"/>
      <c r="W836" s="1435"/>
      <c r="X836" s="1435"/>
      <c r="Y836" s="1435"/>
      <c r="Z836" s="1435"/>
    </row>
    <row r="837" spans="1:26" ht="12" customHeight="1">
      <c r="A837" s="1435"/>
      <c r="B837" s="1435"/>
      <c r="C837" s="1435"/>
      <c r="D837" s="1435"/>
      <c r="E837" s="1435"/>
      <c r="F837" s="1435"/>
      <c r="G837" s="1435"/>
      <c r="H837" s="1435"/>
      <c r="I837" s="1435"/>
      <c r="J837" s="1435"/>
      <c r="K837" s="1435"/>
      <c r="L837" s="1435"/>
      <c r="M837" s="1435"/>
      <c r="N837" s="1435"/>
      <c r="O837" s="1435"/>
      <c r="P837" s="1435"/>
      <c r="Q837" s="1435"/>
      <c r="R837" s="1435"/>
      <c r="S837" s="1435"/>
      <c r="T837" s="1435"/>
      <c r="U837" s="1435"/>
      <c r="V837" s="1435"/>
      <c r="W837" s="1435"/>
      <c r="X837" s="1435"/>
      <c r="Y837" s="1435"/>
      <c r="Z837" s="1435"/>
    </row>
    <row r="838" spans="1:26" ht="12" customHeight="1">
      <c r="A838" s="1435"/>
      <c r="B838" s="1435"/>
      <c r="C838" s="1435"/>
      <c r="D838" s="1435"/>
      <c r="E838" s="1435"/>
      <c r="F838" s="1435"/>
      <c r="G838" s="1435"/>
      <c r="H838" s="1435"/>
      <c r="I838" s="1435"/>
      <c r="J838" s="1435"/>
      <c r="K838" s="1435"/>
      <c r="L838" s="1435"/>
      <c r="M838" s="1435"/>
      <c r="N838" s="1435"/>
      <c r="O838" s="1435"/>
      <c r="P838" s="1435"/>
      <c r="Q838" s="1435"/>
      <c r="R838" s="1435"/>
      <c r="S838" s="1435"/>
      <c r="T838" s="1435"/>
      <c r="U838" s="1435"/>
      <c r="V838" s="1435"/>
      <c r="W838" s="1435"/>
      <c r="X838" s="1435"/>
      <c r="Y838" s="1435"/>
      <c r="Z838" s="1435"/>
    </row>
    <row r="839" spans="1:26" ht="12" customHeight="1">
      <c r="A839" s="1435"/>
      <c r="B839" s="1435"/>
      <c r="C839" s="1435"/>
      <c r="D839" s="1435"/>
      <c r="E839" s="1435"/>
      <c r="F839" s="1435"/>
      <c r="G839" s="1435"/>
      <c r="H839" s="1435"/>
      <c r="I839" s="1435"/>
      <c r="J839" s="1435"/>
      <c r="K839" s="1435"/>
      <c r="L839" s="1435"/>
      <c r="M839" s="1435"/>
      <c r="N839" s="1435"/>
      <c r="O839" s="1435"/>
      <c r="P839" s="1435"/>
      <c r="Q839" s="1435"/>
      <c r="R839" s="1435"/>
      <c r="S839" s="1435"/>
      <c r="T839" s="1435"/>
      <c r="U839" s="1435"/>
      <c r="V839" s="1435"/>
      <c r="W839" s="1435"/>
      <c r="X839" s="1435"/>
      <c r="Y839" s="1435"/>
      <c r="Z839" s="1435"/>
    </row>
    <row r="840" spans="1:26" ht="12" customHeight="1">
      <c r="A840" s="1435"/>
      <c r="B840" s="1435"/>
      <c r="C840" s="1435"/>
      <c r="D840" s="1435"/>
      <c r="E840" s="1435"/>
      <c r="F840" s="1435"/>
      <c r="G840" s="1435"/>
      <c r="H840" s="1435"/>
      <c r="I840" s="1435"/>
      <c r="J840" s="1435"/>
      <c r="K840" s="1435"/>
      <c r="L840" s="1435"/>
      <c r="M840" s="1435"/>
      <c r="N840" s="1435"/>
      <c r="O840" s="1435"/>
      <c r="P840" s="1435"/>
      <c r="Q840" s="1435"/>
      <c r="R840" s="1435"/>
      <c r="S840" s="1435"/>
      <c r="T840" s="1435"/>
      <c r="U840" s="1435"/>
      <c r="V840" s="1435"/>
      <c r="W840" s="1435"/>
      <c r="X840" s="1435"/>
      <c r="Y840" s="1435"/>
      <c r="Z840" s="1435"/>
    </row>
    <row r="841" spans="1:26" ht="12" customHeight="1">
      <c r="A841" s="1435"/>
      <c r="B841" s="1435"/>
      <c r="C841" s="1435"/>
      <c r="D841" s="1435"/>
      <c r="E841" s="1435"/>
      <c r="F841" s="1435"/>
      <c r="G841" s="1435"/>
      <c r="H841" s="1435"/>
      <c r="I841" s="1435"/>
      <c r="J841" s="1435"/>
      <c r="K841" s="1435"/>
      <c r="L841" s="1435"/>
      <c r="M841" s="1435"/>
      <c r="N841" s="1435"/>
      <c r="O841" s="1435"/>
      <c r="P841" s="1435"/>
      <c r="Q841" s="1435"/>
      <c r="R841" s="1435"/>
      <c r="S841" s="1435"/>
      <c r="T841" s="1435"/>
      <c r="U841" s="1435"/>
      <c r="V841" s="1435"/>
      <c r="W841" s="1435"/>
      <c r="X841" s="1435"/>
      <c r="Y841" s="1435"/>
      <c r="Z841" s="1435"/>
    </row>
    <row r="842" spans="1:26" ht="12" customHeight="1">
      <c r="A842" s="1435"/>
      <c r="B842" s="1435"/>
      <c r="C842" s="1435"/>
      <c r="D842" s="1435"/>
      <c r="E842" s="1435"/>
      <c r="F842" s="1435"/>
      <c r="G842" s="1435"/>
      <c r="H842" s="1435"/>
      <c r="I842" s="1435"/>
      <c r="J842" s="1435"/>
      <c r="K842" s="1435"/>
      <c r="L842" s="1435"/>
      <c r="M842" s="1435"/>
      <c r="N842" s="1435"/>
      <c r="O842" s="1435"/>
      <c r="P842" s="1435"/>
      <c r="Q842" s="1435"/>
      <c r="R842" s="1435"/>
      <c r="S842" s="1435"/>
      <c r="T842" s="1435"/>
      <c r="U842" s="1435"/>
      <c r="V842" s="1435"/>
      <c r="W842" s="1435"/>
      <c r="X842" s="1435"/>
      <c r="Y842" s="1435"/>
      <c r="Z842" s="1435"/>
    </row>
    <row r="843" spans="1:26" ht="12" customHeight="1">
      <c r="A843" s="1435"/>
      <c r="B843" s="1435"/>
      <c r="C843" s="1435"/>
      <c r="D843" s="1435"/>
      <c r="E843" s="1435"/>
      <c r="F843" s="1435"/>
      <c r="G843" s="1435"/>
      <c r="H843" s="1435"/>
      <c r="I843" s="1435"/>
      <c r="J843" s="1435"/>
      <c r="K843" s="1435"/>
      <c r="L843" s="1435"/>
      <c r="M843" s="1435"/>
      <c r="N843" s="1435"/>
      <c r="O843" s="1435"/>
      <c r="P843" s="1435"/>
      <c r="Q843" s="1435"/>
      <c r="R843" s="1435"/>
      <c r="S843" s="1435"/>
      <c r="T843" s="1435"/>
      <c r="U843" s="1435"/>
      <c r="V843" s="1435"/>
      <c r="W843" s="1435"/>
      <c r="X843" s="1435"/>
      <c r="Y843" s="1435"/>
      <c r="Z843" s="1435"/>
    </row>
    <row r="844" spans="1:26" ht="12" customHeight="1">
      <c r="A844" s="1435"/>
      <c r="B844" s="1435"/>
      <c r="C844" s="1435"/>
      <c r="D844" s="1435"/>
      <c r="E844" s="1435"/>
      <c r="F844" s="1435"/>
      <c r="G844" s="1435"/>
      <c r="H844" s="1435"/>
      <c r="I844" s="1435"/>
      <c r="J844" s="1435"/>
      <c r="K844" s="1435"/>
      <c r="L844" s="1435"/>
      <c r="M844" s="1435"/>
      <c r="N844" s="1435"/>
      <c r="O844" s="1435"/>
      <c r="P844" s="1435"/>
      <c r="Q844" s="1435"/>
      <c r="R844" s="1435"/>
      <c r="S844" s="1435"/>
      <c r="T844" s="1435"/>
      <c r="U844" s="1435"/>
      <c r="V844" s="1435"/>
      <c r="W844" s="1435"/>
      <c r="X844" s="1435"/>
      <c r="Y844" s="1435"/>
      <c r="Z844" s="1435"/>
    </row>
    <row r="845" spans="1:26" ht="12" customHeight="1">
      <c r="A845" s="1435"/>
      <c r="B845" s="1435"/>
      <c r="C845" s="1435"/>
      <c r="D845" s="1435"/>
      <c r="E845" s="1435"/>
      <c r="F845" s="1435"/>
      <c r="G845" s="1435"/>
      <c r="H845" s="1435"/>
      <c r="I845" s="1435"/>
      <c r="J845" s="1435"/>
      <c r="K845" s="1435"/>
      <c r="L845" s="1435"/>
      <c r="M845" s="1435"/>
      <c r="N845" s="1435"/>
      <c r="O845" s="1435"/>
      <c r="P845" s="1435"/>
      <c r="Q845" s="1435"/>
      <c r="R845" s="1435"/>
      <c r="S845" s="1435"/>
      <c r="T845" s="1435"/>
      <c r="U845" s="1435"/>
      <c r="V845" s="1435"/>
      <c r="W845" s="1435"/>
      <c r="X845" s="1435"/>
      <c r="Y845" s="1435"/>
      <c r="Z845" s="1435"/>
    </row>
    <row r="846" spans="1:26" ht="12" customHeight="1">
      <c r="A846" s="1435"/>
      <c r="B846" s="1435"/>
      <c r="C846" s="1435"/>
      <c r="D846" s="1435"/>
      <c r="E846" s="1435"/>
      <c r="F846" s="1435"/>
      <c r="G846" s="1435"/>
      <c r="H846" s="1435"/>
      <c r="I846" s="1435"/>
      <c r="J846" s="1435"/>
      <c r="K846" s="1435"/>
      <c r="L846" s="1435"/>
      <c r="M846" s="1435"/>
      <c r="N846" s="1435"/>
      <c r="O846" s="1435"/>
      <c r="P846" s="1435"/>
      <c r="Q846" s="1435"/>
      <c r="R846" s="1435"/>
      <c r="S846" s="1435"/>
      <c r="T846" s="1435"/>
      <c r="U846" s="1435"/>
      <c r="V846" s="1435"/>
      <c r="W846" s="1435"/>
      <c r="X846" s="1435"/>
      <c r="Y846" s="1435"/>
      <c r="Z846" s="1435"/>
    </row>
    <row r="847" spans="1:26" ht="12" customHeight="1">
      <c r="A847" s="1435"/>
      <c r="B847" s="1435"/>
      <c r="C847" s="1435"/>
      <c r="D847" s="1435"/>
      <c r="E847" s="1435"/>
      <c r="F847" s="1435"/>
      <c r="G847" s="1435"/>
      <c r="H847" s="1435"/>
      <c r="I847" s="1435"/>
      <c r="J847" s="1435"/>
      <c r="K847" s="1435"/>
      <c r="L847" s="1435"/>
      <c r="M847" s="1435"/>
      <c r="N847" s="1435"/>
      <c r="O847" s="1435"/>
      <c r="P847" s="1435"/>
      <c r="Q847" s="1435"/>
      <c r="R847" s="1435"/>
      <c r="S847" s="1435"/>
      <c r="T847" s="1435"/>
      <c r="U847" s="1435"/>
      <c r="V847" s="1435"/>
      <c r="W847" s="1435"/>
      <c r="X847" s="1435"/>
      <c r="Y847" s="1435"/>
      <c r="Z847" s="1435"/>
    </row>
    <row r="848" spans="1:26" ht="12" customHeight="1">
      <c r="A848" s="1435"/>
      <c r="B848" s="1435"/>
      <c r="C848" s="1435"/>
      <c r="D848" s="1435"/>
      <c r="E848" s="1435"/>
      <c r="F848" s="1435"/>
      <c r="G848" s="1435"/>
      <c r="H848" s="1435"/>
      <c r="I848" s="1435"/>
      <c r="J848" s="1435"/>
      <c r="K848" s="1435"/>
      <c r="L848" s="1435"/>
      <c r="M848" s="1435"/>
      <c r="N848" s="1435"/>
      <c r="O848" s="1435"/>
      <c r="P848" s="1435"/>
      <c r="Q848" s="1435"/>
      <c r="R848" s="1435"/>
      <c r="S848" s="1435"/>
      <c r="T848" s="1435"/>
      <c r="U848" s="1435"/>
      <c r="V848" s="1435"/>
      <c r="W848" s="1435"/>
      <c r="X848" s="1435"/>
      <c r="Y848" s="1435"/>
      <c r="Z848" s="1435"/>
    </row>
    <row r="849" spans="1:26" ht="12" customHeight="1">
      <c r="A849" s="1435"/>
      <c r="B849" s="1435"/>
      <c r="C849" s="1435"/>
      <c r="D849" s="1435"/>
      <c r="E849" s="1435"/>
      <c r="F849" s="1435"/>
      <c r="G849" s="1435"/>
      <c r="H849" s="1435"/>
      <c r="I849" s="1435"/>
      <c r="J849" s="1435"/>
      <c r="K849" s="1435"/>
      <c r="L849" s="1435"/>
      <c r="M849" s="1435"/>
      <c r="N849" s="1435"/>
      <c r="O849" s="1435"/>
      <c r="P849" s="1435"/>
      <c r="Q849" s="1435"/>
      <c r="R849" s="1435"/>
      <c r="S849" s="1435"/>
      <c r="T849" s="1435"/>
      <c r="U849" s="1435"/>
      <c r="V849" s="1435"/>
      <c r="W849" s="1435"/>
      <c r="X849" s="1435"/>
      <c r="Y849" s="1435"/>
      <c r="Z849" s="1435"/>
    </row>
    <row r="850" spans="1:26" ht="12" customHeight="1">
      <c r="A850" s="1435"/>
      <c r="B850" s="1435"/>
      <c r="C850" s="1435"/>
      <c r="D850" s="1435"/>
      <c r="E850" s="1435"/>
      <c r="F850" s="1435"/>
      <c r="G850" s="1435"/>
      <c r="H850" s="1435"/>
      <c r="I850" s="1435"/>
      <c r="J850" s="1435"/>
      <c r="K850" s="1435"/>
      <c r="L850" s="1435"/>
      <c r="M850" s="1435"/>
      <c r="N850" s="1435"/>
      <c r="O850" s="1435"/>
      <c r="P850" s="1435"/>
      <c r="Q850" s="1435"/>
      <c r="R850" s="1435"/>
      <c r="S850" s="1435"/>
      <c r="T850" s="1435"/>
      <c r="U850" s="1435"/>
      <c r="V850" s="1435"/>
      <c r="W850" s="1435"/>
      <c r="X850" s="1435"/>
      <c r="Y850" s="1435"/>
      <c r="Z850" s="1435"/>
    </row>
    <row r="851" spans="1:26" ht="12" customHeight="1">
      <c r="A851" s="1435"/>
      <c r="B851" s="1435"/>
      <c r="C851" s="1435"/>
      <c r="D851" s="1435"/>
      <c r="E851" s="1435"/>
      <c r="F851" s="1435"/>
      <c r="G851" s="1435"/>
      <c r="H851" s="1435"/>
      <c r="I851" s="1435"/>
      <c r="J851" s="1435"/>
      <c r="K851" s="1435"/>
      <c r="L851" s="1435"/>
      <c r="M851" s="1435"/>
      <c r="N851" s="1435"/>
      <c r="O851" s="1435"/>
      <c r="P851" s="1435"/>
      <c r="Q851" s="1435"/>
      <c r="R851" s="1435"/>
      <c r="S851" s="1435"/>
      <c r="T851" s="1435"/>
      <c r="U851" s="1435"/>
      <c r="V851" s="1435"/>
      <c r="W851" s="1435"/>
      <c r="X851" s="1435"/>
      <c r="Y851" s="1435"/>
      <c r="Z851" s="1435"/>
    </row>
    <row r="852" spans="1:26" ht="12" customHeight="1">
      <c r="A852" s="1435"/>
      <c r="B852" s="1435"/>
      <c r="C852" s="1435"/>
      <c r="D852" s="1435"/>
      <c r="E852" s="1435"/>
      <c r="F852" s="1435"/>
      <c r="G852" s="1435"/>
      <c r="H852" s="1435"/>
      <c r="I852" s="1435"/>
      <c r="J852" s="1435"/>
      <c r="K852" s="1435"/>
      <c r="L852" s="1435"/>
      <c r="M852" s="1435"/>
      <c r="N852" s="1435"/>
      <c r="O852" s="1435"/>
      <c r="P852" s="1435"/>
      <c r="Q852" s="1435"/>
      <c r="R852" s="1435"/>
      <c r="S852" s="1435"/>
      <c r="T852" s="1435"/>
      <c r="U852" s="1435"/>
      <c r="V852" s="1435"/>
      <c r="W852" s="1435"/>
      <c r="X852" s="1435"/>
      <c r="Y852" s="1435"/>
      <c r="Z852" s="1435"/>
    </row>
    <row r="853" spans="1:26" ht="12" customHeight="1">
      <c r="A853" s="1435"/>
      <c r="B853" s="1435"/>
      <c r="C853" s="1435"/>
      <c r="D853" s="1435"/>
      <c r="E853" s="1435"/>
      <c r="F853" s="1435"/>
      <c r="G853" s="1435"/>
      <c r="H853" s="1435"/>
      <c r="I853" s="1435"/>
      <c r="J853" s="1435"/>
      <c r="K853" s="1435"/>
      <c r="L853" s="1435"/>
      <c r="M853" s="1435"/>
      <c r="N853" s="1435"/>
      <c r="O853" s="1435"/>
      <c r="P853" s="1435"/>
      <c r="Q853" s="1435"/>
      <c r="R853" s="1435"/>
      <c r="S853" s="1435"/>
      <c r="T853" s="1435"/>
      <c r="U853" s="1435"/>
      <c r="V853" s="1435"/>
      <c r="W853" s="1435"/>
      <c r="X853" s="1435"/>
      <c r="Y853" s="1435"/>
      <c r="Z853" s="1435"/>
    </row>
    <row r="854" spans="1:26" ht="12" customHeight="1">
      <c r="A854" s="1435"/>
      <c r="B854" s="1435"/>
      <c r="C854" s="1435"/>
      <c r="D854" s="1435"/>
      <c r="E854" s="1435"/>
      <c r="F854" s="1435"/>
      <c r="G854" s="1435"/>
      <c r="H854" s="1435"/>
      <c r="I854" s="1435"/>
      <c r="J854" s="1435"/>
      <c r="K854" s="1435"/>
      <c r="L854" s="1435"/>
      <c r="M854" s="1435"/>
      <c r="N854" s="1435"/>
      <c r="O854" s="1435"/>
      <c r="P854" s="1435"/>
      <c r="Q854" s="1435"/>
      <c r="R854" s="1435"/>
      <c r="S854" s="1435"/>
      <c r="T854" s="1435"/>
      <c r="U854" s="1435"/>
      <c r="V854" s="1435"/>
      <c r="W854" s="1435"/>
      <c r="X854" s="1435"/>
      <c r="Y854" s="1435"/>
      <c r="Z854" s="1435"/>
    </row>
    <row r="855" spans="1:26" ht="12" customHeight="1">
      <c r="A855" s="1435"/>
      <c r="B855" s="1435"/>
      <c r="C855" s="1435"/>
      <c r="D855" s="1435"/>
      <c r="E855" s="1435"/>
      <c r="F855" s="1435"/>
      <c r="G855" s="1435"/>
      <c r="H855" s="1435"/>
      <c r="I855" s="1435"/>
      <c r="J855" s="1435"/>
      <c r="K855" s="1435"/>
      <c r="L855" s="1435"/>
      <c r="M855" s="1435"/>
      <c r="N855" s="1435"/>
      <c r="O855" s="1435"/>
      <c r="P855" s="1435"/>
      <c r="Q855" s="1435"/>
      <c r="R855" s="1435"/>
      <c r="S855" s="1435"/>
      <c r="T855" s="1435"/>
      <c r="U855" s="1435"/>
      <c r="V855" s="1435"/>
      <c r="W855" s="1435"/>
      <c r="X855" s="1435"/>
      <c r="Y855" s="1435"/>
      <c r="Z855" s="1435"/>
    </row>
    <row r="856" spans="1:26" ht="12" customHeight="1">
      <c r="A856" s="1435"/>
      <c r="B856" s="1435"/>
      <c r="C856" s="1435"/>
      <c r="D856" s="1435"/>
      <c r="E856" s="1435"/>
      <c r="F856" s="1435"/>
      <c r="G856" s="1435"/>
      <c r="H856" s="1435"/>
      <c r="I856" s="1435"/>
      <c r="J856" s="1435"/>
      <c r="K856" s="1435"/>
      <c r="L856" s="1435"/>
      <c r="M856" s="1435"/>
      <c r="N856" s="1435"/>
      <c r="O856" s="1435"/>
      <c r="P856" s="1435"/>
      <c r="Q856" s="1435"/>
      <c r="R856" s="1435"/>
      <c r="S856" s="1435"/>
      <c r="T856" s="1435"/>
      <c r="U856" s="1435"/>
      <c r="V856" s="1435"/>
      <c r="W856" s="1435"/>
      <c r="X856" s="1435"/>
      <c r="Y856" s="1435"/>
      <c r="Z856" s="1435"/>
    </row>
    <row r="857" spans="1:26" ht="12" customHeight="1">
      <c r="A857" s="1435"/>
      <c r="B857" s="1435"/>
      <c r="C857" s="1435"/>
      <c r="D857" s="1435"/>
      <c r="E857" s="1435"/>
      <c r="F857" s="1435"/>
      <c r="G857" s="1435"/>
      <c r="H857" s="1435"/>
      <c r="I857" s="1435"/>
      <c r="J857" s="1435"/>
      <c r="K857" s="1435"/>
      <c r="L857" s="1435"/>
      <c r="M857" s="1435"/>
      <c r="N857" s="1435"/>
      <c r="O857" s="1435"/>
      <c r="P857" s="1435"/>
      <c r="Q857" s="1435"/>
      <c r="R857" s="1435"/>
      <c r="S857" s="1435"/>
      <c r="T857" s="1435"/>
      <c r="U857" s="1435"/>
      <c r="V857" s="1435"/>
      <c r="W857" s="1435"/>
      <c r="X857" s="1435"/>
      <c r="Y857" s="1435"/>
      <c r="Z857" s="1435"/>
    </row>
    <row r="858" spans="1:26" ht="12" customHeight="1">
      <c r="A858" s="1435"/>
      <c r="B858" s="1435"/>
      <c r="C858" s="1435"/>
      <c r="D858" s="1435"/>
      <c r="E858" s="1435"/>
      <c r="F858" s="1435"/>
      <c r="G858" s="1435"/>
      <c r="H858" s="1435"/>
      <c r="I858" s="1435"/>
      <c r="J858" s="1435"/>
      <c r="K858" s="1435"/>
      <c r="L858" s="1435"/>
      <c r="M858" s="1435"/>
      <c r="N858" s="1435"/>
      <c r="O858" s="1435"/>
      <c r="P858" s="1435"/>
      <c r="Q858" s="1435"/>
      <c r="R858" s="1435"/>
      <c r="S858" s="1435"/>
      <c r="T858" s="1435"/>
      <c r="U858" s="1435"/>
      <c r="V858" s="1435"/>
      <c r="W858" s="1435"/>
      <c r="X858" s="1435"/>
      <c r="Y858" s="1435"/>
      <c r="Z858" s="1435"/>
    </row>
    <row r="859" spans="1:26" ht="12" customHeight="1">
      <c r="A859" s="1435"/>
      <c r="B859" s="1435"/>
      <c r="C859" s="1435"/>
      <c r="D859" s="1435"/>
      <c r="E859" s="1435"/>
      <c r="F859" s="1435"/>
      <c r="G859" s="1435"/>
      <c r="H859" s="1435"/>
      <c r="I859" s="1435"/>
      <c r="J859" s="1435"/>
      <c r="K859" s="1435"/>
      <c r="L859" s="1435"/>
      <c r="M859" s="1435"/>
      <c r="N859" s="1435"/>
      <c r="O859" s="1435"/>
      <c r="P859" s="1435"/>
      <c r="Q859" s="1435"/>
      <c r="R859" s="1435"/>
      <c r="S859" s="1435"/>
      <c r="T859" s="1435"/>
      <c r="U859" s="1435"/>
      <c r="V859" s="1435"/>
      <c r="W859" s="1435"/>
      <c r="X859" s="1435"/>
      <c r="Y859" s="1435"/>
      <c r="Z859" s="1435"/>
    </row>
    <row r="860" spans="1:26" ht="12" customHeight="1">
      <c r="A860" s="1435"/>
      <c r="B860" s="1435"/>
      <c r="C860" s="1435"/>
      <c r="D860" s="1435"/>
      <c r="E860" s="1435"/>
      <c r="F860" s="1435"/>
      <c r="G860" s="1435"/>
      <c r="H860" s="1435"/>
      <c r="I860" s="1435"/>
      <c r="J860" s="1435"/>
      <c r="K860" s="1435"/>
      <c r="L860" s="1435"/>
      <c r="M860" s="1435"/>
      <c r="N860" s="1435"/>
      <c r="O860" s="1435"/>
      <c r="P860" s="1435"/>
      <c r="Q860" s="1435"/>
      <c r="R860" s="1435"/>
      <c r="S860" s="1435"/>
      <c r="T860" s="1435"/>
      <c r="U860" s="1435"/>
      <c r="V860" s="1435"/>
      <c r="W860" s="1435"/>
      <c r="X860" s="1435"/>
      <c r="Y860" s="1435"/>
      <c r="Z860" s="1435"/>
    </row>
    <row r="861" spans="1:26" ht="12" customHeight="1">
      <c r="A861" s="1435"/>
      <c r="B861" s="1435"/>
      <c r="C861" s="1435"/>
      <c r="D861" s="1435"/>
      <c r="E861" s="1435"/>
      <c r="F861" s="1435"/>
      <c r="G861" s="1435"/>
      <c r="H861" s="1435"/>
      <c r="I861" s="1435"/>
      <c r="J861" s="1435"/>
      <c r="K861" s="1435"/>
      <c r="L861" s="1435"/>
      <c r="M861" s="1435"/>
      <c r="N861" s="1435"/>
      <c r="O861" s="1435"/>
      <c r="P861" s="1435"/>
      <c r="Q861" s="1435"/>
      <c r="R861" s="1435"/>
      <c r="S861" s="1435"/>
      <c r="T861" s="1435"/>
      <c r="U861" s="1435"/>
      <c r="V861" s="1435"/>
      <c r="W861" s="1435"/>
      <c r="X861" s="1435"/>
      <c r="Y861" s="1435"/>
      <c r="Z861" s="1435"/>
    </row>
    <row r="862" spans="1:26" ht="12" customHeight="1">
      <c r="A862" s="1435"/>
      <c r="B862" s="1435"/>
      <c r="C862" s="1435"/>
      <c r="D862" s="1435"/>
      <c r="E862" s="1435"/>
      <c r="F862" s="1435"/>
      <c r="G862" s="1435"/>
      <c r="H862" s="1435"/>
      <c r="I862" s="1435"/>
      <c r="J862" s="1435"/>
      <c r="K862" s="1435"/>
      <c r="L862" s="1435"/>
      <c r="M862" s="1435"/>
      <c r="N862" s="1435"/>
      <c r="O862" s="1435"/>
      <c r="P862" s="1435"/>
      <c r="Q862" s="1435"/>
      <c r="R862" s="1435"/>
      <c r="S862" s="1435"/>
      <c r="T862" s="1435"/>
      <c r="U862" s="1435"/>
      <c r="V862" s="1435"/>
      <c r="W862" s="1435"/>
      <c r="X862" s="1435"/>
      <c r="Y862" s="1435"/>
      <c r="Z862" s="1435"/>
    </row>
    <row r="863" spans="1:26" ht="12" customHeight="1">
      <c r="A863" s="1435"/>
      <c r="B863" s="1435"/>
      <c r="C863" s="1435"/>
      <c r="D863" s="1435"/>
      <c r="E863" s="1435"/>
      <c r="F863" s="1435"/>
      <c r="G863" s="1435"/>
      <c r="H863" s="1435"/>
      <c r="I863" s="1435"/>
      <c r="J863" s="1435"/>
      <c r="K863" s="1435"/>
      <c r="L863" s="1435"/>
      <c r="M863" s="1435"/>
      <c r="N863" s="1435"/>
      <c r="O863" s="1435"/>
      <c r="P863" s="1435"/>
      <c r="Q863" s="1435"/>
      <c r="R863" s="1435"/>
      <c r="S863" s="1435"/>
      <c r="T863" s="1435"/>
      <c r="U863" s="1435"/>
      <c r="V863" s="1435"/>
      <c r="W863" s="1435"/>
      <c r="X863" s="1435"/>
      <c r="Y863" s="1435"/>
      <c r="Z863" s="1435"/>
    </row>
    <row r="864" spans="1:26" ht="12" customHeight="1">
      <c r="A864" s="1435"/>
      <c r="B864" s="1435"/>
      <c r="C864" s="1435"/>
      <c r="D864" s="1435"/>
      <c r="E864" s="1435"/>
      <c r="F864" s="1435"/>
      <c r="G864" s="1435"/>
      <c r="H864" s="1435"/>
      <c r="I864" s="1435"/>
      <c r="J864" s="1435"/>
      <c r="K864" s="1435"/>
      <c r="L864" s="1435"/>
      <c r="M864" s="1435"/>
      <c r="N864" s="1435"/>
      <c r="O864" s="1435"/>
      <c r="P864" s="1435"/>
      <c r="Q864" s="1435"/>
      <c r="R864" s="1435"/>
      <c r="S864" s="1435"/>
      <c r="T864" s="1435"/>
      <c r="U864" s="1435"/>
      <c r="V864" s="1435"/>
      <c r="W864" s="1435"/>
      <c r="X864" s="1435"/>
      <c r="Y864" s="1435"/>
      <c r="Z864" s="1435"/>
    </row>
    <row r="865" spans="1:26" ht="12" customHeight="1">
      <c r="A865" s="1435"/>
      <c r="B865" s="1435"/>
      <c r="C865" s="1435"/>
      <c r="D865" s="1435"/>
      <c r="E865" s="1435"/>
      <c r="F865" s="1435"/>
      <c r="G865" s="1435"/>
      <c r="H865" s="1435"/>
      <c r="I865" s="1435"/>
      <c r="J865" s="1435"/>
      <c r="K865" s="1435"/>
      <c r="L865" s="1435"/>
      <c r="M865" s="1435"/>
      <c r="N865" s="1435"/>
      <c r="O865" s="1435"/>
      <c r="P865" s="1435"/>
      <c r="Q865" s="1435"/>
      <c r="R865" s="1435"/>
      <c r="S865" s="1435"/>
      <c r="T865" s="1435"/>
      <c r="U865" s="1435"/>
      <c r="V865" s="1435"/>
      <c r="W865" s="1435"/>
      <c r="X865" s="1435"/>
      <c r="Y865" s="1435"/>
      <c r="Z865" s="1435"/>
    </row>
    <row r="866" spans="1:26" ht="12" customHeight="1">
      <c r="A866" s="1435"/>
      <c r="B866" s="1435"/>
      <c r="C866" s="1435"/>
      <c r="D866" s="1435"/>
      <c r="E866" s="1435"/>
      <c r="F866" s="1435"/>
      <c r="G866" s="1435"/>
      <c r="H866" s="1435"/>
      <c r="I866" s="1435"/>
      <c r="J866" s="1435"/>
      <c r="K866" s="1435"/>
      <c r="L866" s="1435"/>
      <c r="M866" s="1435"/>
      <c r="N866" s="1435"/>
      <c r="O866" s="1435"/>
      <c r="P866" s="1435"/>
      <c r="Q866" s="1435"/>
      <c r="R866" s="1435"/>
      <c r="S866" s="1435"/>
      <c r="T866" s="1435"/>
      <c r="U866" s="1435"/>
      <c r="V866" s="1435"/>
      <c r="W866" s="1435"/>
      <c r="X866" s="1435"/>
      <c r="Y866" s="1435"/>
      <c r="Z866" s="1435"/>
    </row>
    <row r="867" spans="1:26" ht="12" customHeight="1">
      <c r="A867" s="1435"/>
      <c r="B867" s="1435"/>
      <c r="C867" s="1435"/>
      <c r="D867" s="1435"/>
      <c r="E867" s="1435"/>
      <c r="F867" s="1435"/>
      <c r="G867" s="1435"/>
      <c r="H867" s="1435"/>
      <c r="I867" s="1435"/>
      <c r="J867" s="1435"/>
      <c r="K867" s="1435"/>
      <c r="L867" s="1435"/>
      <c r="M867" s="1435"/>
      <c r="N867" s="1435"/>
      <c r="O867" s="1435"/>
      <c r="P867" s="1435"/>
      <c r="Q867" s="1435"/>
      <c r="R867" s="1435"/>
      <c r="S867" s="1435"/>
      <c r="T867" s="1435"/>
      <c r="U867" s="1435"/>
      <c r="V867" s="1435"/>
      <c r="W867" s="1435"/>
      <c r="X867" s="1435"/>
      <c r="Y867" s="1435"/>
      <c r="Z867" s="1435"/>
    </row>
    <row r="868" spans="1:26" ht="12" customHeight="1">
      <c r="A868" s="1435"/>
      <c r="B868" s="1435"/>
      <c r="C868" s="1435"/>
      <c r="D868" s="1435"/>
      <c r="E868" s="1435"/>
      <c r="F868" s="1435"/>
      <c r="G868" s="1435"/>
      <c r="H868" s="1435"/>
      <c r="I868" s="1435"/>
      <c r="J868" s="1435"/>
      <c r="K868" s="1435"/>
      <c r="L868" s="1435"/>
      <c r="M868" s="1435"/>
      <c r="N868" s="1435"/>
      <c r="O868" s="1435"/>
      <c r="P868" s="1435"/>
      <c r="Q868" s="1435"/>
      <c r="R868" s="1435"/>
      <c r="S868" s="1435"/>
      <c r="T868" s="1435"/>
      <c r="U868" s="1435"/>
      <c r="V868" s="1435"/>
      <c r="W868" s="1435"/>
      <c r="X868" s="1435"/>
      <c r="Y868" s="1435"/>
      <c r="Z868" s="1435"/>
    </row>
    <row r="869" spans="1:26" ht="12" customHeight="1">
      <c r="A869" s="1435"/>
      <c r="B869" s="1435"/>
      <c r="C869" s="1435"/>
      <c r="D869" s="1435"/>
      <c r="E869" s="1435"/>
      <c r="F869" s="1435"/>
      <c r="G869" s="1435"/>
      <c r="H869" s="1435"/>
      <c r="I869" s="1435"/>
      <c r="J869" s="1435"/>
      <c r="K869" s="1435"/>
      <c r="L869" s="1435"/>
      <c r="M869" s="1435"/>
      <c r="N869" s="1435"/>
      <c r="O869" s="1435"/>
      <c r="P869" s="1435"/>
      <c r="Q869" s="1435"/>
      <c r="R869" s="1435"/>
      <c r="S869" s="1435"/>
      <c r="T869" s="1435"/>
      <c r="U869" s="1435"/>
      <c r="V869" s="1435"/>
      <c r="W869" s="1435"/>
      <c r="X869" s="1435"/>
      <c r="Y869" s="1435"/>
      <c r="Z869" s="1435"/>
    </row>
    <row r="870" spans="1:26" ht="12" customHeight="1">
      <c r="A870" s="1435"/>
      <c r="B870" s="1435"/>
      <c r="C870" s="1435"/>
      <c r="D870" s="1435"/>
      <c r="E870" s="1435"/>
      <c r="F870" s="1435"/>
      <c r="G870" s="1435"/>
      <c r="H870" s="1435"/>
      <c r="I870" s="1435"/>
      <c r="J870" s="1435"/>
      <c r="K870" s="1435"/>
      <c r="L870" s="1435"/>
      <c r="M870" s="1435"/>
      <c r="N870" s="1435"/>
      <c r="O870" s="1435"/>
      <c r="P870" s="1435"/>
      <c r="Q870" s="1435"/>
      <c r="R870" s="1435"/>
      <c r="S870" s="1435"/>
      <c r="T870" s="1435"/>
      <c r="U870" s="1435"/>
      <c r="V870" s="1435"/>
      <c r="W870" s="1435"/>
      <c r="X870" s="1435"/>
      <c r="Y870" s="1435"/>
      <c r="Z870" s="1435"/>
    </row>
    <row r="871" spans="1:26" ht="12" customHeight="1">
      <c r="A871" s="1435"/>
      <c r="B871" s="1435"/>
      <c r="C871" s="1435"/>
      <c r="D871" s="1435"/>
      <c r="E871" s="1435"/>
      <c r="F871" s="1435"/>
      <c r="G871" s="1435"/>
      <c r="H871" s="1435"/>
      <c r="I871" s="1435"/>
      <c r="J871" s="1435"/>
      <c r="K871" s="1435"/>
      <c r="L871" s="1435"/>
      <c r="M871" s="1435"/>
      <c r="N871" s="1435"/>
      <c r="O871" s="1435"/>
      <c r="P871" s="1435"/>
      <c r="Q871" s="1435"/>
      <c r="R871" s="1435"/>
      <c r="S871" s="1435"/>
      <c r="T871" s="1435"/>
      <c r="U871" s="1435"/>
      <c r="V871" s="1435"/>
      <c r="W871" s="1435"/>
      <c r="X871" s="1435"/>
      <c r="Y871" s="1435"/>
      <c r="Z871" s="1435"/>
    </row>
    <row r="872" spans="1:26" ht="12" customHeight="1">
      <c r="A872" s="1435"/>
      <c r="B872" s="1435"/>
      <c r="C872" s="1435"/>
      <c r="D872" s="1435"/>
      <c r="E872" s="1435"/>
      <c r="F872" s="1435"/>
      <c r="G872" s="1435"/>
      <c r="H872" s="1435"/>
      <c r="I872" s="1435"/>
      <c r="J872" s="1435"/>
      <c r="K872" s="1435"/>
      <c r="L872" s="1435"/>
      <c r="M872" s="1435"/>
      <c r="N872" s="1435"/>
      <c r="O872" s="1435"/>
      <c r="P872" s="1435"/>
      <c r="Q872" s="1435"/>
      <c r="R872" s="1435"/>
      <c r="S872" s="1435"/>
      <c r="T872" s="1435"/>
      <c r="U872" s="1435"/>
      <c r="V872" s="1435"/>
      <c r="W872" s="1435"/>
      <c r="X872" s="1435"/>
      <c r="Y872" s="1435"/>
      <c r="Z872" s="1435"/>
    </row>
    <row r="873" spans="1:26" ht="12" customHeight="1">
      <c r="A873" s="1435"/>
      <c r="B873" s="1435"/>
      <c r="C873" s="1435"/>
      <c r="D873" s="1435"/>
      <c r="E873" s="1435"/>
      <c r="F873" s="1435"/>
      <c r="G873" s="1435"/>
      <c r="H873" s="1435"/>
      <c r="I873" s="1435"/>
      <c r="J873" s="1435"/>
      <c r="K873" s="1435"/>
      <c r="L873" s="1435"/>
      <c r="M873" s="1435"/>
      <c r="N873" s="1435"/>
      <c r="O873" s="1435"/>
      <c r="P873" s="1435"/>
      <c r="Q873" s="1435"/>
      <c r="R873" s="1435"/>
      <c r="S873" s="1435"/>
      <c r="T873" s="1435"/>
      <c r="U873" s="1435"/>
      <c r="V873" s="1435"/>
      <c r="W873" s="1435"/>
      <c r="X873" s="1435"/>
      <c r="Y873" s="1435"/>
      <c r="Z873" s="1435"/>
    </row>
    <row r="874" spans="1:26" ht="12" customHeight="1">
      <c r="A874" s="1435"/>
      <c r="B874" s="1435"/>
      <c r="C874" s="1435"/>
      <c r="D874" s="1435"/>
      <c r="E874" s="1435"/>
      <c r="F874" s="1435"/>
      <c r="G874" s="1435"/>
      <c r="H874" s="1435"/>
      <c r="I874" s="1435"/>
      <c r="J874" s="1435"/>
      <c r="K874" s="1435"/>
      <c r="L874" s="1435"/>
      <c r="M874" s="1435"/>
      <c r="N874" s="1435"/>
      <c r="O874" s="1435"/>
      <c r="P874" s="1435"/>
      <c r="Q874" s="1435"/>
      <c r="R874" s="1435"/>
      <c r="S874" s="1435"/>
      <c r="T874" s="1435"/>
      <c r="U874" s="1435"/>
      <c r="V874" s="1435"/>
      <c r="W874" s="1435"/>
      <c r="X874" s="1435"/>
      <c r="Y874" s="1435"/>
      <c r="Z874" s="1435"/>
    </row>
    <row r="875" spans="1:26" ht="12" customHeight="1">
      <c r="A875" s="1435"/>
      <c r="B875" s="1435"/>
      <c r="C875" s="1435"/>
      <c r="D875" s="1435"/>
      <c r="E875" s="1435"/>
      <c r="F875" s="1435"/>
      <c r="G875" s="1435"/>
      <c r="H875" s="1435"/>
      <c r="I875" s="1435"/>
      <c r="J875" s="1435"/>
      <c r="K875" s="1435"/>
      <c r="L875" s="1435"/>
      <c r="M875" s="1435"/>
      <c r="N875" s="1435"/>
      <c r="O875" s="1435"/>
      <c r="P875" s="1435"/>
      <c r="Q875" s="1435"/>
      <c r="R875" s="1435"/>
      <c r="S875" s="1435"/>
      <c r="T875" s="1435"/>
      <c r="U875" s="1435"/>
      <c r="V875" s="1435"/>
      <c r="W875" s="1435"/>
      <c r="X875" s="1435"/>
      <c r="Y875" s="1435"/>
      <c r="Z875" s="1435"/>
    </row>
    <row r="876" spans="1:26" ht="12" customHeight="1">
      <c r="A876" s="1435"/>
      <c r="B876" s="1435"/>
      <c r="C876" s="1435"/>
      <c r="D876" s="1435"/>
      <c r="E876" s="1435"/>
      <c r="F876" s="1435"/>
      <c r="G876" s="1435"/>
      <c r="H876" s="1435"/>
      <c r="I876" s="1435"/>
      <c r="J876" s="1435"/>
      <c r="K876" s="1435"/>
      <c r="L876" s="1435"/>
      <c r="M876" s="1435"/>
      <c r="N876" s="1435"/>
      <c r="O876" s="1435"/>
      <c r="P876" s="1435"/>
      <c r="Q876" s="1435"/>
      <c r="R876" s="1435"/>
      <c r="S876" s="1435"/>
      <c r="T876" s="1435"/>
      <c r="U876" s="1435"/>
      <c r="V876" s="1435"/>
      <c r="W876" s="1435"/>
      <c r="X876" s="1435"/>
      <c r="Y876" s="1435"/>
      <c r="Z876" s="1435"/>
    </row>
    <row r="877" spans="1:26" ht="12" customHeight="1">
      <c r="A877" s="1435"/>
      <c r="B877" s="1435"/>
      <c r="C877" s="1435"/>
      <c r="D877" s="1435"/>
      <c r="E877" s="1435"/>
      <c r="F877" s="1435"/>
      <c r="G877" s="1435"/>
      <c r="H877" s="1435"/>
      <c r="I877" s="1435"/>
      <c r="J877" s="1435"/>
      <c r="K877" s="1435"/>
      <c r="L877" s="1435"/>
      <c r="M877" s="1435"/>
      <c r="N877" s="1435"/>
      <c r="O877" s="1435"/>
      <c r="P877" s="1435"/>
      <c r="Q877" s="1435"/>
      <c r="R877" s="1435"/>
      <c r="S877" s="1435"/>
      <c r="T877" s="1435"/>
      <c r="U877" s="1435"/>
      <c r="V877" s="1435"/>
      <c r="W877" s="1435"/>
      <c r="X877" s="1435"/>
      <c r="Y877" s="1435"/>
      <c r="Z877" s="1435"/>
    </row>
    <row r="878" spans="1:26" ht="12" customHeight="1">
      <c r="A878" s="1435"/>
      <c r="B878" s="1435"/>
      <c r="C878" s="1435"/>
      <c r="D878" s="1435"/>
      <c r="E878" s="1435"/>
      <c r="F878" s="1435"/>
      <c r="G878" s="1435"/>
      <c r="H878" s="1435"/>
      <c r="I878" s="1435"/>
      <c r="J878" s="1435"/>
      <c r="K878" s="1435"/>
      <c r="L878" s="1435"/>
      <c r="M878" s="1435"/>
      <c r="N878" s="1435"/>
      <c r="O878" s="1435"/>
      <c r="P878" s="1435"/>
      <c r="Q878" s="1435"/>
      <c r="R878" s="1435"/>
      <c r="S878" s="1435"/>
      <c r="T878" s="1435"/>
      <c r="U878" s="1435"/>
      <c r="V878" s="1435"/>
      <c r="W878" s="1435"/>
      <c r="X878" s="1435"/>
      <c r="Y878" s="1435"/>
      <c r="Z878" s="1435"/>
    </row>
    <row r="879" spans="1:26" ht="12" customHeight="1">
      <c r="A879" s="1435"/>
      <c r="B879" s="1435"/>
      <c r="C879" s="1435"/>
      <c r="D879" s="1435"/>
      <c r="E879" s="1435"/>
      <c r="F879" s="1435"/>
      <c r="G879" s="1435"/>
      <c r="H879" s="1435"/>
      <c r="I879" s="1435"/>
      <c r="J879" s="1435"/>
      <c r="K879" s="1435"/>
      <c r="L879" s="1435"/>
      <c r="M879" s="1435"/>
      <c r="N879" s="1435"/>
      <c r="O879" s="1435"/>
      <c r="P879" s="1435"/>
      <c r="Q879" s="1435"/>
      <c r="R879" s="1435"/>
      <c r="S879" s="1435"/>
      <c r="T879" s="1435"/>
      <c r="U879" s="1435"/>
      <c r="V879" s="1435"/>
      <c r="W879" s="1435"/>
      <c r="X879" s="1435"/>
      <c r="Y879" s="1435"/>
      <c r="Z879" s="1435"/>
    </row>
    <row r="880" spans="1:26" ht="12" customHeight="1">
      <c r="A880" s="1435"/>
      <c r="B880" s="1435"/>
      <c r="C880" s="1435"/>
      <c r="D880" s="1435"/>
      <c r="E880" s="1435"/>
      <c r="F880" s="1435"/>
      <c r="G880" s="1435"/>
      <c r="H880" s="1435"/>
      <c r="I880" s="1435"/>
      <c r="J880" s="1435"/>
      <c r="K880" s="1435"/>
      <c r="L880" s="1435"/>
      <c r="M880" s="1435"/>
      <c r="N880" s="1435"/>
      <c r="O880" s="1435"/>
      <c r="P880" s="1435"/>
      <c r="Q880" s="1435"/>
      <c r="R880" s="1435"/>
      <c r="S880" s="1435"/>
      <c r="T880" s="1435"/>
      <c r="U880" s="1435"/>
      <c r="V880" s="1435"/>
      <c r="W880" s="1435"/>
      <c r="X880" s="1435"/>
      <c r="Y880" s="1435"/>
      <c r="Z880" s="1435"/>
    </row>
    <row r="881" spans="1:26" ht="12" customHeight="1">
      <c r="A881" s="1435"/>
      <c r="B881" s="1435"/>
      <c r="C881" s="1435"/>
      <c r="D881" s="1435"/>
      <c r="E881" s="1435"/>
      <c r="F881" s="1435"/>
      <c r="G881" s="1435"/>
      <c r="H881" s="1435"/>
      <c r="I881" s="1435"/>
      <c r="J881" s="1435"/>
      <c r="K881" s="1435"/>
      <c r="L881" s="1435"/>
      <c r="M881" s="1435"/>
      <c r="N881" s="1435"/>
      <c r="O881" s="1435"/>
      <c r="P881" s="1435"/>
      <c r="Q881" s="1435"/>
      <c r="R881" s="1435"/>
      <c r="S881" s="1435"/>
      <c r="T881" s="1435"/>
      <c r="U881" s="1435"/>
      <c r="V881" s="1435"/>
      <c r="W881" s="1435"/>
      <c r="X881" s="1435"/>
      <c r="Y881" s="1435"/>
      <c r="Z881" s="1435"/>
    </row>
    <row r="882" spans="1:26" ht="12" customHeight="1">
      <c r="A882" s="1435"/>
      <c r="B882" s="1435"/>
      <c r="C882" s="1435"/>
      <c r="D882" s="1435"/>
      <c r="E882" s="1435"/>
      <c r="F882" s="1435"/>
      <c r="G882" s="1435"/>
      <c r="H882" s="1435"/>
      <c r="I882" s="1435"/>
      <c r="J882" s="1435"/>
      <c r="K882" s="1435"/>
      <c r="L882" s="1435"/>
      <c r="M882" s="1435"/>
      <c r="N882" s="1435"/>
      <c r="O882" s="1435"/>
      <c r="P882" s="1435"/>
      <c r="Q882" s="1435"/>
      <c r="R882" s="1435"/>
      <c r="S882" s="1435"/>
      <c r="T882" s="1435"/>
      <c r="U882" s="1435"/>
      <c r="V882" s="1435"/>
      <c r="W882" s="1435"/>
      <c r="X882" s="1435"/>
      <c r="Y882" s="1435"/>
      <c r="Z882" s="1435"/>
    </row>
    <row r="883" spans="1:26" ht="12" customHeight="1">
      <c r="A883" s="1435"/>
      <c r="B883" s="1435"/>
      <c r="C883" s="1435"/>
      <c r="D883" s="1435"/>
      <c r="E883" s="1435"/>
      <c r="F883" s="1435"/>
      <c r="G883" s="1435"/>
      <c r="H883" s="1435"/>
      <c r="I883" s="1435"/>
      <c r="J883" s="1435"/>
      <c r="K883" s="1435"/>
      <c r="L883" s="1435"/>
      <c r="M883" s="1435"/>
      <c r="N883" s="1435"/>
      <c r="O883" s="1435"/>
      <c r="P883" s="1435"/>
      <c r="Q883" s="1435"/>
      <c r="R883" s="1435"/>
      <c r="S883" s="1435"/>
      <c r="T883" s="1435"/>
      <c r="U883" s="1435"/>
      <c r="V883" s="1435"/>
      <c r="W883" s="1435"/>
      <c r="X883" s="1435"/>
      <c r="Y883" s="1435"/>
      <c r="Z883" s="1435"/>
    </row>
    <row r="884" spans="1:26" ht="12" customHeight="1">
      <c r="A884" s="1435"/>
      <c r="B884" s="1435"/>
      <c r="C884" s="1435"/>
      <c r="D884" s="1435"/>
      <c r="E884" s="1435"/>
      <c r="F884" s="1435"/>
      <c r="G884" s="1435"/>
      <c r="H884" s="1435"/>
      <c r="I884" s="1435"/>
      <c r="J884" s="1435"/>
      <c r="K884" s="1435"/>
      <c r="L884" s="1435"/>
      <c r="M884" s="1435"/>
      <c r="N884" s="1435"/>
      <c r="O884" s="1435"/>
      <c r="P884" s="1435"/>
      <c r="Q884" s="1435"/>
      <c r="R884" s="1435"/>
      <c r="S884" s="1435"/>
      <c r="T884" s="1435"/>
      <c r="U884" s="1435"/>
      <c r="V884" s="1435"/>
      <c r="W884" s="1435"/>
      <c r="X884" s="1435"/>
      <c r="Y884" s="1435"/>
      <c r="Z884" s="1435"/>
    </row>
    <row r="885" spans="1:26" ht="12" customHeight="1">
      <c r="A885" s="1435"/>
      <c r="B885" s="1435"/>
      <c r="C885" s="1435"/>
      <c r="D885" s="1435"/>
      <c r="E885" s="1435"/>
      <c r="F885" s="1435"/>
      <c r="G885" s="1435"/>
      <c r="H885" s="1435"/>
      <c r="I885" s="1435"/>
      <c r="J885" s="1435"/>
      <c r="K885" s="1435"/>
      <c r="L885" s="1435"/>
      <c r="M885" s="1435"/>
      <c r="N885" s="1435"/>
      <c r="O885" s="1435"/>
      <c r="P885" s="1435"/>
      <c r="Q885" s="1435"/>
      <c r="R885" s="1435"/>
      <c r="S885" s="1435"/>
      <c r="T885" s="1435"/>
      <c r="U885" s="1435"/>
      <c r="V885" s="1435"/>
      <c r="W885" s="1435"/>
      <c r="X885" s="1435"/>
      <c r="Y885" s="1435"/>
      <c r="Z885" s="1435"/>
    </row>
    <row r="886" spans="1:26" ht="12" customHeight="1">
      <c r="A886" s="1435"/>
      <c r="B886" s="1435"/>
      <c r="C886" s="1435"/>
      <c r="D886" s="1435"/>
      <c r="E886" s="1435"/>
      <c r="F886" s="1435"/>
      <c r="G886" s="1435"/>
      <c r="H886" s="1435"/>
      <c r="I886" s="1435"/>
      <c r="J886" s="1435"/>
      <c r="K886" s="1435"/>
      <c r="L886" s="1435"/>
      <c r="M886" s="1435"/>
      <c r="N886" s="1435"/>
      <c r="O886" s="1435"/>
      <c r="P886" s="1435"/>
      <c r="Q886" s="1435"/>
      <c r="R886" s="1435"/>
      <c r="S886" s="1435"/>
      <c r="T886" s="1435"/>
      <c r="U886" s="1435"/>
      <c r="V886" s="1435"/>
      <c r="W886" s="1435"/>
      <c r="X886" s="1435"/>
      <c r="Y886" s="1435"/>
      <c r="Z886" s="1435"/>
    </row>
    <row r="887" spans="1:26" ht="12" customHeight="1">
      <c r="A887" s="1435"/>
      <c r="B887" s="1435"/>
      <c r="C887" s="1435"/>
      <c r="D887" s="1435"/>
      <c r="E887" s="1435"/>
      <c r="F887" s="1435"/>
      <c r="G887" s="1435"/>
      <c r="H887" s="1435"/>
      <c r="I887" s="1435"/>
      <c r="J887" s="1435"/>
      <c r="K887" s="1435"/>
      <c r="L887" s="1435"/>
      <c r="M887" s="1435"/>
      <c r="N887" s="1435"/>
      <c r="O887" s="1435"/>
      <c r="P887" s="1435"/>
      <c r="Q887" s="1435"/>
      <c r="R887" s="1435"/>
      <c r="S887" s="1435"/>
      <c r="T887" s="1435"/>
      <c r="U887" s="1435"/>
      <c r="V887" s="1435"/>
      <c r="W887" s="1435"/>
      <c r="X887" s="1435"/>
      <c r="Y887" s="1435"/>
      <c r="Z887" s="1435"/>
    </row>
    <row r="888" spans="1:26" ht="12" customHeight="1">
      <c r="A888" s="1435"/>
      <c r="B888" s="1435"/>
      <c r="C888" s="1435"/>
      <c r="D888" s="1435"/>
      <c r="E888" s="1435"/>
      <c r="F888" s="1435"/>
      <c r="G888" s="1435"/>
      <c r="H888" s="1435"/>
      <c r="I888" s="1435"/>
      <c r="J888" s="1435"/>
      <c r="K888" s="1435"/>
      <c r="L888" s="1435"/>
      <c r="M888" s="1435"/>
      <c r="N888" s="1435"/>
      <c r="O888" s="1435"/>
      <c r="P888" s="1435"/>
      <c r="Q888" s="1435"/>
      <c r="R888" s="1435"/>
      <c r="S888" s="1435"/>
      <c r="T888" s="1435"/>
      <c r="U888" s="1435"/>
      <c r="V888" s="1435"/>
      <c r="W888" s="1435"/>
      <c r="X888" s="1435"/>
      <c r="Y888" s="1435"/>
      <c r="Z888" s="1435"/>
    </row>
    <row r="889" spans="1:26" ht="12" customHeight="1">
      <c r="A889" s="1435"/>
      <c r="B889" s="1435"/>
      <c r="C889" s="1435"/>
      <c r="D889" s="1435"/>
      <c r="E889" s="1435"/>
      <c r="F889" s="1435"/>
      <c r="G889" s="1435"/>
      <c r="H889" s="1435"/>
      <c r="I889" s="1435"/>
      <c r="J889" s="1435"/>
      <c r="K889" s="1435"/>
      <c r="L889" s="1435"/>
      <c r="M889" s="1435"/>
      <c r="N889" s="1435"/>
      <c r="O889" s="1435"/>
      <c r="P889" s="1435"/>
      <c r="Q889" s="1435"/>
      <c r="R889" s="1435"/>
      <c r="S889" s="1435"/>
      <c r="T889" s="1435"/>
      <c r="U889" s="1435"/>
      <c r="V889" s="1435"/>
      <c r="W889" s="1435"/>
      <c r="X889" s="1435"/>
      <c r="Y889" s="1435"/>
      <c r="Z889" s="1435"/>
    </row>
    <row r="890" spans="1:26" ht="12" customHeight="1">
      <c r="A890" s="1435"/>
      <c r="B890" s="1435"/>
      <c r="C890" s="1435"/>
      <c r="D890" s="1435"/>
      <c r="E890" s="1435"/>
      <c r="F890" s="1435"/>
      <c r="G890" s="1435"/>
      <c r="H890" s="1435"/>
      <c r="I890" s="1435"/>
      <c r="J890" s="1435"/>
      <c r="K890" s="1435"/>
      <c r="L890" s="1435"/>
      <c r="M890" s="1435"/>
      <c r="N890" s="1435"/>
      <c r="O890" s="1435"/>
      <c r="P890" s="1435"/>
      <c r="Q890" s="1435"/>
      <c r="R890" s="1435"/>
      <c r="S890" s="1435"/>
      <c r="T890" s="1435"/>
      <c r="U890" s="1435"/>
      <c r="V890" s="1435"/>
      <c r="W890" s="1435"/>
      <c r="X890" s="1435"/>
      <c r="Y890" s="1435"/>
      <c r="Z890" s="1435"/>
    </row>
    <row r="891" spans="1:26" ht="12" customHeight="1">
      <c r="A891" s="1435"/>
      <c r="B891" s="1435"/>
      <c r="C891" s="1435"/>
      <c r="D891" s="1435"/>
      <c r="E891" s="1435"/>
      <c r="F891" s="1435"/>
      <c r="G891" s="1435"/>
      <c r="H891" s="1435"/>
      <c r="I891" s="1435"/>
      <c r="J891" s="1435"/>
      <c r="K891" s="1435"/>
      <c r="L891" s="1435"/>
      <c r="M891" s="1435"/>
      <c r="N891" s="1435"/>
      <c r="O891" s="1435"/>
      <c r="P891" s="1435"/>
      <c r="Q891" s="1435"/>
      <c r="R891" s="1435"/>
      <c r="S891" s="1435"/>
      <c r="T891" s="1435"/>
      <c r="U891" s="1435"/>
      <c r="V891" s="1435"/>
      <c r="W891" s="1435"/>
      <c r="X891" s="1435"/>
      <c r="Y891" s="1435"/>
      <c r="Z891" s="1435"/>
    </row>
    <row r="892" spans="1:26" ht="12" customHeight="1">
      <c r="A892" s="1435"/>
      <c r="B892" s="1435"/>
      <c r="C892" s="1435"/>
      <c r="D892" s="1435"/>
      <c r="E892" s="1435"/>
      <c r="F892" s="1435"/>
      <c r="G892" s="1435"/>
      <c r="H892" s="1435"/>
      <c r="I892" s="1435"/>
      <c r="J892" s="1435"/>
      <c r="K892" s="1435"/>
      <c r="L892" s="1435"/>
      <c r="M892" s="1435"/>
      <c r="N892" s="1435"/>
      <c r="O892" s="1435"/>
      <c r="P892" s="1435"/>
      <c r="Q892" s="1435"/>
      <c r="R892" s="1435"/>
      <c r="S892" s="1435"/>
      <c r="T892" s="1435"/>
      <c r="U892" s="1435"/>
      <c r="V892" s="1435"/>
      <c r="W892" s="1435"/>
      <c r="X892" s="1435"/>
      <c r="Y892" s="1435"/>
      <c r="Z892" s="1435"/>
    </row>
    <row r="893" spans="1:26" ht="12" customHeight="1">
      <c r="A893" s="1435"/>
      <c r="B893" s="1435"/>
      <c r="C893" s="1435"/>
      <c r="D893" s="1435"/>
      <c r="E893" s="1435"/>
      <c r="F893" s="1435"/>
      <c r="G893" s="1435"/>
      <c r="H893" s="1435"/>
      <c r="I893" s="1435"/>
      <c r="J893" s="1435"/>
      <c r="K893" s="1435"/>
      <c r="L893" s="1435"/>
      <c r="M893" s="1435"/>
      <c r="N893" s="1435"/>
      <c r="O893" s="1435"/>
      <c r="P893" s="1435"/>
      <c r="Q893" s="1435"/>
      <c r="R893" s="1435"/>
      <c r="S893" s="1435"/>
      <c r="T893" s="1435"/>
      <c r="U893" s="1435"/>
      <c r="V893" s="1435"/>
      <c r="W893" s="1435"/>
      <c r="X893" s="1435"/>
      <c r="Y893" s="1435"/>
      <c r="Z893" s="1435"/>
    </row>
    <row r="894" spans="1:26" ht="12" customHeight="1">
      <c r="A894" s="1435"/>
      <c r="B894" s="1435"/>
      <c r="C894" s="1435"/>
      <c r="D894" s="1435"/>
      <c r="E894" s="1435"/>
      <c r="F894" s="1435"/>
      <c r="G894" s="1435"/>
      <c r="H894" s="1435"/>
      <c r="I894" s="1435"/>
      <c r="J894" s="1435"/>
      <c r="K894" s="1435"/>
      <c r="L894" s="1435"/>
      <c r="M894" s="1435"/>
      <c r="N894" s="1435"/>
      <c r="O894" s="1435"/>
      <c r="P894" s="1435"/>
      <c r="Q894" s="1435"/>
      <c r="R894" s="1435"/>
      <c r="S894" s="1435"/>
      <c r="T894" s="1435"/>
      <c r="U894" s="1435"/>
      <c r="V894" s="1435"/>
      <c r="W894" s="1435"/>
      <c r="X894" s="1435"/>
      <c r="Y894" s="1435"/>
      <c r="Z894" s="1435"/>
    </row>
    <row r="895" spans="1:26" ht="12" customHeight="1">
      <c r="A895" s="1435"/>
      <c r="B895" s="1435"/>
      <c r="C895" s="1435"/>
      <c r="D895" s="1435"/>
      <c r="E895" s="1435"/>
      <c r="F895" s="1435"/>
      <c r="G895" s="1435"/>
      <c r="H895" s="1435"/>
      <c r="I895" s="1435"/>
      <c r="J895" s="1435"/>
      <c r="K895" s="1435"/>
      <c r="L895" s="1435"/>
      <c r="M895" s="1435"/>
      <c r="N895" s="1435"/>
      <c r="O895" s="1435"/>
      <c r="P895" s="1435"/>
      <c r="Q895" s="1435"/>
      <c r="R895" s="1435"/>
      <c r="S895" s="1435"/>
      <c r="T895" s="1435"/>
      <c r="U895" s="1435"/>
      <c r="V895" s="1435"/>
      <c r="W895" s="1435"/>
      <c r="X895" s="1435"/>
      <c r="Y895" s="1435"/>
      <c r="Z895" s="1435"/>
    </row>
    <row r="896" spans="1:26" ht="12" customHeight="1">
      <c r="A896" s="1435"/>
      <c r="B896" s="1435"/>
      <c r="C896" s="1435"/>
      <c r="D896" s="1435"/>
      <c r="E896" s="1435"/>
      <c r="F896" s="1435"/>
      <c r="G896" s="1435"/>
      <c r="H896" s="1435"/>
      <c r="I896" s="1435"/>
      <c r="J896" s="1435"/>
      <c r="K896" s="1435"/>
      <c r="L896" s="1435"/>
      <c r="M896" s="1435"/>
      <c r="N896" s="1435"/>
      <c r="O896" s="1435"/>
      <c r="P896" s="1435"/>
      <c r="Q896" s="1435"/>
      <c r="R896" s="1435"/>
      <c r="S896" s="1435"/>
      <c r="T896" s="1435"/>
      <c r="U896" s="1435"/>
      <c r="V896" s="1435"/>
      <c r="W896" s="1435"/>
      <c r="X896" s="1435"/>
      <c r="Y896" s="1435"/>
      <c r="Z896" s="1435"/>
    </row>
    <row r="897" spans="1:26" ht="12" customHeight="1">
      <c r="A897" s="1435"/>
      <c r="B897" s="1435"/>
      <c r="C897" s="1435"/>
      <c r="D897" s="1435"/>
      <c r="E897" s="1435"/>
      <c r="F897" s="1435"/>
      <c r="G897" s="1435"/>
      <c r="H897" s="1435"/>
      <c r="I897" s="1435"/>
      <c r="J897" s="1435"/>
      <c r="K897" s="1435"/>
      <c r="L897" s="1435"/>
      <c r="M897" s="1435"/>
      <c r="N897" s="1435"/>
      <c r="O897" s="1435"/>
      <c r="P897" s="1435"/>
      <c r="Q897" s="1435"/>
      <c r="R897" s="1435"/>
      <c r="S897" s="1435"/>
      <c r="T897" s="1435"/>
      <c r="U897" s="1435"/>
      <c r="V897" s="1435"/>
      <c r="W897" s="1435"/>
      <c r="X897" s="1435"/>
      <c r="Y897" s="1435"/>
      <c r="Z897" s="1435"/>
    </row>
    <row r="898" spans="1:26" ht="12" customHeight="1">
      <c r="A898" s="1435"/>
      <c r="B898" s="1435"/>
      <c r="C898" s="1435"/>
      <c r="D898" s="1435"/>
      <c r="E898" s="1435"/>
      <c r="F898" s="1435"/>
      <c r="G898" s="1435"/>
      <c r="H898" s="1435"/>
      <c r="I898" s="1435"/>
      <c r="J898" s="1435"/>
      <c r="K898" s="1435"/>
      <c r="L898" s="1435"/>
      <c r="M898" s="1435"/>
      <c r="N898" s="1435"/>
      <c r="O898" s="1435"/>
      <c r="P898" s="1435"/>
      <c r="Q898" s="1435"/>
      <c r="R898" s="1435"/>
      <c r="S898" s="1435"/>
      <c r="T898" s="1435"/>
      <c r="U898" s="1435"/>
      <c r="V898" s="1435"/>
      <c r="W898" s="1435"/>
      <c r="X898" s="1435"/>
      <c r="Y898" s="1435"/>
      <c r="Z898" s="1435"/>
    </row>
    <row r="899" spans="1:26" ht="12" customHeight="1">
      <c r="A899" s="1435"/>
      <c r="B899" s="1435"/>
      <c r="C899" s="1435"/>
      <c r="D899" s="1435"/>
      <c r="E899" s="1435"/>
      <c r="F899" s="1435"/>
      <c r="G899" s="1435"/>
      <c r="H899" s="1435"/>
      <c r="I899" s="1435"/>
      <c r="J899" s="1435"/>
      <c r="K899" s="1435"/>
      <c r="L899" s="1435"/>
      <c r="M899" s="1435"/>
      <c r="N899" s="1435"/>
      <c r="O899" s="1435"/>
      <c r="P899" s="1435"/>
      <c r="Q899" s="1435"/>
      <c r="R899" s="1435"/>
      <c r="S899" s="1435"/>
      <c r="T899" s="1435"/>
      <c r="U899" s="1435"/>
      <c r="V899" s="1435"/>
      <c r="W899" s="1435"/>
      <c r="X899" s="1435"/>
      <c r="Y899" s="1435"/>
      <c r="Z899" s="1435"/>
    </row>
    <row r="900" spans="1:26" ht="12" customHeight="1">
      <c r="A900" s="1435"/>
      <c r="B900" s="1435"/>
      <c r="C900" s="1435"/>
      <c r="D900" s="1435"/>
      <c r="E900" s="1435"/>
      <c r="F900" s="1435"/>
      <c r="G900" s="1435"/>
      <c r="H900" s="1435"/>
      <c r="I900" s="1435"/>
      <c r="J900" s="1435"/>
      <c r="K900" s="1435"/>
      <c r="L900" s="1435"/>
      <c r="M900" s="1435"/>
      <c r="N900" s="1435"/>
      <c r="O900" s="1435"/>
      <c r="P900" s="1435"/>
      <c r="Q900" s="1435"/>
      <c r="R900" s="1435"/>
      <c r="S900" s="1435"/>
      <c r="T900" s="1435"/>
      <c r="U900" s="1435"/>
      <c r="V900" s="1435"/>
      <c r="W900" s="1435"/>
      <c r="X900" s="1435"/>
      <c r="Y900" s="1435"/>
      <c r="Z900" s="1435"/>
    </row>
    <row r="901" spans="1:26" ht="12" customHeight="1">
      <c r="A901" s="1435"/>
      <c r="B901" s="1435"/>
      <c r="C901" s="1435"/>
      <c r="D901" s="1435"/>
      <c r="E901" s="1435"/>
      <c r="F901" s="1435"/>
      <c r="G901" s="1435"/>
      <c r="H901" s="1435"/>
      <c r="I901" s="1435"/>
      <c r="J901" s="1435"/>
      <c r="K901" s="1435"/>
      <c r="L901" s="1435"/>
      <c r="M901" s="1435"/>
      <c r="N901" s="1435"/>
      <c r="O901" s="1435"/>
      <c r="P901" s="1435"/>
      <c r="Q901" s="1435"/>
      <c r="R901" s="1435"/>
      <c r="S901" s="1435"/>
      <c r="T901" s="1435"/>
      <c r="U901" s="1435"/>
      <c r="V901" s="1435"/>
      <c r="W901" s="1435"/>
      <c r="X901" s="1435"/>
      <c r="Y901" s="1435"/>
      <c r="Z901" s="1435"/>
    </row>
    <row r="902" spans="1:26" ht="12" customHeight="1">
      <c r="A902" s="1435"/>
      <c r="B902" s="1435"/>
      <c r="C902" s="1435"/>
      <c r="D902" s="1435"/>
      <c r="E902" s="1435"/>
      <c r="F902" s="1435"/>
      <c r="G902" s="1435"/>
      <c r="H902" s="1435"/>
      <c r="I902" s="1435"/>
      <c r="J902" s="1435"/>
      <c r="K902" s="1435"/>
      <c r="L902" s="1435"/>
      <c r="M902" s="1435"/>
      <c r="N902" s="1435"/>
      <c r="O902" s="1435"/>
      <c r="P902" s="1435"/>
      <c r="Q902" s="1435"/>
      <c r="R902" s="1435"/>
      <c r="S902" s="1435"/>
      <c r="T902" s="1435"/>
      <c r="U902" s="1435"/>
      <c r="V902" s="1435"/>
      <c r="W902" s="1435"/>
      <c r="X902" s="1435"/>
      <c r="Y902" s="1435"/>
      <c r="Z902" s="1435"/>
    </row>
    <row r="903" spans="1:26" ht="12" customHeight="1">
      <c r="A903" s="1435"/>
      <c r="B903" s="1435"/>
      <c r="C903" s="1435"/>
      <c r="D903" s="1435"/>
      <c r="E903" s="1435"/>
      <c r="F903" s="1435"/>
      <c r="G903" s="1435"/>
      <c r="H903" s="1435"/>
      <c r="I903" s="1435"/>
      <c r="J903" s="1435"/>
      <c r="K903" s="1435"/>
      <c r="L903" s="1435"/>
      <c r="M903" s="1435"/>
      <c r="N903" s="1435"/>
      <c r="O903" s="1435"/>
      <c r="P903" s="1435"/>
      <c r="Q903" s="1435"/>
      <c r="R903" s="1435"/>
      <c r="S903" s="1435"/>
      <c r="T903" s="1435"/>
      <c r="U903" s="1435"/>
      <c r="V903" s="1435"/>
      <c r="W903" s="1435"/>
      <c r="X903" s="1435"/>
      <c r="Y903" s="1435"/>
      <c r="Z903" s="1435"/>
    </row>
    <row r="904" spans="1:26" ht="12" customHeight="1">
      <c r="A904" s="1435"/>
      <c r="B904" s="1435"/>
      <c r="C904" s="1435"/>
      <c r="D904" s="1435"/>
      <c r="E904" s="1435"/>
      <c r="F904" s="1435"/>
      <c r="G904" s="1435"/>
      <c r="H904" s="1435"/>
      <c r="I904" s="1435"/>
      <c r="J904" s="1435"/>
      <c r="K904" s="1435"/>
      <c r="L904" s="1435"/>
      <c r="M904" s="1435"/>
      <c r="N904" s="1435"/>
      <c r="O904" s="1435"/>
      <c r="P904" s="1435"/>
      <c r="Q904" s="1435"/>
      <c r="R904" s="1435"/>
      <c r="S904" s="1435"/>
      <c r="T904" s="1435"/>
      <c r="U904" s="1435"/>
      <c r="V904" s="1435"/>
      <c r="W904" s="1435"/>
      <c r="X904" s="1435"/>
      <c r="Y904" s="1435"/>
      <c r="Z904" s="1435"/>
    </row>
    <row r="905" spans="1:26" ht="12" customHeight="1">
      <c r="A905" s="1435"/>
      <c r="B905" s="1435"/>
      <c r="C905" s="1435"/>
      <c r="D905" s="1435"/>
      <c r="E905" s="1435"/>
      <c r="F905" s="1435"/>
      <c r="G905" s="1435"/>
      <c r="H905" s="1435"/>
      <c r="I905" s="1435"/>
      <c r="J905" s="1435"/>
      <c r="K905" s="1435"/>
      <c r="L905" s="1435"/>
      <c r="M905" s="1435"/>
      <c r="N905" s="1435"/>
      <c r="O905" s="1435"/>
      <c r="P905" s="1435"/>
      <c r="Q905" s="1435"/>
      <c r="R905" s="1435"/>
      <c r="S905" s="1435"/>
      <c r="T905" s="1435"/>
      <c r="U905" s="1435"/>
      <c r="V905" s="1435"/>
      <c r="W905" s="1435"/>
      <c r="X905" s="1435"/>
      <c r="Y905" s="1435"/>
      <c r="Z905" s="1435"/>
    </row>
    <row r="906" spans="1:26" ht="12" customHeight="1">
      <c r="A906" s="1435"/>
      <c r="B906" s="1435"/>
      <c r="C906" s="1435"/>
      <c r="D906" s="1435"/>
      <c r="E906" s="1435"/>
      <c r="F906" s="1435"/>
      <c r="G906" s="1435"/>
      <c r="H906" s="1435"/>
      <c r="I906" s="1435"/>
      <c r="J906" s="1435"/>
      <c r="K906" s="1435"/>
      <c r="L906" s="1435"/>
      <c r="M906" s="1435"/>
      <c r="N906" s="1435"/>
      <c r="O906" s="1435"/>
      <c r="P906" s="1435"/>
      <c r="Q906" s="1435"/>
      <c r="R906" s="1435"/>
      <c r="S906" s="1435"/>
      <c r="T906" s="1435"/>
      <c r="U906" s="1435"/>
      <c r="V906" s="1435"/>
      <c r="W906" s="1435"/>
      <c r="X906" s="1435"/>
      <c r="Y906" s="1435"/>
      <c r="Z906" s="1435"/>
    </row>
    <row r="907" spans="1:26" ht="12" customHeight="1">
      <c r="A907" s="1435"/>
      <c r="B907" s="1435"/>
      <c r="C907" s="1435"/>
      <c r="D907" s="1435"/>
      <c r="E907" s="1435"/>
      <c r="F907" s="1435"/>
      <c r="G907" s="1435"/>
      <c r="H907" s="1435"/>
      <c r="I907" s="1435"/>
      <c r="J907" s="1435"/>
      <c r="K907" s="1435"/>
      <c r="L907" s="1435"/>
      <c r="M907" s="1435"/>
      <c r="N907" s="1435"/>
      <c r="O907" s="1435"/>
      <c r="P907" s="1435"/>
      <c r="Q907" s="1435"/>
      <c r="R907" s="1435"/>
      <c r="S907" s="1435"/>
      <c r="T907" s="1435"/>
      <c r="U907" s="1435"/>
      <c r="V907" s="1435"/>
      <c r="W907" s="1435"/>
      <c r="X907" s="1435"/>
      <c r="Y907" s="1435"/>
      <c r="Z907" s="1435"/>
    </row>
    <row r="908" spans="1:26" ht="12" customHeight="1">
      <c r="A908" s="1435"/>
      <c r="B908" s="1435"/>
      <c r="C908" s="1435"/>
      <c r="D908" s="1435"/>
      <c r="E908" s="1435"/>
      <c r="F908" s="1435"/>
      <c r="G908" s="1435"/>
      <c r="H908" s="1435"/>
      <c r="I908" s="1435"/>
      <c r="J908" s="1435"/>
      <c r="K908" s="1435"/>
      <c r="L908" s="1435"/>
      <c r="M908" s="1435"/>
      <c r="N908" s="1435"/>
      <c r="O908" s="1435"/>
      <c r="P908" s="1435"/>
      <c r="Q908" s="1435"/>
      <c r="R908" s="1435"/>
      <c r="S908" s="1435"/>
      <c r="T908" s="1435"/>
      <c r="U908" s="1435"/>
      <c r="V908" s="1435"/>
      <c r="W908" s="1435"/>
      <c r="X908" s="1435"/>
      <c r="Y908" s="1435"/>
      <c r="Z908" s="1435"/>
    </row>
    <row r="909" spans="1:26" ht="12" customHeight="1">
      <c r="A909" s="1435"/>
      <c r="B909" s="1435"/>
      <c r="C909" s="1435"/>
      <c r="D909" s="1435"/>
      <c r="E909" s="1435"/>
      <c r="F909" s="1435"/>
      <c r="G909" s="1435"/>
      <c r="H909" s="1435"/>
      <c r="I909" s="1435"/>
      <c r="J909" s="1435"/>
      <c r="K909" s="1435"/>
      <c r="L909" s="1435"/>
      <c r="M909" s="1435"/>
      <c r="N909" s="1435"/>
      <c r="O909" s="1435"/>
      <c r="P909" s="1435"/>
      <c r="Q909" s="1435"/>
      <c r="R909" s="1435"/>
      <c r="S909" s="1435"/>
      <c r="T909" s="1435"/>
      <c r="U909" s="1435"/>
      <c r="V909" s="1435"/>
      <c r="W909" s="1435"/>
      <c r="X909" s="1435"/>
      <c r="Y909" s="1435"/>
      <c r="Z909" s="1435"/>
    </row>
    <row r="910" spans="1:26" ht="12" customHeight="1">
      <c r="A910" s="1435"/>
      <c r="B910" s="1435"/>
      <c r="C910" s="1435"/>
      <c r="D910" s="1435"/>
      <c r="E910" s="1435"/>
      <c r="F910" s="1435"/>
      <c r="G910" s="1435"/>
      <c r="H910" s="1435"/>
      <c r="I910" s="1435"/>
      <c r="J910" s="1435"/>
      <c r="K910" s="1435"/>
      <c r="L910" s="1435"/>
      <c r="M910" s="1435"/>
      <c r="N910" s="1435"/>
      <c r="O910" s="1435"/>
      <c r="P910" s="1435"/>
      <c r="Q910" s="1435"/>
      <c r="R910" s="1435"/>
      <c r="S910" s="1435"/>
      <c r="T910" s="1435"/>
      <c r="U910" s="1435"/>
      <c r="V910" s="1435"/>
      <c r="W910" s="1435"/>
      <c r="X910" s="1435"/>
      <c r="Y910" s="1435"/>
      <c r="Z910" s="1435"/>
    </row>
    <row r="911" spans="1:26" ht="12" customHeight="1">
      <c r="A911" s="1435"/>
      <c r="B911" s="1435"/>
      <c r="C911" s="1435"/>
      <c r="D911" s="1435"/>
      <c r="E911" s="1435"/>
      <c r="F911" s="1435"/>
      <c r="G911" s="1435"/>
      <c r="H911" s="1435"/>
      <c r="I911" s="1435"/>
      <c r="J911" s="1435"/>
      <c r="K911" s="1435"/>
      <c r="L911" s="1435"/>
      <c r="M911" s="1435"/>
      <c r="N911" s="1435"/>
      <c r="O911" s="1435"/>
      <c r="P911" s="1435"/>
      <c r="Q911" s="1435"/>
      <c r="R911" s="1435"/>
      <c r="S911" s="1435"/>
      <c r="T911" s="1435"/>
      <c r="U911" s="1435"/>
      <c r="V911" s="1435"/>
      <c r="W911" s="1435"/>
      <c r="X911" s="1435"/>
      <c r="Y911" s="1435"/>
      <c r="Z911" s="1435"/>
    </row>
    <row r="912" spans="1:26" ht="12" customHeight="1">
      <c r="A912" s="1435"/>
      <c r="B912" s="1435"/>
      <c r="C912" s="1435"/>
      <c r="D912" s="1435"/>
      <c r="E912" s="1435"/>
      <c r="F912" s="1435"/>
      <c r="G912" s="1435"/>
      <c r="H912" s="1435"/>
      <c r="I912" s="1435"/>
      <c r="J912" s="1435"/>
      <c r="K912" s="1435"/>
      <c r="L912" s="1435"/>
      <c r="M912" s="1435"/>
      <c r="N912" s="1435"/>
      <c r="O912" s="1435"/>
      <c r="P912" s="1435"/>
      <c r="Q912" s="1435"/>
      <c r="R912" s="1435"/>
      <c r="S912" s="1435"/>
      <c r="T912" s="1435"/>
      <c r="U912" s="1435"/>
      <c r="V912" s="1435"/>
      <c r="W912" s="1435"/>
      <c r="X912" s="1435"/>
      <c r="Y912" s="1435"/>
      <c r="Z912" s="1435"/>
    </row>
    <row r="913" spans="1:26" ht="12" customHeight="1">
      <c r="A913" s="1435"/>
      <c r="B913" s="1435"/>
      <c r="C913" s="1435"/>
      <c r="D913" s="1435"/>
      <c r="E913" s="1435"/>
      <c r="F913" s="1435"/>
      <c r="G913" s="1435"/>
      <c r="H913" s="1435"/>
      <c r="I913" s="1435"/>
      <c r="J913" s="1435"/>
      <c r="K913" s="1435"/>
      <c r="L913" s="1435"/>
      <c r="M913" s="1435"/>
      <c r="N913" s="1435"/>
      <c r="O913" s="1435"/>
      <c r="P913" s="1435"/>
      <c r="Q913" s="1435"/>
      <c r="R913" s="1435"/>
      <c r="S913" s="1435"/>
      <c r="T913" s="1435"/>
      <c r="U913" s="1435"/>
      <c r="V913" s="1435"/>
      <c r="W913" s="1435"/>
      <c r="X913" s="1435"/>
      <c r="Y913" s="1435"/>
      <c r="Z913" s="1435"/>
    </row>
    <row r="914" spans="1:26" ht="12" customHeight="1">
      <c r="A914" s="1435"/>
      <c r="B914" s="1435"/>
      <c r="C914" s="1435"/>
      <c r="D914" s="1435"/>
      <c r="E914" s="1435"/>
      <c r="F914" s="1435"/>
      <c r="G914" s="1435"/>
      <c r="H914" s="1435"/>
      <c r="I914" s="1435"/>
      <c r="J914" s="1435"/>
      <c r="K914" s="1435"/>
      <c r="L914" s="1435"/>
      <c r="M914" s="1435"/>
      <c r="N914" s="1435"/>
      <c r="O914" s="1435"/>
      <c r="P914" s="1435"/>
      <c r="Q914" s="1435"/>
      <c r="R914" s="1435"/>
      <c r="S914" s="1435"/>
      <c r="T914" s="1435"/>
      <c r="U914" s="1435"/>
      <c r="V914" s="1435"/>
      <c r="W914" s="1435"/>
      <c r="X914" s="1435"/>
      <c r="Y914" s="1435"/>
      <c r="Z914" s="1435"/>
    </row>
    <row r="915" spans="1:26" ht="12" customHeight="1">
      <c r="A915" s="1435"/>
      <c r="B915" s="1435"/>
      <c r="C915" s="1435"/>
      <c r="D915" s="1435"/>
      <c r="E915" s="1435"/>
      <c r="F915" s="1435"/>
      <c r="G915" s="1435"/>
      <c r="H915" s="1435"/>
      <c r="I915" s="1435"/>
      <c r="J915" s="1435"/>
      <c r="K915" s="1435"/>
      <c r="L915" s="1435"/>
      <c r="M915" s="1435"/>
      <c r="N915" s="1435"/>
      <c r="O915" s="1435"/>
      <c r="P915" s="1435"/>
      <c r="Q915" s="1435"/>
      <c r="R915" s="1435"/>
      <c r="S915" s="1435"/>
      <c r="T915" s="1435"/>
      <c r="U915" s="1435"/>
      <c r="V915" s="1435"/>
      <c r="W915" s="1435"/>
      <c r="X915" s="1435"/>
      <c r="Y915" s="1435"/>
      <c r="Z915" s="1435"/>
    </row>
    <row r="916" spans="1:26" ht="12" customHeight="1">
      <c r="A916" s="1435"/>
      <c r="B916" s="1435"/>
      <c r="C916" s="1435"/>
      <c r="D916" s="1435"/>
      <c r="E916" s="1435"/>
      <c r="F916" s="1435"/>
      <c r="G916" s="1435"/>
      <c r="H916" s="1435"/>
      <c r="I916" s="1435"/>
      <c r="J916" s="1435"/>
      <c r="K916" s="1435"/>
      <c r="L916" s="1435"/>
      <c r="M916" s="1435"/>
      <c r="N916" s="1435"/>
      <c r="O916" s="1435"/>
      <c r="P916" s="1435"/>
      <c r="Q916" s="1435"/>
      <c r="R916" s="1435"/>
      <c r="S916" s="1435"/>
      <c r="T916" s="1435"/>
      <c r="U916" s="1435"/>
      <c r="V916" s="1435"/>
      <c r="W916" s="1435"/>
      <c r="X916" s="1435"/>
      <c r="Y916" s="1435"/>
      <c r="Z916" s="1435"/>
    </row>
    <row r="917" spans="1:26" ht="12" customHeight="1">
      <c r="A917" s="1435"/>
      <c r="B917" s="1435"/>
      <c r="C917" s="1435"/>
      <c r="D917" s="1435"/>
      <c r="E917" s="1435"/>
      <c r="F917" s="1435"/>
      <c r="G917" s="1435"/>
      <c r="H917" s="1435"/>
      <c r="I917" s="1435"/>
      <c r="J917" s="1435"/>
      <c r="K917" s="1435"/>
      <c r="L917" s="1435"/>
      <c r="M917" s="1435"/>
      <c r="N917" s="1435"/>
      <c r="O917" s="1435"/>
      <c r="P917" s="1435"/>
      <c r="Q917" s="1435"/>
      <c r="R917" s="1435"/>
      <c r="S917" s="1435"/>
      <c r="T917" s="1435"/>
      <c r="U917" s="1435"/>
      <c r="V917" s="1435"/>
      <c r="W917" s="1435"/>
      <c r="X917" s="1435"/>
      <c r="Y917" s="1435"/>
      <c r="Z917" s="1435"/>
    </row>
    <row r="918" spans="1:26" ht="12" customHeight="1">
      <c r="A918" s="1435"/>
      <c r="B918" s="1435"/>
      <c r="C918" s="1435"/>
      <c r="D918" s="1435"/>
      <c r="E918" s="1435"/>
      <c r="F918" s="1435"/>
      <c r="G918" s="1435"/>
      <c r="H918" s="1435"/>
      <c r="I918" s="1435"/>
      <c r="J918" s="1435"/>
      <c r="K918" s="1435"/>
      <c r="L918" s="1435"/>
      <c r="M918" s="1435"/>
      <c r="N918" s="1435"/>
      <c r="O918" s="1435"/>
      <c r="P918" s="1435"/>
      <c r="Q918" s="1435"/>
      <c r="R918" s="1435"/>
      <c r="S918" s="1435"/>
      <c r="T918" s="1435"/>
      <c r="U918" s="1435"/>
      <c r="V918" s="1435"/>
      <c r="W918" s="1435"/>
      <c r="X918" s="1435"/>
      <c r="Y918" s="1435"/>
      <c r="Z918" s="1435"/>
    </row>
    <row r="919" spans="1:26" ht="12" customHeight="1">
      <c r="A919" s="1435"/>
      <c r="B919" s="1435"/>
      <c r="C919" s="1435"/>
      <c r="D919" s="1435"/>
      <c r="E919" s="1435"/>
      <c r="F919" s="1435"/>
      <c r="G919" s="1435"/>
      <c r="H919" s="1435"/>
      <c r="I919" s="1435"/>
      <c r="J919" s="1435"/>
      <c r="K919" s="1435"/>
      <c r="L919" s="1435"/>
      <c r="M919" s="1435"/>
      <c r="N919" s="1435"/>
      <c r="O919" s="1435"/>
      <c r="P919" s="1435"/>
      <c r="Q919" s="1435"/>
      <c r="R919" s="1435"/>
      <c r="S919" s="1435"/>
      <c r="T919" s="1435"/>
      <c r="U919" s="1435"/>
      <c r="V919" s="1435"/>
      <c r="W919" s="1435"/>
      <c r="X919" s="1435"/>
      <c r="Y919" s="1435"/>
      <c r="Z919" s="1435"/>
    </row>
    <row r="920" spans="1:26" ht="12" customHeight="1">
      <c r="A920" s="1435"/>
      <c r="B920" s="1435"/>
      <c r="C920" s="1435"/>
      <c r="D920" s="1435"/>
      <c r="E920" s="1435"/>
      <c r="F920" s="1435"/>
      <c r="G920" s="1435"/>
      <c r="H920" s="1435"/>
      <c r="I920" s="1435"/>
      <c r="J920" s="1435"/>
      <c r="K920" s="1435"/>
      <c r="L920" s="1435"/>
      <c r="M920" s="1435"/>
      <c r="N920" s="1435"/>
      <c r="O920" s="1435"/>
      <c r="P920" s="1435"/>
      <c r="Q920" s="1435"/>
      <c r="R920" s="1435"/>
      <c r="S920" s="1435"/>
      <c r="T920" s="1435"/>
      <c r="U920" s="1435"/>
      <c r="V920" s="1435"/>
      <c r="W920" s="1435"/>
      <c r="X920" s="1435"/>
      <c r="Y920" s="1435"/>
      <c r="Z920" s="1435"/>
    </row>
    <row r="921" spans="1:26" ht="12" customHeight="1">
      <c r="A921" s="1435"/>
      <c r="B921" s="1435"/>
      <c r="C921" s="1435"/>
      <c r="D921" s="1435"/>
      <c r="E921" s="1435"/>
      <c r="F921" s="1435"/>
      <c r="G921" s="1435"/>
      <c r="H921" s="1435"/>
      <c r="I921" s="1435"/>
      <c r="J921" s="1435"/>
      <c r="K921" s="1435"/>
      <c r="L921" s="1435"/>
      <c r="M921" s="1435"/>
      <c r="N921" s="1435"/>
      <c r="O921" s="1435"/>
      <c r="P921" s="1435"/>
      <c r="Q921" s="1435"/>
      <c r="R921" s="1435"/>
      <c r="S921" s="1435"/>
      <c r="T921" s="1435"/>
      <c r="U921" s="1435"/>
      <c r="V921" s="1435"/>
      <c r="W921" s="1435"/>
      <c r="X921" s="1435"/>
      <c r="Y921" s="1435"/>
      <c r="Z921" s="1435"/>
    </row>
    <row r="922" spans="1:26" ht="12" customHeight="1">
      <c r="A922" s="1435"/>
      <c r="B922" s="1435"/>
      <c r="C922" s="1435"/>
      <c r="D922" s="1435"/>
      <c r="E922" s="1435"/>
      <c r="F922" s="1435"/>
      <c r="G922" s="1435"/>
      <c r="H922" s="1435"/>
      <c r="I922" s="1435"/>
      <c r="J922" s="1435"/>
      <c r="K922" s="1435"/>
      <c r="L922" s="1435"/>
      <c r="M922" s="1435"/>
      <c r="N922" s="1435"/>
      <c r="O922" s="1435"/>
      <c r="P922" s="1435"/>
      <c r="Q922" s="1435"/>
      <c r="R922" s="1435"/>
      <c r="S922" s="1435"/>
      <c r="T922" s="1435"/>
      <c r="U922" s="1435"/>
      <c r="V922" s="1435"/>
      <c r="W922" s="1435"/>
      <c r="X922" s="1435"/>
      <c r="Y922" s="1435"/>
      <c r="Z922" s="1435"/>
    </row>
    <row r="923" spans="1:26" ht="12" customHeight="1">
      <c r="A923" s="1435"/>
      <c r="B923" s="1435"/>
      <c r="C923" s="1435"/>
      <c r="D923" s="1435"/>
      <c r="E923" s="1435"/>
      <c r="F923" s="1435"/>
      <c r="G923" s="1435"/>
      <c r="H923" s="1435"/>
      <c r="I923" s="1435"/>
      <c r="J923" s="1435"/>
      <c r="K923" s="1435"/>
      <c r="L923" s="1435"/>
      <c r="M923" s="1435"/>
      <c r="N923" s="1435"/>
      <c r="O923" s="1435"/>
      <c r="P923" s="1435"/>
      <c r="Q923" s="1435"/>
      <c r="R923" s="1435"/>
      <c r="S923" s="1435"/>
      <c r="T923" s="1435"/>
      <c r="U923" s="1435"/>
      <c r="V923" s="1435"/>
      <c r="W923" s="1435"/>
      <c r="X923" s="1435"/>
      <c r="Y923" s="1435"/>
      <c r="Z923" s="1435"/>
    </row>
    <row r="924" spans="1:26" ht="12" customHeight="1">
      <c r="A924" s="1435"/>
      <c r="B924" s="1435"/>
      <c r="C924" s="1435"/>
      <c r="D924" s="1435"/>
      <c r="E924" s="1435"/>
      <c r="F924" s="1435"/>
      <c r="G924" s="1435"/>
      <c r="H924" s="1435"/>
      <c r="I924" s="1435"/>
      <c r="J924" s="1435"/>
      <c r="K924" s="1435"/>
      <c r="L924" s="1435"/>
      <c r="M924" s="1435"/>
      <c r="N924" s="1435"/>
      <c r="O924" s="1435"/>
      <c r="P924" s="1435"/>
      <c r="Q924" s="1435"/>
      <c r="R924" s="1435"/>
      <c r="S924" s="1435"/>
      <c r="T924" s="1435"/>
      <c r="U924" s="1435"/>
      <c r="V924" s="1435"/>
      <c r="W924" s="1435"/>
      <c r="X924" s="1435"/>
      <c r="Y924" s="1435"/>
      <c r="Z924" s="1435"/>
    </row>
    <row r="925" spans="1:26" ht="12" customHeight="1">
      <c r="A925" s="1435"/>
      <c r="B925" s="1435"/>
      <c r="C925" s="1435"/>
      <c r="D925" s="1435"/>
      <c r="E925" s="1435"/>
      <c r="F925" s="1435"/>
      <c r="G925" s="1435"/>
      <c r="H925" s="1435"/>
      <c r="I925" s="1435"/>
      <c r="J925" s="1435"/>
      <c r="K925" s="1435"/>
      <c r="L925" s="1435"/>
      <c r="M925" s="1435"/>
      <c r="N925" s="1435"/>
      <c r="O925" s="1435"/>
      <c r="P925" s="1435"/>
      <c r="Q925" s="1435"/>
      <c r="R925" s="1435"/>
      <c r="S925" s="1435"/>
      <c r="T925" s="1435"/>
      <c r="U925" s="1435"/>
      <c r="V925" s="1435"/>
      <c r="W925" s="1435"/>
      <c r="X925" s="1435"/>
      <c r="Y925" s="1435"/>
      <c r="Z925" s="1435"/>
    </row>
    <row r="926" spans="1:26" ht="12" customHeight="1">
      <c r="A926" s="1435"/>
      <c r="B926" s="1435"/>
      <c r="C926" s="1435"/>
      <c r="D926" s="1435"/>
      <c r="E926" s="1435"/>
      <c r="F926" s="1435"/>
      <c r="G926" s="1435"/>
      <c r="H926" s="1435"/>
      <c r="I926" s="1435"/>
      <c r="J926" s="1435"/>
      <c r="K926" s="1435"/>
      <c r="L926" s="1435"/>
      <c r="M926" s="1435"/>
      <c r="N926" s="1435"/>
      <c r="O926" s="1435"/>
      <c r="P926" s="1435"/>
      <c r="Q926" s="1435"/>
      <c r="R926" s="1435"/>
      <c r="S926" s="1435"/>
      <c r="T926" s="1435"/>
      <c r="U926" s="1435"/>
      <c r="V926" s="1435"/>
      <c r="W926" s="1435"/>
      <c r="X926" s="1435"/>
      <c r="Y926" s="1435"/>
      <c r="Z926" s="1435"/>
    </row>
    <row r="927" spans="1:26" ht="12" customHeight="1">
      <c r="A927" s="1435"/>
      <c r="B927" s="1435"/>
      <c r="C927" s="1435"/>
      <c r="D927" s="1435"/>
      <c r="E927" s="1435"/>
      <c r="F927" s="1435"/>
      <c r="G927" s="1435"/>
      <c r="H927" s="1435"/>
      <c r="I927" s="1435"/>
      <c r="J927" s="1435"/>
      <c r="K927" s="1435"/>
      <c r="L927" s="1435"/>
      <c r="M927" s="1435"/>
      <c r="N927" s="1435"/>
      <c r="O927" s="1435"/>
      <c r="P927" s="1435"/>
      <c r="Q927" s="1435"/>
      <c r="R927" s="1435"/>
      <c r="S927" s="1435"/>
      <c r="T927" s="1435"/>
      <c r="U927" s="1435"/>
      <c r="V927" s="1435"/>
      <c r="W927" s="1435"/>
      <c r="X927" s="1435"/>
      <c r="Y927" s="1435"/>
      <c r="Z927" s="1435"/>
    </row>
    <row r="928" spans="1:26" ht="12" customHeight="1">
      <c r="A928" s="1435"/>
      <c r="B928" s="1435"/>
      <c r="C928" s="1435"/>
      <c r="D928" s="1435"/>
      <c r="E928" s="1435"/>
      <c r="F928" s="1435"/>
      <c r="G928" s="1435"/>
      <c r="H928" s="1435"/>
      <c r="I928" s="1435"/>
      <c r="J928" s="1435"/>
      <c r="K928" s="1435"/>
      <c r="L928" s="1435"/>
      <c r="M928" s="1435"/>
      <c r="N928" s="1435"/>
      <c r="O928" s="1435"/>
      <c r="P928" s="1435"/>
      <c r="Q928" s="1435"/>
      <c r="R928" s="1435"/>
      <c r="S928" s="1435"/>
      <c r="T928" s="1435"/>
      <c r="U928" s="1435"/>
      <c r="V928" s="1435"/>
      <c r="W928" s="1435"/>
      <c r="X928" s="1435"/>
      <c r="Y928" s="1435"/>
      <c r="Z928" s="1435"/>
    </row>
    <row r="929" spans="1:26" ht="12" customHeight="1">
      <c r="A929" s="1435"/>
      <c r="B929" s="1435"/>
      <c r="C929" s="1435"/>
      <c r="D929" s="1435"/>
      <c r="E929" s="1435"/>
      <c r="F929" s="1435"/>
      <c r="G929" s="1435"/>
      <c r="H929" s="1435"/>
      <c r="I929" s="1435"/>
      <c r="J929" s="1435"/>
      <c r="K929" s="1435"/>
      <c r="L929" s="1435"/>
      <c r="M929" s="1435"/>
      <c r="N929" s="1435"/>
      <c r="O929" s="1435"/>
      <c r="P929" s="1435"/>
      <c r="Q929" s="1435"/>
      <c r="R929" s="1435"/>
      <c r="S929" s="1435"/>
      <c r="T929" s="1435"/>
      <c r="U929" s="1435"/>
      <c r="V929" s="1435"/>
      <c r="W929" s="1435"/>
      <c r="X929" s="1435"/>
      <c r="Y929" s="1435"/>
      <c r="Z929" s="1435"/>
    </row>
    <row r="930" spans="1:26" ht="12" customHeight="1">
      <c r="A930" s="1435"/>
      <c r="B930" s="1435"/>
      <c r="C930" s="1435"/>
      <c r="D930" s="1435"/>
      <c r="E930" s="1435"/>
      <c r="F930" s="1435"/>
      <c r="G930" s="1435"/>
      <c r="H930" s="1435"/>
      <c r="I930" s="1435"/>
      <c r="J930" s="1435"/>
      <c r="K930" s="1435"/>
      <c r="L930" s="1435"/>
      <c r="M930" s="1435"/>
      <c r="N930" s="1435"/>
      <c r="O930" s="1435"/>
      <c r="P930" s="1435"/>
      <c r="Q930" s="1435"/>
      <c r="R930" s="1435"/>
      <c r="S930" s="1435"/>
      <c r="T930" s="1435"/>
      <c r="U930" s="1435"/>
      <c r="V930" s="1435"/>
      <c r="W930" s="1435"/>
      <c r="X930" s="1435"/>
      <c r="Y930" s="1435"/>
      <c r="Z930" s="1435"/>
    </row>
    <row r="931" spans="1:26" ht="12" customHeight="1">
      <c r="A931" s="1435"/>
      <c r="B931" s="1435"/>
      <c r="C931" s="1435"/>
      <c r="D931" s="1435"/>
      <c r="E931" s="1435"/>
      <c r="F931" s="1435"/>
      <c r="G931" s="1435"/>
      <c r="H931" s="1435"/>
      <c r="I931" s="1435"/>
      <c r="J931" s="1435"/>
      <c r="K931" s="1435"/>
      <c r="L931" s="1435"/>
      <c r="M931" s="1435"/>
      <c r="N931" s="1435"/>
      <c r="O931" s="1435"/>
      <c r="P931" s="1435"/>
      <c r="Q931" s="1435"/>
      <c r="R931" s="1435"/>
      <c r="S931" s="1435"/>
      <c r="T931" s="1435"/>
      <c r="U931" s="1435"/>
      <c r="V931" s="1435"/>
      <c r="W931" s="1435"/>
      <c r="X931" s="1435"/>
      <c r="Y931" s="1435"/>
      <c r="Z931" s="1435"/>
    </row>
    <row r="932" spans="1:26" ht="12" customHeight="1">
      <c r="A932" s="1435"/>
      <c r="B932" s="1435"/>
      <c r="C932" s="1435"/>
      <c r="D932" s="1435"/>
      <c r="E932" s="1435"/>
      <c r="F932" s="1435"/>
      <c r="G932" s="1435"/>
      <c r="H932" s="1435"/>
      <c r="I932" s="1435"/>
      <c r="J932" s="1435"/>
      <c r="K932" s="1435"/>
      <c r="L932" s="1435"/>
      <c r="M932" s="1435"/>
      <c r="N932" s="1435"/>
      <c r="O932" s="1435"/>
      <c r="P932" s="1435"/>
      <c r="Q932" s="1435"/>
      <c r="R932" s="1435"/>
      <c r="S932" s="1435"/>
      <c r="T932" s="1435"/>
      <c r="U932" s="1435"/>
      <c r="V932" s="1435"/>
      <c r="W932" s="1435"/>
      <c r="X932" s="1435"/>
      <c r="Y932" s="1435"/>
      <c r="Z932" s="1435"/>
    </row>
    <row r="933" spans="1:26" ht="12" customHeight="1">
      <c r="A933" s="1435"/>
      <c r="B933" s="1435"/>
      <c r="C933" s="1435"/>
      <c r="D933" s="1435"/>
      <c r="E933" s="1435"/>
      <c r="F933" s="1435"/>
      <c r="G933" s="1435"/>
      <c r="H933" s="1435"/>
      <c r="I933" s="1435"/>
      <c r="J933" s="1435"/>
      <c r="K933" s="1435"/>
      <c r="L933" s="1435"/>
      <c r="M933" s="1435"/>
      <c r="N933" s="1435"/>
      <c r="O933" s="1435"/>
      <c r="P933" s="1435"/>
      <c r="Q933" s="1435"/>
      <c r="R933" s="1435"/>
      <c r="S933" s="1435"/>
      <c r="T933" s="1435"/>
      <c r="U933" s="1435"/>
      <c r="V933" s="1435"/>
      <c r="W933" s="1435"/>
      <c r="X933" s="1435"/>
      <c r="Y933" s="1435"/>
      <c r="Z933" s="1435"/>
    </row>
    <row r="934" spans="1:26" ht="12" customHeight="1">
      <c r="A934" s="1435"/>
      <c r="B934" s="1435"/>
      <c r="C934" s="1435"/>
      <c r="D934" s="1435"/>
      <c r="E934" s="1435"/>
      <c r="F934" s="1435"/>
      <c r="G934" s="1435"/>
      <c r="H934" s="1435"/>
      <c r="I934" s="1435"/>
      <c r="J934" s="1435"/>
      <c r="K934" s="1435"/>
      <c r="L934" s="1435"/>
      <c r="M934" s="1435"/>
      <c r="N934" s="1435"/>
      <c r="O934" s="1435"/>
      <c r="P934" s="1435"/>
      <c r="Q934" s="1435"/>
      <c r="R934" s="1435"/>
      <c r="S934" s="1435"/>
      <c r="T934" s="1435"/>
      <c r="U934" s="1435"/>
      <c r="V934" s="1435"/>
      <c r="W934" s="1435"/>
      <c r="X934" s="1435"/>
      <c r="Y934" s="1435"/>
      <c r="Z934" s="1435"/>
    </row>
    <row r="935" spans="1:26" ht="12" customHeight="1">
      <c r="A935" s="1435"/>
      <c r="B935" s="1435"/>
      <c r="C935" s="1435"/>
      <c r="D935" s="1435"/>
      <c r="E935" s="1435"/>
      <c r="F935" s="1435"/>
      <c r="G935" s="1435"/>
      <c r="H935" s="1435"/>
      <c r="I935" s="1435"/>
      <c r="J935" s="1435"/>
      <c r="K935" s="1435"/>
      <c r="L935" s="1435"/>
      <c r="M935" s="1435"/>
      <c r="N935" s="1435"/>
      <c r="O935" s="1435"/>
      <c r="P935" s="1435"/>
      <c r="Q935" s="1435"/>
      <c r="R935" s="1435"/>
      <c r="S935" s="1435"/>
      <c r="T935" s="1435"/>
      <c r="U935" s="1435"/>
      <c r="V935" s="1435"/>
      <c r="W935" s="1435"/>
      <c r="X935" s="1435"/>
      <c r="Y935" s="1435"/>
      <c r="Z935" s="1435"/>
    </row>
    <row r="936" spans="1:26" ht="12" customHeight="1">
      <c r="A936" s="1435"/>
      <c r="B936" s="1435"/>
      <c r="C936" s="1435"/>
      <c r="D936" s="1435"/>
      <c r="E936" s="1435"/>
      <c r="F936" s="1435"/>
      <c r="G936" s="1435"/>
      <c r="H936" s="1435"/>
      <c r="I936" s="1435"/>
      <c r="J936" s="1435"/>
      <c r="K936" s="1435"/>
      <c r="L936" s="1435"/>
      <c r="M936" s="1435"/>
      <c r="N936" s="1435"/>
      <c r="O936" s="1435"/>
      <c r="P936" s="1435"/>
      <c r="Q936" s="1435"/>
      <c r="R936" s="1435"/>
      <c r="S936" s="1435"/>
      <c r="T936" s="1435"/>
      <c r="U936" s="1435"/>
      <c r="V936" s="1435"/>
      <c r="W936" s="1435"/>
      <c r="X936" s="1435"/>
      <c r="Y936" s="1435"/>
      <c r="Z936" s="1435"/>
    </row>
    <row r="937" spans="1:26" ht="12" customHeight="1">
      <c r="A937" s="1435"/>
      <c r="B937" s="1435"/>
      <c r="C937" s="1435"/>
      <c r="D937" s="1435"/>
      <c r="E937" s="1435"/>
      <c r="F937" s="1435"/>
      <c r="G937" s="1435"/>
      <c r="H937" s="1435"/>
      <c r="I937" s="1435"/>
      <c r="J937" s="1435"/>
      <c r="K937" s="1435"/>
      <c r="L937" s="1435"/>
      <c r="M937" s="1435"/>
      <c r="N937" s="1435"/>
      <c r="O937" s="1435"/>
      <c r="P937" s="1435"/>
      <c r="Q937" s="1435"/>
      <c r="R937" s="1435"/>
      <c r="S937" s="1435"/>
      <c r="T937" s="1435"/>
      <c r="U937" s="1435"/>
      <c r="V937" s="1435"/>
      <c r="W937" s="1435"/>
      <c r="X937" s="1435"/>
      <c r="Y937" s="1435"/>
      <c r="Z937" s="1435"/>
    </row>
    <row r="938" spans="1:26" ht="12" customHeight="1">
      <c r="A938" s="1435"/>
      <c r="B938" s="1435"/>
      <c r="C938" s="1435"/>
      <c r="D938" s="1435"/>
      <c r="E938" s="1435"/>
      <c r="F938" s="1435"/>
      <c r="G938" s="1435"/>
      <c r="H938" s="1435"/>
      <c r="I938" s="1435"/>
      <c r="J938" s="1435"/>
      <c r="K938" s="1435"/>
      <c r="L938" s="1435"/>
      <c r="M938" s="1435"/>
      <c r="N938" s="1435"/>
      <c r="O938" s="1435"/>
      <c r="P938" s="1435"/>
      <c r="Q938" s="1435"/>
      <c r="R938" s="1435"/>
      <c r="S938" s="1435"/>
      <c r="T938" s="1435"/>
      <c r="U938" s="1435"/>
      <c r="V938" s="1435"/>
      <c r="W938" s="1435"/>
      <c r="X938" s="1435"/>
      <c r="Y938" s="1435"/>
      <c r="Z938" s="1435"/>
    </row>
    <row r="939" spans="1:26" ht="12" customHeight="1">
      <c r="A939" s="1435"/>
      <c r="B939" s="1435"/>
      <c r="C939" s="1435"/>
      <c r="D939" s="1435"/>
      <c r="E939" s="1435"/>
      <c r="F939" s="1435"/>
      <c r="G939" s="1435"/>
      <c r="H939" s="1435"/>
      <c r="I939" s="1435"/>
      <c r="J939" s="1435"/>
      <c r="K939" s="1435"/>
      <c r="L939" s="1435"/>
      <c r="M939" s="1435"/>
      <c r="N939" s="1435"/>
      <c r="O939" s="1435"/>
      <c r="P939" s="1435"/>
      <c r="Q939" s="1435"/>
      <c r="R939" s="1435"/>
      <c r="S939" s="1435"/>
      <c r="T939" s="1435"/>
      <c r="U939" s="1435"/>
      <c r="V939" s="1435"/>
      <c r="W939" s="1435"/>
      <c r="X939" s="1435"/>
      <c r="Y939" s="1435"/>
      <c r="Z939" s="1435"/>
    </row>
    <row r="940" spans="1:26" ht="12" customHeight="1">
      <c r="A940" s="1435"/>
      <c r="B940" s="1435"/>
      <c r="C940" s="1435"/>
      <c r="D940" s="1435"/>
      <c r="E940" s="1435"/>
      <c r="F940" s="1435"/>
      <c r="G940" s="1435"/>
      <c r="H940" s="1435"/>
      <c r="I940" s="1435"/>
      <c r="J940" s="1435"/>
      <c r="K940" s="1435"/>
      <c r="L940" s="1435"/>
      <c r="M940" s="1435"/>
      <c r="N940" s="1435"/>
      <c r="O940" s="1435"/>
      <c r="P940" s="1435"/>
      <c r="Q940" s="1435"/>
      <c r="R940" s="1435"/>
      <c r="S940" s="1435"/>
      <c r="T940" s="1435"/>
      <c r="U940" s="1435"/>
      <c r="V940" s="1435"/>
      <c r="W940" s="1435"/>
      <c r="X940" s="1435"/>
      <c r="Y940" s="1435"/>
      <c r="Z940" s="1435"/>
    </row>
    <row r="941" spans="1:26" ht="12" customHeight="1">
      <c r="A941" s="1435"/>
      <c r="B941" s="1435"/>
      <c r="C941" s="1435"/>
      <c r="D941" s="1435"/>
      <c r="E941" s="1435"/>
      <c r="F941" s="1435"/>
      <c r="G941" s="1435"/>
      <c r="H941" s="1435"/>
      <c r="I941" s="1435"/>
      <c r="J941" s="1435"/>
      <c r="K941" s="1435"/>
      <c r="L941" s="1435"/>
      <c r="M941" s="1435"/>
      <c r="N941" s="1435"/>
      <c r="O941" s="1435"/>
      <c r="P941" s="1435"/>
      <c r="Q941" s="1435"/>
      <c r="R941" s="1435"/>
      <c r="S941" s="1435"/>
      <c r="T941" s="1435"/>
      <c r="U941" s="1435"/>
      <c r="V941" s="1435"/>
      <c r="W941" s="1435"/>
      <c r="X941" s="1435"/>
      <c r="Y941" s="1435"/>
      <c r="Z941" s="1435"/>
    </row>
    <row r="942" spans="1:26" ht="12" customHeight="1">
      <c r="A942" s="1435"/>
      <c r="B942" s="1435"/>
      <c r="C942" s="1435"/>
      <c r="D942" s="1435"/>
      <c r="E942" s="1435"/>
      <c r="F942" s="1435"/>
      <c r="G942" s="1435"/>
      <c r="H942" s="1435"/>
      <c r="I942" s="1435"/>
      <c r="J942" s="1435"/>
      <c r="K942" s="1435"/>
      <c r="L942" s="1435"/>
      <c r="M942" s="1435"/>
      <c r="N942" s="1435"/>
      <c r="O942" s="1435"/>
      <c r="P942" s="1435"/>
      <c r="Q942" s="1435"/>
      <c r="R942" s="1435"/>
      <c r="S942" s="1435"/>
      <c r="T942" s="1435"/>
      <c r="U942" s="1435"/>
      <c r="V942" s="1435"/>
      <c r="W942" s="1435"/>
      <c r="X942" s="1435"/>
      <c r="Y942" s="1435"/>
      <c r="Z942" s="1435"/>
    </row>
    <row r="943" spans="1:26" ht="12" customHeight="1">
      <c r="A943" s="1435"/>
      <c r="B943" s="1435"/>
      <c r="C943" s="1435"/>
      <c r="D943" s="1435"/>
      <c r="E943" s="1435"/>
      <c r="F943" s="1435"/>
      <c r="G943" s="1435"/>
      <c r="H943" s="1435"/>
      <c r="I943" s="1435"/>
      <c r="J943" s="1435"/>
      <c r="K943" s="1435"/>
      <c r="L943" s="1435"/>
      <c r="M943" s="1435"/>
      <c r="N943" s="1435"/>
      <c r="O943" s="1435"/>
      <c r="P943" s="1435"/>
      <c r="Q943" s="1435"/>
      <c r="R943" s="1435"/>
      <c r="S943" s="1435"/>
      <c r="T943" s="1435"/>
      <c r="U943" s="1435"/>
      <c r="V943" s="1435"/>
      <c r="W943" s="1435"/>
      <c r="X943" s="1435"/>
      <c r="Y943" s="1435"/>
      <c r="Z943" s="1435"/>
    </row>
    <row r="944" spans="1:26" ht="12" customHeight="1">
      <c r="A944" s="1435"/>
      <c r="B944" s="1435"/>
      <c r="C944" s="1435"/>
      <c r="D944" s="1435"/>
      <c r="E944" s="1435"/>
      <c r="F944" s="1435"/>
      <c r="G944" s="1435"/>
      <c r="H944" s="1435"/>
      <c r="I944" s="1435"/>
      <c r="J944" s="1435"/>
      <c r="K944" s="1435"/>
      <c r="L944" s="1435"/>
      <c r="M944" s="1435"/>
      <c r="N944" s="1435"/>
      <c r="O944" s="1435"/>
      <c r="P944" s="1435"/>
      <c r="Q944" s="1435"/>
      <c r="R944" s="1435"/>
      <c r="S944" s="1435"/>
      <c r="T944" s="1435"/>
      <c r="U944" s="1435"/>
      <c r="V944" s="1435"/>
      <c r="W944" s="1435"/>
      <c r="X944" s="1435"/>
      <c r="Y944" s="1435"/>
      <c r="Z944" s="1435"/>
    </row>
    <row r="945" spans="1:26" ht="12" customHeight="1">
      <c r="A945" s="1435"/>
      <c r="B945" s="1435"/>
      <c r="C945" s="1435"/>
      <c r="D945" s="1435"/>
      <c r="E945" s="1435"/>
      <c r="F945" s="1435"/>
      <c r="G945" s="1435"/>
      <c r="H945" s="1435"/>
      <c r="I945" s="1435"/>
      <c r="J945" s="1435"/>
      <c r="K945" s="1435"/>
      <c r="L945" s="1435"/>
      <c r="M945" s="1435"/>
      <c r="N945" s="1435"/>
      <c r="O945" s="1435"/>
      <c r="P945" s="1435"/>
      <c r="Q945" s="1435"/>
      <c r="R945" s="1435"/>
      <c r="S945" s="1435"/>
      <c r="T945" s="1435"/>
      <c r="U945" s="1435"/>
      <c r="V945" s="1435"/>
      <c r="W945" s="1435"/>
      <c r="X945" s="1435"/>
      <c r="Y945" s="1435"/>
      <c r="Z945" s="1435"/>
    </row>
    <row r="946" spans="1:26" ht="12" customHeight="1">
      <c r="A946" s="1435"/>
      <c r="B946" s="1435"/>
      <c r="C946" s="1435"/>
      <c r="D946" s="1435"/>
      <c r="E946" s="1435"/>
      <c r="F946" s="1435"/>
      <c r="G946" s="1435"/>
      <c r="H946" s="1435"/>
      <c r="I946" s="1435"/>
      <c r="J946" s="1435"/>
      <c r="K946" s="1435"/>
      <c r="L946" s="1435"/>
      <c r="M946" s="1435"/>
      <c r="N946" s="1435"/>
      <c r="O946" s="1435"/>
      <c r="P946" s="1435"/>
      <c r="Q946" s="1435"/>
      <c r="R946" s="1435"/>
      <c r="S946" s="1435"/>
      <c r="T946" s="1435"/>
      <c r="U946" s="1435"/>
      <c r="V946" s="1435"/>
      <c r="W946" s="1435"/>
      <c r="X946" s="1435"/>
      <c r="Y946" s="1435"/>
      <c r="Z946" s="1435"/>
    </row>
    <row r="947" spans="1:26" ht="12" customHeight="1">
      <c r="A947" s="1435"/>
      <c r="B947" s="1435"/>
      <c r="C947" s="1435"/>
      <c r="D947" s="1435"/>
      <c r="E947" s="1435"/>
      <c r="F947" s="1435"/>
      <c r="G947" s="1435"/>
      <c r="H947" s="1435"/>
      <c r="I947" s="1435"/>
      <c r="J947" s="1435"/>
      <c r="K947" s="1435"/>
      <c r="L947" s="1435"/>
      <c r="M947" s="1435"/>
      <c r="N947" s="1435"/>
      <c r="O947" s="1435"/>
      <c r="P947" s="1435"/>
      <c r="Q947" s="1435"/>
      <c r="R947" s="1435"/>
      <c r="S947" s="1435"/>
      <c r="T947" s="1435"/>
      <c r="U947" s="1435"/>
      <c r="V947" s="1435"/>
      <c r="W947" s="1435"/>
      <c r="X947" s="1435"/>
      <c r="Y947" s="1435"/>
      <c r="Z947" s="1435"/>
    </row>
    <row r="948" spans="1:26" ht="12" customHeight="1">
      <c r="A948" s="1435"/>
      <c r="B948" s="1435"/>
      <c r="C948" s="1435"/>
      <c r="D948" s="1435"/>
      <c r="E948" s="1435"/>
      <c r="F948" s="1435"/>
      <c r="G948" s="1435"/>
      <c r="H948" s="1435"/>
      <c r="I948" s="1435"/>
      <c r="J948" s="1435"/>
      <c r="K948" s="1435"/>
      <c r="L948" s="1435"/>
      <c r="M948" s="1435"/>
      <c r="N948" s="1435"/>
      <c r="O948" s="1435"/>
      <c r="P948" s="1435"/>
      <c r="Q948" s="1435"/>
      <c r="R948" s="1435"/>
      <c r="S948" s="1435"/>
      <c r="T948" s="1435"/>
      <c r="U948" s="1435"/>
      <c r="V948" s="1435"/>
      <c r="W948" s="1435"/>
      <c r="X948" s="1435"/>
      <c r="Y948" s="1435"/>
      <c r="Z948" s="1435"/>
    </row>
    <row r="949" spans="1:26" ht="12" customHeight="1">
      <c r="A949" s="1435"/>
      <c r="B949" s="1435"/>
      <c r="C949" s="1435"/>
      <c r="D949" s="1435"/>
      <c r="E949" s="1435"/>
      <c r="F949" s="1435"/>
      <c r="G949" s="1435"/>
      <c r="H949" s="1435"/>
      <c r="I949" s="1435"/>
      <c r="J949" s="1435"/>
      <c r="K949" s="1435"/>
      <c r="L949" s="1435"/>
      <c r="M949" s="1435"/>
      <c r="N949" s="1435"/>
      <c r="O949" s="1435"/>
      <c r="P949" s="1435"/>
      <c r="Q949" s="1435"/>
      <c r="R949" s="1435"/>
      <c r="S949" s="1435"/>
      <c r="T949" s="1435"/>
      <c r="U949" s="1435"/>
      <c r="V949" s="1435"/>
      <c r="W949" s="1435"/>
      <c r="X949" s="1435"/>
      <c r="Y949" s="1435"/>
      <c r="Z949" s="1435"/>
    </row>
    <row r="950" spans="1:26" ht="12" customHeight="1">
      <c r="A950" s="1435"/>
      <c r="B950" s="1435"/>
      <c r="C950" s="1435"/>
      <c r="D950" s="1435"/>
      <c r="E950" s="1435"/>
      <c r="F950" s="1435"/>
      <c r="G950" s="1435"/>
      <c r="H950" s="1435"/>
      <c r="I950" s="1435"/>
      <c r="J950" s="1435"/>
      <c r="K950" s="1435"/>
      <c r="L950" s="1435"/>
      <c r="M950" s="1435"/>
      <c r="N950" s="1435"/>
      <c r="O950" s="1435"/>
      <c r="P950" s="1435"/>
      <c r="Q950" s="1435"/>
      <c r="R950" s="1435"/>
      <c r="S950" s="1435"/>
      <c r="T950" s="1435"/>
      <c r="U950" s="1435"/>
      <c r="V950" s="1435"/>
      <c r="W950" s="1435"/>
      <c r="X950" s="1435"/>
      <c r="Y950" s="1435"/>
      <c r="Z950" s="1435"/>
    </row>
    <row r="951" spans="1:26" ht="12" customHeight="1">
      <c r="A951" s="1435"/>
      <c r="B951" s="1435"/>
      <c r="C951" s="1435"/>
      <c r="D951" s="1435"/>
      <c r="E951" s="1435"/>
      <c r="F951" s="1435"/>
      <c r="G951" s="1435"/>
      <c r="H951" s="1435"/>
      <c r="I951" s="1435"/>
      <c r="J951" s="1435"/>
      <c r="K951" s="1435"/>
      <c r="L951" s="1435"/>
      <c r="M951" s="1435"/>
      <c r="N951" s="1435"/>
      <c r="O951" s="1435"/>
      <c r="P951" s="1435"/>
      <c r="Q951" s="1435"/>
      <c r="R951" s="1435"/>
      <c r="S951" s="1435"/>
      <c r="T951" s="1435"/>
      <c r="U951" s="1435"/>
      <c r="V951" s="1435"/>
      <c r="W951" s="1435"/>
      <c r="X951" s="1435"/>
      <c r="Y951" s="1435"/>
      <c r="Z951" s="1435"/>
    </row>
    <row r="952" spans="1:26" ht="12" customHeight="1">
      <c r="A952" s="1435"/>
      <c r="B952" s="1435"/>
      <c r="C952" s="1435"/>
      <c r="D952" s="1435"/>
      <c r="E952" s="1435"/>
      <c r="F952" s="1435"/>
      <c r="G952" s="1435"/>
      <c r="H952" s="1435"/>
      <c r="I952" s="1435"/>
      <c r="J952" s="1435"/>
      <c r="K952" s="1435"/>
      <c r="L952" s="1435"/>
      <c r="M952" s="1435"/>
      <c r="N952" s="1435"/>
      <c r="O952" s="1435"/>
      <c r="P952" s="1435"/>
      <c r="Q952" s="1435"/>
      <c r="R952" s="1435"/>
      <c r="S952" s="1435"/>
      <c r="T952" s="1435"/>
      <c r="U952" s="1435"/>
      <c r="V952" s="1435"/>
      <c r="W952" s="1435"/>
      <c r="X952" s="1435"/>
      <c r="Y952" s="1435"/>
      <c r="Z952" s="1435"/>
    </row>
    <row r="953" spans="1:26" ht="12" customHeight="1">
      <c r="A953" s="1435"/>
      <c r="B953" s="1435"/>
      <c r="C953" s="1435"/>
      <c r="D953" s="1435"/>
      <c r="E953" s="1435"/>
      <c r="F953" s="1435"/>
      <c r="G953" s="1435"/>
      <c r="H953" s="1435"/>
      <c r="I953" s="1435"/>
      <c r="J953" s="1435"/>
      <c r="K953" s="1435"/>
      <c r="L953" s="1435"/>
      <c r="M953" s="1435"/>
      <c r="N953" s="1435"/>
      <c r="O953" s="1435"/>
      <c r="P953" s="1435"/>
      <c r="Q953" s="1435"/>
      <c r="R953" s="1435"/>
      <c r="S953" s="1435"/>
      <c r="T953" s="1435"/>
      <c r="U953" s="1435"/>
      <c r="V953" s="1435"/>
      <c r="W953" s="1435"/>
      <c r="X953" s="1435"/>
      <c r="Y953" s="1435"/>
      <c r="Z953" s="1435"/>
    </row>
    <row r="954" spans="1:26" ht="12" customHeight="1">
      <c r="A954" s="1435"/>
      <c r="B954" s="1435"/>
      <c r="C954" s="1435"/>
      <c r="D954" s="1435"/>
      <c r="E954" s="1435"/>
      <c r="F954" s="1435"/>
      <c r="G954" s="1435"/>
      <c r="H954" s="1435"/>
      <c r="I954" s="1435"/>
      <c r="J954" s="1435"/>
      <c r="K954" s="1435"/>
      <c r="L954" s="1435"/>
      <c r="M954" s="1435"/>
      <c r="N954" s="1435"/>
      <c r="O954" s="1435"/>
      <c r="P954" s="1435"/>
      <c r="Q954" s="1435"/>
      <c r="R954" s="1435"/>
      <c r="S954" s="1435"/>
      <c r="T954" s="1435"/>
      <c r="U954" s="1435"/>
      <c r="V954" s="1435"/>
      <c r="W954" s="1435"/>
      <c r="X954" s="1435"/>
      <c r="Y954" s="1435"/>
      <c r="Z954" s="1435"/>
    </row>
    <row r="955" spans="1:26" ht="12" customHeight="1">
      <c r="A955" s="1435"/>
      <c r="B955" s="1435"/>
      <c r="C955" s="1435"/>
      <c r="D955" s="1435"/>
      <c r="E955" s="1435"/>
      <c r="F955" s="1435"/>
      <c r="G955" s="1435"/>
      <c r="H955" s="1435"/>
      <c r="I955" s="1435"/>
      <c r="J955" s="1435"/>
      <c r="K955" s="1435"/>
      <c r="L955" s="1435"/>
      <c r="M955" s="1435"/>
      <c r="N955" s="1435"/>
      <c r="O955" s="1435"/>
      <c r="P955" s="1435"/>
      <c r="Q955" s="1435"/>
      <c r="R955" s="1435"/>
      <c r="S955" s="1435"/>
      <c r="T955" s="1435"/>
      <c r="U955" s="1435"/>
      <c r="V955" s="1435"/>
      <c r="W955" s="1435"/>
      <c r="X955" s="1435"/>
      <c r="Y955" s="1435"/>
      <c r="Z955" s="1435"/>
    </row>
    <row r="956" spans="1:26" ht="12" customHeight="1">
      <c r="A956" s="1435"/>
      <c r="B956" s="1435"/>
      <c r="C956" s="1435"/>
      <c r="D956" s="1435"/>
      <c r="E956" s="1435"/>
      <c r="F956" s="1435"/>
      <c r="G956" s="1435"/>
      <c r="H956" s="1435"/>
      <c r="I956" s="1435"/>
      <c r="J956" s="1435"/>
      <c r="K956" s="1435"/>
      <c r="L956" s="1435"/>
      <c r="M956" s="1435"/>
      <c r="N956" s="1435"/>
      <c r="O956" s="1435"/>
      <c r="P956" s="1435"/>
      <c r="Q956" s="1435"/>
      <c r="R956" s="1435"/>
      <c r="S956" s="1435"/>
      <c r="T956" s="1435"/>
      <c r="U956" s="1435"/>
      <c r="V956" s="1435"/>
      <c r="W956" s="1435"/>
      <c r="X956" s="1435"/>
      <c r="Y956" s="1435"/>
      <c r="Z956" s="1435"/>
    </row>
    <row r="957" spans="1:26" ht="12" customHeight="1">
      <c r="A957" s="1435"/>
      <c r="B957" s="1435"/>
      <c r="C957" s="1435"/>
      <c r="D957" s="1435"/>
      <c r="E957" s="1435"/>
      <c r="F957" s="1435"/>
      <c r="G957" s="1435"/>
      <c r="H957" s="1435"/>
      <c r="I957" s="1435"/>
      <c r="J957" s="1435"/>
      <c r="K957" s="1435"/>
      <c r="L957" s="1435"/>
      <c r="M957" s="1435"/>
      <c r="N957" s="1435"/>
      <c r="O957" s="1435"/>
      <c r="P957" s="1435"/>
      <c r="Q957" s="1435"/>
      <c r="R957" s="1435"/>
      <c r="S957" s="1435"/>
      <c r="T957" s="1435"/>
      <c r="U957" s="1435"/>
      <c r="V957" s="1435"/>
      <c r="W957" s="1435"/>
      <c r="X957" s="1435"/>
      <c r="Y957" s="1435"/>
      <c r="Z957" s="1435"/>
    </row>
    <row r="958" spans="1:26" ht="12" customHeight="1">
      <c r="A958" s="1435"/>
      <c r="B958" s="1435"/>
      <c r="C958" s="1435"/>
      <c r="D958" s="1435"/>
      <c r="E958" s="1435"/>
      <c r="F958" s="1435"/>
      <c r="G958" s="1435"/>
      <c r="H958" s="1435"/>
      <c r="I958" s="1435"/>
      <c r="J958" s="1435"/>
      <c r="K958" s="1435"/>
      <c r="L958" s="1435"/>
      <c r="M958" s="1435"/>
      <c r="N958" s="1435"/>
      <c r="O958" s="1435"/>
      <c r="P958" s="1435"/>
      <c r="Q958" s="1435"/>
      <c r="R958" s="1435"/>
      <c r="S958" s="1435"/>
      <c r="T958" s="1435"/>
      <c r="U958" s="1435"/>
      <c r="V958" s="1435"/>
      <c r="W958" s="1435"/>
      <c r="X958" s="1435"/>
      <c r="Y958" s="1435"/>
      <c r="Z958" s="1435"/>
    </row>
    <row r="959" spans="1:26" ht="12" customHeight="1">
      <c r="A959" s="1435"/>
      <c r="B959" s="1435"/>
      <c r="C959" s="1435"/>
      <c r="D959" s="1435"/>
      <c r="E959" s="1435"/>
      <c r="F959" s="1435"/>
      <c r="G959" s="1435"/>
      <c r="H959" s="1435"/>
      <c r="I959" s="1435"/>
      <c r="J959" s="1435"/>
      <c r="K959" s="1435"/>
      <c r="L959" s="1435"/>
      <c r="M959" s="1435"/>
      <c r="N959" s="1435"/>
      <c r="O959" s="1435"/>
      <c r="P959" s="1435"/>
      <c r="Q959" s="1435"/>
      <c r="R959" s="1435"/>
      <c r="S959" s="1435"/>
      <c r="T959" s="1435"/>
      <c r="U959" s="1435"/>
      <c r="V959" s="1435"/>
      <c r="W959" s="1435"/>
      <c r="X959" s="1435"/>
      <c r="Y959" s="1435"/>
      <c r="Z959" s="1435"/>
    </row>
    <row r="960" spans="1:26" ht="12" customHeight="1">
      <c r="A960" s="1435"/>
      <c r="B960" s="1435"/>
      <c r="C960" s="1435"/>
      <c r="D960" s="1435"/>
      <c r="E960" s="1435"/>
      <c r="F960" s="1435"/>
      <c r="G960" s="1435"/>
      <c r="H960" s="1435"/>
      <c r="I960" s="1435"/>
      <c r="J960" s="1435"/>
      <c r="K960" s="1435"/>
      <c r="L960" s="1435"/>
      <c r="M960" s="1435"/>
      <c r="N960" s="1435"/>
      <c r="O960" s="1435"/>
      <c r="P960" s="1435"/>
      <c r="Q960" s="1435"/>
      <c r="R960" s="1435"/>
      <c r="S960" s="1435"/>
      <c r="T960" s="1435"/>
      <c r="U960" s="1435"/>
      <c r="V960" s="1435"/>
      <c r="W960" s="1435"/>
      <c r="X960" s="1435"/>
      <c r="Y960" s="1435"/>
      <c r="Z960" s="1435"/>
    </row>
    <row r="961" spans="1:26" ht="12" customHeight="1">
      <c r="A961" s="1435"/>
      <c r="B961" s="1435"/>
      <c r="C961" s="1435"/>
      <c r="D961" s="1435"/>
      <c r="E961" s="1435"/>
      <c r="F961" s="1435"/>
      <c r="G961" s="1435"/>
      <c r="H961" s="1435"/>
      <c r="I961" s="1435"/>
      <c r="J961" s="1435"/>
      <c r="K961" s="1435"/>
      <c r="L961" s="1435"/>
      <c r="M961" s="1435"/>
      <c r="N961" s="1435"/>
      <c r="O961" s="1435"/>
      <c r="P961" s="1435"/>
      <c r="Q961" s="1435"/>
      <c r="R961" s="1435"/>
      <c r="S961" s="1435"/>
      <c r="T961" s="1435"/>
      <c r="U961" s="1435"/>
      <c r="V961" s="1435"/>
      <c r="W961" s="1435"/>
      <c r="X961" s="1435"/>
      <c r="Y961" s="1435"/>
      <c r="Z961" s="1435"/>
    </row>
    <row r="962" spans="1:26" ht="12" customHeight="1">
      <c r="A962" s="1435"/>
      <c r="B962" s="1435"/>
      <c r="C962" s="1435"/>
      <c r="D962" s="1435"/>
      <c r="E962" s="1435"/>
      <c r="F962" s="1435"/>
      <c r="G962" s="1435"/>
      <c r="H962" s="1435"/>
      <c r="I962" s="1435"/>
      <c r="J962" s="1435"/>
      <c r="K962" s="1435"/>
      <c r="L962" s="1435"/>
      <c r="M962" s="1435"/>
      <c r="N962" s="1435"/>
      <c r="O962" s="1435"/>
      <c r="P962" s="1435"/>
      <c r="Q962" s="1435"/>
      <c r="R962" s="1435"/>
      <c r="S962" s="1435"/>
      <c r="T962" s="1435"/>
      <c r="U962" s="1435"/>
      <c r="V962" s="1435"/>
      <c r="W962" s="1435"/>
      <c r="X962" s="1435"/>
      <c r="Y962" s="1435"/>
      <c r="Z962" s="1435"/>
    </row>
    <row r="963" spans="1:26" ht="12" customHeight="1">
      <c r="A963" s="1435"/>
      <c r="B963" s="1435"/>
      <c r="C963" s="1435"/>
      <c r="D963" s="1435"/>
      <c r="E963" s="1435"/>
      <c r="F963" s="1435"/>
      <c r="G963" s="1435"/>
      <c r="H963" s="1435"/>
      <c r="I963" s="1435"/>
      <c r="J963" s="1435"/>
      <c r="K963" s="1435"/>
      <c r="L963" s="1435"/>
      <c r="M963" s="1435"/>
      <c r="N963" s="1435"/>
      <c r="O963" s="1435"/>
      <c r="P963" s="1435"/>
      <c r="Q963" s="1435"/>
      <c r="R963" s="1435"/>
      <c r="S963" s="1435"/>
      <c r="T963" s="1435"/>
      <c r="U963" s="1435"/>
      <c r="V963" s="1435"/>
      <c r="W963" s="1435"/>
      <c r="X963" s="1435"/>
      <c r="Y963" s="1435"/>
      <c r="Z963" s="1435"/>
    </row>
    <row r="964" spans="1:26" ht="12" customHeight="1">
      <c r="A964" s="1435"/>
      <c r="B964" s="1435"/>
      <c r="C964" s="1435"/>
      <c r="D964" s="1435"/>
      <c r="E964" s="1435"/>
      <c r="F964" s="1435"/>
      <c r="G964" s="1435"/>
      <c r="H964" s="1435"/>
      <c r="I964" s="1435"/>
      <c r="J964" s="1435"/>
      <c r="K964" s="1435"/>
      <c r="L964" s="1435"/>
      <c r="M964" s="1435"/>
      <c r="N964" s="1435"/>
      <c r="O964" s="1435"/>
      <c r="P964" s="1435"/>
      <c r="Q964" s="1435"/>
      <c r="R964" s="1435"/>
      <c r="S964" s="1435"/>
      <c r="T964" s="1435"/>
      <c r="U964" s="1435"/>
      <c r="V964" s="1435"/>
      <c r="W964" s="1435"/>
      <c r="X964" s="1435"/>
      <c r="Y964" s="1435"/>
      <c r="Z964" s="1435"/>
    </row>
    <row r="965" spans="1:26" ht="12" customHeight="1">
      <c r="A965" s="1435"/>
      <c r="B965" s="1435"/>
      <c r="C965" s="1435"/>
      <c r="D965" s="1435"/>
      <c r="E965" s="1435"/>
      <c r="F965" s="1435"/>
      <c r="G965" s="1435"/>
      <c r="H965" s="1435"/>
      <c r="I965" s="1435"/>
      <c r="J965" s="1435"/>
      <c r="K965" s="1435"/>
      <c r="L965" s="1435"/>
      <c r="M965" s="1435"/>
      <c r="N965" s="1435"/>
      <c r="O965" s="1435"/>
      <c r="P965" s="1435"/>
      <c r="Q965" s="1435"/>
      <c r="R965" s="1435"/>
      <c r="S965" s="1435"/>
      <c r="T965" s="1435"/>
      <c r="U965" s="1435"/>
      <c r="V965" s="1435"/>
      <c r="W965" s="1435"/>
      <c r="X965" s="1435"/>
      <c r="Y965" s="1435"/>
      <c r="Z965" s="1435"/>
    </row>
    <row r="966" spans="1:26" ht="12" customHeight="1">
      <c r="A966" s="1435"/>
      <c r="B966" s="1435"/>
      <c r="C966" s="1435"/>
      <c r="D966" s="1435"/>
      <c r="E966" s="1435"/>
      <c r="F966" s="1435"/>
      <c r="G966" s="1435"/>
      <c r="H966" s="1435"/>
      <c r="I966" s="1435"/>
      <c r="J966" s="1435"/>
      <c r="K966" s="1435"/>
      <c r="L966" s="1435"/>
      <c r="M966" s="1435"/>
      <c r="N966" s="1435"/>
      <c r="O966" s="1435"/>
      <c r="P966" s="1435"/>
      <c r="Q966" s="1435"/>
      <c r="R966" s="1435"/>
      <c r="S966" s="1435"/>
      <c r="T966" s="1435"/>
      <c r="U966" s="1435"/>
      <c r="V966" s="1435"/>
      <c r="W966" s="1435"/>
      <c r="X966" s="1435"/>
      <c r="Y966" s="1435"/>
      <c r="Z966" s="1435"/>
    </row>
    <row r="967" spans="1:26" ht="12" customHeight="1">
      <c r="A967" s="1435"/>
      <c r="B967" s="1435"/>
      <c r="C967" s="1435"/>
      <c r="D967" s="1435"/>
      <c r="E967" s="1435"/>
      <c r="F967" s="1435"/>
      <c r="G967" s="1435"/>
      <c r="H967" s="1435"/>
      <c r="I967" s="1435"/>
      <c r="J967" s="1435"/>
      <c r="K967" s="1435"/>
      <c r="L967" s="1435"/>
      <c r="M967" s="1435"/>
      <c r="N967" s="1435"/>
      <c r="O967" s="1435"/>
      <c r="P967" s="1435"/>
      <c r="Q967" s="1435"/>
      <c r="R967" s="1435"/>
      <c r="S967" s="1435"/>
      <c r="T967" s="1435"/>
      <c r="U967" s="1435"/>
      <c r="V967" s="1435"/>
      <c r="W967" s="1435"/>
      <c r="X967" s="1435"/>
      <c r="Y967" s="1435"/>
      <c r="Z967" s="1435"/>
    </row>
    <row r="968" spans="1:26" ht="12" customHeight="1">
      <c r="A968" s="1435"/>
      <c r="B968" s="1435"/>
      <c r="C968" s="1435"/>
      <c r="D968" s="1435"/>
      <c r="E968" s="1435"/>
      <c r="F968" s="1435"/>
      <c r="G968" s="1435"/>
      <c r="H968" s="1435"/>
      <c r="I968" s="1435"/>
      <c r="J968" s="1435"/>
      <c r="K968" s="1435"/>
      <c r="L968" s="1435"/>
      <c r="M968" s="1435"/>
      <c r="N968" s="1435"/>
      <c r="O968" s="1435"/>
      <c r="P968" s="1435"/>
      <c r="Q968" s="1435"/>
      <c r="R968" s="1435"/>
      <c r="S968" s="1435"/>
      <c r="T968" s="1435"/>
      <c r="U968" s="1435"/>
      <c r="V968" s="1435"/>
      <c r="W968" s="1435"/>
      <c r="X968" s="1435"/>
      <c r="Y968" s="1435"/>
      <c r="Z968" s="1435"/>
    </row>
    <row r="969" spans="1:26" ht="12" customHeight="1">
      <c r="A969" s="1435"/>
      <c r="B969" s="1435"/>
      <c r="C969" s="1435"/>
      <c r="D969" s="1435"/>
      <c r="E969" s="1435"/>
      <c r="F969" s="1435"/>
      <c r="G969" s="1435"/>
      <c r="H969" s="1435"/>
      <c r="I969" s="1435"/>
      <c r="J969" s="1435"/>
      <c r="K969" s="1435"/>
      <c r="L969" s="1435"/>
      <c r="M969" s="1435"/>
      <c r="N969" s="1435"/>
      <c r="O969" s="1435"/>
      <c r="P969" s="1435"/>
      <c r="Q969" s="1435"/>
      <c r="R969" s="1435"/>
      <c r="S969" s="1435"/>
      <c r="T969" s="1435"/>
      <c r="U969" s="1435"/>
      <c r="V969" s="1435"/>
      <c r="W969" s="1435"/>
      <c r="X969" s="1435"/>
      <c r="Y969" s="1435"/>
      <c r="Z969" s="1435"/>
    </row>
    <row r="970" spans="1:26" ht="12" customHeight="1">
      <c r="A970" s="1435"/>
      <c r="B970" s="1435"/>
      <c r="C970" s="1435"/>
      <c r="D970" s="1435"/>
      <c r="E970" s="1435"/>
      <c r="F970" s="1435"/>
      <c r="G970" s="1435"/>
      <c r="H970" s="1435"/>
      <c r="I970" s="1435"/>
      <c r="J970" s="1435"/>
      <c r="K970" s="1435"/>
      <c r="L970" s="1435"/>
      <c r="M970" s="1435"/>
      <c r="N970" s="1435"/>
      <c r="O970" s="1435"/>
      <c r="P970" s="1435"/>
      <c r="Q970" s="1435"/>
      <c r="R970" s="1435"/>
      <c r="S970" s="1435"/>
      <c r="T970" s="1435"/>
      <c r="U970" s="1435"/>
      <c r="V970" s="1435"/>
      <c r="W970" s="1435"/>
      <c r="X970" s="1435"/>
      <c r="Y970" s="1435"/>
      <c r="Z970" s="1435"/>
    </row>
    <row r="971" spans="1:26" ht="12" customHeight="1">
      <c r="A971" s="1435"/>
      <c r="B971" s="1435"/>
      <c r="C971" s="1435"/>
      <c r="D971" s="1435"/>
      <c r="E971" s="1435"/>
      <c r="F971" s="1435"/>
      <c r="G971" s="1435"/>
      <c r="H971" s="1435"/>
      <c r="I971" s="1435"/>
      <c r="J971" s="1435"/>
      <c r="K971" s="1435"/>
      <c r="L971" s="1435"/>
      <c r="M971" s="1435"/>
      <c r="N971" s="1435"/>
      <c r="O971" s="1435"/>
      <c r="P971" s="1435"/>
      <c r="Q971" s="1435"/>
      <c r="R971" s="1435"/>
      <c r="S971" s="1435"/>
      <c r="T971" s="1435"/>
      <c r="U971" s="1435"/>
      <c r="V971" s="1435"/>
      <c r="W971" s="1435"/>
      <c r="X971" s="1435"/>
      <c r="Y971" s="1435"/>
      <c r="Z971" s="1435"/>
    </row>
    <row r="972" spans="1:26" ht="12" customHeight="1">
      <c r="A972" s="1435"/>
      <c r="B972" s="1435"/>
      <c r="C972" s="1435"/>
      <c r="D972" s="1435"/>
      <c r="E972" s="1435"/>
      <c r="F972" s="1435"/>
      <c r="G972" s="1435"/>
      <c r="H972" s="1435"/>
      <c r="I972" s="1435"/>
      <c r="J972" s="1435"/>
      <c r="K972" s="1435"/>
      <c r="L972" s="1435"/>
      <c r="M972" s="1435"/>
      <c r="N972" s="1435"/>
      <c r="O972" s="1435"/>
      <c r="P972" s="1435"/>
      <c r="Q972" s="1435"/>
      <c r="R972" s="1435"/>
      <c r="S972" s="1435"/>
      <c r="T972" s="1435"/>
      <c r="U972" s="1435"/>
      <c r="V972" s="1435"/>
      <c r="W972" s="1435"/>
      <c r="X972" s="1435"/>
      <c r="Y972" s="1435"/>
      <c r="Z972" s="1435"/>
    </row>
    <row r="973" spans="1:26" ht="12" customHeight="1">
      <c r="A973" s="1435"/>
      <c r="B973" s="1435"/>
      <c r="C973" s="1435"/>
      <c r="D973" s="1435"/>
      <c r="E973" s="1435"/>
      <c r="F973" s="1435"/>
      <c r="G973" s="1435"/>
      <c r="H973" s="1435"/>
      <c r="I973" s="1435"/>
      <c r="J973" s="1435"/>
      <c r="K973" s="1435"/>
      <c r="L973" s="1435"/>
      <c r="M973" s="1435"/>
      <c r="N973" s="1435"/>
      <c r="O973" s="1435"/>
      <c r="P973" s="1435"/>
      <c r="Q973" s="1435"/>
      <c r="R973" s="1435"/>
      <c r="S973" s="1435"/>
      <c r="T973" s="1435"/>
      <c r="U973" s="1435"/>
      <c r="V973" s="1435"/>
      <c r="W973" s="1435"/>
      <c r="X973" s="1435"/>
      <c r="Y973" s="1435"/>
      <c r="Z973" s="1435"/>
    </row>
    <row r="974" spans="1:26" ht="12" customHeight="1">
      <c r="A974" s="1435"/>
      <c r="B974" s="1435"/>
      <c r="C974" s="1435"/>
      <c r="D974" s="1435"/>
      <c r="E974" s="1435"/>
      <c r="F974" s="1435"/>
      <c r="G974" s="1435"/>
      <c r="H974" s="1435"/>
      <c r="I974" s="1435"/>
      <c r="J974" s="1435"/>
      <c r="K974" s="1435"/>
      <c r="L974" s="1435"/>
      <c r="M974" s="1435"/>
      <c r="N974" s="1435"/>
      <c r="O974" s="1435"/>
      <c r="P974" s="1435"/>
      <c r="Q974" s="1435"/>
      <c r="R974" s="1435"/>
      <c r="S974" s="1435"/>
      <c r="T974" s="1435"/>
      <c r="U974" s="1435"/>
      <c r="V974" s="1435"/>
      <c r="W974" s="1435"/>
      <c r="X974" s="1435"/>
      <c r="Y974" s="1435"/>
      <c r="Z974" s="1435"/>
    </row>
    <row r="975" spans="1:26" ht="12" customHeight="1">
      <c r="A975" s="1435"/>
      <c r="B975" s="1435"/>
      <c r="C975" s="1435"/>
      <c r="D975" s="1435"/>
      <c r="E975" s="1435"/>
      <c r="F975" s="1435"/>
      <c r="G975" s="1435"/>
      <c r="H975" s="1435"/>
      <c r="I975" s="1435"/>
      <c r="J975" s="1435"/>
      <c r="K975" s="1435"/>
      <c r="L975" s="1435"/>
      <c r="M975" s="1435"/>
      <c r="N975" s="1435"/>
      <c r="O975" s="1435"/>
      <c r="P975" s="1435"/>
      <c r="Q975" s="1435"/>
      <c r="R975" s="1435"/>
      <c r="S975" s="1435"/>
      <c r="T975" s="1435"/>
      <c r="U975" s="1435"/>
      <c r="V975" s="1435"/>
      <c r="W975" s="1435"/>
      <c r="X975" s="1435"/>
      <c r="Y975" s="1435"/>
      <c r="Z975" s="1435"/>
    </row>
    <row r="976" spans="1:26" ht="12" customHeight="1">
      <c r="A976" s="1435"/>
      <c r="B976" s="1435"/>
      <c r="C976" s="1435"/>
      <c r="D976" s="1435"/>
      <c r="E976" s="1435"/>
      <c r="F976" s="1435"/>
      <c r="G976" s="1435"/>
      <c r="H976" s="1435"/>
      <c r="I976" s="1435"/>
      <c r="J976" s="1435"/>
      <c r="K976" s="1435"/>
      <c r="L976" s="1435"/>
      <c r="M976" s="1435"/>
      <c r="N976" s="1435"/>
      <c r="O976" s="1435"/>
      <c r="P976" s="1435"/>
      <c r="Q976" s="1435"/>
      <c r="R976" s="1435"/>
      <c r="S976" s="1435"/>
      <c r="T976" s="1435"/>
      <c r="U976" s="1435"/>
      <c r="V976" s="1435"/>
      <c r="W976" s="1435"/>
      <c r="X976" s="1435"/>
      <c r="Y976" s="1435"/>
      <c r="Z976" s="1435"/>
    </row>
    <row r="977" spans="1:26" ht="12" customHeight="1">
      <c r="A977" s="1435"/>
      <c r="B977" s="1435"/>
      <c r="C977" s="1435"/>
      <c r="D977" s="1435"/>
      <c r="E977" s="1435"/>
      <c r="F977" s="1435"/>
      <c r="G977" s="1435"/>
      <c r="H977" s="1435"/>
      <c r="I977" s="1435"/>
      <c r="J977" s="1435"/>
      <c r="K977" s="1435"/>
      <c r="L977" s="1435"/>
      <c r="M977" s="1435"/>
      <c r="N977" s="1435"/>
      <c r="O977" s="1435"/>
      <c r="P977" s="1435"/>
      <c r="Q977" s="1435"/>
      <c r="R977" s="1435"/>
      <c r="S977" s="1435"/>
      <c r="T977" s="1435"/>
      <c r="U977" s="1435"/>
      <c r="V977" s="1435"/>
      <c r="W977" s="1435"/>
      <c r="X977" s="1435"/>
      <c r="Y977" s="1435"/>
      <c r="Z977" s="1435"/>
    </row>
    <row r="978" spans="1:26" ht="12" customHeight="1">
      <c r="A978" s="1435"/>
      <c r="B978" s="1435"/>
      <c r="C978" s="1435"/>
      <c r="D978" s="1435"/>
      <c r="E978" s="1435"/>
      <c r="F978" s="1435"/>
      <c r="G978" s="1435"/>
      <c r="H978" s="1435"/>
      <c r="I978" s="1435"/>
      <c r="J978" s="1435"/>
      <c r="K978" s="1435"/>
      <c r="L978" s="1435"/>
      <c r="M978" s="1435"/>
      <c r="N978" s="1435"/>
      <c r="O978" s="1435"/>
      <c r="P978" s="1435"/>
      <c r="Q978" s="1435"/>
      <c r="R978" s="1435"/>
      <c r="S978" s="1435"/>
      <c r="T978" s="1435"/>
      <c r="U978" s="1435"/>
      <c r="V978" s="1435"/>
      <c r="W978" s="1435"/>
      <c r="X978" s="1435"/>
      <c r="Y978" s="1435"/>
      <c r="Z978" s="1435"/>
    </row>
    <row r="979" spans="1:26" ht="12" customHeight="1">
      <c r="A979" s="1435"/>
      <c r="B979" s="1435"/>
      <c r="C979" s="1435"/>
      <c r="D979" s="1435"/>
      <c r="E979" s="1435"/>
      <c r="F979" s="1435"/>
      <c r="G979" s="1435"/>
      <c r="H979" s="1435"/>
      <c r="I979" s="1435"/>
      <c r="J979" s="1435"/>
      <c r="K979" s="1435"/>
      <c r="L979" s="1435"/>
      <c r="M979" s="1435"/>
      <c r="N979" s="1435"/>
      <c r="O979" s="1435"/>
      <c r="P979" s="1435"/>
      <c r="Q979" s="1435"/>
      <c r="R979" s="1435"/>
      <c r="S979" s="1435"/>
      <c r="T979" s="1435"/>
      <c r="U979" s="1435"/>
      <c r="V979" s="1435"/>
      <c r="W979" s="1435"/>
      <c r="X979" s="1435"/>
      <c r="Y979" s="1435"/>
      <c r="Z979" s="1435"/>
    </row>
    <row r="980" spans="1:26" ht="12" customHeight="1">
      <c r="A980" s="1435"/>
      <c r="B980" s="1435"/>
      <c r="C980" s="1435"/>
      <c r="D980" s="1435"/>
      <c r="E980" s="1435"/>
      <c r="F980" s="1435"/>
      <c r="G980" s="1435"/>
      <c r="H980" s="1435"/>
      <c r="I980" s="1435"/>
      <c r="J980" s="1435"/>
      <c r="K980" s="1435"/>
      <c r="L980" s="1435"/>
      <c r="M980" s="1435"/>
      <c r="N980" s="1435"/>
      <c r="O980" s="1435"/>
      <c r="P980" s="1435"/>
      <c r="Q980" s="1435"/>
      <c r="R980" s="1435"/>
      <c r="S980" s="1435"/>
      <c r="T980" s="1435"/>
      <c r="U980" s="1435"/>
      <c r="V980" s="1435"/>
      <c r="W980" s="1435"/>
      <c r="X980" s="1435"/>
      <c r="Y980" s="1435"/>
      <c r="Z980" s="1435"/>
    </row>
    <row r="981" spans="1:26" ht="12" customHeight="1">
      <c r="A981" s="1435"/>
      <c r="B981" s="1435"/>
      <c r="C981" s="1435"/>
      <c r="D981" s="1435"/>
      <c r="E981" s="1435"/>
      <c r="F981" s="1435"/>
      <c r="G981" s="1435"/>
      <c r="H981" s="1435"/>
      <c r="I981" s="1435"/>
      <c r="J981" s="1435"/>
      <c r="K981" s="1435"/>
      <c r="L981" s="1435"/>
      <c r="M981" s="1435"/>
      <c r="N981" s="1435"/>
      <c r="O981" s="1435"/>
      <c r="P981" s="1435"/>
      <c r="Q981" s="1435"/>
      <c r="R981" s="1435"/>
      <c r="S981" s="1435"/>
      <c r="T981" s="1435"/>
      <c r="U981" s="1435"/>
      <c r="V981" s="1435"/>
      <c r="W981" s="1435"/>
      <c r="X981" s="1435"/>
      <c r="Y981" s="1435"/>
      <c r="Z981" s="1435"/>
    </row>
    <row r="982" spans="1:26" ht="12" customHeight="1">
      <c r="A982" s="1435"/>
      <c r="B982" s="1435"/>
      <c r="C982" s="1435"/>
      <c r="D982" s="1435"/>
      <c r="E982" s="1435"/>
      <c r="F982" s="1435"/>
      <c r="G982" s="1435"/>
      <c r="H982" s="1435"/>
      <c r="I982" s="1435"/>
      <c r="J982" s="1435"/>
      <c r="K982" s="1435"/>
      <c r="L982" s="1435"/>
      <c r="M982" s="1435"/>
      <c r="N982" s="1435"/>
      <c r="O982" s="1435"/>
      <c r="P982" s="1435"/>
      <c r="Q982" s="1435"/>
      <c r="R982" s="1435"/>
      <c r="S982" s="1435"/>
      <c r="T982" s="1435"/>
      <c r="U982" s="1435"/>
      <c r="V982" s="1435"/>
      <c r="W982" s="1435"/>
      <c r="X982" s="1435"/>
      <c r="Y982" s="1435"/>
      <c r="Z982" s="1435"/>
    </row>
    <row r="983" spans="1:26" ht="12" customHeight="1">
      <c r="A983" s="1435"/>
      <c r="B983" s="1435"/>
      <c r="C983" s="1435"/>
      <c r="D983" s="1435"/>
      <c r="E983" s="1435"/>
      <c r="F983" s="1435"/>
      <c r="G983" s="1435"/>
      <c r="H983" s="1435"/>
      <c r="I983" s="1435"/>
      <c r="J983" s="1435"/>
      <c r="K983" s="1435"/>
      <c r="L983" s="1435"/>
      <c r="M983" s="1435"/>
      <c r="N983" s="1435"/>
      <c r="O983" s="1435"/>
      <c r="P983" s="1435"/>
      <c r="Q983" s="1435"/>
      <c r="R983" s="1435"/>
      <c r="S983" s="1435"/>
      <c r="T983" s="1435"/>
      <c r="U983" s="1435"/>
      <c r="V983" s="1435"/>
      <c r="W983" s="1435"/>
      <c r="X983" s="1435"/>
      <c r="Y983" s="1435"/>
      <c r="Z983" s="1435"/>
    </row>
    <row r="984" spans="1:26" ht="12" customHeight="1">
      <c r="A984" s="1435"/>
      <c r="B984" s="1435"/>
      <c r="C984" s="1435"/>
      <c r="D984" s="1435"/>
      <c r="E984" s="1435"/>
      <c r="F984" s="1435"/>
      <c r="G984" s="1435"/>
      <c r="H984" s="1435"/>
      <c r="I984" s="1435"/>
      <c r="J984" s="1435"/>
      <c r="K984" s="1435"/>
      <c r="L984" s="1435"/>
      <c r="M984" s="1435"/>
      <c r="N984" s="1435"/>
      <c r="O984" s="1435"/>
      <c r="P984" s="1435"/>
      <c r="Q984" s="1435"/>
      <c r="R984" s="1435"/>
      <c r="S984" s="1435"/>
      <c r="T984" s="1435"/>
      <c r="U984" s="1435"/>
      <c r="V984" s="1435"/>
      <c r="W984" s="1435"/>
      <c r="X984" s="1435"/>
      <c r="Y984" s="1435"/>
      <c r="Z984" s="1435"/>
    </row>
    <row r="985" spans="1:26" ht="12" customHeight="1">
      <c r="A985" s="1435"/>
      <c r="B985" s="1435"/>
      <c r="C985" s="1435"/>
      <c r="D985" s="1435"/>
      <c r="E985" s="1435"/>
      <c r="F985" s="1435"/>
      <c r="G985" s="1435"/>
      <c r="H985" s="1435"/>
      <c r="I985" s="1435"/>
      <c r="J985" s="1435"/>
      <c r="K985" s="1435"/>
      <c r="L985" s="1435"/>
      <c r="M985" s="1435"/>
      <c r="N985" s="1435"/>
      <c r="O985" s="1435"/>
      <c r="P985" s="1435"/>
      <c r="Q985" s="1435"/>
      <c r="R985" s="1435"/>
      <c r="S985" s="1435"/>
      <c r="T985" s="1435"/>
      <c r="U985" s="1435"/>
      <c r="V985" s="1435"/>
      <c r="W985" s="1435"/>
      <c r="X985" s="1435"/>
      <c r="Y985" s="1435"/>
      <c r="Z985" s="1435"/>
    </row>
    <row r="986" spans="1:26" ht="12" customHeight="1">
      <c r="A986" s="1435"/>
      <c r="B986" s="1435"/>
      <c r="C986" s="1435"/>
      <c r="D986" s="1435"/>
      <c r="E986" s="1435"/>
      <c r="F986" s="1435"/>
      <c r="G986" s="1435"/>
      <c r="H986" s="1435"/>
      <c r="I986" s="1435"/>
      <c r="J986" s="1435"/>
      <c r="K986" s="1435"/>
      <c r="L986" s="1435"/>
      <c r="M986" s="1435"/>
      <c r="N986" s="1435"/>
      <c r="O986" s="1435"/>
      <c r="P986" s="1435"/>
      <c r="Q986" s="1435"/>
      <c r="R986" s="1435"/>
      <c r="S986" s="1435"/>
      <c r="T986" s="1435"/>
      <c r="U986" s="1435"/>
      <c r="V986" s="1435"/>
      <c r="W986" s="1435"/>
      <c r="X986" s="1435"/>
      <c r="Y986" s="1435"/>
      <c r="Z986" s="1435"/>
    </row>
    <row r="987" spans="1:26" ht="12" customHeight="1">
      <c r="A987" s="1435"/>
      <c r="B987" s="1435"/>
      <c r="C987" s="1435"/>
      <c r="D987" s="1435"/>
      <c r="E987" s="1435"/>
      <c r="F987" s="1435"/>
      <c r="G987" s="1435"/>
      <c r="H987" s="1435"/>
      <c r="I987" s="1435"/>
      <c r="J987" s="1435"/>
      <c r="K987" s="1435"/>
      <c r="L987" s="1435"/>
      <c r="M987" s="1435"/>
      <c r="N987" s="1435"/>
      <c r="O987" s="1435"/>
      <c r="P987" s="1435"/>
      <c r="Q987" s="1435"/>
      <c r="R987" s="1435"/>
      <c r="S987" s="1435"/>
      <c r="T987" s="1435"/>
      <c r="U987" s="1435"/>
      <c r="V987" s="1435"/>
      <c r="W987" s="1435"/>
      <c r="X987" s="1435"/>
      <c r="Y987" s="1435"/>
      <c r="Z987" s="1435"/>
    </row>
    <row r="988" spans="1:26" ht="12" customHeight="1">
      <c r="A988" s="1435"/>
      <c r="B988" s="1435"/>
      <c r="C988" s="1435"/>
      <c r="D988" s="1435"/>
      <c r="E988" s="1435"/>
      <c r="F988" s="1435"/>
      <c r="G988" s="1435"/>
      <c r="H988" s="1435"/>
      <c r="I988" s="1435"/>
      <c r="J988" s="1435"/>
      <c r="K988" s="1435"/>
      <c r="L988" s="1435"/>
      <c r="M988" s="1435"/>
      <c r="N988" s="1435"/>
      <c r="O988" s="1435"/>
      <c r="P988" s="1435"/>
      <c r="Q988" s="1435"/>
      <c r="R988" s="1435"/>
      <c r="S988" s="1435"/>
      <c r="T988" s="1435"/>
      <c r="U988" s="1435"/>
      <c r="V988" s="1435"/>
      <c r="W988" s="1435"/>
      <c r="X988" s="1435"/>
      <c r="Y988" s="1435"/>
      <c r="Z988" s="1435"/>
    </row>
    <row r="989" spans="1:26" ht="12" customHeight="1">
      <c r="A989" s="1435"/>
      <c r="B989" s="1435"/>
      <c r="C989" s="1435"/>
      <c r="D989" s="1435"/>
      <c r="E989" s="1435"/>
      <c r="F989" s="1435"/>
      <c r="G989" s="1435"/>
      <c r="H989" s="1435"/>
      <c r="I989" s="1435"/>
      <c r="J989" s="1435"/>
      <c r="K989" s="1435"/>
      <c r="L989" s="1435"/>
      <c r="M989" s="1435"/>
      <c r="N989" s="1435"/>
      <c r="O989" s="1435"/>
      <c r="P989" s="1435"/>
      <c r="Q989" s="1435"/>
      <c r="R989" s="1435"/>
      <c r="S989" s="1435"/>
      <c r="T989" s="1435"/>
      <c r="U989" s="1435"/>
      <c r="V989" s="1435"/>
      <c r="W989" s="1435"/>
      <c r="X989" s="1435"/>
      <c r="Y989" s="1435"/>
      <c r="Z989" s="1435"/>
    </row>
    <row r="990" spans="1:26" ht="12" customHeight="1">
      <c r="A990" s="1435"/>
      <c r="B990" s="1435"/>
      <c r="C990" s="1435"/>
      <c r="D990" s="1435"/>
      <c r="E990" s="1435"/>
      <c r="F990" s="1435"/>
      <c r="G990" s="1435"/>
      <c r="H990" s="1435"/>
      <c r="I990" s="1435"/>
      <c r="J990" s="1435"/>
      <c r="K990" s="1435"/>
      <c r="L990" s="1435"/>
      <c r="M990" s="1435"/>
      <c r="N990" s="1435"/>
      <c r="O990" s="1435"/>
      <c r="P990" s="1435"/>
      <c r="Q990" s="1435"/>
      <c r="R990" s="1435"/>
      <c r="S990" s="1435"/>
      <c r="T990" s="1435"/>
      <c r="U990" s="1435"/>
      <c r="V990" s="1435"/>
      <c r="W990" s="1435"/>
      <c r="X990" s="1435"/>
      <c r="Y990" s="1435"/>
      <c r="Z990" s="1435"/>
    </row>
    <row r="991" spans="1:26" ht="12" customHeight="1">
      <c r="A991" s="1435"/>
      <c r="B991" s="1435"/>
      <c r="C991" s="1435"/>
      <c r="D991" s="1435"/>
      <c r="E991" s="1435"/>
      <c r="F991" s="1435"/>
      <c r="G991" s="1435"/>
      <c r="H991" s="1435"/>
      <c r="I991" s="1435"/>
      <c r="J991" s="1435"/>
      <c r="K991" s="1435"/>
      <c r="L991" s="1435"/>
      <c r="M991" s="1435"/>
      <c r="N991" s="1435"/>
      <c r="O991" s="1435"/>
      <c r="P991" s="1435"/>
      <c r="Q991" s="1435"/>
      <c r="R991" s="1435"/>
      <c r="S991" s="1435"/>
      <c r="T991" s="1435"/>
      <c r="U991" s="1435"/>
      <c r="V991" s="1435"/>
      <c r="W991" s="1435"/>
      <c r="X991" s="1435"/>
      <c r="Y991" s="1435"/>
      <c r="Z991" s="1435"/>
    </row>
    <row r="992" spans="1:26" ht="12" customHeight="1">
      <c r="A992" s="1435"/>
      <c r="B992" s="1435"/>
      <c r="C992" s="1435"/>
      <c r="D992" s="1435"/>
      <c r="E992" s="1435"/>
      <c r="F992" s="1435"/>
      <c r="G992" s="1435"/>
      <c r="H992" s="1435"/>
      <c r="I992" s="1435"/>
      <c r="J992" s="1435"/>
      <c r="K992" s="1435"/>
      <c r="L992" s="1435"/>
      <c r="M992" s="1435"/>
      <c r="N992" s="1435"/>
      <c r="O992" s="1435"/>
      <c r="P992" s="1435"/>
      <c r="Q992" s="1435"/>
      <c r="R992" s="1435"/>
      <c r="S992" s="1435"/>
      <c r="T992" s="1435"/>
      <c r="U992" s="1435"/>
      <c r="V992" s="1435"/>
      <c r="W992" s="1435"/>
      <c r="X992" s="1435"/>
      <c r="Y992" s="1435"/>
      <c r="Z992" s="1435"/>
    </row>
    <row r="993" spans="1:26" ht="12" customHeight="1">
      <c r="A993" s="1435"/>
      <c r="B993" s="1435"/>
      <c r="C993" s="1435"/>
      <c r="D993" s="1435"/>
      <c r="E993" s="1435"/>
      <c r="F993" s="1435"/>
      <c r="G993" s="1435"/>
      <c r="H993" s="1435"/>
      <c r="I993" s="1435"/>
      <c r="J993" s="1435"/>
      <c r="K993" s="1435"/>
      <c r="L993" s="1435"/>
      <c r="M993" s="1435"/>
      <c r="N993" s="1435"/>
      <c r="O993" s="1435"/>
      <c r="P993" s="1435"/>
      <c r="Q993" s="1435"/>
      <c r="R993" s="1435"/>
      <c r="S993" s="1435"/>
      <c r="T993" s="1435"/>
      <c r="U993" s="1435"/>
      <c r="V993" s="1435"/>
      <c r="W993" s="1435"/>
      <c r="X993" s="1435"/>
      <c r="Y993" s="1435"/>
      <c r="Z993" s="1435"/>
    </row>
    <row r="994" spans="1:26" ht="12" customHeight="1">
      <c r="A994" s="1435"/>
      <c r="B994" s="1435"/>
      <c r="C994" s="1435"/>
      <c r="D994" s="1435"/>
      <c r="E994" s="1435"/>
      <c r="F994" s="1435"/>
      <c r="G994" s="1435"/>
      <c r="H994" s="1435"/>
      <c r="I994" s="1435"/>
      <c r="J994" s="1435"/>
      <c r="K994" s="1435"/>
      <c r="L994" s="1435"/>
      <c r="M994" s="1435"/>
      <c r="N994" s="1435"/>
      <c r="O994" s="1435"/>
      <c r="P994" s="1435"/>
      <c r="Q994" s="1435"/>
      <c r="R994" s="1435"/>
      <c r="S994" s="1435"/>
      <c r="T994" s="1435"/>
      <c r="U994" s="1435"/>
      <c r="V994" s="1435"/>
      <c r="W994" s="1435"/>
      <c r="X994" s="1435"/>
      <c r="Y994" s="1435"/>
      <c r="Z994" s="1435"/>
    </row>
    <row r="995" spans="1:26" ht="12" customHeight="1">
      <c r="A995" s="1435"/>
      <c r="B995" s="1435"/>
      <c r="C995" s="1435"/>
      <c r="D995" s="1435"/>
      <c r="E995" s="1435"/>
      <c r="F995" s="1435"/>
      <c r="G995" s="1435"/>
      <c r="H995" s="1435"/>
      <c r="I995" s="1435"/>
      <c r="J995" s="1435"/>
      <c r="K995" s="1435"/>
      <c r="L995" s="1435"/>
      <c r="M995" s="1435"/>
      <c r="N995" s="1435"/>
      <c r="O995" s="1435"/>
      <c r="P995" s="1435"/>
      <c r="Q995" s="1435"/>
      <c r="R995" s="1435"/>
      <c r="S995" s="1435"/>
      <c r="T995" s="1435"/>
      <c r="U995" s="1435"/>
      <c r="V995" s="1435"/>
      <c r="W995" s="1435"/>
      <c r="X995" s="1435"/>
      <c r="Y995" s="1435"/>
      <c r="Z995" s="1435"/>
    </row>
    <row r="996" spans="1:26" ht="12" customHeight="1">
      <c r="A996" s="1435"/>
      <c r="B996" s="1435"/>
      <c r="C996" s="1435"/>
      <c r="D996" s="1435"/>
      <c r="E996" s="1435"/>
      <c r="F996" s="1435"/>
      <c r="G996" s="1435"/>
      <c r="H996" s="1435"/>
      <c r="I996" s="1435"/>
      <c r="J996" s="1435"/>
      <c r="K996" s="1435"/>
      <c r="L996" s="1435"/>
      <c r="M996" s="1435"/>
      <c r="N996" s="1435"/>
      <c r="O996" s="1435"/>
      <c r="P996" s="1435"/>
      <c r="Q996" s="1435"/>
      <c r="R996" s="1435"/>
      <c r="S996" s="1435"/>
      <c r="T996" s="1435"/>
      <c r="U996" s="1435"/>
      <c r="V996" s="1435"/>
      <c r="W996" s="1435"/>
      <c r="X996" s="1435"/>
      <c r="Y996" s="1435"/>
      <c r="Z996" s="1435"/>
    </row>
    <row r="997" spans="1:26" ht="12" customHeight="1">
      <c r="A997" s="1435"/>
      <c r="B997" s="1435"/>
      <c r="C997" s="1435"/>
      <c r="D997" s="1435"/>
      <c r="E997" s="1435"/>
      <c r="F997" s="1435"/>
      <c r="G997" s="1435"/>
      <c r="H997" s="1435"/>
      <c r="I997" s="1435"/>
      <c r="J997" s="1435"/>
      <c r="K997" s="1435"/>
      <c r="L997" s="1435"/>
      <c r="M997" s="1435"/>
      <c r="N997" s="1435"/>
      <c r="O997" s="1435"/>
      <c r="P997" s="1435"/>
      <c r="Q997" s="1435"/>
      <c r="R997" s="1435"/>
      <c r="S997" s="1435"/>
      <c r="T997" s="1435"/>
      <c r="U997" s="1435"/>
      <c r="V997" s="1435"/>
      <c r="W997" s="1435"/>
      <c r="X997" s="1435"/>
      <c r="Y997" s="1435"/>
      <c r="Z997" s="1435"/>
    </row>
    <row r="998" spans="1:26" ht="12" customHeight="1">
      <c r="A998" s="1435"/>
      <c r="B998" s="1435"/>
      <c r="C998" s="1435"/>
      <c r="D998" s="1435"/>
      <c r="E998" s="1435"/>
      <c r="F998" s="1435"/>
      <c r="G998" s="1435"/>
      <c r="H998" s="1435"/>
      <c r="I998" s="1435"/>
      <c r="J998" s="1435"/>
      <c r="K998" s="1435"/>
      <c r="L998" s="1435"/>
      <c r="M998" s="1435"/>
      <c r="N998" s="1435"/>
      <c r="O998" s="1435"/>
      <c r="P998" s="1435"/>
      <c r="Q998" s="1435"/>
      <c r="R998" s="1435"/>
      <c r="S998" s="1435"/>
      <c r="T998" s="1435"/>
      <c r="U998" s="1435"/>
      <c r="V998" s="1435"/>
      <c r="W998" s="1435"/>
      <c r="X998" s="1435"/>
      <c r="Y998" s="1435"/>
      <c r="Z998" s="1435"/>
    </row>
    <row r="999" spans="1:26" ht="12" customHeight="1">
      <c r="A999" s="1435"/>
      <c r="B999" s="1435"/>
      <c r="C999" s="1435"/>
      <c r="D999" s="1435"/>
      <c r="E999" s="1435"/>
      <c r="F999" s="1435"/>
      <c r="G999" s="1435"/>
      <c r="H999" s="1435"/>
      <c r="I999" s="1435"/>
      <c r="J999" s="1435"/>
      <c r="K999" s="1435"/>
      <c r="L999" s="1435"/>
      <c r="M999" s="1435"/>
      <c r="N999" s="1435"/>
      <c r="O999" s="1435"/>
      <c r="P999" s="1435"/>
      <c r="Q999" s="1435"/>
      <c r="R999" s="1435"/>
      <c r="S999" s="1435"/>
      <c r="T999" s="1435"/>
      <c r="U999" s="1435"/>
      <c r="V999" s="1435"/>
      <c r="W999" s="1435"/>
      <c r="X999" s="1435"/>
      <c r="Y999" s="1435"/>
      <c r="Z999" s="1435"/>
    </row>
    <row r="1000" spans="1:26" ht="12" customHeight="1">
      <c r="A1000" s="1435"/>
      <c r="B1000" s="1435"/>
      <c r="C1000" s="1435"/>
      <c r="D1000" s="1435"/>
      <c r="E1000" s="1435"/>
      <c r="F1000" s="1435"/>
      <c r="G1000" s="1435"/>
      <c r="H1000" s="1435"/>
      <c r="I1000" s="1435"/>
      <c r="J1000" s="1435"/>
      <c r="K1000" s="1435"/>
      <c r="L1000" s="1435"/>
      <c r="M1000" s="1435"/>
      <c r="N1000" s="1435"/>
      <c r="O1000" s="1435"/>
      <c r="P1000" s="1435"/>
      <c r="Q1000" s="1435"/>
      <c r="R1000" s="1435"/>
      <c r="S1000" s="1435"/>
      <c r="T1000" s="1435"/>
      <c r="U1000" s="1435"/>
      <c r="V1000" s="1435"/>
      <c r="W1000" s="1435"/>
      <c r="X1000" s="1435"/>
      <c r="Y1000" s="1435"/>
      <c r="Z1000" s="1435"/>
    </row>
    <row r="1001" spans="1:26" ht="12" customHeight="1">
      <c r="A1001" s="1435"/>
      <c r="B1001" s="1435"/>
      <c r="C1001" s="1435"/>
      <c r="D1001" s="1435"/>
      <c r="E1001" s="1435"/>
      <c r="F1001" s="1435"/>
      <c r="G1001" s="1435"/>
      <c r="H1001" s="1435"/>
      <c r="I1001" s="1435"/>
      <c r="J1001" s="1435"/>
      <c r="K1001" s="1435"/>
      <c r="L1001" s="1435"/>
      <c r="M1001" s="1435"/>
      <c r="N1001" s="1435"/>
      <c r="O1001" s="1435"/>
      <c r="P1001" s="1435"/>
      <c r="Q1001" s="1435"/>
      <c r="R1001" s="1435"/>
      <c r="S1001" s="1435"/>
      <c r="T1001" s="1435"/>
      <c r="U1001" s="1435"/>
      <c r="V1001" s="1435"/>
      <c r="W1001" s="1435"/>
      <c r="X1001" s="1435"/>
      <c r="Y1001" s="1435"/>
      <c r="Z1001" s="1435"/>
    </row>
    <row r="1002" spans="1:26" ht="12" customHeight="1">
      <c r="A1002" s="1435"/>
      <c r="B1002" s="1435"/>
      <c r="C1002" s="1435"/>
      <c r="D1002" s="1435"/>
      <c r="E1002" s="1435"/>
      <c r="F1002" s="1435"/>
      <c r="G1002" s="1435"/>
      <c r="H1002" s="1435"/>
      <c r="I1002" s="1435"/>
      <c r="J1002" s="1435"/>
      <c r="K1002" s="1435"/>
      <c r="L1002" s="1435"/>
      <c r="M1002" s="1435"/>
      <c r="N1002" s="1435"/>
      <c r="O1002" s="1435"/>
      <c r="P1002" s="1435"/>
      <c r="Q1002" s="1435"/>
      <c r="R1002" s="1435"/>
      <c r="S1002" s="1435"/>
      <c r="T1002" s="1435"/>
      <c r="U1002" s="1435"/>
      <c r="V1002" s="1435"/>
      <c r="W1002" s="1435"/>
      <c r="X1002" s="1435"/>
      <c r="Y1002" s="1435"/>
      <c r="Z1002" s="1435"/>
    </row>
    <row r="1003" spans="1:26" ht="12" customHeight="1">
      <c r="A1003" s="1435"/>
      <c r="B1003" s="1435"/>
      <c r="C1003" s="1435"/>
      <c r="D1003" s="1435"/>
      <c r="E1003" s="1435"/>
      <c r="F1003" s="1435"/>
      <c r="G1003" s="1435"/>
      <c r="H1003" s="1435"/>
      <c r="I1003" s="1435"/>
      <c r="J1003" s="1435"/>
      <c r="K1003" s="1435"/>
      <c r="L1003" s="1435"/>
      <c r="M1003" s="1435"/>
      <c r="N1003" s="1435"/>
      <c r="O1003" s="1435"/>
      <c r="P1003" s="1435"/>
      <c r="Q1003" s="1435"/>
      <c r="R1003" s="1435"/>
      <c r="S1003" s="1435"/>
      <c r="T1003" s="1435"/>
      <c r="U1003" s="1435"/>
      <c r="V1003" s="1435"/>
      <c r="W1003" s="1435"/>
      <c r="X1003" s="1435"/>
      <c r="Y1003" s="1435"/>
      <c r="Z1003" s="1435"/>
    </row>
    <row r="1004" spans="1:26" ht="12" customHeight="1">
      <c r="A1004" s="1435"/>
      <c r="B1004" s="1435"/>
      <c r="C1004" s="1435"/>
      <c r="D1004" s="1435"/>
      <c r="E1004" s="1435"/>
      <c r="F1004" s="1435"/>
      <c r="G1004" s="1435"/>
      <c r="H1004" s="1435"/>
      <c r="I1004" s="1435"/>
      <c r="J1004" s="1435"/>
      <c r="K1004" s="1435"/>
      <c r="L1004" s="1435"/>
      <c r="M1004" s="1435"/>
      <c r="N1004" s="1435"/>
      <c r="O1004" s="1435"/>
      <c r="P1004" s="1435"/>
      <c r="Q1004" s="1435"/>
      <c r="R1004" s="1435"/>
      <c r="S1004" s="1435"/>
      <c r="T1004" s="1435"/>
      <c r="U1004" s="1435"/>
      <c r="V1004" s="1435"/>
      <c r="W1004" s="1435"/>
      <c r="X1004" s="1435"/>
      <c r="Y1004" s="1435"/>
      <c r="Z1004" s="1435"/>
    </row>
    <row r="1005" spans="1:26" ht="12" customHeight="1">
      <c r="A1005" s="1435"/>
      <c r="B1005" s="1435"/>
      <c r="C1005" s="1435"/>
      <c r="D1005" s="1435"/>
      <c r="E1005" s="1435"/>
      <c r="F1005" s="1435"/>
      <c r="G1005" s="1435"/>
      <c r="H1005" s="1435"/>
      <c r="I1005" s="1435"/>
      <c r="J1005" s="1435"/>
      <c r="K1005" s="1435"/>
      <c r="L1005" s="1435"/>
      <c r="M1005" s="1435"/>
      <c r="N1005" s="1435"/>
      <c r="O1005" s="1435"/>
      <c r="P1005" s="1435"/>
      <c r="Q1005" s="1435"/>
      <c r="R1005" s="1435"/>
      <c r="S1005" s="1435"/>
      <c r="T1005" s="1435"/>
      <c r="U1005" s="1435"/>
      <c r="V1005" s="1435"/>
      <c r="W1005" s="1435"/>
      <c r="X1005" s="1435"/>
      <c r="Y1005" s="1435"/>
      <c r="Z1005" s="1435"/>
    </row>
    <row r="1006" spans="1:26" ht="12" customHeight="1">
      <c r="A1006" s="1435"/>
      <c r="B1006" s="1435"/>
      <c r="C1006" s="1435"/>
      <c r="D1006" s="1435"/>
      <c r="E1006" s="1435"/>
      <c r="F1006" s="1435"/>
      <c r="G1006" s="1435"/>
      <c r="H1006" s="1435"/>
      <c r="I1006" s="1435"/>
      <c r="J1006" s="1435"/>
      <c r="K1006" s="1435"/>
      <c r="L1006" s="1435"/>
      <c r="M1006" s="1435"/>
      <c r="N1006" s="1435"/>
      <c r="O1006" s="1435"/>
      <c r="P1006" s="1435"/>
      <c r="Q1006" s="1435"/>
      <c r="R1006" s="1435"/>
      <c r="S1006" s="1435"/>
      <c r="T1006" s="1435"/>
      <c r="U1006" s="1435"/>
      <c r="V1006" s="1435"/>
      <c r="W1006" s="1435"/>
      <c r="X1006" s="1435"/>
      <c r="Y1006" s="1435"/>
      <c r="Z1006" s="1435"/>
    </row>
    <row r="1007" spans="1:26" ht="12" customHeight="1">
      <c r="A1007" s="1435"/>
      <c r="B1007" s="1435"/>
      <c r="C1007" s="1435"/>
      <c r="D1007" s="1435"/>
      <c r="E1007" s="1435"/>
      <c r="F1007" s="1435"/>
      <c r="G1007" s="1435"/>
      <c r="H1007" s="1435"/>
      <c r="I1007" s="1435"/>
      <c r="J1007" s="1435"/>
      <c r="K1007" s="1435"/>
      <c r="L1007" s="1435"/>
      <c r="M1007" s="1435"/>
      <c r="N1007" s="1435"/>
      <c r="O1007" s="1435"/>
      <c r="P1007" s="1435"/>
      <c r="Q1007" s="1435"/>
      <c r="R1007" s="1435"/>
      <c r="S1007" s="1435"/>
      <c r="T1007" s="1435"/>
      <c r="U1007" s="1435"/>
      <c r="V1007" s="1435"/>
      <c r="W1007" s="1435"/>
      <c r="X1007" s="1435"/>
      <c r="Y1007" s="1435"/>
      <c r="Z1007" s="1435"/>
    </row>
    <row r="1008" spans="1:26" ht="12" customHeight="1">
      <c r="A1008" s="1435"/>
      <c r="B1008" s="1435"/>
      <c r="C1008" s="1435"/>
      <c r="D1008" s="1435"/>
      <c r="E1008" s="1435"/>
      <c r="F1008" s="1435"/>
      <c r="G1008" s="1435"/>
      <c r="H1008" s="1435"/>
      <c r="I1008" s="1435"/>
      <c r="J1008" s="1435"/>
      <c r="K1008" s="1435"/>
      <c r="L1008" s="1435"/>
      <c r="M1008" s="1435"/>
      <c r="N1008" s="1435"/>
      <c r="O1008" s="1435"/>
      <c r="P1008" s="1435"/>
      <c r="Q1008" s="1435"/>
      <c r="R1008" s="1435"/>
      <c r="S1008" s="1435"/>
      <c r="T1008" s="1435"/>
      <c r="U1008" s="1435"/>
      <c r="V1008" s="1435"/>
      <c r="W1008" s="1435"/>
      <c r="X1008" s="1435"/>
      <c r="Y1008" s="1435"/>
      <c r="Z1008" s="1435"/>
    </row>
    <row r="1009" spans="1:26" ht="12" customHeight="1">
      <c r="A1009" s="1435"/>
      <c r="B1009" s="1435"/>
      <c r="C1009" s="1435"/>
      <c r="D1009" s="1435"/>
      <c r="E1009" s="1435"/>
      <c r="F1009" s="1435"/>
      <c r="G1009" s="1435"/>
      <c r="H1009" s="1435"/>
      <c r="I1009" s="1435"/>
      <c r="J1009" s="1435"/>
      <c r="K1009" s="1435"/>
      <c r="L1009" s="1435"/>
      <c r="M1009" s="1435"/>
      <c r="N1009" s="1435"/>
      <c r="O1009" s="1435"/>
      <c r="P1009" s="1435"/>
      <c r="Q1009" s="1435"/>
      <c r="R1009" s="1435"/>
      <c r="S1009" s="1435"/>
      <c r="T1009" s="1435"/>
      <c r="U1009" s="1435"/>
      <c r="V1009" s="1435"/>
      <c r="W1009" s="1435"/>
      <c r="X1009" s="1435"/>
      <c r="Y1009" s="1435"/>
      <c r="Z1009" s="1435"/>
    </row>
  </sheetData>
  <sheetProtection algorithmName="SHA-512" hashValue="UxZrpY77IzHTl4DU9mNCAXJxDYSoUbmCOBVLBgcUFKQ+XDwd4Z1YuLtUfpdlemZ2q3Y31Talq6VA/Ux5QUWbmw==" saltValue="mwY8erLmYFLDfIk9AcB+XA==" spinCount="100000" sheet="1" formatColumns="0" formatRows="0"/>
  <mergeCells count="78">
    <mergeCell ref="N40:P40"/>
    <mergeCell ref="N41:P41"/>
    <mergeCell ref="N42:P42"/>
    <mergeCell ref="C31:G31"/>
    <mergeCell ref="C32:G32"/>
    <mergeCell ref="I32:L32"/>
    <mergeCell ref="C33:G33"/>
    <mergeCell ref="I33:L33"/>
    <mergeCell ref="I34:L34"/>
    <mergeCell ref="I35:L35"/>
    <mergeCell ref="C34:G34"/>
    <mergeCell ref="C35:G35"/>
    <mergeCell ref="C37:R37"/>
    <mergeCell ref="D38:E38"/>
    <mergeCell ref="K38:L38"/>
    <mergeCell ref="D39:E39"/>
    <mergeCell ref="K39:L39"/>
    <mergeCell ref="G38:I38"/>
    <mergeCell ref="G39:I39"/>
    <mergeCell ref="N38:P38"/>
    <mergeCell ref="N39:P39"/>
    <mergeCell ref="K42:L42"/>
    <mergeCell ref="D42:E42"/>
    <mergeCell ref="C51:D51"/>
    <mergeCell ref="C52:D52"/>
    <mergeCell ref="G42:I42"/>
    <mergeCell ref="C45:R47"/>
    <mergeCell ref="C53:D53"/>
    <mergeCell ref="C54:D54"/>
    <mergeCell ref="C55:D55"/>
    <mergeCell ref="C56:D56"/>
    <mergeCell ref="G51:K51"/>
    <mergeCell ref="G52:K52"/>
    <mergeCell ref="G53:K53"/>
    <mergeCell ref="G54:K54"/>
    <mergeCell ref="G55:K55"/>
    <mergeCell ref="G56:K56"/>
    <mergeCell ref="D40:E40"/>
    <mergeCell ref="G40:I40"/>
    <mergeCell ref="K40:L40"/>
    <mergeCell ref="D41:E41"/>
    <mergeCell ref="G41:I41"/>
    <mergeCell ref="K41:L41"/>
    <mergeCell ref="I10:R10"/>
    <mergeCell ref="I11:R11"/>
    <mergeCell ref="B2:S2"/>
    <mergeCell ref="C3:R3"/>
    <mergeCell ref="C4:R4"/>
    <mergeCell ref="C9:G9"/>
    <mergeCell ref="I9:R9"/>
    <mergeCell ref="C10:G10"/>
    <mergeCell ref="C11:G11"/>
    <mergeCell ref="C12:G12"/>
    <mergeCell ref="I12:R12"/>
    <mergeCell ref="C13:G13"/>
    <mergeCell ref="I13:R13"/>
    <mergeCell ref="C16:G16"/>
    <mergeCell ref="I16:R16"/>
    <mergeCell ref="I17:R17"/>
    <mergeCell ref="C17:G17"/>
    <mergeCell ref="C18:G18"/>
    <mergeCell ref="C19:G19"/>
    <mergeCell ref="C22:G22"/>
    <mergeCell ref="N33:R33"/>
    <mergeCell ref="N34:R34"/>
    <mergeCell ref="N35:R35"/>
    <mergeCell ref="I18:R18"/>
    <mergeCell ref="I19:R19"/>
    <mergeCell ref="I22:R22"/>
    <mergeCell ref="I23:R23"/>
    <mergeCell ref="I24:R24"/>
    <mergeCell ref="I25:R25"/>
    <mergeCell ref="C28:R29"/>
    <mergeCell ref="C23:G23"/>
    <mergeCell ref="C24:G24"/>
    <mergeCell ref="C25:G25"/>
    <mergeCell ref="N32:R32"/>
    <mergeCell ref="I31:R31"/>
  </mergeCells>
  <conditionalFormatting sqref="V16">
    <cfRule type="notContainsBlanks" dxfId="4" priority="2">
      <formula>LEN(TRIM(V16))&gt;0</formula>
    </cfRule>
  </conditionalFormatting>
  <conditionalFormatting sqref="C32:G32">
    <cfRule type="colorScale" priority="3">
      <colorScale>
        <cfvo type="min"/>
        <cfvo type="max"/>
        <color rgb="FF57BB8A"/>
        <color rgb="FFFFFFFF"/>
      </colorScale>
    </cfRule>
  </conditionalFormatting>
  <conditionalFormatting sqref="C33:G34">
    <cfRule type="colorScale" priority="1">
      <colorScale>
        <cfvo type="min"/>
        <cfvo type="max"/>
        <color rgb="FF57BB8A"/>
        <color rgb="FFFFFFFF"/>
      </colorScale>
    </cfRule>
  </conditionalFormatting>
  <pageMargins left="0.70866141732283472" right="0.70866141732283472" top="0.74803149606299213" bottom="0.74803149606299213" header="0" footer="0"/>
  <pageSetup paperSize="9" scale="61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ErrorMessage="1" xr:uid="{00000000-0002-0000-0100-000000000000}">
          <x14:formula1>
            <xm:f>'Datos 1'!$B$4:$B$8</xm:f>
          </x14:formula1>
          <xm:sqref>C32:C35</xm:sqref>
        </x14:dataValidation>
        <x14:dataValidation type="list" allowBlank="1" xr:uid="{00000000-0002-0000-0100-000001000000}">
          <x14:formula1>
            <xm:f>'Datos 1'!$M$18:$M$19</xm:f>
          </x14:formula1>
          <xm:sqref>E52:E56</xm:sqref>
        </x14:dataValidation>
        <x14:dataValidation type="list" allowBlank="1" xr:uid="{00000000-0002-0000-0100-000002000000}">
          <x14:formula1>
            <xm:f>'Datos 1'!$M$4:$M$6</xm:f>
          </x14:formula1>
          <xm:sqref>I9 I16</xm:sqref>
        </x14:dataValidation>
        <x14:dataValidation type="list" allowBlank="1" xr:uid="{00000000-0002-0000-0100-000003000000}">
          <x14:formula1>
            <xm:f>'Datos 1'!$L$18:$L$22</xm:f>
          </x14:formula1>
          <xm:sqref>G52:G56</xm:sqref>
        </x14:dataValidation>
        <x14:dataValidation type="list" allowBlank="1" showErrorMessage="1" xr:uid="{00000000-0002-0000-0100-000004000000}">
          <x14:formula1>
            <xm:f>'Datos 1'!$G$4:$G$7</xm:f>
          </x14:formula1>
          <xm:sqref>N32:N35</xm:sqref>
        </x14:dataValidation>
        <x14:dataValidation type="list" allowBlank="1" showErrorMessage="1" xr:uid="{00000000-0002-0000-0100-000005000000}">
          <x14:formula1>
            <xm:f>'Datos 1'!$C$4:$C$5</xm:f>
          </x14:formula1>
          <xm:sqref>I32:L35</xm:sqref>
        </x14:dataValidation>
        <x14:dataValidation type="list" allowBlank="1" xr:uid="{00000000-0002-0000-0100-000006000000}">
          <x14:formula1>
            <xm:f>'Datos 1'!$L$4:$L$5</xm:f>
          </x14:formula1>
          <xm:sqref>C52:D56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rgb="FF00B050"/>
  </sheetPr>
  <dimension ref="A2:AI1002"/>
  <sheetViews>
    <sheetView showGridLines="0" view="pageBreakPreview" topLeftCell="A46" zoomScale="93" zoomScaleNormal="100" zoomScaleSheetLayoutView="93" workbookViewId="0">
      <selection activeCell="N35" sqref="N35:P35"/>
    </sheetView>
  </sheetViews>
  <sheetFormatPr baseColWidth="10" defaultColWidth="12.75" defaultRowHeight="15" customHeight="1"/>
  <cols>
    <col min="1" max="1" width="2.75" style="1069" customWidth="1"/>
    <col min="2" max="2" width="2.25" style="1069" customWidth="1"/>
    <col min="3" max="3" width="3" style="1069" customWidth="1"/>
    <col min="4" max="4" width="0.25" style="1069" customWidth="1"/>
    <col min="5" max="5" width="8.5" style="1069" customWidth="1"/>
    <col min="6" max="6" width="0.25" style="1069" customWidth="1"/>
    <col min="7" max="7" width="5.25" style="1069" customWidth="1"/>
    <col min="8" max="8" width="0.25" style="1069" customWidth="1"/>
    <col min="9" max="10" width="3.75" style="1069" customWidth="1"/>
    <col min="11" max="11" width="7.25" style="1069" customWidth="1"/>
    <col min="12" max="12" width="7" style="1069" customWidth="1"/>
    <col min="13" max="13" width="0.25" style="1069" customWidth="1"/>
    <col min="14" max="14" width="9.75" style="1069" customWidth="1"/>
    <col min="15" max="15" width="6.5" style="1069" customWidth="1"/>
    <col min="16" max="16" width="3.75" style="1069" customWidth="1"/>
    <col min="17" max="17" width="4.75" style="1069" customWidth="1"/>
    <col min="18" max="18" width="0.25" style="1069" customWidth="1"/>
    <col min="19" max="19" width="5.75" style="1069" customWidth="1"/>
    <col min="20" max="20" width="4.25" style="1069" customWidth="1"/>
    <col min="21" max="21" width="5.75" style="1069" customWidth="1"/>
    <col min="22" max="22" width="9.875" style="1069" customWidth="1"/>
    <col min="23" max="23" width="9.25" style="1069" customWidth="1"/>
    <col min="24" max="24" width="6.125" style="1069" customWidth="1"/>
    <col min="25" max="25" width="0.75" style="1069" customWidth="1"/>
    <col min="26" max="26" width="6.375" style="1069" customWidth="1"/>
    <col min="27" max="27" width="0.75" style="1069" customWidth="1"/>
    <col min="28" max="28" width="8.25" style="1069" customWidth="1"/>
    <col min="29" max="29" width="0.25" style="1069" customWidth="1"/>
    <col min="30" max="30" width="9.25" style="1069" customWidth="1"/>
    <col min="31" max="31" width="0.25" style="1069" customWidth="1"/>
    <col min="32" max="32" width="12.75" style="1069" customWidth="1"/>
    <col min="33" max="33" width="2.75" style="1069" customWidth="1"/>
    <col min="34" max="16384" width="12.75" style="1069"/>
  </cols>
  <sheetData>
    <row r="2" spans="2:35" ht="15.75" thickBot="1">
      <c r="B2" s="1070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2"/>
      <c r="O2" s="252"/>
      <c r="P2" s="252"/>
      <c r="Q2" s="252"/>
      <c r="R2" s="252"/>
      <c r="S2" s="252"/>
      <c r="T2" s="252"/>
      <c r="U2" s="252"/>
      <c r="V2" s="252"/>
      <c r="W2" s="252"/>
      <c r="X2" s="252"/>
      <c r="Y2" s="252"/>
      <c r="Z2" s="252"/>
      <c r="AA2" s="252"/>
      <c r="AB2" s="252"/>
      <c r="AC2" s="252"/>
      <c r="AD2" s="252"/>
      <c r="AE2" s="253"/>
      <c r="AF2" s="253"/>
      <c r="AG2" s="254"/>
    </row>
    <row r="3" spans="2:35" ht="15.75" thickBot="1">
      <c r="B3" s="1071"/>
      <c r="C3" s="1647" t="s">
        <v>0</v>
      </c>
      <c r="D3" s="1648"/>
      <c r="E3" s="1648"/>
      <c r="F3" s="1648"/>
      <c r="G3" s="1648"/>
      <c r="H3" s="1648"/>
      <c r="I3" s="1648"/>
      <c r="J3" s="1648"/>
      <c r="K3" s="1648"/>
      <c r="L3" s="1648"/>
      <c r="M3" s="1648"/>
      <c r="N3" s="1648"/>
      <c r="O3" s="1648"/>
      <c r="P3" s="1648"/>
      <c r="Q3" s="1648"/>
      <c r="R3" s="1648"/>
      <c r="S3" s="1648"/>
      <c r="T3" s="1648"/>
      <c r="U3" s="1648"/>
      <c r="V3" s="1648"/>
      <c r="W3" s="1648"/>
      <c r="X3" s="1648"/>
      <c r="Y3" s="1648"/>
      <c r="Z3" s="1648"/>
      <c r="AA3" s="1648"/>
      <c r="AB3" s="1648"/>
      <c r="AC3" s="1648"/>
      <c r="AD3" s="1648"/>
      <c r="AE3" s="1648"/>
      <c r="AF3" s="1649"/>
      <c r="AG3" s="255"/>
    </row>
    <row r="4" spans="2:35" ht="16.5" thickBot="1">
      <c r="B4" s="1071"/>
      <c r="C4" s="1650" t="s">
        <v>57</v>
      </c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648"/>
      <c r="Y4" s="1648"/>
      <c r="Z4" s="1648"/>
      <c r="AA4" s="1648"/>
      <c r="AB4" s="1648"/>
      <c r="AC4" s="1648"/>
      <c r="AD4" s="1648"/>
      <c r="AE4" s="1648"/>
      <c r="AF4" s="1649"/>
      <c r="AG4" s="255"/>
    </row>
    <row r="5" spans="2:35">
      <c r="B5" s="1071"/>
      <c r="C5" s="143"/>
      <c r="D5" s="143"/>
      <c r="E5" s="143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245"/>
    </row>
    <row r="6" spans="2:35">
      <c r="B6" s="1071"/>
      <c r="C6" s="1589" t="s">
        <v>58</v>
      </c>
      <c r="D6" s="1590"/>
      <c r="E6" s="1590"/>
      <c r="F6" s="1590"/>
      <c r="G6" s="1590"/>
      <c r="H6" s="1590"/>
      <c r="I6" s="1590"/>
      <c r="J6" s="1590"/>
      <c r="K6" s="1590"/>
      <c r="L6" s="1590"/>
      <c r="M6" s="1590"/>
      <c r="N6" s="1590"/>
      <c r="O6" s="1590"/>
      <c r="P6" s="1590"/>
      <c r="Q6" s="1590"/>
      <c r="R6" s="1590"/>
      <c r="S6" s="1590"/>
      <c r="T6" s="1590"/>
      <c r="U6" s="1590"/>
      <c r="V6" s="1590"/>
      <c r="W6" s="1590"/>
      <c r="X6" s="1590"/>
      <c r="Y6" s="1590"/>
      <c r="Z6" s="1590"/>
      <c r="AA6" s="1590"/>
      <c r="AB6" s="1590"/>
      <c r="AC6" s="1590"/>
      <c r="AD6" s="1590"/>
      <c r="AE6" s="1590"/>
      <c r="AF6" s="1590"/>
      <c r="AG6" s="1591"/>
      <c r="AI6" s="1072"/>
    </row>
    <row r="7" spans="2:35" ht="4.5" customHeight="1">
      <c r="B7" s="1071"/>
      <c r="C7" s="263"/>
      <c r="D7" s="263"/>
      <c r="E7" s="263"/>
      <c r="F7" s="263"/>
      <c r="G7" s="263"/>
      <c r="H7" s="263"/>
      <c r="I7" s="263"/>
      <c r="J7" s="263"/>
      <c r="K7" s="263"/>
      <c r="L7" s="263"/>
      <c r="M7" s="263"/>
      <c r="N7" s="263"/>
      <c r="O7" s="263"/>
      <c r="P7" s="263"/>
      <c r="Q7" s="263"/>
      <c r="R7" s="263"/>
      <c r="S7" s="263"/>
      <c r="T7" s="263"/>
      <c r="U7" s="263"/>
      <c r="V7" s="263"/>
      <c r="W7" s="263"/>
      <c r="X7" s="263"/>
      <c r="Y7" s="263"/>
      <c r="Z7" s="263"/>
      <c r="AA7" s="263"/>
      <c r="AB7" s="263"/>
      <c r="AC7" s="263"/>
      <c r="AD7" s="263"/>
      <c r="AE7" s="263"/>
      <c r="AF7" s="263"/>
      <c r="AG7" s="255"/>
    </row>
    <row r="8" spans="2:35">
      <c r="B8" s="1071"/>
      <c r="C8" s="256" t="s">
        <v>59</v>
      </c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  <c r="W8" s="142"/>
      <c r="X8" s="142"/>
      <c r="Y8" s="142"/>
      <c r="Z8" s="142"/>
      <c r="AA8" s="142"/>
      <c r="AB8" s="142"/>
      <c r="AC8" s="142"/>
      <c r="AD8" s="142"/>
      <c r="AE8" s="142"/>
      <c r="AF8" s="142"/>
      <c r="AG8" s="255"/>
    </row>
    <row r="9" spans="2:35" ht="9" customHeight="1">
      <c r="B9" s="1071"/>
      <c r="C9" s="256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  <c r="W9" s="142"/>
      <c r="X9" s="142"/>
      <c r="Y9" s="142"/>
      <c r="Z9" s="142"/>
      <c r="AA9" s="142"/>
      <c r="AB9" s="142"/>
      <c r="AC9" s="142"/>
      <c r="AD9" s="142"/>
      <c r="AE9" s="142"/>
      <c r="AF9" s="142"/>
      <c r="AG9" s="255"/>
    </row>
    <row r="10" spans="2:35">
      <c r="B10" s="1071"/>
      <c r="C10" s="1589" t="s">
        <v>60</v>
      </c>
      <c r="D10" s="1590"/>
      <c r="E10" s="1590"/>
      <c r="F10" s="1590"/>
      <c r="G10" s="1590"/>
      <c r="H10" s="1590"/>
      <c r="I10" s="1590"/>
      <c r="J10" s="1590"/>
      <c r="K10" s="1590"/>
      <c r="L10" s="1590"/>
      <c r="M10" s="1590"/>
      <c r="N10" s="1590"/>
      <c r="O10" s="1590"/>
      <c r="P10" s="1590"/>
      <c r="Q10" s="1590"/>
      <c r="R10" s="1590"/>
      <c r="S10" s="1590"/>
      <c r="T10" s="1590"/>
      <c r="U10" s="1590"/>
      <c r="V10" s="1590"/>
      <c r="W10" s="1590"/>
      <c r="X10" s="1590"/>
      <c r="Y10" s="1590"/>
      <c r="Z10" s="1590"/>
      <c r="AA10" s="1590"/>
      <c r="AB10" s="1590"/>
      <c r="AC10" s="1590"/>
      <c r="AD10" s="1590"/>
      <c r="AE10" s="1590"/>
      <c r="AF10" s="1590"/>
      <c r="AG10" s="1591"/>
    </row>
    <row r="11" spans="2:35">
      <c r="B11" s="1071"/>
      <c r="C11" s="257" t="s">
        <v>31</v>
      </c>
      <c r="D11" s="258"/>
      <c r="E11" s="1620" t="s">
        <v>32</v>
      </c>
      <c r="F11" s="1603"/>
      <c r="G11" s="1603"/>
      <c r="H11" s="1603"/>
      <c r="I11" s="1603"/>
      <c r="J11" s="1604"/>
      <c r="K11" s="1620" t="s">
        <v>33</v>
      </c>
      <c r="L11" s="1603"/>
      <c r="M11" s="1603"/>
      <c r="N11" s="1603"/>
      <c r="O11" s="1604"/>
      <c r="P11" s="1620" t="s">
        <v>34</v>
      </c>
      <c r="Q11" s="1603"/>
      <c r="R11" s="1603"/>
      <c r="S11" s="1603"/>
      <c r="T11" s="1603"/>
      <c r="U11" s="1604"/>
      <c r="V11" s="1620" t="s">
        <v>35</v>
      </c>
      <c r="W11" s="1603"/>
      <c r="X11" s="1603"/>
      <c r="Y11" s="1603"/>
      <c r="Z11" s="1603"/>
      <c r="AA11" s="1603"/>
      <c r="AB11" s="1604"/>
      <c r="AC11" s="142"/>
      <c r="AD11" s="257" t="s">
        <v>61</v>
      </c>
      <c r="AE11" s="258"/>
      <c r="AF11" s="247" t="s">
        <v>1172</v>
      </c>
      <c r="AG11" s="255"/>
    </row>
    <row r="12" spans="2:35" ht="2.25" customHeight="1">
      <c r="B12" s="1071"/>
      <c r="C12" s="143"/>
      <c r="D12" s="143"/>
      <c r="E12" s="143"/>
      <c r="F12" s="143"/>
      <c r="G12" s="143"/>
      <c r="H12" s="143"/>
      <c r="I12" s="142"/>
      <c r="J12" s="143"/>
      <c r="K12" s="143"/>
      <c r="L12" s="260"/>
      <c r="M12" s="142"/>
      <c r="N12" s="260"/>
      <c r="O12" s="260"/>
      <c r="P12" s="260"/>
      <c r="Q12" s="261"/>
      <c r="R12" s="261"/>
      <c r="S12" s="142"/>
      <c r="T12" s="90"/>
      <c r="U12" s="90"/>
      <c r="V12" s="105"/>
      <c r="W12" s="105"/>
      <c r="X12" s="105"/>
      <c r="Y12" s="105"/>
      <c r="Z12" s="1073"/>
      <c r="AA12" s="1073"/>
      <c r="AB12" s="1073"/>
      <c r="AC12" s="142"/>
      <c r="AD12" s="174"/>
      <c r="AE12" s="1034"/>
      <c r="AF12" s="1074"/>
      <c r="AG12" s="255"/>
    </row>
    <row r="13" spans="2:35" ht="39.75" customHeight="1">
      <c r="B13" s="1071"/>
      <c r="C13" s="1003">
        <v>1</v>
      </c>
      <c r="D13" s="1471"/>
      <c r="E13" s="1579" t="str">
        <f>IF('Aspectos Generales'!D39="","",IFERROR('Aspectos Generales'!D39,))</f>
        <v/>
      </c>
      <c r="F13" s="1533"/>
      <c r="G13" s="1533"/>
      <c r="H13" s="1533"/>
      <c r="I13" s="1533"/>
      <c r="J13" s="1534"/>
      <c r="K13" s="1579" t="str">
        <f>IF('Aspectos Generales'!G39="","",IFERROR('Aspectos Generales'!G39,))</f>
        <v/>
      </c>
      <c r="L13" s="1533"/>
      <c r="M13" s="1533"/>
      <c r="N13" s="1533"/>
      <c r="O13" s="1534"/>
      <c r="P13" s="1579" t="str">
        <f>IF('Aspectos Generales'!K39="","",IFERROR('Aspectos Generales'!K39,))</f>
        <v/>
      </c>
      <c r="Q13" s="1533"/>
      <c r="R13" s="1533"/>
      <c r="S13" s="1533"/>
      <c r="T13" s="1533"/>
      <c r="U13" s="1534"/>
      <c r="V13" s="1624" t="str">
        <f>IF('Aspectos Generales'!N39="","",IFERROR('Aspectos Generales'!N39,))</f>
        <v/>
      </c>
      <c r="W13" s="1533"/>
      <c r="X13" s="1533"/>
      <c r="Y13" s="1533"/>
      <c r="Z13" s="1533"/>
      <c r="AA13" s="1533"/>
      <c r="AB13" s="1534"/>
      <c r="AC13" s="401"/>
      <c r="AD13" s="1470" t="str">
        <f>IF('Aspectos Generales'!R39="","",IFERROR('Aspectos Generales'!R39,))</f>
        <v/>
      </c>
      <c r="AE13" s="258"/>
      <c r="AF13" s="1634"/>
      <c r="AG13" s="255"/>
    </row>
    <row r="14" spans="2:35" ht="15" customHeight="1">
      <c r="B14" s="1071"/>
      <c r="C14" s="1003">
        <f t="shared" ref="C14:C16" si="0">C13+1</f>
        <v>2</v>
      </c>
      <c r="D14" s="1471"/>
      <c r="E14" s="1579" t="str">
        <f>IF('Aspectos Generales'!D40="","",IFERROR('Aspectos Generales'!D40,))</f>
        <v/>
      </c>
      <c r="F14" s="1533"/>
      <c r="G14" s="1533"/>
      <c r="H14" s="1533"/>
      <c r="I14" s="1533"/>
      <c r="J14" s="1534"/>
      <c r="K14" s="1579" t="str">
        <f>IF('Aspectos Generales'!G40="","",IFERROR('Aspectos Generales'!G40,))</f>
        <v/>
      </c>
      <c r="L14" s="1533"/>
      <c r="M14" s="1533"/>
      <c r="N14" s="1533"/>
      <c r="O14" s="1534"/>
      <c r="P14" s="1579" t="str">
        <f>IF('Aspectos Generales'!K40="","",IFERROR('Aspectos Generales'!K40,))</f>
        <v/>
      </c>
      <c r="Q14" s="1533"/>
      <c r="R14" s="1533"/>
      <c r="S14" s="1533"/>
      <c r="T14" s="1533"/>
      <c r="U14" s="1534"/>
      <c r="V14" s="1624" t="str">
        <f>IF('Aspectos Generales'!N40="","",IFERROR('Aspectos Generales'!N40,))</f>
        <v/>
      </c>
      <c r="W14" s="1533"/>
      <c r="X14" s="1533"/>
      <c r="Y14" s="1533"/>
      <c r="Z14" s="1533"/>
      <c r="AA14" s="1533"/>
      <c r="AB14" s="1534"/>
      <c r="AC14" s="401"/>
      <c r="AD14" s="1470" t="str">
        <f>IF('Aspectos Generales'!R40="","",IFERROR('Aspectos Generales'!R40,))</f>
        <v/>
      </c>
      <c r="AE14" s="258"/>
      <c r="AF14" s="1635"/>
      <c r="AG14" s="255"/>
    </row>
    <row r="15" spans="2:35" ht="15" customHeight="1">
      <c r="B15" s="1071"/>
      <c r="C15" s="1003">
        <f t="shared" si="0"/>
        <v>3</v>
      </c>
      <c r="D15" s="1471"/>
      <c r="E15" s="1579" t="str">
        <f>IF('Aspectos Generales'!D41="","",IFERROR('Aspectos Generales'!D41,))</f>
        <v/>
      </c>
      <c r="F15" s="1533"/>
      <c r="G15" s="1533"/>
      <c r="H15" s="1533"/>
      <c r="I15" s="1533"/>
      <c r="J15" s="1534"/>
      <c r="K15" s="1579" t="str">
        <f>IF('Aspectos Generales'!G41="","",IFERROR('Aspectos Generales'!G41,))</f>
        <v/>
      </c>
      <c r="L15" s="1533"/>
      <c r="M15" s="1533"/>
      <c r="N15" s="1533"/>
      <c r="O15" s="1534"/>
      <c r="P15" s="1579" t="str">
        <f>IF('Aspectos Generales'!K41="","",IFERROR('Aspectos Generales'!K41,))</f>
        <v/>
      </c>
      <c r="Q15" s="1533"/>
      <c r="R15" s="1533"/>
      <c r="S15" s="1533"/>
      <c r="T15" s="1533"/>
      <c r="U15" s="1534"/>
      <c r="V15" s="1624" t="str">
        <f>IF('Aspectos Generales'!N41="","",IFERROR('Aspectos Generales'!N41,))</f>
        <v/>
      </c>
      <c r="W15" s="1533"/>
      <c r="X15" s="1533"/>
      <c r="Y15" s="1533"/>
      <c r="Z15" s="1533"/>
      <c r="AA15" s="1533"/>
      <c r="AB15" s="1534"/>
      <c r="AC15" s="401"/>
      <c r="AD15" s="1470" t="str">
        <f>IF('Aspectos Generales'!R41="","",IFERROR('Aspectos Generales'!R41,))</f>
        <v/>
      </c>
      <c r="AE15" s="258"/>
      <c r="AF15" s="1635"/>
      <c r="AG15" s="255"/>
    </row>
    <row r="16" spans="2:35" ht="15" customHeight="1">
      <c r="B16" s="1071"/>
      <c r="C16" s="1003">
        <f t="shared" si="0"/>
        <v>4</v>
      </c>
      <c r="D16" s="1471"/>
      <c r="E16" s="1579" t="str">
        <f>IF('Aspectos Generales'!D42="","",IFERROR('Aspectos Generales'!D42,))</f>
        <v/>
      </c>
      <c r="F16" s="1533"/>
      <c r="G16" s="1533"/>
      <c r="H16" s="1533"/>
      <c r="I16" s="1533"/>
      <c r="J16" s="1534"/>
      <c r="K16" s="1579" t="str">
        <f>IF('Aspectos Generales'!G42="","",IFERROR('Aspectos Generales'!G42,))</f>
        <v/>
      </c>
      <c r="L16" s="1533"/>
      <c r="M16" s="1533"/>
      <c r="N16" s="1533"/>
      <c r="O16" s="1534"/>
      <c r="P16" s="1579" t="str">
        <f>IF('Aspectos Generales'!K42="","",IFERROR('Aspectos Generales'!K42,))</f>
        <v/>
      </c>
      <c r="Q16" s="1533"/>
      <c r="R16" s="1533"/>
      <c r="S16" s="1533"/>
      <c r="T16" s="1533"/>
      <c r="U16" s="1534"/>
      <c r="V16" s="1624" t="str">
        <f>IF('Aspectos Generales'!N42="","",IFERROR('Aspectos Generales'!N42,))</f>
        <v/>
      </c>
      <c r="W16" s="1533"/>
      <c r="X16" s="1533"/>
      <c r="Y16" s="1533"/>
      <c r="Z16" s="1533"/>
      <c r="AA16" s="1533"/>
      <c r="AB16" s="1534"/>
      <c r="AC16" s="401"/>
      <c r="AD16" s="1470" t="str">
        <f>IF('Aspectos Generales'!R42="","",IFERROR('Aspectos Generales'!R42,))</f>
        <v/>
      </c>
      <c r="AE16" s="258"/>
      <c r="AF16" s="1636"/>
      <c r="AG16" s="255"/>
    </row>
    <row r="17" spans="2:33">
      <c r="B17" s="1071"/>
      <c r="C17" s="259" t="s">
        <v>64</v>
      </c>
      <c r="D17" s="142"/>
      <c r="E17" s="142"/>
      <c r="F17" s="142"/>
      <c r="G17" s="142"/>
      <c r="H17" s="142"/>
      <c r="I17" s="142"/>
      <c r="J17" s="142"/>
      <c r="K17" s="142"/>
      <c r="L17" s="142"/>
      <c r="M17" s="142"/>
      <c r="N17" s="142"/>
      <c r="O17" s="142"/>
      <c r="P17" s="142"/>
      <c r="Q17" s="142"/>
      <c r="R17" s="142"/>
      <c r="S17" s="142"/>
      <c r="T17" s="142"/>
      <c r="U17" s="142"/>
      <c r="V17" s="142"/>
      <c r="W17" s="142"/>
      <c r="X17" s="142"/>
      <c r="Y17" s="142"/>
      <c r="Z17" s="142"/>
      <c r="AA17" s="142"/>
      <c r="AB17" s="142"/>
      <c r="AC17" s="142"/>
      <c r="AD17" s="142"/>
      <c r="AE17" s="142"/>
      <c r="AF17" s="142"/>
      <c r="AG17" s="255"/>
    </row>
    <row r="18" spans="2:33">
      <c r="B18" s="1071"/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142"/>
      <c r="AB18" s="142"/>
      <c r="AC18" s="142"/>
      <c r="AD18" s="142"/>
      <c r="AE18" s="142"/>
      <c r="AF18" s="142"/>
      <c r="AG18" s="255"/>
    </row>
    <row r="19" spans="2:33">
      <c r="B19" s="1071"/>
      <c r="C19" s="1589" t="s">
        <v>65</v>
      </c>
      <c r="D19" s="1590"/>
      <c r="E19" s="1590"/>
      <c r="F19" s="1590"/>
      <c r="G19" s="1590"/>
      <c r="H19" s="1590"/>
      <c r="I19" s="1590"/>
      <c r="J19" s="1590"/>
      <c r="K19" s="1590"/>
      <c r="L19" s="1590"/>
      <c r="M19" s="1590"/>
      <c r="N19" s="1590"/>
      <c r="O19" s="1590"/>
      <c r="P19" s="1590"/>
      <c r="Q19" s="1590"/>
      <c r="R19" s="1590"/>
      <c r="S19" s="1590"/>
      <c r="T19" s="1590"/>
      <c r="U19" s="1590"/>
      <c r="V19" s="1590"/>
      <c r="W19" s="1590"/>
      <c r="X19" s="1590"/>
      <c r="Y19" s="1590"/>
      <c r="Z19" s="1590"/>
      <c r="AA19" s="1590"/>
      <c r="AB19" s="1590"/>
      <c r="AC19" s="1590"/>
      <c r="AD19" s="1590"/>
      <c r="AE19" s="1590"/>
      <c r="AF19" s="1590"/>
      <c r="AG19" s="1591"/>
    </row>
    <row r="20" spans="2:33">
      <c r="B20" s="1071"/>
      <c r="C20" s="257" t="s">
        <v>31</v>
      </c>
      <c r="D20" s="258"/>
      <c r="E20" s="1617" t="s">
        <v>32</v>
      </c>
      <c r="F20" s="1618"/>
      <c r="G20" s="1618"/>
      <c r="H20" s="1618"/>
      <c r="I20" s="1618"/>
      <c r="J20" s="1619"/>
      <c r="K20" s="1617" t="s">
        <v>33</v>
      </c>
      <c r="L20" s="1618"/>
      <c r="M20" s="1618"/>
      <c r="N20" s="1618"/>
      <c r="O20" s="1618"/>
      <c r="P20" s="1620" t="s">
        <v>34</v>
      </c>
      <c r="Q20" s="1603"/>
      <c r="R20" s="1603"/>
      <c r="S20" s="1603"/>
      <c r="T20" s="1603"/>
      <c r="U20" s="1604"/>
      <c r="V20" s="1621" t="s">
        <v>35</v>
      </c>
      <c r="W20" s="1618"/>
      <c r="X20" s="1618"/>
      <c r="Y20" s="1618"/>
      <c r="Z20" s="1618"/>
      <c r="AA20" s="1618"/>
      <c r="AB20" s="1619"/>
      <c r="AC20" s="142"/>
      <c r="AD20" s="257" t="s">
        <v>61</v>
      </c>
      <c r="AE20" s="258"/>
      <c r="AF20" s="247" t="s">
        <v>1172</v>
      </c>
      <c r="AG20" s="255"/>
    </row>
    <row r="21" spans="2:33" ht="4.5" customHeight="1">
      <c r="B21" s="1071"/>
      <c r="C21" s="143"/>
      <c r="D21" s="143"/>
      <c r="E21" s="143"/>
      <c r="F21" s="143"/>
      <c r="G21" s="143"/>
      <c r="H21" s="143"/>
      <c r="I21" s="142"/>
      <c r="J21" s="143"/>
      <c r="K21" s="143"/>
      <c r="L21" s="260"/>
      <c r="M21" s="142"/>
      <c r="N21" s="260"/>
      <c r="O21" s="260"/>
      <c r="P21" s="260"/>
      <c r="Q21" s="261"/>
      <c r="R21" s="261"/>
      <c r="S21" s="142"/>
      <c r="T21" s="105"/>
      <c r="U21" s="105"/>
      <c r="V21" s="105"/>
      <c r="W21" s="105"/>
      <c r="X21" s="1622"/>
      <c r="Y21" s="1590"/>
      <c r="Z21" s="1590"/>
      <c r="AA21" s="1590"/>
      <c r="AB21" s="1623"/>
      <c r="AC21" s="142"/>
      <c r="AD21" s="174"/>
      <c r="AE21" s="1034"/>
      <c r="AF21" s="1074"/>
      <c r="AG21" s="255"/>
    </row>
    <row r="22" spans="2:33" ht="39" customHeight="1">
      <c r="B22" s="1071"/>
      <c r="C22" s="179">
        <v>1</v>
      </c>
      <c r="D22" s="258"/>
      <c r="E22" s="1579" t="str">
        <f>IF('Aspectos Generales'!D39="","",IFERROR('Aspectos Generales'!D39,))</f>
        <v/>
      </c>
      <c r="F22" s="1533"/>
      <c r="G22" s="1533"/>
      <c r="H22" s="1533"/>
      <c r="I22" s="1533"/>
      <c r="J22" s="1534"/>
      <c r="K22" s="1579" t="str">
        <f>IF('Aspectos Generales'!G39="","",IFERROR('Aspectos Generales'!G39,))</f>
        <v/>
      </c>
      <c r="L22" s="1533"/>
      <c r="M22" s="1533"/>
      <c r="N22" s="1533"/>
      <c r="O22" s="1534"/>
      <c r="P22" s="1631" t="str">
        <f>IF('Aspectos Generales'!K39="","",IFERROR('Aspectos Generales'!K39,))</f>
        <v/>
      </c>
      <c r="Q22" s="1632"/>
      <c r="R22" s="1632"/>
      <c r="S22" s="1632"/>
      <c r="T22" s="1632"/>
      <c r="U22" s="1633"/>
      <c r="V22" s="1624" t="str">
        <f>IF('Aspectos Generales'!N39="","",IFERROR('Aspectos Generales'!N39,))</f>
        <v/>
      </c>
      <c r="W22" s="1533"/>
      <c r="X22" s="1533"/>
      <c r="Y22" s="1533"/>
      <c r="Z22" s="1533"/>
      <c r="AA22" s="1533"/>
      <c r="AB22" s="1534"/>
      <c r="AC22" s="401"/>
      <c r="AD22" s="1472" t="str">
        <f>IF('Aspectos Generales'!R39="","",IFERROR('Aspectos Generales'!R39,))</f>
        <v/>
      </c>
      <c r="AE22" s="258"/>
      <c r="AF22" s="1634"/>
      <c r="AG22" s="255"/>
    </row>
    <row r="23" spans="2:33" ht="15" customHeight="1">
      <c r="B23" s="1071"/>
      <c r="C23" s="179">
        <f t="shared" ref="C23:C25" si="1">C22+1</f>
        <v>2</v>
      </c>
      <c r="D23" s="258"/>
      <c r="E23" s="1579" t="str">
        <f>IF('Aspectos Generales'!D40="","",IFERROR('Aspectos Generales'!D40,))</f>
        <v/>
      </c>
      <c r="F23" s="1533"/>
      <c r="G23" s="1533"/>
      <c r="H23" s="1533"/>
      <c r="I23" s="1533"/>
      <c r="J23" s="1534"/>
      <c r="K23" s="1637" t="str">
        <f>IF('Aspectos Generales'!G40="","",IFERROR('Aspectos Generales'!G40,))</f>
        <v/>
      </c>
      <c r="L23" s="1629"/>
      <c r="M23" s="1629"/>
      <c r="N23" s="1629"/>
      <c r="O23" s="1629"/>
      <c r="P23" s="1638" t="str">
        <f>IF('Aspectos Generales'!K40="","",IFERROR('Aspectos Generales'!K40,))</f>
        <v/>
      </c>
      <c r="Q23" s="1629"/>
      <c r="R23" s="1629"/>
      <c r="S23" s="1629"/>
      <c r="T23" s="1629"/>
      <c r="U23" s="1639"/>
      <c r="V23" s="1628" t="str">
        <f>IF('Aspectos Generales'!N40="","",IFERROR('Aspectos Generales'!N40,))</f>
        <v/>
      </c>
      <c r="W23" s="1629"/>
      <c r="X23" s="1629"/>
      <c r="Y23" s="1629"/>
      <c r="Z23" s="1629"/>
      <c r="AA23" s="1629"/>
      <c r="AB23" s="1630"/>
      <c r="AC23" s="401"/>
      <c r="AD23" s="1472" t="str">
        <f>IF('Aspectos Generales'!R40="","",IFERROR('Aspectos Generales'!R40,))</f>
        <v/>
      </c>
      <c r="AE23" s="258"/>
      <c r="AF23" s="1635"/>
      <c r="AG23" s="255"/>
    </row>
    <row r="24" spans="2:33" ht="15" customHeight="1">
      <c r="B24" s="1071"/>
      <c r="C24" s="179">
        <f t="shared" si="1"/>
        <v>3</v>
      </c>
      <c r="D24" s="258"/>
      <c r="E24" s="1579" t="str">
        <f>IF('Aspectos Generales'!D41="","",IFERROR('Aspectos Generales'!D41,))</f>
        <v/>
      </c>
      <c r="F24" s="1533"/>
      <c r="G24" s="1533"/>
      <c r="H24" s="1533"/>
      <c r="I24" s="1533"/>
      <c r="J24" s="1534"/>
      <c r="K24" s="1637" t="str">
        <f>IF('Aspectos Generales'!G41="","",IFERROR('Aspectos Generales'!G41,))</f>
        <v/>
      </c>
      <c r="L24" s="1629"/>
      <c r="M24" s="1629"/>
      <c r="N24" s="1629"/>
      <c r="O24" s="1629"/>
      <c r="P24" s="1625" t="str">
        <f>IF('Aspectos Generales'!K41="","",IFERROR('Aspectos Generales'!K41,))</f>
        <v/>
      </c>
      <c r="Q24" s="1626"/>
      <c r="R24" s="1626"/>
      <c r="S24" s="1626"/>
      <c r="T24" s="1626"/>
      <c r="U24" s="1627"/>
      <c r="V24" s="1628" t="str">
        <f>IF('Aspectos Generales'!N41="","",IFERROR('Aspectos Generales'!N41,))</f>
        <v/>
      </c>
      <c r="W24" s="1629"/>
      <c r="X24" s="1629"/>
      <c r="Y24" s="1629"/>
      <c r="Z24" s="1629"/>
      <c r="AA24" s="1629"/>
      <c r="AB24" s="1630"/>
      <c r="AC24" s="401"/>
      <c r="AD24" s="1472" t="str">
        <f>IF('Aspectos Generales'!R41="","",IFERROR('Aspectos Generales'!R41,))</f>
        <v/>
      </c>
      <c r="AE24" s="258"/>
      <c r="AF24" s="1635"/>
      <c r="AG24" s="255"/>
    </row>
    <row r="25" spans="2:33" ht="15" customHeight="1">
      <c r="B25" s="1071"/>
      <c r="C25" s="179">
        <f t="shared" si="1"/>
        <v>4</v>
      </c>
      <c r="D25" s="258"/>
      <c r="E25" s="1579" t="str">
        <f>IF('Aspectos Generales'!D42="","",IFERROR('Aspectos Generales'!D42,))</f>
        <v/>
      </c>
      <c r="F25" s="1533"/>
      <c r="G25" s="1533"/>
      <c r="H25" s="1533"/>
      <c r="I25" s="1533"/>
      <c r="J25" s="1534"/>
      <c r="K25" s="1637" t="str">
        <f>IF('Aspectos Generales'!G42="","",IFERROR('Aspectos Generales'!G42,))</f>
        <v/>
      </c>
      <c r="L25" s="1629"/>
      <c r="M25" s="1629"/>
      <c r="N25" s="1629"/>
      <c r="O25" s="1629"/>
      <c r="P25" s="1625" t="str">
        <f>IF('Aspectos Generales'!K42="","",IFERROR('Aspectos Generales'!K42,))</f>
        <v/>
      </c>
      <c r="Q25" s="1626"/>
      <c r="R25" s="1626"/>
      <c r="S25" s="1626"/>
      <c r="T25" s="1626"/>
      <c r="U25" s="1627"/>
      <c r="V25" s="1628" t="str">
        <f>IF('Aspectos Generales'!N42="","",IFERROR('Aspectos Generales'!N42,))</f>
        <v/>
      </c>
      <c r="W25" s="1629"/>
      <c r="X25" s="1629"/>
      <c r="Y25" s="1629"/>
      <c r="Z25" s="1629"/>
      <c r="AA25" s="1629"/>
      <c r="AB25" s="1630"/>
      <c r="AC25" s="401"/>
      <c r="AD25" s="1472" t="str">
        <f>IF('Aspectos Generales'!R42="","",IFERROR('Aspectos Generales'!R42,))</f>
        <v/>
      </c>
      <c r="AE25" s="258"/>
      <c r="AF25" s="1636"/>
      <c r="AG25" s="255"/>
    </row>
    <row r="26" spans="2:33" ht="15" customHeight="1">
      <c r="B26" s="1071"/>
      <c r="C26" s="262"/>
      <c r="D26" s="258"/>
      <c r="E26" s="1034"/>
      <c r="F26" s="263"/>
      <c r="G26" s="263"/>
      <c r="H26" s="263"/>
      <c r="I26" s="263"/>
      <c r="J26" s="263"/>
      <c r="K26" s="1034"/>
      <c r="L26" s="263"/>
      <c r="M26" s="263"/>
      <c r="N26" s="263"/>
      <c r="O26" s="263"/>
      <c r="P26" s="1034"/>
      <c r="Q26" s="263"/>
      <c r="R26" s="263"/>
      <c r="S26" s="263"/>
      <c r="T26" s="263"/>
      <c r="U26" s="263"/>
      <c r="V26" s="264"/>
      <c r="W26" s="263"/>
      <c r="X26" s="263"/>
      <c r="Y26" s="263"/>
      <c r="Z26" s="263"/>
      <c r="AA26" s="263"/>
      <c r="AB26" s="263"/>
      <c r="AC26" s="142"/>
      <c r="AD26" s="1034"/>
      <c r="AE26" s="258"/>
      <c r="AF26" s="265"/>
      <c r="AG26" s="255"/>
    </row>
    <row r="27" spans="2:33" ht="12.75" customHeight="1">
      <c r="B27" s="1071"/>
      <c r="C27" s="259" t="s">
        <v>66</v>
      </c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  <c r="V27" s="142"/>
      <c r="W27" s="142"/>
      <c r="X27" s="142"/>
      <c r="Y27" s="142"/>
      <c r="Z27" s="142"/>
      <c r="AA27" s="142"/>
      <c r="AB27" s="142"/>
      <c r="AC27" s="142"/>
      <c r="AD27" s="142"/>
      <c r="AE27" s="142"/>
      <c r="AF27" s="142"/>
      <c r="AG27" s="255"/>
    </row>
    <row r="28" spans="2:33" ht="15.75" customHeight="1">
      <c r="B28" s="1071"/>
      <c r="C28" s="1640"/>
      <c r="D28" s="1641"/>
      <c r="E28" s="1641"/>
      <c r="F28" s="1641"/>
      <c r="G28" s="1641"/>
      <c r="H28" s="1641"/>
      <c r="I28" s="1641"/>
      <c r="J28" s="1641"/>
      <c r="K28" s="1641"/>
      <c r="L28" s="1641"/>
      <c r="M28" s="1641"/>
      <c r="N28" s="1641"/>
      <c r="O28" s="1641"/>
      <c r="P28" s="1641"/>
      <c r="Q28" s="1641"/>
      <c r="R28" s="1641"/>
      <c r="S28" s="1641"/>
      <c r="T28" s="1641"/>
      <c r="U28" s="1641"/>
      <c r="V28" s="1641"/>
      <c r="W28" s="1641"/>
      <c r="X28" s="1641"/>
      <c r="Y28" s="1641"/>
      <c r="Z28" s="1641"/>
      <c r="AA28" s="1641"/>
      <c r="AB28" s="1641"/>
      <c r="AC28" s="1641"/>
      <c r="AD28" s="1641"/>
      <c r="AE28" s="1641"/>
      <c r="AF28" s="1642"/>
      <c r="AG28" s="255"/>
    </row>
    <row r="29" spans="2:33" ht="15.75" customHeight="1">
      <c r="B29" s="1071"/>
      <c r="C29" s="1643"/>
      <c r="D29" s="1644"/>
      <c r="E29" s="1644"/>
      <c r="F29" s="1644"/>
      <c r="G29" s="1644"/>
      <c r="H29" s="1644"/>
      <c r="I29" s="1644"/>
      <c r="J29" s="1644"/>
      <c r="K29" s="1644"/>
      <c r="L29" s="1644"/>
      <c r="M29" s="1644"/>
      <c r="N29" s="1644"/>
      <c r="O29" s="1644"/>
      <c r="P29" s="1644"/>
      <c r="Q29" s="1644"/>
      <c r="R29" s="1644"/>
      <c r="S29" s="1644"/>
      <c r="T29" s="1644"/>
      <c r="U29" s="1644"/>
      <c r="V29" s="1644"/>
      <c r="W29" s="1644"/>
      <c r="X29" s="1644"/>
      <c r="Y29" s="1644"/>
      <c r="Z29" s="1644"/>
      <c r="AA29" s="1644"/>
      <c r="AB29" s="1644"/>
      <c r="AC29" s="1644"/>
      <c r="AD29" s="1644"/>
      <c r="AE29" s="1644"/>
      <c r="AF29" s="1645"/>
      <c r="AG29" s="255"/>
    </row>
    <row r="30" spans="2:33" ht="19.5" customHeight="1">
      <c r="B30" s="1071"/>
      <c r="C30" s="259" t="s">
        <v>1383</v>
      </c>
      <c r="D30" s="142"/>
      <c r="E30" s="142"/>
      <c r="F30" s="142"/>
      <c r="G30" s="142"/>
      <c r="H30" s="142"/>
      <c r="I30" s="142"/>
      <c r="J30" s="142"/>
      <c r="K30" s="142"/>
      <c r="L30" s="142"/>
      <c r="M30" s="142"/>
      <c r="N30" s="142"/>
      <c r="O30" s="142"/>
      <c r="P30" s="142"/>
      <c r="Q30" s="142"/>
      <c r="R30" s="142"/>
      <c r="S30" s="142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  <c r="AE30" s="142"/>
      <c r="AF30" s="142"/>
      <c r="AG30" s="255"/>
    </row>
    <row r="31" spans="2:33" ht="15.75" customHeight="1">
      <c r="B31" s="1071"/>
      <c r="C31" s="259"/>
      <c r="D31" s="142"/>
      <c r="E31" s="142"/>
      <c r="F31" s="142"/>
      <c r="G31" s="142"/>
      <c r="H31" s="142"/>
      <c r="I31" s="142"/>
      <c r="J31" s="142"/>
      <c r="K31" s="142"/>
      <c r="L31" s="142"/>
      <c r="M31" s="142"/>
      <c r="N31" s="142"/>
      <c r="O31" s="142"/>
      <c r="P31" s="142"/>
      <c r="Q31" s="142"/>
      <c r="R31" s="142"/>
      <c r="S31" s="142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  <c r="AE31" s="142"/>
      <c r="AF31" s="142"/>
      <c r="AG31" s="255"/>
    </row>
    <row r="32" spans="2:33" ht="15.75" customHeight="1">
      <c r="B32" s="1071"/>
      <c r="C32" s="1589" t="s">
        <v>67</v>
      </c>
      <c r="D32" s="1590"/>
      <c r="E32" s="1590"/>
      <c r="F32" s="1590"/>
      <c r="G32" s="1590"/>
      <c r="H32" s="1590"/>
      <c r="I32" s="1590"/>
      <c r="J32" s="1590"/>
      <c r="K32" s="1590"/>
      <c r="L32" s="1590"/>
      <c r="M32" s="1590"/>
      <c r="N32" s="1590"/>
      <c r="O32" s="1590"/>
      <c r="P32" s="1590"/>
      <c r="Q32" s="1590"/>
      <c r="R32" s="1590"/>
      <c r="S32" s="1590"/>
      <c r="T32" s="1590"/>
      <c r="U32" s="1590"/>
      <c r="V32" s="1590"/>
      <c r="W32" s="1590"/>
      <c r="X32" s="1590"/>
      <c r="Y32" s="1590"/>
      <c r="Z32" s="1590"/>
      <c r="AA32" s="1590"/>
      <c r="AB32" s="1590"/>
      <c r="AC32" s="1590"/>
      <c r="AD32" s="1590"/>
      <c r="AE32" s="1590"/>
      <c r="AF32" s="1590"/>
      <c r="AG32" s="1591"/>
    </row>
    <row r="33" spans="1:33" ht="34.5" customHeight="1">
      <c r="A33" s="1075"/>
      <c r="B33" s="1076"/>
      <c r="C33" s="257" t="s">
        <v>31</v>
      </c>
      <c r="D33" s="266"/>
      <c r="E33" s="1620" t="s">
        <v>164</v>
      </c>
      <c r="F33" s="1603"/>
      <c r="G33" s="1603"/>
      <c r="H33" s="1603"/>
      <c r="I33" s="1603"/>
      <c r="J33" s="1603"/>
      <c r="K33" s="1603"/>
      <c r="L33" s="1604"/>
      <c r="M33" s="266"/>
      <c r="N33" s="1646" t="s">
        <v>68</v>
      </c>
      <c r="O33" s="1593"/>
      <c r="P33" s="1594"/>
      <c r="Q33" s="1592" t="s">
        <v>69</v>
      </c>
      <c r="R33" s="1593"/>
      <c r="S33" s="1593"/>
      <c r="T33" s="1594"/>
      <c r="U33" s="1592" t="s">
        <v>70</v>
      </c>
      <c r="V33" s="1594"/>
      <c r="W33" s="1592" t="s">
        <v>71</v>
      </c>
      <c r="X33" s="1593"/>
      <c r="Y33" s="1594"/>
      <c r="Z33" s="1592" t="s">
        <v>72</v>
      </c>
      <c r="AA33" s="1593"/>
      <c r="AB33" s="1593"/>
      <c r="AC33" s="1594"/>
      <c r="AD33" s="1592" t="s">
        <v>73</v>
      </c>
      <c r="AE33" s="1593"/>
      <c r="AF33" s="1594"/>
      <c r="AG33" s="1077"/>
    </row>
    <row r="34" spans="1:33" ht="30" customHeight="1">
      <c r="B34" s="1071"/>
      <c r="C34" s="179">
        <f t="shared" ref="C34:C35" si="2">+C13</f>
        <v>1</v>
      </c>
      <c r="D34" s="142"/>
      <c r="E34" s="1579" t="str">
        <f t="shared" ref="E34:E35" si="3">+V13</f>
        <v/>
      </c>
      <c r="F34" s="1533"/>
      <c r="G34" s="1533"/>
      <c r="H34" s="1533"/>
      <c r="I34" s="1533"/>
      <c r="J34" s="1533"/>
      <c r="K34" s="1533"/>
      <c r="L34" s="1534"/>
      <c r="M34" s="142"/>
      <c r="N34" s="1580"/>
      <c r="O34" s="1581"/>
      <c r="P34" s="1582"/>
      <c r="Q34" s="1570"/>
      <c r="R34" s="1583"/>
      <c r="S34" s="1583"/>
      <c r="T34" s="1578"/>
      <c r="U34" s="1570"/>
      <c r="V34" s="1578"/>
      <c r="W34" s="1570"/>
      <c r="X34" s="1583"/>
      <c r="Y34" s="1578"/>
      <c r="Z34" s="1570"/>
      <c r="AA34" s="1583"/>
      <c r="AB34" s="1583"/>
      <c r="AC34" s="1578"/>
      <c r="AD34" s="1570"/>
      <c r="AE34" s="1583"/>
      <c r="AF34" s="1578"/>
      <c r="AG34" s="255"/>
    </row>
    <row r="35" spans="1:33" ht="30" customHeight="1">
      <c r="B35" s="1071"/>
      <c r="C35" s="179">
        <f t="shared" si="2"/>
        <v>2</v>
      </c>
      <c r="D35" s="142"/>
      <c r="E35" s="1579" t="str">
        <f t="shared" si="3"/>
        <v/>
      </c>
      <c r="F35" s="1533"/>
      <c r="G35" s="1533"/>
      <c r="H35" s="1533"/>
      <c r="I35" s="1533"/>
      <c r="J35" s="1533"/>
      <c r="K35" s="1533"/>
      <c r="L35" s="1534"/>
      <c r="M35" s="142"/>
      <c r="N35" s="1580"/>
      <c r="O35" s="1581"/>
      <c r="P35" s="1582"/>
      <c r="Q35" s="1570"/>
      <c r="R35" s="1583"/>
      <c r="S35" s="1583"/>
      <c r="T35" s="1578"/>
      <c r="U35" s="1570"/>
      <c r="V35" s="1578"/>
      <c r="W35" s="1570"/>
      <c r="X35" s="1583"/>
      <c r="Y35" s="1578"/>
      <c r="Z35" s="1570"/>
      <c r="AA35" s="1583"/>
      <c r="AB35" s="1583"/>
      <c r="AC35" s="1578"/>
      <c r="AD35" s="1570"/>
      <c r="AE35" s="1583"/>
      <c r="AF35" s="1578"/>
      <c r="AG35" s="255"/>
    </row>
    <row r="36" spans="1:33" ht="30" customHeight="1">
      <c r="B36" s="1071"/>
      <c r="C36" s="179">
        <v>3</v>
      </c>
      <c r="D36" s="90"/>
      <c r="E36" s="1579" t="str">
        <f>+V15</f>
        <v/>
      </c>
      <c r="F36" s="1533"/>
      <c r="G36" s="1533"/>
      <c r="H36" s="1533"/>
      <c r="I36" s="1533"/>
      <c r="J36" s="1533"/>
      <c r="K36" s="1533"/>
      <c r="L36" s="1534"/>
      <c r="M36" s="142"/>
      <c r="N36" s="1580"/>
      <c r="O36" s="1581"/>
      <c r="P36" s="1582"/>
      <c r="Q36" s="1570"/>
      <c r="R36" s="1583"/>
      <c r="S36" s="1583"/>
      <c r="T36" s="1578"/>
      <c r="U36" s="1570"/>
      <c r="V36" s="1578"/>
      <c r="W36" s="1570"/>
      <c r="X36" s="1583"/>
      <c r="Y36" s="1578"/>
      <c r="Z36" s="1570"/>
      <c r="AA36" s="1583"/>
      <c r="AB36" s="1583"/>
      <c r="AC36" s="1578"/>
      <c r="AD36" s="1570"/>
      <c r="AE36" s="1583"/>
      <c r="AF36" s="1578"/>
      <c r="AG36" s="255"/>
    </row>
    <row r="37" spans="1:33" ht="30" customHeight="1">
      <c r="B37" s="1071"/>
      <c r="C37" s="179">
        <v>4</v>
      </c>
      <c r="D37" s="90"/>
      <c r="E37" s="1579" t="str">
        <f>+V16</f>
        <v/>
      </c>
      <c r="F37" s="1533"/>
      <c r="G37" s="1533"/>
      <c r="H37" s="1533"/>
      <c r="I37" s="1533"/>
      <c r="J37" s="1533"/>
      <c r="K37" s="1533"/>
      <c r="L37" s="1534"/>
      <c r="M37" s="142"/>
      <c r="N37" s="1580"/>
      <c r="O37" s="1581"/>
      <c r="P37" s="1582"/>
      <c r="Q37" s="1570"/>
      <c r="R37" s="1583"/>
      <c r="S37" s="1583"/>
      <c r="T37" s="1578"/>
      <c r="U37" s="1570"/>
      <c r="V37" s="1578"/>
      <c r="W37" s="1570"/>
      <c r="X37" s="1583"/>
      <c r="Y37" s="1578"/>
      <c r="Z37" s="1570"/>
      <c r="AA37" s="1583"/>
      <c r="AB37" s="1583"/>
      <c r="AC37" s="1578"/>
      <c r="AD37" s="1570"/>
      <c r="AE37" s="1583"/>
      <c r="AF37" s="1578"/>
      <c r="AG37" s="255"/>
    </row>
    <row r="38" spans="1:33" ht="15.75" customHeight="1">
      <c r="B38" s="1071"/>
      <c r="C38" s="267"/>
      <c r="D38" s="142"/>
      <c r="E38" s="142"/>
      <c r="F38" s="142"/>
      <c r="G38" s="142"/>
      <c r="H38" s="142"/>
      <c r="I38" s="142"/>
      <c r="J38" s="142"/>
      <c r="K38" s="142"/>
      <c r="L38" s="142"/>
      <c r="M38" s="142"/>
      <c r="N38" s="142"/>
      <c r="O38" s="142"/>
      <c r="P38" s="142"/>
      <c r="Q38" s="142"/>
      <c r="R38" s="142"/>
      <c r="S38" s="142"/>
      <c r="T38" s="142"/>
      <c r="U38" s="142"/>
      <c r="V38" s="142"/>
      <c r="W38" s="142"/>
      <c r="X38" s="142"/>
      <c r="Y38" s="142"/>
      <c r="Z38" s="142"/>
      <c r="AA38" s="142"/>
      <c r="AB38" s="142"/>
      <c r="AC38" s="142"/>
      <c r="AD38" s="142"/>
      <c r="AE38" s="142"/>
      <c r="AF38" s="142"/>
      <c r="AG38" s="255"/>
    </row>
    <row r="39" spans="1:33" ht="21.75" customHeight="1">
      <c r="A39" s="1078"/>
      <c r="B39" s="1079"/>
      <c r="C39" s="1589" t="s">
        <v>1173</v>
      </c>
      <c r="D39" s="1590"/>
      <c r="E39" s="1590"/>
      <c r="F39" s="1590"/>
      <c r="G39" s="1590"/>
      <c r="H39" s="1590"/>
      <c r="I39" s="1590"/>
      <c r="J39" s="1590"/>
      <c r="K39" s="1590"/>
      <c r="L39" s="1590"/>
      <c r="M39" s="1590"/>
      <c r="N39" s="1590"/>
      <c r="O39" s="1590"/>
      <c r="P39" s="1590"/>
      <c r="Q39" s="1590"/>
      <c r="R39" s="1590"/>
      <c r="S39" s="1590"/>
      <c r="T39" s="1590"/>
      <c r="U39" s="1590"/>
      <c r="V39" s="1590"/>
      <c r="W39" s="1590"/>
      <c r="X39" s="1590"/>
      <c r="Y39" s="1590"/>
      <c r="Z39" s="1590"/>
      <c r="AA39" s="1590"/>
      <c r="AB39" s="1590"/>
      <c r="AC39" s="1590"/>
      <c r="AD39" s="1590"/>
      <c r="AE39" s="1590"/>
      <c r="AF39" s="1590"/>
      <c r="AG39" s="1591"/>
    </row>
    <row r="40" spans="1:33" ht="22.5" customHeight="1">
      <c r="A40" s="1078"/>
      <c r="B40" s="1079"/>
      <c r="C40" s="1592" t="s">
        <v>74</v>
      </c>
      <c r="D40" s="1593"/>
      <c r="E40" s="1593"/>
      <c r="F40" s="1593"/>
      <c r="G40" s="1593"/>
      <c r="H40" s="1594"/>
      <c r="I40" s="1592" t="s">
        <v>75</v>
      </c>
      <c r="J40" s="1594"/>
      <c r="K40" s="1592" t="s">
        <v>76</v>
      </c>
      <c r="L40" s="1592" t="s">
        <v>77</v>
      </c>
      <c r="M40" s="1592" t="s">
        <v>1174</v>
      </c>
      <c r="N40" s="1594"/>
      <c r="O40" s="1614" t="s">
        <v>1240</v>
      </c>
      <c r="P40" s="1593"/>
      <c r="Q40" s="1593"/>
      <c r="R40" s="1593"/>
      <c r="S40" s="1594"/>
      <c r="T40" s="1592" t="s">
        <v>79</v>
      </c>
      <c r="U40" s="1593"/>
      <c r="V40" s="1594"/>
      <c r="W40" s="1616" t="s">
        <v>80</v>
      </c>
      <c r="X40" s="1592" t="s">
        <v>81</v>
      </c>
      <c r="Y40" s="1593"/>
      <c r="Z40" s="1593"/>
      <c r="AA40" s="1594"/>
      <c r="AB40" s="1592" t="s">
        <v>82</v>
      </c>
      <c r="AC40" s="1593"/>
      <c r="AD40" s="1593"/>
      <c r="AE40" s="1593"/>
      <c r="AF40" s="1594"/>
      <c r="AG40" s="268"/>
    </row>
    <row r="41" spans="1:33" ht="27" customHeight="1">
      <c r="A41" s="1078"/>
      <c r="B41" s="1079"/>
      <c r="C41" s="1595"/>
      <c r="D41" s="1596"/>
      <c r="E41" s="1596"/>
      <c r="F41" s="1596"/>
      <c r="G41" s="1596"/>
      <c r="H41" s="1597"/>
      <c r="I41" s="1595"/>
      <c r="J41" s="1597"/>
      <c r="K41" s="1595"/>
      <c r="L41" s="1595"/>
      <c r="M41" s="1595"/>
      <c r="N41" s="1597"/>
      <c r="O41" s="1615" t="s">
        <v>83</v>
      </c>
      <c r="P41" s="1593"/>
      <c r="Q41" s="1615" t="s">
        <v>84</v>
      </c>
      <c r="R41" s="1593"/>
      <c r="S41" s="1593"/>
      <c r="T41" s="1595"/>
      <c r="U41" s="1596"/>
      <c r="V41" s="1597"/>
      <c r="W41" s="1596"/>
      <c r="X41" s="1595"/>
      <c r="Y41" s="1596"/>
      <c r="Z41" s="1596"/>
      <c r="AA41" s="1597"/>
      <c r="AB41" s="1595"/>
      <c r="AC41" s="1596"/>
      <c r="AD41" s="1596"/>
      <c r="AE41" s="1596"/>
      <c r="AF41" s="1597"/>
      <c r="AG41" s="268"/>
    </row>
    <row r="42" spans="1:33" ht="27" customHeight="1">
      <c r="A42" s="1078"/>
      <c r="B42" s="1079"/>
      <c r="C42" s="1584"/>
      <c r="D42" s="1585"/>
      <c r="E42" s="1585"/>
      <c r="F42" s="1585"/>
      <c r="G42" s="1585"/>
      <c r="H42" s="1586"/>
      <c r="I42" s="1587"/>
      <c r="J42" s="1588"/>
      <c r="K42" s="249"/>
      <c r="L42" s="249"/>
      <c r="M42" s="1570"/>
      <c r="N42" s="1578"/>
      <c r="O42" s="1570"/>
      <c r="P42" s="1578"/>
      <c r="Q42" s="1583"/>
      <c r="R42" s="1583"/>
      <c r="S42" s="1578"/>
      <c r="T42" s="1570"/>
      <c r="U42" s="1583"/>
      <c r="V42" s="1578"/>
      <c r="W42" s="1033"/>
      <c r="X42" s="1570"/>
      <c r="Y42" s="1583"/>
      <c r="Z42" s="1583"/>
      <c r="AA42" s="1578"/>
      <c r="AB42" s="1584"/>
      <c r="AC42" s="1585"/>
      <c r="AD42" s="1585"/>
      <c r="AE42" s="1585"/>
      <c r="AF42" s="1586"/>
      <c r="AG42" s="268"/>
    </row>
    <row r="43" spans="1:33" ht="27" customHeight="1">
      <c r="A43" s="1078"/>
      <c r="B43" s="1079"/>
      <c r="C43" s="1584"/>
      <c r="D43" s="1585"/>
      <c r="E43" s="1585"/>
      <c r="F43" s="1585"/>
      <c r="G43" s="1585"/>
      <c r="H43" s="1586"/>
      <c r="I43" s="1587"/>
      <c r="J43" s="1588"/>
      <c r="K43" s="249"/>
      <c r="L43" s="249"/>
      <c r="M43" s="1570"/>
      <c r="N43" s="1578"/>
      <c r="O43" s="1570"/>
      <c r="P43" s="1578"/>
      <c r="Q43" s="1583"/>
      <c r="R43" s="1583"/>
      <c r="S43" s="1578"/>
      <c r="T43" s="1570"/>
      <c r="U43" s="1583"/>
      <c r="V43" s="1578"/>
      <c r="W43" s="1033"/>
      <c r="X43" s="1570"/>
      <c r="Y43" s="1583"/>
      <c r="Z43" s="1583"/>
      <c r="AA43" s="1578"/>
      <c r="AB43" s="1584"/>
      <c r="AC43" s="1585"/>
      <c r="AD43" s="1585"/>
      <c r="AE43" s="1585"/>
      <c r="AF43" s="1586"/>
      <c r="AG43" s="268"/>
    </row>
    <row r="44" spans="1:33" ht="59.25" customHeight="1">
      <c r="A44" s="1078"/>
      <c r="B44" s="1079"/>
      <c r="C44" s="1584"/>
      <c r="D44" s="1585"/>
      <c r="E44" s="1585"/>
      <c r="F44" s="1585"/>
      <c r="G44" s="1585"/>
      <c r="H44" s="1586"/>
      <c r="I44" s="1587"/>
      <c r="J44" s="1588"/>
      <c r="K44" s="249"/>
      <c r="L44" s="249"/>
      <c r="M44" s="1570"/>
      <c r="N44" s="1578"/>
      <c r="O44" s="1570"/>
      <c r="P44" s="1578"/>
      <c r="Q44" s="1583"/>
      <c r="R44" s="1583"/>
      <c r="S44" s="1578"/>
      <c r="T44" s="1570"/>
      <c r="U44" s="1583"/>
      <c r="V44" s="1578"/>
      <c r="W44" s="1033"/>
      <c r="X44" s="1570"/>
      <c r="Y44" s="1583"/>
      <c r="Z44" s="1583"/>
      <c r="AA44" s="1578"/>
      <c r="AB44" s="1584"/>
      <c r="AC44" s="1585"/>
      <c r="AD44" s="1585"/>
      <c r="AE44" s="1585"/>
      <c r="AF44" s="1586"/>
      <c r="AG44" s="268"/>
    </row>
    <row r="45" spans="1:33" ht="27" customHeight="1">
      <c r="A45" s="1078"/>
      <c r="B45" s="1079"/>
      <c r="C45" s="1584"/>
      <c r="D45" s="1530"/>
      <c r="E45" s="1530"/>
      <c r="F45" s="1530"/>
      <c r="G45" s="1530"/>
      <c r="H45" s="1531"/>
      <c r="I45" s="1587"/>
      <c r="J45" s="1531"/>
      <c r="K45" s="249"/>
      <c r="L45" s="249"/>
      <c r="M45" s="1570"/>
      <c r="N45" s="1531"/>
      <c r="O45" s="1611"/>
      <c r="P45" s="1612"/>
      <c r="Q45" s="1583"/>
      <c r="R45" s="1530"/>
      <c r="S45" s="1531"/>
      <c r="T45" s="1570"/>
      <c r="U45" s="1530"/>
      <c r="V45" s="1531"/>
      <c r="W45" s="1033"/>
      <c r="X45" s="1570"/>
      <c r="Y45" s="1530"/>
      <c r="Z45" s="1530"/>
      <c r="AA45" s="1531"/>
      <c r="AB45" s="1584"/>
      <c r="AC45" s="1530"/>
      <c r="AD45" s="1530"/>
      <c r="AE45" s="1530"/>
      <c r="AF45" s="1531"/>
      <c r="AG45" s="268"/>
    </row>
    <row r="46" spans="1:33" ht="15.75" customHeight="1">
      <c r="A46" s="1078"/>
      <c r="B46" s="1079"/>
      <c r="C46" s="269" t="s">
        <v>1163</v>
      </c>
      <c r="D46" s="269"/>
      <c r="E46" s="269"/>
      <c r="F46" s="269"/>
      <c r="G46" s="269"/>
      <c r="H46" s="269"/>
      <c r="I46" s="269"/>
      <c r="J46" s="269"/>
      <c r="K46" s="269"/>
      <c r="L46" s="269"/>
      <c r="M46" s="269"/>
      <c r="N46" s="269"/>
      <c r="O46" s="269"/>
      <c r="P46" s="269"/>
      <c r="Q46" s="269"/>
      <c r="R46" s="269"/>
      <c r="S46" s="269"/>
      <c r="T46" s="269"/>
      <c r="U46" s="269"/>
      <c r="V46" s="269"/>
      <c r="W46" s="269"/>
      <c r="X46" s="269"/>
      <c r="Y46" s="269"/>
      <c r="Z46" s="269"/>
      <c r="AA46" s="269"/>
      <c r="AB46" s="158"/>
      <c r="AC46" s="158"/>
      <c r="AD46" s="158"/>
      <c r="AE46" s="158"/>
      <c r="AF46" s="158"/>
      <c r="AG46" s="268"/>
    </row>
    <row r="47" spans="1:33" ht="12.75" customHeight="1">
      <c r="A47" s="1078"/>
      <c r="B47" s="1079"/>
      <c r="C47" s="270"/>
      <c r="D47" s="269"/>
      <c r="E47" s="269"/>
      <c r="F47" s="269"/>
      <c r="G47" s="269"/>
      <c r="H47" s="269"/>
      <c r="I47" s="269"/>
      <c r="J47" s="269"/>
      <c r="K47" s="269"/>
      <c r="L47" s="269"/>
      <c r="M47" s="269"/>
      <c r="N47" s="269"/>
      <c r="O47" s="269"/>
      <c r="P47" s="269"/>
      <c r="Q47" s="269"/>
      <c r="R47" s="269"/>
      <c r="S47" s="269"/>
      <c r="T47" s="269"/>
      <c r="U47" s="269"/>
      <c r="V47" s="269"/>
      <c r="W47" s="269"/>
      <c r="X47" s="269"/>
      <c r="Y47" s="269"/>
      <c r="Z47" s="269"/>
      <c r="AA47" s="269"/>
      <c r="AB47" s="158"/>
      <c r="AC47" s="158"/>
      <c r="AD47" s="158"/>
      <c r="AE47" s="158"/>
      <c r="AF47" s="158"/>
      <c r="AG47" s="268"/>
    </row>
    <row r="48" spans="1:33" ht="21" customHeight="1">
      <c r="A48" s="1078"/>
      <c r="B48" s="1079"/>
      <c r="C48" s="272" t="s">
        <v>88</v>
      </c>
      <c r="D48" s="271"/>
      <c r="E48" s="271"/>
      <c r="F48" s="271"/>
      <c r="G48" s="271"/>
      <c r="H48" s="271"/>
      <c r="I48" s="271"/>
      <c r="J48" s="271"/>
      <c r="K48" s="271"/>
      <c r="L48" s="271"/>
      <c r="M48" s="271"/>
      <c r="N48" s="271"/>
      <c r="O48" s="250"/>
      <c r="P48" s="269"/>
      <c r="Q48" s="269"/>
      <c r="R48" s="269"/>
      <c r="S48" s="269"/>
      <c r="T48" s="269"/>
      <c r="U48" s="269"/>
      <c r="V48" s="269"/>
      <c r="W48" s="269"/>
      <c r="X48" s="269"/>
      <c r="Y48" s="269"/>
      <c r="Z48" s="269"/>
      <c r="AA48" s="269"/>
      <c r="AB48" s="158"/>
      <c r="AC48" s="158"/>
      <c r="AD48" s="158"/>
      <c r="AE48" s="158"/>
      <c r="AF48" s="158"/>
      <c r="AG48" s="268"/>
    </row>
    <row r="49" spans="1:33" ht="15.75" customHeight="1">
      <c r="A49" s="1078"/>
      <c r="B49" s="1079"/>
      <c r="C49" s="269"/>
      <c r="D49" s="269"/>
      <c r="E49" s="269"/>
      <c r="F49" s="269"/>
      <c r="G49" s="269"/>
      <c r="H49" s="269"/>
      <c r="I49" s="269"/>
      <c r="J49" s="269"/>
      <c r="K49" s="269"/>
      <c r="L49" s="269"/>
      <c r="M49" s="269"/>
      <c r="N49" s="269"/>
      <c r="O49" s="269"/>
      <c r="P49" s="269"/>
      <c r="Q49" s="269"/>
      <c r="R49" s="269"/>
      <c r="S49" s="269"/>
      <c r="T49" s="269"/>
      <c r="U49" s="269"/>
      <c r="V49" s="269"/>
      <c r="W49" s="269"/>
      <c r="X49" s="269"/>
      <c r="Y49" s="269"/>
      <c r="Z49" s="269"/>
      <c r="AA49" s="269"/>
      <c r="AB49" s="158"/>
      <c r="AC49" s="158"/>
      <c r="AD49" s="158"/>
      <c r="AE49" s="158"/>
      <c r="AF49" s="158"/>
      <c r="AG49" s="268"/>
    </row>
    <row r="50" spans="1:33" ht="15.75" customHeight="1">
      <c r="B50" s="1071"/>
      <c r="C50" s="1589" t="s">
        <v>89</v>
      </c>
      <c r="D50" s="1590"/>
      <c r="E50" s="1590"/>
      <c r="F50" s="1590"/>
      <c r="G50" s="1590"/>
      <c r="H50" s="1590"/>
      <c r="I50" s="1590"/>
      <c r="J50" s="1590"/>
      <c r="K50" s="1590"/>
      <c r="L50" s="1590"/>
      <c r="M50" s="1590"/>
      <c r="N50" s="1590"/>
      <c r="O50" s="1590"/>
      <c r="P50" s="1590"/>
      <c r="Q50" s="1590"/>
      <c r="R50" s="1590"/>
      <c r="S50" s="1590"/>
      <c r="T50" s="1590"/>
      <c r="U50" s="1590"/>
      <c r="V50" s="1590"/>
      <c r="W50" s="1590"/>
      <c r="X50" s="1590"/>
      <c r="Y50" s="1590"/>
      <c r="Z50" s="1590"/>
      <c r="AA50" s="1590"/>
      <c r="AB50" s="1590"/>
      <c r="AC50" s="1590"/>
      <c r="AD50" s="1590"/>
      <c r="AE50" s="1590"/>
      <c r="AF50" s="1590"/>
      <c r="AG50" s="1591"/>
    </row>
    <row r="51" spans="1:33">
      <c r="B51" s="1071"/>
      <c r="C51" s="1605" t="s">
        <v>90</v>
      </c>
      <c r="D51" s="1606"/>
      <c r="E51" s="1607"/>
      <c r="F51" s="258"/>
      <c r="G51" s="1602" t="s">
        <v>91</v>
      </c>
      <c r="H51" s="1603"/>
      <c r="I51" s="1603"/>
      <c r="J51" s="1603"/>
      <c r="K51" s="1603"/>
      <c r="L51" s="1603"/>
      <c r="M51" s="1603"/>
      <c r="N51" s="1603"/>
      <c r="O51" s="1603"/>
      <c r="P51" s="1603"/>
      <c r="Q51" s="1604"/>
      <c r="R51" s="142"/>
      <c r="S51" s="1602" t="s">
        <v>92</v>
      </c>
      <c r="T51" s="1603"/>
      <c r="U51" s="1603"/>
      <c r="V51" s="1603"/>
      <c r="W51" s="1603"/>
      <c r="X51" s="1603"/>
      <c r="Y51" s="1603"/>
      <c r="Z51" s="1603"/>
      <c r="AA51" s="1603"/>
      <c r="AB51" s="1603"/>
      <c r="AC51" s="1603"/>
      <c r="AD51" s="1603"/>
      <c r="AE51" s="1603"/>
      <c r="AF51" s="1604"/>
      <c r="AG51" s="255"/>
    </row>
    <row r="52" spans="1:33">
      <c r="B52" s="1071"/>
      <c r="C52" s="1608"/>
      <c r="D52" s="1609"/>
      <c r="E52" s="1610"/>
      <c r="F52" s="258"/>
      <c r="G52" s="273" t="s">
        <v>93</v>
      </c>
      <c r="H52" s="1613" t="s">
        <v>94</v>
      </c>
      <c r="I52" s="1593"/>
      <c r="J52" s="1593"/>
      <c r="K52" s="1594"/>
      <c r="L52" s="1602" t="s">
        <v>95</v>
      </c>
      <c r="M52" s="1603"/>
      <c r="N52" s="1604"/>
      <c r="O52" s="1602" t="s">
        <v>96</v>
      </c>
      <c r="P52" s="1603"/>
      <c r="Q52" s="1604"/>
      <c r="R52" s="142"/>
      <c r="S52" s="274" t="s">
        <v>93</v>
      </c>
      <c r="T52" s="1602" t="s">
        <v>97</v>
      </c>
      <c r="U52" s="1603"/>
      <c r="V52" s="1603"/>
      <c r="W52" s="1603"/>
      <c r="X52" s="1603"/>
      <c r="Y52" s="1603"/>
      <c r="Z52" s="1603"/>
      <c r="AA52" s="1603"/>
      <c r="AB52" s="1603"/>
      <c r="AC52" s="1603"/>
      <c r="AD52" s="1603"/>
      <c r="AE52" s="1603"/>
      <c r="AF52" s="1604"/>
      <c r="AG52" s="255"/>
    </row>
    <row r="53" spans="1:33" ht="4.5" customHeight="1">
      <c r="B53" s="1071"/>
      <c r="C53" s="143"/>
      <c r="D53" s="143"/>
      <c r="E53" s="143"/>
      <c r="F53" s="143"/>
      <c r="G53" s="143"/>
      <c r="H53" s="143"/>
      <c r="I53" s="143"/>
      <c r="J53" s="142"/>
      <c r="K53" s="142"/>
      <c r="L53" s="143"/>
      <c r="M53" s="143"/>
      <c r="N53" s="142"/>
      <c r="O53" s="260"/>
      <c r="P53" s="142"/>
      <c r="Q53" s="142"/>
      <c r="R53" s="142"/>
      <c r="S53" s="260"/>
      <c r="T53" s="260"/>
      <c r="U53" s="261"/>
      <c r="V53" s="261"/>
      <c r="W53" s="90"/>
      <c r="X53" s="90"/>
      <c r="Y53" s="90"/>
      <c r="Z53" s="90"/>
      <c r="AA53" s="90"/>
      <c r="AB53" s="90"/>
      <c r="AC53" s="90"/>
      <c r="AD53" s="90"/>
      <c r="AE53" s="1034"/>
      <c r="AF53" s="174"/>
      <c r="AG53" s="255"/>
    </row>
    <row r="54" spans="1:33" ht="25.5" customHeight="1">
      <c r="B54" s="1071"/>
      <c r="C54" s="1599"/>
      <c r="D54" s="1600"/>
      <c r="E54" s="1601"/>
      <c r="F54" s="248"/>
      <c r="G54" s="243"/>
      <c r="H54" s="1570"/>
      <c r="I54" s="1583"/>
      <c r="J54" s="1583"/>
      <c r="K54" s="1578"/>
      <c r="L54" s="1570"/>
      <c r="M54" s="1583"/>
      <c r="N54" s="1578"/>
      <c r="O54" s="1570"/>
      <c r="P54" s="1583"/>
      <c r="Q54" s="1578"/>
      <c r="R54" s="121"/>
      <c r="S54" s="251"/>
      <c r="T54" s="1598"/>
      <c r="U54" s="1530"/>
      <c r="V54" s="1530"/>
      <c r="W54" s="1530"/>
      <c r="X54" s="1530"/>
      <c r="Y54" s="1530"/>
      <c r="Z54" s="1530"/>
      <c r="AA54" s="1530"/>
      <c r="AB54" s="1530"/>
      <c r="AC54" s="1530"/>
      <c r="AD54" s="1530"/>
      <c r="AE54" s="1530"/>
      <c r="AF54" s="1531"/>
      <c r="AG54" s="255"/>
    </row>
    <row r="55" spans="1:33" ht="24" customHeight="1">
      <c r="B55" s="1071"/>
      <c r="C55" s="1599"/>
      <c r="D55" s="1600"/>
      <c r="E55" s="1601"/>
      <c r="F55" s="248"/>
      <c r="G55" s="243"/>
      <c r="H55" s="1570"/>
      <c r="I55" s="1583"/>
      <c r="J55" s="1583"/>
      <c r="K55" s="1578"/>
      <c r="L55" s="1570"/>
      <c r="M55" s="1583"/>
      <c r="N55" s="1578"/>
      <c r="O55" s="1570"/>
      <c r="P55" s="1583"/>
      <c r="Q55" s="1578"/>
      <c r="R55" s="121"/>
      <c r="S55" s="251"/>
      <c r="T55" s="1598"/>
      <c r="U55" s="1530"/>
      <c r="V55" s="1530"/>
      <c r="W55" s="1530"/>
      <c r="X55" s="1530"/>
      <c r="Y55" s="1530"/>
      <c r="Z55" s="1530"/>
      <c r="AA55" s="1530"/>
      <c r="AB55" s="1530"/>
      <c r="AC55" s="1530"/>
      <c r="AD55" s="1530"/>
      <c r="AE55" s="1530"/>
      <c r="AF55" s="1531"/>
      <c r="AG55" s="255"/>
    </row>
    <row r="56" spans="1:33" ht="24" customHeight="1">
      <c r="B56" s="1071"/>
      <c r="C56" s="1599"/>
      <c r="D56" s="1600"/>
      <c r="E56" s="1601"/>
      <c r="F56" s="248"/>
      <c r="G56" s="243"/>
      <c r="H56" s="1570"/>
      <c r="I56" s="1530"/>
      <c r="J56" s="1530"/>
      <c r="K56" s="1531"/>
      <c r="L56" s="1570"/>
      <c r="M56" s="1530"/>
      <c r="N56" s="1531"/>
      <c r="O56" s="1570"/>
      <c r="P56" s="1530"/>
      <c r="Q56" s="1531"/>
      <c r="R56" s="121"/>
      <c r="S56" s="251"/>
      <c r="T56" s="1598"/>
      <c r="U56" s="1530"/>
      <c r="V56" s="1530"/>
      <c r="W56" s="1530"/>
      <c r="X56" s="1530"/>
      <c r="Y56" s="1530"/>
      <c r="Z56" s="1530"/>
      <c r="AA56" s="1530"/>
      <c r="AB56" s="1530"/>
      <c r="AC56" s="1530"/>
      <c r="AD56" s="1530"/>
      <c r="AE56" s="1530"/>
      <c r="AF56" s="1531"/>
      <c r="AG56" s="255"/>
    </row>
    <row r="57" spans="1:33" ht="24" customHeight="1">
      <c r="B57" s="1071"/>
      <c r="C57" s="1599"/>
      <c r="D57" s="1600"/>
      <c r="E57" s="1601"/>
      <c r="F57" s="248"/>
      <c r="G57" s="243"/>
      <c r="H57" s="1570"/>
      <c r="I57" s="1530"/>
      <c r="J57" s="1530"/>
      <c r="K57" s="1531"/>
      <c r="L57" s="1570"/>
      <c r="M57" s="1530"/>
      <c r="N57" s="1531"/>
      <c r="O57" s="1570"/>
      <c r="P57" s="1530"/>
      <c r="Q57" s="1531"/>
      <c r="R57" s="121"/>
      <c r="S57" s="251"/>
      <c r="T57" s="1598"/>
      <c r="U57" s="1530"/>
      <c r="V57" s="1530"/>
      <c r="W57" s="1530"/>
      <c r="X57" s="1530"/>
      <c r="Y57" s="1530"/>
      <c r="Z57" s="1530"/>
      <c r="AA57" s="1530"/>
      <c r="AB57" s="1530"/>
      <c r="AC57" s="1530"/>
      <c r="AD57" s="1530"/>
      <c r="AE57" s="1530"/>
      <c r="AF57" s="1531"/>
      <c r="AG57" s="255"/>
    </row>
    <row r="58" spans="1:33" ht="24" customHeight="1">
      <c r="B58" s="1071"/>
      <c r="C58" s="1599"/>
      <c r="D58" s="1600"/>
      <c r="E58" s="1601"/>
      <c r="F58" s="248"/>
      <c r="G58" s="243"/>
      <c r="H58" s="1570"/>
      <c r="I58" s="1530"/>
      <c r="J58" s="1530"/>
      <c r="K58" s="1531"/>
      <c r="L58" s="1570"/>
      <c r="M58" s="1530"/>
      <c r="N58" s="1531"/>
      <c r="O58" s="1570"/>
      <c r="P58" s="1530"/>
      <c r="Q58" s="1531"/>
      <c r="R58" s="121"/>
      <c r="S58" s="251"/>
      <c r="T58" s="1598"/>
      <c r="U58" s="1530"/>
      <c r="V58" s="1530"/>
      <c r="W58" s="1530"/>
      <c r="X58" s="1530"/>
      <c r="Y58" s="1530"/>
      <c r="Z58" s="1530"/>
      <c r="AA58" s="1530"/>
      <c r="AB58" s="1530"/>
      <c r="AC58" s="1530"/>
      <c r="AD58" s="1530"/>
      <c r="AE58" s="1530"/>
      <c r="AF58" s="1531"/>
      <c r="AG58" s="255"/>
    </row>
    <row r="59" spans="1:33" ht="15.75" customHeight="1" thickBot="1">
      <c r="B59" s="1080"/>
      <c r="C59" s="1081"/>
      <c r="D59" s="1081"/>
      <c r="E59" s="1081"/>
      <c r="F59" s="1081"/>
      <c r="G59" s="1081"/>
      <c r="H59" s="1081"/>
      <c r="I59" s="1081"/>
      <c r="J59" s="1081"/>
      <c r="K59" s="1081"/>
      <c r="L59" s="1081"/>
      <c r="M59" s="1081"/>
      <c r="N59" s="1081"/>
      <c r="O59" s="1081"/>
      <c r="P59" s="1081"/>
      <c r="Q59" s="1081"/>
      <c r="R59" s="1081"/>
      <c r="S59" s="1081"/>
      <c r="T59" s="1081"/>
      <c r="U59" s="1081"/>
      <c r="V59" s="1081"/>
      <c r="W59" s="1081"/>
      <c r="X59" s="1081"/>
      <c r="Y59" s="1081"/>
      <c r="Z59" s="1081"/>
      <c r="AA59" s="1081"/>
      <c r="AB59" s="1081"/>
      <c r="AC59" s="1081"/>
      <c r="AD59" s="1081"/>
      <c r="AE59" s="1081"/>
      <c r="AF59" s="1081"/>
      <c r="AG59" s="1082"/>
    </row>
    <row r="60" spans="1:33" ht="15.75" customHeight="1"/>
    <row r="61" spans="1:33" ht="15.75" customHeight="1"/>
    <row r="62" spans="1:33" ht="15.75" customHeight="1"/>
    <row r="63" spans="1:33" ht="15.75" customHeight="1"/>
    <row r="64" spans="1:33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sheetProtection algorithmName="SHA-512" hashValue="2dmxGDU9YhWExH7O+KNzCnEc05J+veG2NEdj01e6WE2jeV54ibWr6zKBgUrCts6W/vr4Gb+nkk6fqDzKmaYQ2w==" saltValue="CMoD+eJtbnhdvmgk5WCR3g==" spinCount="100000" sheet="1" objects="1" scenarios="1" formatCells="0" formatColumns="0" formatRows="0"/>
  <mergeCells count="163">
    <mergeCell ref="P16:U16"/>
    <mergeCell ref="V16:AB16"/>
    <mergeCell ref="P11:U11"/>
    <mergeCell ref="V11:AB11"/>
    <mergeCell ref="E13:J13"/>
    <mergeCell ref="K13:O13"/>
    <mergeCell ref="P13:U13"/>
    <mergeCell ref="V13:AB13"/>
    <mergeCell ref="AF13:AF16"/>
    <mergeCell ref="E15:J15"/>
    <mergeCell ref="K15:O15"/>
    <mergeCell ref="P15:U15"/>
    <mergeCell ref="V15:AB15"/>
    <mergeCell ref="E16:J16"/>
    <mergeCell ref="K16:O16"/>
    <mergeCell ref="C3:AF3"/>
    <mergeCell ref="C4:AF4"/>
    <mergeCell ref="C6:AG6"/>
    <mergeCell ref="C10:AG10"/>
    <mergeCell ref="E11:J11"/>
    <mergeCell ref="K11:O11"/>
    <mergeCell ref="E14:J14"/>
    <mergeCell ref="K14:O14"/>
    <mergeCell ref="P14:U14"/>
    <mergeCell ref="V14:AB14"/>
    <mergeCell ref="Z33:AC33"/>
    <mergeCell ref="AD33:AF33"/>
    <mergeCell ref="W34:Y34"/>
    <mergeCell ref="Z34:AC34"/>
    <mergeCell ref="C28:AF29"/>
    <mergeCell ref="C32:AG32"/>
    <mergeCell ref="E33:L33"/>
    <mergeCell ref="Q33:T33"/>
    <mergeCell ref="U33:V33"/>
    <mergeCell ref="W33:Y33"/>
    <mergeCell ref="E34:L34"/>
    <mergeCell ref="AD34:AF34"/>
    <mergeCell ref="N33:P33"/>
    <mergeCell ref="N34:P34"/>
    <mergeCell ref="Q34:T34"/>
    <mergeCell ref="U34:V34"/>
    <mergeCell ref="C19:AG19"/>
    <mergeCell ref="E20:J20"/>
    <mergeCell ref="K20:O20"/>
    <mergeCell ref="P20:U20"/>
    <mergeCell ref="V20:AB20"/>
    <mergeCell ref="X21:AB21"/>
    <mergeCell ref="E22:J22"/>
    <mergeCell ref="V22:AB22"/>
    <mergeCell ref="P24:U24"/>
    <mergeCell ref="V24:AB24"/>
    <mergeCell ref="K22:O22"/>
    <mergeCell ref="P22:U22"/>
    <mergeCell ref="AF22:AF25"/>
    <mergeCell ref="E23:J23"/>
    <mergeCell ref="K23:O23"/>
    <mergeCell ref="P23:U23"/>
    <mergeCell ref="V23:AB23"/>
    <mergeCell ref="E24:J24"/>
    <mergeCell ref="K24:O24"/>
    <mergeCell ref="E25:J25"/>
    <mergeCell ref="K25:O25"/>
    <mergeCell ref="P25:U25"/>
    <mergeCell ref="V25:AB25"/>
    <mergeCell ref="Z35:AC35"/>
    <mergeCell ref="AD35:AF35"/>
    <mergeCell ref="M40:N41"/>
    <mergeCell ref="O40:S40"/>
    <mergeCell ref="O41:P41"/>
    <mergeCell ref="Q41:S41"/>
    <mergeCell ref="Q42:S42"/>
    <mergeCell ref="Q43:S43"/>
    <mergeCell ref="K40:K41"/>
    <mergeCell ref="L40:L41"/>
    <mergeCell ref="N35:P35"/>
    <mergeCell ref="N37:P37"/>
    <mergeCell ref="E35:L35"/>
    <mergeCell ref="Q35:T35"/>
    <mergeCell ref="U35:V35"/>
    <mergeCell ref="W35:Y35"/>
    <mergeCell ref="E37:L37"/>
    <mergeCell ref="W37:Y37"/>
    <mergeCell ref="T40:V41"/>
    <mergeCell ref="W40:W41"/>
    <mergeCell ref="X40:AA41"/>
    <mergeCell ref="AB40:AF41"/>
    <mergeCell ref="Q37:T37"/>
    <mergeCell ref="U37:V37"/>
    <mergeCell ref="T42:V42"/>
    <mergeCell ref="T43:V43"/>
    <mergeCell ref="T45:V45"/>
    <mergeCell ref="X42:AA42"/>
    <mergeCell ref="AB42:AF42"/>
    <mergeCell ref="X43:AA43"/>
    <mergeCell ref="AB43:AF43"/>
    <mergeCell ref="X45:AA45"/>
    <mergeCell ref="AB45:AF45"/>
    <mergeCell ref="L57:N57"/>
    <mergeCell ref="I43:J43"/>
    <mergeCell ref="O43:P43"/>
    <mergeCell ref="S51:AF51"/>
    <mergeCell ref="T52:AF52"/>
    <mergeCell ref="C43:H43"/>
    <mergeCell ref="C45:H45"/>
    <mergeCell ref="I45:J45"/>
    <mergeCell ref="C50:AG50"/>
    <mergeCell ref="C51:E52"/>
    <mergeCell ref="G51:Q51"/>
    <mergeCell ref="O52:Q52"/>
    <mergeCell ref="M43:N43"/>
    <mergeCell ref="M45:N45"/>
    <mergeCell ref="O45:P45"/>
    <mergeCell ref="Q45:S45"/>
    <mergeCell ref="H52:K52"/>
    <mergeCell ref="L52:N52"/>
    <mergeCell ref="I42:J42"/>
    <mergeCell ref="T54:AF54"/>
    <mergeCell ref="C58:E58"/>
    <mergeCell ref="T58:AF58"/>
    <mergeCell ref="L58:N58"/>
    <mergeCell ref="O58:Q58"/>
    <mergeCell ref="C55:E55"/>
    <mergeCell ref="H55:K55"/>
    <mergeCell ref="L55:N55"/>
    <mergeCell ref="O55:Q55"/>
    <mergeCell ref="T55:AF55"/>
    <mergeCell ref="C56:E56"/>
    <mergeCell ref="H56:K56"/>
    <mergeCell ref="L56:N56"/>
    <mergeCell ref="O56:Q56"/>
    <mergeCell ref="T56:AF56"/>
    <mergeCell ref="C57:E57"/>
    <mergeCell ref="H57:K57"/>
    <mergeCell ref="T57:AF57"/>
    <mergeCell ref="H54:K54"/>
    <mergeCell ref="H58:K58"/>
    <mergeCell ref="C54:E54"/>
    <mergeCell ref="L54:N54"/>
    <mergeCell ref="O54:Q54"/>
    <mergeCell ref="O42:P42"/>
    <mergeCell ref="O57:Q57"/>
    <mergeCell ref="E36:L36"/>
    <mergeCell ref="N36:P36"/>
    <mergeCell ref="Q36:T36"/>
    <mergeCell ref="U36:V36"/>
    <mergeCell ref="W36:Y36"/>
    <mergeCell ref="Z36:AC36"/>
    <mergeCell ref="AD36:AF36"/>
    <mergeCell ref="C44:H44"/>
    <mergeCell ref="I44:J44"/>
    <mergeCell ref="M44:N44"/>
    <mergeCell ref="O44:P44"/>
    <mergeCell ref="Q44:S44"/>
    <mergeCell ref="T44:V44"/>
    <mergeCell ref="X44:AA44"/>
    <mergeCell ref="AB44:AF44"/>
    <mergeCell ref="Z37:AC37"/>
    <mergeCell ref="AD37:AF37"/>
    <mergeCell ref="C39:AG39"/>
    <mergeCell ref="C40:H41"/>
    <mergeCell ref="I40:J41"/>
    <mergeCell ref="M42:N42"/>
    <mergeCell ref="C42:H42"/>
  </mergeCells>
  <dataValidations count="3">
    <dataValidation type="list" allowBlank="1" showErrorMessage="1" sqref="G54:G58 O48 W42:W45" xr:uid="{00000000-0002-0000-0200-000000000000}">
      <formula1>"SI,NO"</formula1>
    </dataValidation>
    <dataValidation type="list" allowBlank="1" showErrorMessage="1" sqref="O54:O58 L54:L58 H54:H58" xr:uid="{00000000-0002-0000-0200-000001000000}">
      <formula1>"Bajo,Medio,Alto,Muy alto"</formula1>
    </dataValidation>
    <dataValidation type="list" allowBlank="1" showErrorMessage="1" sqref="S54:S58" xr:uid="{00000000-0002-0000-0200-000002000000}">
      <formula1>"Si,No"</formula1>
    </dataValidation>
  </dataValidations>
  <pageMargins left="0.7" right="0.7" top="0.75" bottom="0.75" header="0" footer="0"/>
  <pageSetup scale="5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ErrorMessage="1" xr:uid="{00000000-0002-0000-0200-000003000000}">
          <x14:formula1>
            <xm:f>'Datos 1'!$D$4:$D$7</xm:f>
          </x14:formula1>
          <xm:sqref>AF13 AF22</xm:sqref>
        </x14:dataValidation>
        <x14:dataValidation type="list" allowBlank="1" showErrorMessage="1" xr:uid="{00000000-0002-0000-0200-000004000000}">
          <x14:formula1>
            <xm:f>'Datos 1'!$J$4:$J$8</xm:f>
          </x14:formula1>
          <xm:sqref>T45</xm:sqref>
        </x14:dataValidation>
        <x14:dataValidation type="list" allowBlank="1" showErrorMessage="1" xr:uid="{00000000-0002-0000-0200-000005000000}">
          <x14:formula1>
            <xm:f>'Datos 1'!$B$18:$B$32</xm:f>
          </x14:formula1>
          <xm:sqref>C54:E58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>
    <tabColor rgb="FF00B050"/>
  </sheetPr>
  <dimension ref="A1:AN927"/>
  <sheetViews>
    <sheetView showGridLines="0" view="pageBreakPreview" topLeftCell="A25" zoomScale="80" zoomScaleNormal="100" zoomScaleSheetLayoutView="80" workbookViewId="0">
      <selection activeCell="C46" sqref="C46:G46"/>
    </sheetView>
  </sheetViews>
  <sheetFormatPr baseColWidth="10" defaultColWidth="12.75" defaultRowHeight="15" customHeight="1"/>
  <cols>
    <col min="1" max="2" width="2.75" style="57" customWidth="1"/>
    <col min="3" max="3" width="3.75" style="57" customWidth="1"/>
    <col min="4" max="4" width="0.25" style="57" customWidth="1"/>
    <col min="5" max="6" width="3.25" style="57" customWidth="1"/>
    <col min="7" max="7" width="17" style="57" customWidth="1"/>
    <col min="8" max="8" width="9.75" style="57" customWidth="1"/>
    <col min="9" max="9" width="7.25" style="57" customWidth="1"/>
    <col min="10" max="10" width="5" style="57" customWidth="1"/>
    <col min="11" max="11" width="10.5" style="57" customWidth="1"/>
    <col min="12" max="12" width="8.75" style="57" customWidth="1"/>
    <col min="13" max="13" width="8.25" style="57" customWidth="1"/>
    <col min="14" max="14" width="9.875" style="57" customWidth="1"/>
    <col min="15" max="15" width="10.5" style="57" customWidth="1"/>
    <col min="16" max="16" width="8.25" style="57" customWidth="1"/>
    <col min="17" max="17" width="8.5" style="57" customWidth="1"/>
    <col min="18" max="18" width="5.75" style="57" customWidth="1"/>
    <col min="19" max="19" width="4.75" style="57" customWidth="1"/>
    <col min="20" max="20" width="5.875" style="57" customWidth="1"/>
    <col min="21" max="22" width="5.5" style="57" customWidth="1"/>
    <col min="23" max="23" width="10.25" style="57" customWidth="1"/>
    <col min="24" max="24" width="5.5" style="57" customWidth="1"/>
    <col min="25" max="25" width="6.25" style="57" customWidth="1"/>
    <col min="26" max="26" width="3.75" style="57" customWidth="1"/>
    <col min="27" max="27" width="5.5" style="57" customWidth="1"/>
    <col min="28" max="28" width="4.75" style="57" customWidth="1"/>
    <col min="29" max="29" width="8.75" style="57" customWidth="1"/>
    <col min="30" max="30" width="8.5" style="57" customWidth="1"/>
    <col min="31" max="31" width="2.25" style="57" customWidth="1"/>
    <col min="32" max="34" width="3" style="57" customWidth="1"/>
    <col min="35" max="35" width="4.25" style="57" customWidth="1"/>
    <col min="36" max="36" width="4.5" style="57" customWidth="1"/>
    <col min="37" max="37" width="3.25" style="57" customWidth="1"/>
    <col min="38" max="38" width="4.25" style="57" customWidth="1"/>
    <col min="39" max="39" width="7.5" style="57" customWidth="1"/>
    <col min="40" max="40" width="3" style="57" customWidth="1"/>
    <col min="41" max="16384" width="12.75" style="57"/>
  </cols>
  <sheetData>
    <row r="1" spans="1:40" ht="13.5" customHeight="1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86"/>
      <c r="AL1" s="86"/>
      <c r="AM1" s="86"/>
      <c r="AN1" s="86"/>
    </row>
    <row r="2" spans="1:40" ht="9.75" customHeight="1" thickBot="1">
      <c r="A2" s="86"/>
      <c r="B2" s="145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7"/>
    </row>
    <row r="3" spans="1:40" ht="16.5" customHeight="1" thickBot="1">
      <c r="A3" s="86"/>
      <c r="B3" s="148"/>
      <c r="C3" s="1647" t="s">
        <v>0</v>
      </c>
      <c r="D3" s="1648"/>
      <c r="E3" s="1648"/>
      <c r="F3" s="1648"/>
      <c r="G3" s="1648"/>
      <c r="H3" s="1648"/>
      <c r="I3" s="1648"/>
      <c r="J3" s="1648"/>
      <c r="K3" s="1648"/>
      <c r="L3" s="1648"/>
      <c r="M3" s="1648"/>
      <c r="N3" s="1648"/>
      <c r="O3" s="1648"/>
      <c r="P3" s="1648"/>
      <c r="Q3" s="1648"/>
      <c r="R3" s="1648"/>
      <c r="S3" s="1648"/>
      <c r="T3" s="1648"/>
      <c r="U3" s="1648"/>
      <c r="V3" s="1648"/>
      <c r="W3" s="1648"/>
      <c r="X3" s="1648"/>
      <c r="Y3" s="1648"/>
      <c r="Z3" s="1648"/>
      <c r="AA3" s="1648"/>
      <c r="AB3" s="1648"/>
      <c r="AC3" s="1648"/>
      <c r="AD3" s="1648"/>
      <c r="AE3" s="1648"/>
      <c r="AF3" s="1648"/>
      <c r="AG3" s="1648"/>
      <c r="AH3" s="1648"/>
      <c r="AI3" s="1648"/>
      <c r="AJ3" s="1648"/>
      <c r="AK3" s="1648"/>
      <c r="AL3" s="1648"/>
      <c r="AM3" s="1649"/>
      <c r="AN3" s="150"/>
    </row>
    <row r="4" spans="1:40" ht="13.5" customHeight="1" thickBot="1">
      <c r="A4" s="86"/>
      <c r="B4" s="148"/>
      <c r="C4" s="1650" t="s">
        <v>57</v>
      </c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8"/>
      <c r="T4" s="1648"/>
      <c r="U4" s="1648"/>
      <c r="V4" s="1648"/>
      <c r="W4" s="1648"/>
      <c r="X4" s="1648"/>
      <c r="Y4" s="1648"/>
      <c r="Z4" s="1648"/>
      <c r="AA4" s="1648"/>
      <c r="AB4" s="1648"/>
      <c r="AC4" s="1648"/>
      <c r="AD4" s="1648"/>
      <c r="AE4" s="1648"/>
      <c r="AF4" s="1648"/>
      <c r="AG4" s="1648"/>
      <c r="AH4" s="1648"/>
      <c r="AI4" s="1648"/>
      <c r="AJ4" s="1648"/>
      <c r="AK4" s="1648"/>
      <c r="AL4" s="1648"/>
      <c r="AM4" s="1649"/>
      <c r="AN4" s="150"/>
    </row>
    <row r="5" spans="1:40" ht="15.75" customHeight="1">
      <c r="A5" s="86"/>
      <c r="B5" s="148"/>
      <c r="C5" s="158"/>
      <c r="D5" s="158"/>
      <c r="E5" s="158"/>
      <c r="F5" s="158"/>
      <c r="G5" s="158"/>
      <c r="H5" s="158"/>
      <c r="I5" s="158"/>
      <c r="J5" s="158"/>
      <c r="K5" s="158"/>
      <c r="L5" s="158"/>
      <c r="M5" s="158"/>
      <c r="N5" s="158"/>
      <c r="O5" s="158"/>
      <c r="P5" s="158"/>
      <c r="Q5" s="158"/>
      <c r="R5" s="158"/>
      <c r="S5" s="158"/>
      <c r="T5" s="158"/>
      <c r="U5" s="158"/>
      <c r="V5" s="158"/>
      <c r="W5" s="15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0"/>
    </row>
    <row r="6" spans="1:40" ht="13.5" customHeight="1">
      <c r="A6" s="86"/>
      <c r="B6" s="159"/>
      <c r="C6" s="1589" t="s">
        <v>102</v>
      </c>
      <c r="D6" s="1590"/>
      <c r="E6" s="1590"/>
      <c r="F6" s="1590"/>
      <c r="G6" s="1590"/>
      <c r="H6" s="1590"/>
      <c r="I6" s="1590"/>
      <c r="J6" s="1590"/>
      <c r="K6" s="1590"/>
      <c r="L6" s="1590"/>
      <c r="M6" s="1590"/>
      <c r="N6" s="1590"/>
      <c r="O6" s="1590"/>
      <c r="P6" s="1590"/>
      <c r="Q6" s="1590"/>
      <c r="R6" s="1590"/>
      <c r="S6" s="1590"/>
      <c r="T6" s="1590"/>
      <c r="U6" s="1590"/>
      <c r="V6" s="1590"/>
      <c r="W6" s="1590"/>
      <c r="X6" s="1590"/>
      <c r="Y6" s="1590"/>
      <c r="Z6" s="1590"/>
      <c r="AA6" s="1590"/>
      <c r="AB6" s="1590"/>
      <c r="AC6" s="1590"/>
      <c r="AD6" s="1590"/>
      <c r="AE6" s="1590"/>
      <c r="AF6" s="1590"/>
      <c r="AG6" s="1590"/>
      <c r="AH6" s="1590"/>
      <c r="AI6" s="1590"/>
      <c r="AJ6" s="1590"/>
      <c r="AK6" s="1590"/>
      <c r="AL6" s="1590"/>
      <c r="AM6" s="1590"/>
      <c r="AN6" s="150"/>
    </row>
    <row r="7" spans="1:40" ht="4.5" customHeight="1">
      <c r="A7" s="86"/>
      <c r="B7" s="159"/>
      <c r="C7" s="244"/>
      <c r="D7" s="244"/>
      <c r="E7" s="244"/>
      <c r="F7" s="244"/>
      <c r="G7" s="244"/>
      <c r="H7" s="244"/>
      <c r="I7" s="244"/>
      <c r="J7" s="244"/>
      <c r="K7" s="244"/>
      <c r="L7" s="244"/>
      <c r="M7" s="244"/>
      <c r="N7" s="244"/>
      <c r="O7" s="244"/>
      <c r="P7" s="244"/>
      <c r="Q7" s="244"/>
      <c r="R7" s="244"/>
      <c r="S7" s="244"/>
      <c r="T7" s="244"/>
      <c r="U7" s="244"/>
      <c r="V7" s="244"/>
      <c r="W7" s="244"/>
      <c r="X7" s="244"/>
      <c r="Y7" s="244"/>
      <c r="Z7" s="143"/>
      <c r="AA7" s="143"/>
      <c r="AB7" s="143"/>
      <c r="AC7" s="143"/>
      <c r="AD7" s="143"/>
      <c r="AE7" s="143"/>
      <c r="AF7" s="143"/>
      <c r="AG7" s="143"/>
      <c r="AH7" s="143"/>
      <c r="AI7" s="158"/>
      <c r="AJ7" s="158"/>
      <c r="AK7" s="158"/>
      <c r="AL7" s="158"/>
      <c r="AM7" s="158"/>
      <c r="AN7" s="150"/>
    </row>
    <row r="8" spans="1:40" ht="13.5" customHeight="1">
      <c r="A8" s="86"/>
      <c r="B8" s="159"/>
      <c r="C8" s="1699" t="s">
        <v>1175</v>
      </c>
      <c r="D8" s="1590"/>
      <c r="E8" s="1590"/>
      <c r="F8" s="1590"/>
      <c r="G8" s="1590"/>
      <c r="H8" s="1590"/>
      <c r="I8" s="1590"/>
      <c r="J8" s="1590"/>
      <c r="K8" s="1590"/>
      <c r="L8" s="1590"/>
      <c r="M8" s="1590"/>
      <c r="N8" s="1590"/>
      <c r="O8" s="1590"/>
      <c r="P8" s="1590"/>
      <c r="Q8" s="1590"/>
      <c r="R8" s="1590"/>
      <c r="S8" s="1590"/>
      <c r="T8" s="1590"/>
      <c r="U8" s="1590"/>
      <c r="V8" s="1590"/>
      <c r="W8" s="1590"/>
      <c r="X8" s="1590"/>
      <c r="Y8" s="1590"/>
      <c r="Z8" s="1590"/>
      <c r="AA8" s="1590"/>
      <c r="AB8" s="1590"/>
      <c r="AC8" s="1590"/>
      <c r="AD8" s="1590"/>
      <c r="AE8" s="1590"/>
      <c r="AF8" s="1590"/>
      <c r="AG8" s="1590"/>
      <c r="AH8" s="1590"/>
      <c r="AI8" s="1590"/>
      <c r="AJ8" s="1590"/>
      <c r="AK8" s="1590"/>
      <c r="AL8" s="1590"/>
      <c r="AM8" s="1590"/>
      <c r="AN8" s="150"/>
    </row>
    <row r="9" spans="1:40" ht="30.75" customHeight="1">
      <c r="A9" s="86"/>
      <c r="B9" s="159"/>
      <c r="C9" s="1700" t="s">
        <v>103</v>
      </c>
      <c r="D9" s="258"/>
      <c r="E9" s="1702" t="s">
        <v>39</v>
      </c>
      <c r="F9" s="1703"/>
      <c r="G9" s="1703"/>
      <c r="H9" s="1703"/>
      <c r="I9" s="1703"/>
      <c r="J9" s="1703"/>
      <c r="K9" s="1704"/>
      <c r="L9" s="1614" t="s">
        <v>104</v>
      </c>
      <c r="M9" s="1593"/>
      <c r="N9" s="1593"/>
      <c r="O9" s="1593"/>
      <c r="P9" s="1593"/>
      <c r="Q9" s="1593"/>
      <c r="R9" s="1593"/>
      <c r="S9" s="1594"/>
      <c r="T9" s="1592" t="s">
        <v>105</v>
      </c>
      <c r="U9" s="1593"/>
      <c r="V9" s="1594"/>
      <c r="W9" s="1711" t="s">
        <v>78</v>
      </c>
      <c r="X9" s="1603"/>
      <c r="Y9" s="1603"/>
      <c r="Z9" s="1592" t="s">
        <v>106</v>
      </c>
      <c r="AA9" s="1593"/>
      <c r="AB9" s="1593"/>
      <c r="AC9" s="1593"/>
      <c r="AD9" s="1593"/>
      <c r="AE9" s="1593"/>
      <c r="AF9" s="1691" t="s">
        <v>107</v>
      </c>
      <c r="AG9" s="1692"/>
      <c r="AH9" s="1692"/>
      <c r="AI9" s="1693"/>
      <c r="AJ9" s="1691" t="s">
        <v>108</v>
      </c>
      <c r="AK9" s="1692"/>
      <c r="AL9" s="1693"/>
      <c r="AM9" s="1697" t="s">
        <v>109</v>
      </c>
      <c r="AN9" s="150"/>
    </row>
    <row r="10" spans="1:40" ht="21.75" customHeight="1">
      <c r="A10" s="86"/>
      <c r="B10" s="159"/>
      <c r="C10" s="1701"/>
      <c r="D10" s="244"/>
      <c r="E10" s="1705"/>
      <c r="F10" s="1706"/>
      <c r="G10" s="1706"/>
      <c r="H10" s="1706"/>
      <c r="I10" s="1706"/>
      <c r="J10" s="1706"/>
      <c r="K10" s="1707"/>
      <c r="L10" s="1595"/>
      <c r="M10" s="1596"/>
      <c r="N10" s="1596"/>
      <c r="O10" s="1596"/>
      <c r="P10" s="1596"/>
      <c r="Q10" s="1596"/>
      <c r="R10" s="1596"/>
      <c r="S10" s="1597"/>
      <c r="T10" s="1595"/>
      <c r="U10" s="1596"/>
      <c r="V10" s="1597"/>
      <c r="W10" s="283" t="s">
        <v>83</v>
      </c>
      <c r="X10" s="1615" t="s">
        <v>84</v>
      </c>
      <c r="Y10" s="1593"/>
      <c r="Z10" s="1595"/>
      <c r="AA10" s="1596"/>
      <c r="AB10" s="1596"/>
      <c r="AC10" s="1596"/>
      <c r="AD10" s="1596"/>
      <c r="AE10" s="1596"/>
      <c r="AF10" s="1694"/>
      <c r="AG10" s="1695"/>
      <c r="AH10" s="1695"/>
      <c r="AI10" s="1696"/>
      <c r="AJ10" s="1694"/>
      <c r="AK10" s="1695"/>
      <c r="AL10" s="1696"/>
      <c r="AM10" s="1698"/>
      <c r="AN10" s="150"/>
    </row>
    <row r="11" spans="1:40" ht="21.75" customHeight="1">
      <c r="A11" s="86"/>
      <c r="B11" s="159"/>
      <c r="C11" s="1473" t="str">
        <f t="shared" ref="C11:C22" si="0">IF(E11="","",SUBTOTAL(3,$E$11:K11))</f>
        <v/>
      </c>
      <c r="D11" s="153"/>
      <c r="E11" s="1683"/>
      <c r="F11" s="1684"/>
      <c r="G11" s="1684"/>
      <c r="H11" s="1684"/>
      <c r="I11" s="1684"/>
      <c r="J11" s="1684"/>
      <c r="K11" s="1685"/>
      <c r="L11" s="1708"/>
      <c r="M11" s="1709"/>
      <c r="N11" s="1709"/>
      <c r="O11" s="1709"/>
      <c r="P11" s="1709"/>
      <c r="Q11" s="1709"/>
      <c r="R11" s="1709"/>
      <c r="S11" s="1710"/>
      <c r="T11" s="1527"/>
      <c r="U11" s="1530"/>
      <c r="V11" s="1531"/>
      <c r="W11" s="128"/>
      <c r="X11" s="1666"/>
      <c r="Y11" s="1660"/>
      <c r="Z11" s="1687"/>
      <c r="AA11" s="1688"/>
      <c r="AB11" s="1688"/>
      <c r="AC11" s="1688"/>
      <c r="AD11" s="1688"/>
      <c r="AE11" s="1689"/>
      <c r="AF11" s="1666"/>
      <c r="AG11" s="1665"/>
      <c r="AH11" s="1665"/>
      <c r="AI11" s="1660"/>
      <c r="AJ11" s="1666"/>
      <c r="AK11" s="1667"/>
      <c r="AL11" s="1668"/>
      <c r="AM11" s="128"/>
      <c r="AN11" s="150"/>
    </row>
    <row r="12" spans="1:40" ht="21.75" customHeight="1">
      <c r="A12" s="86"/>
      <c r="B12" s="159"/>
      <c r="C12" s="1473" t="str">
        <f t="shared" si="0"/>
        <v/>
      </c>
      <c r="D12" s="153"/>
      <c r="E12" s="1683"/>
      <c r="F12" s="1684"/>
      <c r="G12" s="1684"/>
      <c r="H12" s="1684"/>
      <c r="I12" s="1684"/>
      <c r="J12" s="1684"/>
      <c r="K12" s="1685"/>
      <c r="L12" s="1686"/>
      <c r="M12" s="1585"/>
      <c r="N12" s="1585"/>
      <c r="O12" s="1585"/>
      <c r="P12" s="1585"/>
      <c r="Q12" s="1585"/>
      <c r="R12" s="1585"/>
      <c r="S12" s="1586"/>
      <c r="T12" s="1527"/>
      <c r="U12" s="1530"/>
      <c r="V12" s="1531"/>
      <c r="W12" s="128"/>
      <c r="X12" s="1666"/>
      <c r="Y12" s="1660"/>
      <c r="Z12" s="1687"/>
      <c r="AA12" s="1688"/>
      <c r="AB12" s="1688"/>
      <c r="AC12" s="1688"/>
      <c r="AD12" s="1688"/>
      <c r="AE12" s="1689"/>
      <c r="AF12" s="1666"/>
      <c r="AG12" s="1665"/>
      <c r="AH12" s="1665"/>
      <c r="AI12" s="1660"/>
      <c r="AJ12" s="1666"/>
      <c r="AK12" s="1667"/>
      <c r="AL12" s="1668"/>
      <c r="AM12" s="128"/>
      <c r="AN12" s="150"/>
    </row>
    <row r="13" spans="1:40" ht="21.75" customHeight="1">
      <c r="A13" s="86"/>
      <c r="B13" s="159"/>
      <c r="C13" s="1473" t="str">
        <f t="shared" si="0"/>
        <v/>
      </c>
      <c r="D13" s="153"/>
      <c r="E13" s="1683"/>
      <c r="F13" s="1684"/>
      <c r="G13" s="1684"/>
      <c r="H13" s="1684"/>
      <c r="I13" s="1684"/>
      <c r="J13" s="1684"/>
      <c r="K13" s="1685"/>
      <c r="L13" s="1686"/>
      <c r="M13" s="1585"/>
      <c r="N13" s="1585"/>
      <c r="O13" s="1585"/>
      <c r="P13" s="1585"/>
      <c r="Q13" s="1585"/>
      <c r="R13" s="1585"/>
      <c r="S13" s="1586"/>
      <c r="T13" s="1527"/>
      <c r="U13" s="1530"/>
      <c r="V13" s="1531"/>
      <c r="W13" s="128"/>
      <c r="X13" s="1666"/>
      <c r="Y13" s="1660"/>
      <c r="Z13" s="1687"/>
      <c r="AA13" s="1688"/>
      <c r="AB13" s="1688"/>
      <c r="AC13" s="1688"/>
      <c r="AD13" s="1688"/>
      <c r="AE13" s="1689"/>
      <c r="AF13" s="1666"/>
      <c r="AG13" s="1665"/>
      <c r="AH13" s="1665"/>
      <c r="AI13" s="1660"/>
      <c r="AJ13" s="1666"/>
      <c r="AK13" s="1667"/>
      <c r="AL13" s="1668"/>
      <c r="AM13" s="128"/>
      <c r="AN13" s="150"/>
    </row>
    <row r="14" spans="1:40" ht="21.75" customHeight="1">
      <c r="A14" s="86"/>
      <c r="B14" s="159"/>
      <c r="C14" s="1473" t="str">
        <f t="shared" si="0"/>
        <v/>
      </c>
      <c r="D14" s="153"/>
      <c r="E14" s="1683"/>
      <c r="F14" s="1684"/>
      <c r="G14" s="1684"/>
      <c r="H14" s="1684"/>
      <c r="I14" s="1684"/>
      <c r="J14" s="1684"/>
      <c r="K14" s="1685"/>
      <c r="L14" s="1686"/>
      <c r="M14" s="1585"/>
      <c r="N14" s="1585"/>
      <c r="O14" s="1585"/>
      <c r="P14" s="1585"/>
      <c r="Q14" s="1585"/>
      <c r="R14" s="1585"/>
      <c r="S14" s="1586"/>
      <c r="T14" s="1527"/>
      <c r="U14" s="1530"/>
      <c r="V14" s="1531"/>
      <c r="W14" s="128"/>
      <c r="X14" s="1666"/>
      <c r="Y14" s="1660"/>
      <c r="Z14" s="1687"/>
      <c r="AA14" s="1688"/>
      <c r="AB14" s="1688"/>
      <c r="AC14" s="1688"/>
      <c r="AD14" s="1688"/>
      <c r="AE14" s="1689"/>
      <c r="AF14" s="1666"/>
      <c r="AG14" s="1665"/>
      <c r="AH14" s="1665"/>
      <c r="AI14" s="1660"/>
      <c r="AJ14" s="1666"/>
      <c r="AK14" s="1667"/>
      <c r="AL14" s="1668"/>
      <c r="AM14" s="128"/>
      <c r="AN14" s="150"/>
    </row>
    <row r="15" spans="1:40" ht="21.75" customHeight="1">
      <c r="A15" s="86"/>
      <c r="B15" s="159"/>
      <c r="C15" s="1473" t="str">
        <f t="shared" si="0"/>
        <v/>
      </c>
      <c r="D15" s="153"/>
      <c r="E15" s="1683"/>
      <c r="F15" s="1684"/>
      <c r="G15" s="1684"/>
      <c r="H15" s="1684"/>
      <c r="I15" s="1684"/>
      <c r="J15" s="1684"/>
      <c r="K15" s="1685"/>
      <c r="L15" s="1686"/>
      <c r="M15" s="1585"/>
      <c r="N15" s="1585"/>
      <c r="O15" s="1585"/>
      <c r="P15" s="1585"/>
      <c r="Q15" s="1585"/>
      <c r="R15" s="1585"/>
      <c r="S15" s="1586"/>
      <c r="T15" s="1527"/>
      <c r="U15" s="1530"/>
      <c r="V15" s="1531"/>
      <c r="W15" s="128"/>
      <c r="X15" s="1666"/>
      <c r="Y15" s="1660"/>
      <c r="Z15" s="1687"/>
      <c r="AA15" s="1688"/>
      <c r="AB15" s="1688"/>
      <c r="AC15" s="1688"/>
      <c r="AD15" s="1688"/>
      <c r="AE15" s="1689"/>
      <c r="AF15" s="1666"/>
      <c r="AG15" s="1665"/>
      <c r="AH15" s="1665"/>
      <c r="AI15" s="1660"/>
      <c r="AJ15" s="1666"/>
      <c r="AK15" s="1667"/>
      <c r="AL15" s="1668"/>
      <c r="AM15" s="128"/>
      <c r="AN15" s="150"/>
    </row>
    <row r="16" spans="1:40" ht="21.75" customHeight="1">
      <c r="A16" s="86"/>
      <c r="B16" s="159"/>
      <c r="C16" s="1473" t="str">
        <f t="shared" si="0"/>
        <v/>
      </c>
      <c r="D16" s="153"/>
      <c r="E16" s="1683"/>
      <c r="F16" s="1684"/>
      <c r="G16" s="1684"/>
      <c r="H16" s="1684"/>
      <c r="I16" s="1684"/>
      <c r="J16" s="1684"/>
      <c r="K16" s="1685"/>
      <c r="L16" s="1686"/>
      <c r="M16" s="1585"/>
      <c r="N16" s="1585"/>
      <c r="O16" s="1585"/>
      <c r="P16" s="1585"/>
      <c r="Q16" s="1585"/>
      <c r="R16" s="1585"/>
      <c r="S16" s="1586"/>
      <c r="T16" s="1527"/>
      <c r="U16" s="1530"/>
      <c r="V16" s="1531"/>
      <c r="W16" s="128"/>
      <c r="X16" s="1666"/>
      <c r="Y16" s="1660"/>
      <c r="Z16" s="1687"/>
      <c r="AA16" s="1688"/>
      <c r="AB16" s="1688"/>
      <c r="AC16" s="1688"/>
      <c r="AD16" s="1688"/>
      <c r="AE16" s="1689"/>
      <c r="AF16" s="1666"/>
      <c r="AG16" s="1665"/>
      <c r="AH16" s="1665"/>
      <c r="AI16" s="1660"/>
      <c r="AJ16" s="1666"/>
      <c r="AK16" s="1667"/>
      <c r="AL16" s="1668"/>
      <c r="AM16" s="128"/>
      <c r="AN16" s="150"/>
    </row>
    <row r="17" spans="1:40" ht="16.5">
      <c r="A17" s="86"/>
      <c r="B17" s="159"/>
      <c r="C17" s="1473" t="str">
        <f t="shared" si="0"/>
        <v/>
      </c>
      <c r="D17" s="153"/>
      <c r="E17" s="1683"/>
      <c r="F17" s="1684"/>
      <c r="G17" s="1684"/>
      <c r="H17" s="1684"/>
      <c r="I17" s="1684"/>
      <c r="J17" s="1684"/>
      <c r="K17" s="1685"/>
      <c r="L17" s="1686"/>
      <c r="M17" s="1585"/>
      <c r="N17" s="1585"/>
      <c r="O17" s="1585"/>
      <c r="P17" s="1585"/>
      <c r="Q17" s="1585"/>
      <c r="R17" s="1585"/>
      <c r="S17" s="1586"/>
      <c r="T17" s="1527"/>
      <c r="U17" s="1530"/>
      <c r="V17" s="1531"/>
      <c r="W17" s="128"/>
      <c r="X17" s="1666"/>
      <c r="Y17" s="1660"/>
      <c r="Z17" s="1687"/>
      <c r="AA17" s="1688"/>
      <c r="AB17" s="1688"/>
      <c r="AC17" s="1688"/>
      <c r="AD17" s="1688"/>
      <c r="AE17" s="1689"/>
      <c r="AF17" s="1666"/>
      <c r="AG17" s="1665"/>
      <c r="AH17" s="1665"/>
      <c r="AI17" s="1660"/>
      <c r="AJ17" s="1666"/>
      <c r="AK17" s="1667"/>
      <c r="AL17" s="1668"/>
      <c r="AM17" s="128"/>
      <c r="AN17" s="150"/>
    </row>
    <row r="18" spans="1:40" ht="16.5">
      <c r="A18" s="86"/>
      <c r="B18" s="159"/>
      <c r="C18" s="1473" t="str">
        <f t="shared" si="0"/>
        <v/>
      </c>
      <c r="D18" s="153"/>
      <c r="E18" s="1683"/>
      <c r="F18" s="1684"/>
      <c r="G18" s="1684"/>
      <c r="H18" s="1684"/>
      <c r="I18" s="1684"/>
      <c r="J18" s="1684"/>
      <c r="K18" s="1685"/>
      <c r="L18" s="1686"/>
      <c r="M18" s="1585"/>
      <c r="N18" s="1585"/>
      <c r="O18" s="1585"/>
      <c r="P18" s="1585"/>
      <c r="Q18" s="1585"/>
      <c r="R18" s="1585"/>
      <c r="S18" s="1586"/>
      <c r="T18" s="1527"/>
      <c r="U18" s="1530"/>
      <c r="V18" s="1531"/>
      <c r="W18" s="128"/>
      <c r="X18" s="1666"/>
      <c r="Y18" s="1660"/>
      <c r="Z18" s="1687"/>
      <c r="AA18" s="1688"/>
      <c r="AB18" s="1688"/>
      <c r="AC18" s="1688"/>
      <c r="AD18" s="1688"/>
      <c r="AE18" s="1689"/>
      <c r="AF18" s="1666"/>
      <c r="AG18" s="1665"/>
      <c r="AH18" s="1665"/>
      <c r="AI18" s="1660"/>
      <c r="AJ18" s="1666"/>
      <c r="AK18" s="1667"/>
      <c r="AL18" s="1668"/>
      <c r="AM18" s="128"/>
      <c r="AN18" s="150"/>
    </row>
    <row r="19" spans="1:40" ht="16.5">
      <c r="A19" s="86"/>
      <c r="B19" s="159"/>
      <c r="C19" s="1473" t="str">
        <f t="shared" si="0"/>
        <v/>
      </c>
      <c r="D19" s="153"/>
      <c r="E19" s="1683"/>
      <c r="F19" s="1684"/>
      <c r="G19" s="1684"/>
      <c r="H19" s="1684"/>
      <c r="I19" s="1684"/>
      <c r="J19" s="1684"/>
      <c r="K19" s="1685"/>
      <c r="L19" s="1686"/>
      <c r="M19" s="1585"/>
      <c r="N19" s="1585"/>
      <c r="O19" s="1585"/>
      <c r="P19" s="1585"/>
      <c r="Q19" s="1585"/>
      <c r="R19" s="1585"/>
      <c r="S19" s="1586"/>
      <c r="T19" s="1527"/>
      <c r="U19" s="1530"/>
      <c r="V19" s="1531"/>
      <c r="W19" s="128"/>
      <c r="X19" s="1666"/>
      <c r="Y19" s="1660"/>
      <c r="Z19" s="1687"/>
      <c r="AA19" s="1688"/>
      <c r="AB19" s="1688"/>
      <c r="AC19" s="1688"/>
      <c r="AD19" s="1688"/>
      <c r="AE19" s="1689"/>
      <c r="AF19" s="1666"/>
      <c r="AG19" s="1665"/>
      <c r="AH19" s="1665"/>
      <c r="AI19" s="1660"/>
      <c r="AJ19" s="1666"/>
      <c r="AK19" s="1667"/>
      <c r="AL19" s="1668"/>
      <c r="AM19" s="128"/>
      <c r="AN19" s="150"/>
    </row>
    <row r="20" spans="1:40" ht="16.5">
      <c r="A20" s="86"/>
      <c r="B20" s="159"/>
      <c r="C20" s="1473" t="str">
        <f t="shared" si="0"/>
        <v/>
      </c>
      <c r="D20" s="153"/>
      <c r="E20" s="1683"/>
      <c r="F20" s="1684"/>
      <c r="G20" s="1684"/>
      <c r="H20" s="1684"/>
      <c r="I20" s="1684"/>
      <c r="J20" s="1684"/>
      <c r="K20" s="1685"/>
      <c r="L20" s="1686"/>
      <c r="M20" s="1585"/>
      <c r="N20" s="1585"/>
      <c r="O20" s="1585"/>
      <c r="P20" s="1585"/>
      <c r="Q20" s="1585"/>
      <c r="R20" s="1585"/>
      <c r="S20" s="1586"/>
      <c r="T20" s="1527"/>
      <c r="U20" s="1530"/>
      <c r="V20" s="1531"/>
      <c r="W20" s="128"/>
      <c r="X20" s="1666"/>
      <c r="Y20" s="1660"/>
      <c r="Z20" s="1687"/>
      <c r="AA20" s="1688"/>
      <c r="AB20" s="1688"/>
      <c r="AC20" s="1688"/>
      <c r="AD20" s="1688"/>
      <c r="AE20" s="1689"/>
      <c r="AF20" s="1666"/>
      <c r="AG20" s="1665"/>
      <c r="AH20" s="1665"/>
      <c r="AI20" s="1660"/>
      <c r="AJ20" s="1666"/>
      <c r="AK20" s="1667"/>
      <c r="AL20" s="1668"/>
      <c r="AM20" s="128"/>
      <c r="AN20" s="150"/>
    </row>
    <row r="21" spans="1:40" ht="16.5">
      <c r="A21" s="86"/>
      <c r="B21" s="159"/>
      <c r="C21" s="1473" t="str">
        <f t="shared" si="0"/>
        <v/>
      </c>
      <c r="D21" s="153"/>
      <c r="E21" s="1683"/>
      <c r="F21" s="1684"/>
      <c r="G21" s="1684"/>
      <c r="H21" s="1684"/>
      <c r="I21" s="1684"/>
      <c r="J21" s="1684"/>
      <c r="K21" s="1685"/>
      <c r="L21" s="1686"/>
      <c r="M21" s="1585"/>
      <c r="N21" s="1585"/>
      <c r="O21" s="1585"/>
      <c r="P21" s="1585"/>
      <c r="Q21" s="1585"/>
      <c r="R21" s="1585"/>
      <c r="S21" s="1586"/>
      <c r="T21" s="1527"/>
      <c r="U21" s="1530"/>
      <c r="V21" s="1531"/>
      <c r="W21" s="128"/>
      <c r="X21" s="1666"/>
      <c r="Y21" s="1660"/>
      <c r="Z21" s="1687"/>
      <c r="AA21" s="1688"/>
      <c r="AB21" s="1688"/>
      <c r="AC21" s="1688"/>
      <c r="AD21" s="1688"/>
      <c r="AE21" s="1689"/>
      <c r="AF21" s="1666"/>
      <c r="AG21" s="1665"/>
      <c r="AH21" s="1665"/>
      <c r="AI21" s="1660"/>
      <c r="AJ21" s="1666"/>
      <c r="AK21" s="1667"/>
      <c r="AL21" s="1668"/>
      <c r="AM21" s="128"/>
      <c r="AN21" s="150"/>
    </row>
    <row r="22" spans="1:40" ht="16.5">
      <c r="A22" s="86"/>
      <c r="B22" s="159"/>
      <c r="C22" s="1473" t="str">
        <f t="shared" si="0"/>
        <v/>
      </c>
      <c r="D22" s="153"/>
      <c r="E22" s="1683"/>
      <c r="F22" s="1684"/>
      <c r="G22" s="1684"/>
      <c r="H22" s="1684"/>
      <c r="I22" s="1684"/>
      <c r="J22" s="1684"/>
      <c r="K22" s="1685"/>
      <c r="L22" s="1686"/>
      <c r="M22" s="1585"/>
      <c r="N22" s="1585"/>
      <c r="O22" s="1585"/>
      <c r="P22" s="1585"/>
      <c r="Q22" s="1585"/>
      <c r="R22" s="1585"/>
      <c r="S22" s="1586"/>
      <c r="T22" s="1527"/>
      <c r="U22" s="1530"/>
      <c r="V22" s="1531"/>
      <c r="W22" s="128"/>
      <c r="X22" s="1666"/>
      <c r="Y22" s="1660"/>
      <c r="Z22" s="1687"/>
      <c r="AA22" s="1688"/>
      <c r="AB22" s="1688"/>
      <c r="AC22" s="1688"/>
      <c r="AD22" s="1688"/>
      <c r="AE22" s="1689"/>
      <c r="AF22" s="1666"/>
      <c r="AG22" s="1665"/>
      <c r="AH22" s="1665"/>
      <c r="AI22" s="1660"/>
      <c r="AJ22" s="1666"/>
      <c r="AK22" s="1667"/>
      <c r="AL22" s="1668"/>
      <c r="AM22" s="128"/>
      <c r="AN22" s="150"/>
    </row>
    <row r="23" spans="1:40" ht="13.5" customHeight="1">
      <c r="A23" s="86"/>
      <c r="B23" s="148"/>
      <c r="C23" s="1713" t="s">
        <v>111</v>
      </c>
      <c r="D23" s="1590"/>
      <c r="E23" s="1590"/>
      <c r="F23" s="1590"/>
      <c r="G23" s="1590"/>
      <c r="H23" s="1590"/>
      <c r="I23" s="1590"/>
      <c r="J23" s="1590"/>
      <c r="K23" s="1590"/>
      <c r="L23" s="1590"/>
      <c r="M23" s="1590"/>
      <c r="N23" s="1590"/>
      <c r="O23" s="1590"/>
      <c r="P23" s="1590"/>
      <c r="Q23" s="1590"/>
      <c r="R23" s="1590"/>
      <c r="S23" s="1590"/>
      <c r="T23" s="1590"/>
      <c r="U23" s="1590"/>
      <c r="V23" s="1590"/>
      <c r="W23" s="1590"/>
      <c r="X23" s="1590"/>
      <c r="Y23" s="1590"/>
      <c r="Z23" s="158"/>
      <c r="AA23" s="158"/>
      <c r="AB23" s="158"/>
      <c r="AC23" s="158"/>
      <c r="AD23" s="158"/>
      <c r="AE23" s="158"/>
      <c r="AF23" s="158"/>
      <c r="AG23" s="158"/>
      <c r="AH23" s="158"/>
      <c r="AI23" s="158"/>
      <c r="AJ23" s="158"/>
      <c r="AK23" s="158"/>
      <c r="AL23" s="158"/>
      <c r="AM23" s="158"/>
      <c r="AN23" s="150"/>
    </row>
    <row r="24" spans="1:40" ht="16.5">
      <c r="A24" s="86"/>
      <c r="B24" s="148"/>
      <c r="C24" s="259" t="s">
        <v>112</v>
      </c>
      <c r="D24" s="158"/>
      <c r="E24" s="158"/>
      <c r="F24" s="158"/>
      <c r="G24" s="158"/>
      <c r="H24" s="158"/>
      <c r="I24" s="158"/>
      <c r="J24" s="158"/>
      <c r="K24" s="158"/>
      <c r="L24" s="158"/>
      <c r="M24" s="158"/>
      <c r="N24" s="158"/>
      <c r="O24" s="158"/>
      <c r="P24" s="158"/>
      <c r="Q24" s="158"/>
      <c r="R24" s="158"/>
      <c r="S24" s="158"/>
      <c r="T24" s="158"/>
      <c r="U24" s="158"/>
      <c r="V24" s="158"/>
      <c r="W24" s="158"/>
      <c r="X24" s="158"/>
      <c r="Y24" s="158"/>
      <c r="Z24" s="158"/>
      <c r="AA24" s="158"/>
      <c r="AB24" s="158"/>
      <c r="AC24" s="158"/>
      <c r="AD24" s="158"/>
      <c r="AE24" s="158"/>
      <c r="AF24" s="158"/>
      <c r="AG24" s="158"/>
      <c r="AH24" s="158"/>
      <c r="AI24" s="158"/>
      <c r="AJ24" s="158"/>
      <c r="AK24" s="158"/>
      <c r="AL24" s="158"/>
      <c r="AM24" s="158"/>
      <c r="AN24" s="150"/>
    </row>
    <row r="25" spans="1:40" ht="16.5">
      <c r="A25" s="86"/>
      <c r="B25" s="148"/>
      <c r="C25" s="158"/>
      <c r="D25" s="158"/>
      <c r="E25" s="158"/>
      <c r="F25" s="158"/>
      <c r="G25" s="158"/>
      <c r="H25" s="158"/>
      <c r="I25" s="158"/>
      <c r="J25" s="158"/>
      <c r="K25" s="158"/>
      <c r="L25" s="158"/>
      <c r="M25" s="158"/>
      <c r="N25" s="158"/>
      <c r="O25" s="158"/>
      <c r="P25" s="158"/>
      <c r="Q25" s="158"/>
      <c r="R25" s="158"/>
      <c r="S25" s="158"/>
      <c r="T25" s="158"/>
      <c r="U25" s="158"/>
      <c r="V25" s="158"/>
      <c r="W25" s="158"/>
      <c r="X25" s="158"/>
      <c r="Y25" s="158"/>
      <c r="Z25" s="158"/>
      <c r="AA25" s="158"/>
      <c r="AB25" s="158"/>
      <c r="AC25" s="158"/>
      <c r="AD25" s="158"/>
      <c r="AE25" s="158"/>
      <c r="AF25" s="158"/>
      <c r="AG25" s="158"/>
      <c r="AH25" s="158"/>
      <c r="AI25" s="158"/>
      <c r="AJ25" s="158"/>
      <c r="AK25" s="158"/>
      <c r="AL25" s="158"/>
      <c r="AM25" s="158"/>
      <c r="AN25" s="150"/>
    </row>
    <row r="26" spans="1:40" ht="16.5">
      <c r="A26" s="86"/>
      <c r="B26" s="148"/>
      <c r="C26" s="1589" t="s">
        <v>113</v>
      </c>
      <c r="D26" s="1590"/>
      <c r="E26" s="1590"/>
      <c r="F26" s="1590"/>
      <c r="G26" s="1590"/>
      <c r="H26" s="1590"/>
      <c r="I26" s="1590"/>
      <c r="J26" s="1590"/>
      <c r="K26" s="1590"/>
      <c r="L26" s="1590"/>
      <c r="M26" s="1590"/>
      <c r="N26" s="1590"/>
      <c r="O26" s="1590"/>
      <c r="P26" s="1590"/>
      <c r="Q26" s="1590"/>
      <c r="R26" s="1590"/>
      <c r="S26" s="1590"/>
      <c r="T26" s="1590"/>
      <c r="U26" s="1590"/>
      <c r="V26" s="1590"/>
      <c r="W26" s="1590"/>
      <c r="X26" s="1590"/>
      <c r="Y26" s="1590"/>
      <c r="Z26" s="1590"/>
      <c r="AA26" s="1590"/>
      <c r="AB26" s="1590"/>
      <c r="AC26" s="1590"/>
      <c r="AD26" s="1590"/>
      <c r="AE26" s="1590"/>
      <c r="AF26" s="1590"/>
      <c r="AG26" s="1590"/>
      <c r="AH26" s="1590"/>
      <c r="AI26" s="1590"/>
      <c r="AJ26" s="1590"/>
      <c r="AK26" s="1590"/>
      <c r="AL26" s="1590"/>
      <c r="AM26" s="1590"/>
      <c r="AN26" s="150"/>
    </row>
    <row r="27" spans="1:40" ht="13.5" customHeight="1">
      <c r="A27" s="86"/>
      <c r="B27" s="148"/>
      <c r="C27" s="1589" t="s">
        <v>114</v>
      </c>
      <c r="D27" s="1590"/>
      <c r="E27" s="1590"/>
      <c r="F27" s="1590"/>
      <c r="G27" s="1590"/>
      <c r="H27" s="1590"/>
      <c r="I27" s="1590"/>
      <c r="J27" s="1590"/>
      <c r="K27" s="1590"/>
      <c r="L27" s="1590"/>
      <c r="M27" s="1590"/>
      <c r="N27" s="1590"/>
      <c r="O27" s="1590"/>
      <c r="P27" s="1590"/>
      <c r="Q27" s="1590"/>
      <c r="R27" s="1590"/>
      <c r="S27" s="1590"/>
      <c r="T27" s="1590"/>
      <c r="U27" s="1590"/>
      <c r="V27" s="1590"/>
      <c r="W27" s="1590"/>
      <c r="X27" s="1590"/>
      <c r="Y27" s="1590"/>
      <c r="Z27" s="1590"/>
      <c r="AA27" s="1590"/>
      <c r="AB27" s="1590"/>
      <c r="AC27" s="1590"/>
      <c r="AD27" s="1590"/>
      <c r="AE27" s="1590"/>
      <c r="AF27" s="1590"/>
      <c r="AG27" s="1590"/>
      <c r="AH27" s="1590"/>
      <c r="AI27" s="1590"/>
      <c r="AJ27" s="1590"/>
      <c r="AK27" s="1590"/>
      <c r="AL27" s="1590"/>
      <c r="AM27" s="1590"/>
      <c r="AN27" s="150"/>
    </row>
    <row r="28" spans="1:40" ht="24.75" customHeight="1">
      <c r="A28" s="86"/>
      <c r="B28" s="159"/>
      <c r="C28" s="247" t="s">
        <v>115</v>
      </c>
      <c r="D28" s="258"/>
      <c r="E28" s="1690" t="s">
        <v>116</v>
      </c>
      <c r="F28" s="1618"/>
      <c r="G28" s="1618"/>
      <c r="H28" s="1618"/>
      <c r="I28" s="1618"/>
      <c r="J28" s="1618"/>
      <c r="K28" s="1619"/>
      <c r="L28" s="1672" t="s">
        <v>1176</v>
      </c>
      <c r="M28" s="1674"/>
      <c r="N28" s="1690" t="s">
        <v>117</v>
      </c>
      <c r="O28" s="1618"/>
      <c r="P28" s="1619"/>
      <c r="Q28" s="1672" t="s">
        <v>118</v>
      </c>
      <c r="R28" s="1673"/>
      <c r="S28" s="1673"/>
      <c r="T28" s="1673"/>
      <c r="U28" s="1673"/>
      <c r="V28" s="1673"/>
      <c r="W28" s="1673"/>
      <c r="X28" s="1673"/>
      <c r="Y28" s="1673"/>
      <c r="Z28" s="1673"/>
      <c r="AA28" s="1673"/>
      <c r="AB28" s="1674"/>
      <c r="AC28" s="1675" t="s">
        <v>119</v>
      </c>
      <c r="AD28" s="1618"/>
      <c r="AE28" s="1618"/>
      <c r="AF28" s="1618"/>
      <c r="AG28" s="1618"/>
      <c r="AH28" s="1618"/>
      <c r="AI28" s="1618"/>
      <c r="AJ28" s="1618"/>
      <c r="AK28" s="1618"/>
      <c r="AL28" s="1618"/>
      <c r="AM28" s="1619"/>
      <c r="AN28" s="150"/>
    </row>
    <row r="29" spans="1:40" ht="16.5">
      <c r="A29" s="86"/>
      <c r="B29" s="159"/>
      <c r="C29" s="275"/>
      <c r="D29" s="153"/>
      <c r="E29" s="1669"/>
      <c r="F29" s="1670"/>
      <c r="G29" s="1670"/>
      <c r="H29" s="1670"/>
      <c r="I29" s="1670"/>
      <c r="J29" s="1670"/>
      <c r="K29" s="1671"/>
      <c r="L29" s="1663"/>
      <c r="M29" s="1664"/>
      <c r="N29" s="1666"/>
      <c r="O29" s="1665"/>
      <c r="P29" s="1660"/>
      <c r="Q29" s="1663"/>
      <c r="R29" s="1665"/>
      <c r="S29" s="1665"/>
      <c r="T29" s="1665"/>
      <c r="U29" s="1665"/>
      <c r="V29" s="1665"/>
      <c r="W29" s="1665"/>
      <c r="X29" s="1665"/>
      <c r="Y29" s="1665"/>
      <c r="Z29" s="1665"/>
      <c r="AA29" s="1665"/>
      <c r="AB29" s="1664"/>
      <c r="AC29" s="1666"/>
      <c r="AD29" s="1665"/>
      <c r="AE29" s="1665"/>
      <c r="AF29" s="1665"/>
      <c r="AG29" s="1665"/>
      <c r="AH29" s="1665"/>
      <c r="AI29" s="1665"/>
      <c r="AJ29" s="1665"/>
      <c r="AK29" s="1665"/>
      <c r="AL29" s="1665"/>
      <c r="AM29" s="1660"/>
      <c r="AN29" s="150"/>
    </row>
    <row r="30" spans="1:40" ht="16.5">
      <c r="A30" s="86"/>
      <c r="B30" s="159"/>
      <c r="C30" s="275"/>
      <c r="D30" s="153"/>
      <c r="E30" s="1669"/>
      <c r="F30" s="1670"/>
      <c r="G30" s="1670"/>
      <c r="H30" s="1670"/>
      <c r="I30" s="1670"/>
      <c r="J30" s="1670"/>
      <c r="K30" s="1671"/>
      <c r="L30" s="1663"/>
      <c r="M30" s="1664"/>
      <c r="N30" s="1666"/>
      <c r="O30" s="1665"/>
      <c r="P30" s="1660"/>
      <c r="Q30" s="1663"/>
      <c r="R30" s="1665"/>
      <c r="S30" s="1665"/>
      <c r="T30" s="1665"/>
      <c r="U30" s="1665"/>
      <c r="V30" s="1665"/>
      <c r="W30" s="1665"/>
      <c r="X30" s="1665"/>
      <c r="Y30" s="1665"/>
      <c r="Z30" s="1665"/>
      <c r="AA30" s="1665"/>
      <c r="AB30" s="1664"/>
      <c r="AC30" s="1666"/>
      <c r="AD30" s="1665"/>
      <c r="AE30" s="1665"/>
      <c r="AF30" s="1665"/>
      <c r="AG30" s="1665"/>
      <c r="AH30" s="1665"/>
      <c r="AI30" s="1665"/>
      <c r="AJ30" s="1665"/>
      <c r="AK30" s="1665"/>
      <c r="AL30" s="1665"/>
      <c r="AM30" s="1660"/>
      <c r="AN30" s="150"/>
    </row>
    <row r="31" spans="1:40" ht="13.5" customHeight="1">
      <c r="A31" s="86"/>
      <c r="B31" s="159"/>
      <c r="C31" s="275"/>
      <c r="D31" s="153"/>
      <c r="E31" s="1669"/>
      <c r="F31" s="1670"/>
      <c r="G31" s="1670"/>
      <c r="H31" s="1670"/>
      <c r="I31" s="1670"/>
      <c r="J31" s="1670"/>
      <c r="K31" s="1671"/>
      <c r="L31" s="1663"/>
      <c r="M31" s="1664"/>
      <c r="N31" s="1666"/>
      <c r="O31" s="1665"/>
      <c r="P31" s="1660"/>
      <c r="Q31" s="1663"/>
      <c r="R31" s="1665"/>
      <c r="S31" s="1665"/>
      <c r="T31" s="1665"/>
      <c r="U31" s="1665"/>
      <c r="V31" s="1665"/>
      <c r="W31" s="1665"/>
      <c r="X31" s="1665"/>
      <c r="Y31" s="1665"/>
      <c r="Z31" s="1665"/>
      <c r="AA31" s="1665"/>
      <c r="AB31" s="1664"/>
      <c r="AC31" s="1666"/>
      <c r="AD31" s="1665"/>
      <c r="AE31" s="1665"/>
      <c r="AF31" s="1665"/>
      <c r="AG31" s="1665"/>
      <c r="AH31" s="1665"/>
      <c r="AI31" s="1665"/>
      <c r="AJ31" s="1665"/>
      <c r="AK31" s="1665"/>
      <c r="AL31" s="1665"/>
      <c r="AM31" s="1660"/>
      <c r="AN31" s="150"/>
    </row>
    <row r="32" spans="1:40" ht="13.5" customHeight="1">
      <c r="A32" s="86"/>
      <c r="B32" s="159"/>
      <c r="C32" s="275"/>
      <c r="D32" s="153"/>
      <c r="E32" s="1669"/>
      <c r="F32" s="1670"/>
      <c r="G32" s="1670"/>
      <c r="H32" s="1670"/>
      <c r="I32" s="1670"/>
      <c r="J32" s="1670"/>
      <c r="K32" s="1671"/>
      <c r="L32" s="1663"/>
      <c r="M32" s="1664"/>
      <c r="N32" s="1666"/>
      <c r="O32" s="1665"/>
      <c r="P32" s="1660"/>
      <c r="Q32" s="1663"/>
      <c r="R32" s="1665"/>
      <c r="S32" s="1665"/>
      <c r="T32" s="1665"/>
      <c r="U32" s="1665"/>
      <c r="V32" s="1665"/>
      <c r="W32" s="1665"/>
      <c r="X32" s="1665"/>
      <c r="Y32" s="1665"/>
      <c r="Z32" s="1665"/>
      <c r="AA32" s="1665"/>
      <c r="AB32" s="1664"/>
      <c r="AC32" s="1666"/>
      <c r="AD32" s="1665"/>
      <c r="AE32" s="1665"/>
      <c r="AF32" s="1665"/>
      <c r="AG32" s="1665"/>
      <c r="AH32" s="1665"/>
      <c r="AI32" s="1665"/>
      <c r="AJ32" s="1665"/>
      <c r="AK32" s="1665"/>
      <c r="AL32" s="1665"/>
      <c r="AM32" s="1660"/>
      <c r="AN32" s="150"/>
    </row>
    <row r="33" spans="1:40" ht="13.5" customHeight="1">
      <c r="A33" s="86"/>
      <c r="B33" s="159"/>
      <c r="C33" s="275"/>
      <c r="D33" s="153"/>
      <c r="E33" s="1669"/>
      <c r="F33" s="1670"/>
      <c r="G33" s="1670"/>
      <c r="H33" s="1670"/>
      <c r="I33" s="1670"/>
      <c r="J33" s="1670"/>
      <c r="K33" s="1671"/>
      <c r="L33" s="1663"/>
      <c r="M33" s="1664"/>
      <c r="N33" s="1666"/>
      <c r="O33" s="1665"/>
      <c r="P33" s="1660"/>
      <c r="Q33" s="1663"/>
      <c r="R33" s="1665"/>
      <c r="S33" s="1665"/>
      <c r="T33" s="1665"/>
      <c r="U33" s="1665"/>
      <c r="V33" s="1665"/>
      <c r="W33" s="1665"/>
      <c r="X33" s="1665"/>
      <c r="Y33" s="1665"/>
      <c r="Z33" s="1665"/>
      <c r="AA33" s="1665"/>
      <c r="AB33" s="1664"/>
      <c r="AC33" s="1666"/>
      <c r="AD33" s="1665"/>
      <c r="AE33" s="1665"/>
      <c r="AF33" s="1665"/>
      <c r="AG33" s="1665"/>
      <c r="AH33" s="1665"/>
      <c r="AI33" s="1665"/>
      <c r="AJ33" s="1665"/>
      <c r="AK33" s="1665"/>
      <c r="AL33" s="1665"/>
      <c r="AM33" s="1660"/>
      <c r="AN33" s="150"/>
    </row>
    <row r="34" spans="1:40" ht="13.5" customHeight="1">
      <c r="A34" s="86"/>
      <c r="B34" s="159"/>
      <c r="C34" s="275"/>
      <c r="D34" s="153"/>
      <c r="E34" s="1669"/>
      <c r="F34" s="1670"/>
      <c r="G34" s="1670"/>
      <c r="H34" s="1670"/>
      <c r="I34" s="1670"/>
      <c r="J34" s="1670"/>
      <c r="K34" s="1671"/>
      <c r="L34" s="1663"/>
      <c r="M34" s="1664"/>
      <c r="N34" s="1666"/>
      <c r="O34" s="1665"/>
      <c r="P34" s="1660"/>
      <c r="Q34" s="1663"/>
      <c r="R34" s="1665"/>
      <c r="S34" s="1665"/>
      <c r="T34" s="1665"/>
      <c r="U34" s="1665"/>
      <c r="V34" s="1665"/>
      <c r="W34" s="1665"/>
      <c r="X34" s="1665"/>
      <c r="Y34" s="1665"/>
      <c r="Z34" s="1665"/>
      <c r="AA34" s="1665"/>
      <c r="AB34" s="1664"/>
      <c r="AC34" s="1666"/>
      <c r="AD34" s="1665"/>
      <c r="AE34" s="1665"/>
      <c r="AF34" s="1665"/>
      <c r="AG34" s="1665"/>
      <c r="AH34" s="1665"/>
      <c r="AI34" s="1665"/>
      <c r="AJ34" s="1665"/>
      <c r="AK34" s="1665"/>
      <c r="AL34" s="1665"/>
      <c r="AM34" s="1660"/>
      <c r="AN34" s="150"/>
    </row>
    <row r="35" spans="1:40" ht="13.5" customHeight="1">
      <c r="A35" s="86"/>
      <c r="B35" s="159"/>
      <c r="C35" s="275"/>
      <c r="D35" s="153"/>
      <c r="E35" s="1669"/>
      <c r="F35" s="1670"/>
      <c r="G35" s="1670"/>
      <c r="H35" s="1670"/>
      <c r="I35" s="1670"/>
      <c r="J35" s="1670"/>
      <c r="K35" s="1671"/>
      <c r="L35" s="1663"/>
      <c r="M35" s="1664"/>
      <c r="N35" s="1666"/>
      <c r="O35" s="1665"/>
      <c r="P35" s="1660"/>
      <c r="Q35" s="1663"/>
      <c r="R35" s="1665"/>
      <c r="S35" s="1665"/>
      <c r="T35" s="1665"/>
      <c r="U35" s="1665"/>
      <c r="V35" s="1665"/>
      <c r="W35" s="1665"/>
      <c r="X35" s="1665"/>
      <c r="Y35" s="1665"/>
      <c r="Z35" s="1665"/>
      <c r="AA35" s="1665"/>
      <c r="AB35" s="1664"/>
      <c r="AC35" s="1666"/>
      <c r="AD35" s="1665"/>
      <c r="AE35" s="1665"/>
      <c r="AF35" s="1665"/>
      <c r="AG35" s="1665"/>
      <c r="AH35" s="1665"/>
      <c r="AI35" s="1665"/>
      <c r="AJ35" s="1665"/>
      <c r="AK35" s="1665"/>
      <c r="AL35" s="1665"/>
      <c r="AM35" s="1660"/>
      <c r="AN35" s="150"/>
    </row>
    <row r="36" spans="1:40" ht="13.5" customHeight="1">
      <c r="A36" s="86"/>
      <c r="B36" s="148"/>
      <c r="C36" s="269"/>
      <c r="D36" s="269"/>
      <c r="E36" s="269"/>
      <c r="F36" s="269"/>
      <c r="G36" s="269"/>
      <c r="H36" s="269"/>
      <c r="I36" s="269"/>
      <c r="J36" s="269"/>
      <c r="K36" s="269"/>
      <c r="L36" s="269"/>
      <c r="M36" s="269"/>
      <c r="N36" s="269"/>
      <c r="O36" s="269"/>
      <c r="P36" s="269"/>
      <c r="Q36" s="269"/>
      <c r="R36" s="269"/>
      <c r="S36" s="269"/>
      <c r="T36" s="269"/>
      <c r="U36" s="269"/>
      <c r="V36" s="269"/>
      <c r="W36" s="269"/>
      <c r="X36" s="269"/>
      <c r="Y36" s="269"/>
      <c r="Z36" s="269"/>
      <c r="AA36" s="269"/>
      <c r="AB36" s="269"/>
      <c r="AC36" s="269"/>
      <c r="AD36" s="269"/>
      <c r="AE36" s="269"/>
      <c r="AF36" s="269"/>
      <c r="AG36" s="269"/>
      <c r="AH36" s="269"/>
      <c r="AI36" s="158"/>
      <c r="AJ36" s="158"/>
      <c r="AK36" s="158"/>
      <c r="AL36" s="158"/>
      <c r="AM36" s="158"/>
      <c r="AN36" s="150"/>
    </row>
    <row r="37" spans="1:40" ht="24.75" customHeight="1">
      <c r="A37" s="86"/>
      <c r="B37" s="148"/>
      <c r="C37" s="1589" t="s">
        <v>122</v>
      </c>
      <c r="D37" s="1590"/>
      <c r="E37" s="1590"/>
      <c r="F37" s="1590"/>
      <c r="G37" s="1590"/>
      <c r="H37" s="1590"/>
      <c r="I37" s="1590"/>
      <c r="J37" s="1590"/>
      <c r="K37" s="1590"/>
      <c r="L37" s="1590"/>
      <c r="M37" s="1590"/>
      <c r="N37" s="1590"/>
      <c r="O37" s="1590"/>
      <c r="P37" s="1590"/>
      <c r="Q37" s="1590"/>
      <c r="R37" s="1590"/>
      <c r="S37" s="1590"/>
      <c r="T37" s="1590"/>
      <c r="U37" s="1590"/>
      <c r="V37" s="1590"/>
      <c r="W37" s="1590"/>
      <c r="X37" s="1590"/>
      <c r="Y37" s="1590"/>
      <c r="Z37" s="1590"/>
      <c r="AA37" s="1590"/>
      <c r="AB37" s="1590"/>
      <c r="AC37" s="1590"/>
      <c r="AD37" s="1590"/>
      <c r="AE37" s="1590"/>
      <c r="AF37" s="1590"/>
      <c r="AG37" s="1590"/>
      <c r="AH37" s="1590"/>
      <c r="AI37" s="1590"/>
      <c r="AJ37" s="1590"/>
      <c r="AK37" s="1590"/>
      <c r="AL37" s="1590"/>
      <c r="AM37" s="1590"/>
      <c r="AN37" s="150"/>
    </row>
    <row r="38" spans="1:40" ht="25.5" customHeight="1">
      <c r="A38" s="276"/>
      <c r="B38" s="277"/>
      <c r="C38" s="1731" t="s">
        <v>1388</v>
      </c>
      <c r="D38" s="1732"/>
      <c r="E38" s="1732"/>
      <c r="F38" s="1732"/>
      <c r="G38" s="1733"/>
      <c r="H38" s="1722" t="s">
        <v>123</v>
      </c>
      <c r="I38" s="1723"/>
      <c r="J38" s="1724"/>
      <c r="K38" s="1736" t="s">
        <v>124</v>
      </c>
      <c r="L38" s="1737"/>
      <c r="M38" s="1715" t="s">
        <v>68</v>
      </c>
      <c r="N38" s="1715" t="s">
        <v>125</v>
      </c>
      <c r="O38" s="1715" t="s">
        <v>126</v>
      </c>
      <c r="P38" s="1718" t="s">
        <v>127</v>
      </c>
      <c r="Q38" s="1700" t="s">
        <v>128</v>
      </c>
      <c r="R38" s="1592" t="s">
        <v>129</v>
      </c>
      <c r="S38" s="1594"/>
      <c r="T38" s="1592" t="s">
        <v>130</v>
      </c>
      <c r="U38" s="1593"/>
      <c r="V38" s="1594"/>
      <c r="W38" s="1592" t="s">
        <v>131</v>
      </c>
      <c r="X38" s="1594"/>
      <c r="Y38" s="1717" t="s">
        <v>157</v>
      </c>
      <c r="Z38" s="1593"/>
      <c r="AA38" s="1593"/>
      <c r="AB38" s="1594"/>
      <c r="AC38" s="1592" t="s">
        <v>132</v>
      </c>
      <c r="AD38" s="1616"/>
      <c r="AE38" s="1616"/>
      <c r="AF38" s="1616"/>
      <c r="AG38" s="1616"/>
      <c r="AH38" s="1616"/>
      <c r="AI38" s="1616"/>
      <c r="AJ38" s="1616"/>
      <c r="AK38" s="1616"/>
      <c r="AL38" s="1616"/>
      <c r="AM38" s="1718"/>
      <c r="AN38" s="241"/>
    </row>
    <row r="39" spans="1:40" ht="26.25" customHeight="1">
      <c r="A39" s="276"/>
      <c r="B39" s="277"/>
      <c r="C39" s="1734"/>
      <c r="D39" s="1735"/>
      <c r="E39" s="1735"/>
      <c r="F39" s="1735"/>
      <c r="G39" s="1698"/>
      <c r="H39" s="1364" t="s">
        <v>133</v>
      </c>
      <c r="I39" s="1728" t="s">
        <v>134</v>
      </c>
      <c r="J39" s="1729"/>
      <c r="K39" s="1365" t="s">
        <v>133</v>
      </c>
      <c r="L39" s="1364" t="s">
        <v>134</v>
      </c>
      <c r="M39" s="1716"/>
      <c r="N39" s="1716"/>
      <c r="O39" s="1716"/>
      <c r="P39" s="1597"/>
      <c r="Q39" s="1701"/>
      <c r="R39" s="1595"/>
      <c r="S39" s="1597"/>
      <c r="T39" s="1595"/>
      <c r="U39" s="1596"/>
      <c r="V39" s="1597"/>
      <c r="W39" s="1595"/>
      <c r="X39" s="1597"/>
      <c r="Y39" s="1714" t="s">
        <v>83</v>
      </c>
      <c r="Z39" s="1619"/>
      <c r="AA39" s="1714" t="s">
        <v>84</v>
      </c>
      <c r="AB39" s="1619"/>
      <c r="AC39" s="1719"/>
      <c r="AD39" s="1720"/>
      <c r="AE39" s="1720"/>
      <c r="AF39" s="1720"/>
      <c r="AG39" s="1720"/>
      <c r="AH39" s="1720"/>
      <c r="AI39" s="1720"/>
      <c r="AJ39" s="1720"/>
      <c r="AK39" s="1720"/>
      <c r="AL39" s="1720"/>
      <c r="AM39" s="1721"/>
      <c r="AN39" s="241"/>
    </row>
    <row r="40" spans="1:40" ht="18" customHeight="1">
      <c r="A40" s="276"/>
      <c r="B40" s="277"/>
      <c r="C40" s="1725" t="str">
        <f>IF(AC29="","",CONCATENATE(E29,": ",AC29))</f>
        <v/>
      </c>
      <c r="D40" s="1603"/>
      <c r="E40" s="1603"/>
      <c r="F40" s="1603"/>
      <c r="G40" s="1603"/>
      <c r="H40" s="1603"/>
      <c r="I40" s="1603"/>
      <c r="J40" s="1603"/>
      <c r="K40" s="1603"/>
      <c r="L40" s="1603"/>
      <c r="M40" s="1603"/>
      <c r="N40" s="1603"/>
      <c r="O40" s="1603"/>
      <c r="P40" s="1603"/>
      <c r="Q40" s="1603"/>
      <c r="R40" s="1603"/>
      <c r="S40" s="1603"/>
      <c r="T40" s="1603"/>
      <c r="U40" s="1603"/>
      <c r="V40" s="1603"/>
      <c r="W40" s="1603"/>
      <c r="X40" s="1603"/>
      <c r="Y40" s="1603"/>
      <c r="Z40" s="1603"/>
      <c r="AA40" s="1603"/>
      <c r="AB40" s="1603"/>
      <c r="AC40" s="1603"/>
      <c r="AD40" s="1603"/>
      <c r="AE40" s="1603"/>
      <c r="AF40" s="1603"/>
      <c r="AG40" s="1603"/>
      <c r="AH40" s="1603"/>
      <c r="AI40" s="1603"/>
      <c r="AJ40" s="1603"/>
      <c r="AK40" s="1603"/>
      <c r="AL40" s="1603"/>
      <c r="AM40" s="1604"/>
      <c r="AN40" s="241"/>
    </row>
    <row r="41" spans="1:40" ht="3" customHeight="1">
      <c r="A41" s="86"/>
      <c r="B41" s="148"/>
      <c r="C41" s="1726"/>
      <c r="D41" s="1530"/>
      <c r="E41" s="1530"/>
      <c r="F41" s="1530"/>
      <c r="G41" s="1530"/>
      <c r="H41" s="1530"/>
      <c r="I41" s="1530"/>
      <c r="J41" s="1530"/>
      <c r="K41" s="1530"/>
      <c r="L41" s="1530"/>
      <c r="M41" s="1530"/>
      <c r="N41" s="1530"/>
      <c r="O41" s="1530"/>
      <c r="P41" s="1530"/>
      <c r="Q41" s="1530"/>
      <c r="R41" s="1530"/>
      <c r="S41" s="1530"/>
      <c r="T41" s="1530"/>
      <c r="U41" s="1530"/>
      <c r="V41" s="1530"/>
      <c r="W41" s="1530"/>
      <c r="X41" s="1530"/>
      <c r="Y41" s="1530"/>
      <c r="Z41" s="1530"/>
      <c r="AA41" s="1530"/>
      <c r="AB41" s="1530"/>
      <c r="AC41" s="1530"/>
      <c r="AD41" s="1530"/>
      <c r="AE41" s="1530"/>
      <c r="AF41" s="1530"/>
      <c r="AG41" s="1530"/>
      <c r="AH41" s="1530"/>
      <c r="AI41" s="1530"/>
      <c r="AJ41" s="1530"/>
      <c r="AK41" s="1530"/>
      <c r="AL41" s="1530"/>
      <c r="AM41" s="1531"/>
      <c r="AN41" s="150"/>
    </row>
    <row r="42" spans="1:40" ht="26.25" customHeight="1">
      <c r="A42" s="86"/>
      <c r="B42" s="148"/>
      <c r="C42" s="1651"/>
      <c r="D42" s="1652"/>
      <c r="E42" s="1652"/>
      <c r="F42" s="1652"/>
      <c r="G42" s="1653"/>
      <c r="H42" s="290"/>
      <c r="I42" s="1676"/>
      <c r="J42" s="1677"/>
      <c r="K42" s="290"/>
      <c r="L42" s="1433"/>
      <c r="M42" s="279"/>
      <c r="N42" s="279"/>
      <c r="O42" s="279"/>
      <c r="P42" s="1490"/>
      <c r="Q42" s="281"/>
      <c r="R42" s="1656"/>
      <c r="S42" s="1657"/>
      <c r="T42" s="1658"/>
      <c r="U42" s="1530"/>
      <c r="V42" s="1530"/>
      <c r="W42" s="1656"/>
      <c r="X42" s="1657"/>
      <c r="Y42" s="1656"/>
      <c r="Z42" s="1530"/>
      <c r="AA42" s="1659"/>
      <c r="AB42" s="1660"/>
      <c r="AC42" s="1651"/>
      <c r="AD42" s="1652"/>
      <c r="AE42" s="1652"/>
      <c r="AF42" s="1652"/>
      <c r="AG42" s="1652"/>
      <c r="AH42" s="1652"/>
      <c r="AI42" s="1652"/>
      <c r="AJ42" s="1652"/>
      <c r="AK42" s="1652"/>
      <c r="AL42" s="1652"/>
      <c r="AM42" s="1712"/>
      <c r="AN42" s="150"/>
    </row>
    <row r="43" spans="1:40" ht="26.25" customHeight="1">
      <c r="A43" s="86"/>
      <c r="B43" s="148"/>
      <c r="C43" s="1651"/>
      <c r="D43" s="1652"/>
      <c r="E43" s="1652"/>
      <c r="F43" s="1652"/>
      <c r="G43" s="1653"/>
      <c r="H43" s="290"/>
      <c r="I43" s="1676"/>
      <c r="J43" s="1677"/>
      <c r="K43" s="290"/>
      <c r="L43" s="1433"/>
      <c r="M43" s="279"/>
      <c r="N43" s="279"/>
      <c r="O43" s="279"/>
      <c r="P43" s="1490"/>
      <c r="Q43" s="281"/>
      <c r="R43" s="1656"/>
      <c r="S43" s="1657"/>
      <c r="T43" s="1658"/>
      <c r="U43" s="1530"/>
      <c r="V43" s="1530"/>
      <c r="W43" s="1656"/>
      <c r="X43" s="1657"/>
      <c r="Y43" s="1656"/>
      <c r="Z43" s="1530"/>
      <c r="AA43" s="1659"/>
      <c r="AB43" s="1660"/>
      <c r="AC43" s="1651"/>
      <c r="AD43" s="1652"/>
      <c r="AE43" s="1652"/>
      <c r="AF43" s="1652"/>
      <c r="AG43" s="1652"/>
      <c r="AH43" s="1652"/>
      <c r="AI43" s="1652"/>
      <c r="AJ43" s="1652"/>
      <c r="AK43" s="1652"/>
      <c r="AL43" s="1652"/>
      <c r="AM43" s="1712"/>
      <c r="AN43" s="150"/>
    </row>
    <row r="44" spans="1:40" ht="26.25" customHeight="1">
      <c r="A44" s="86"/>
      <c r="B44" s="148"/>
      <c r="C44" s="1651"/>
      <c r="D44" s="1652"/>
      <c r="E44" s="1652"/>
      <c r="F44" s="1652"/>
      <c r="G44" s="1653"/>
      <c r="H44" s="290"/>
      <c r="I44" s="1676"/>
      <c r="J44" s="1677"/>
      <c r="K44" s="290"/>
      <c r="L44" s="1433"/>
      <c r="M44" s="279"/>
      <c r="N44" s="279"/>
      <c r="O44" s="279"/>
      <c r="P44" s="1490"/>
      <c r="Q44" s="281"/>
      <c r="R44" s="1656"/>
      <c r="S44" s="1657"/>
      <c r="T44" s="1658"/>
      <c r="U44" s="1530"/>
      <c r="V44" s="1530"/>
      <c r="W44" s="1656"/>
      <c r="X44" s="1657"/>
      <c r="Y44" s="1656"/>
      <c r="Z44" s="1530"/>
      <c r="AA44" s="1659"/>
      <c r="AB44" s="1660"/>
      <c r="AC44" s="1651"/>
      <c r="AD44" s="1652"/>
      <c r="AE44" s="1652"/>
      <c r="AF44" s="1652"/>
      <c r="AG44" s="1652"/>
      <c r="AH44" s="1652"/>
      <c r="AI44" s="1652"/>
      <c r="AJ44" s="1652"/>
      <c r="AK44" s="1652"/>
      <c r="AL44" s="1652"/>
      <c r="AM44" s="1712"/>
      <c r="AN44" s="150"/>
    </row>
    <row r="45" spans="1:40" ht="26.25" customHeight="1">
      <c r="A45" s="86"/>
      <c r="B45" s="148"/>
      <c r="C45" s="1651"/>
      <c r="D45" s="1652"/>
      <c r="E45" s="1652"/>
      <c r="F45" s="1652"/>
      <c r="G45" s="1653"/>
      <c r="H45" s="290"/>
      <c r="I45" s="1676"/>
      <c r="J45" s="1677"/>
      <c r="K45" s="290"/>
      <c r="L45" s="1433"/>
      <c r="M45" s="279"/>
      <c r="N45" s="279"/>
      <c r="O45" s="279"/>
      <c r="P45" s="1490"/>
      <c r="Q45" s="281"/>
      <c r="R45" s="1656"/>
      <c r="S45" s="1657"/>
      <c r="T45" s="1678"/>
      <c r="U45" s="1530"/>
      <c r="V45" s="1531"/>
      <c r="W45" s="1656"/>
      <c r="X45" s="1657"/>
      <c r="Y45" s="1656"/>
      <c r="Z45" s="1530"/>
      <c r="AA45" s="1659"/>
      <c r="AB45" s="1660"/>
      <c r="AC45" s="1651"/>
      <c r="AD45" s="1652"/>
      <c r="AE45" s="1652"/>
      <c r="AF45" s="1652"/>
      <c r="AG45" s="1652"/>
      <c r="AH45" s="1652"/>
      <c r="AI45" s="1652"/>
      <c r="AJ45" s="1652"/>
      <c r="AK45" s="1652"/>
      <c r="AL45" s="1652"/>
      <c r="AM45" s="1712"/>
      <c r="AN45" s="150"/>
    </row>
    <row r="46" spans="1:40" ht="26.25" customHeight="1">
      <c r="A46" s="86"/>
      <c r="B46" s="148"/>
      <c r="C46" s="1651"/>
      <c r="D46" s="1652"/>
      <c r="E46" s="1652"/>
      <c r="F46" s="1652"/>
      <c r="G46" s="1653"/>
      <c r="H46" s="290"/>
      <c r="I46" s="1676"/>
      <c r="J46" s="1677"/>
      <c r="K46" s="290"/>
      <c r="L46" s="1433"/>
      <c r="M46" s="279"/>
      <c r="N46" s="279"/>
      <c r="O46" s="279"/>
      <c r="P46" s="1490"/>
      <c r="Q46" s="281"/>
      <c r="R46" s="1656"/>
      <c r="S46" s="1657"/>
      <c r="T46" s="1678"/>
      <c r="U46" s="1679"/>
      <c r="V46" s="1680"/>
      <c r="W46" s="1656"/>
      <c r="X46" s="1657"/>
      <c r="Y46" s="1656"/>
      <c r="Z46" s="1530"/>
      <c r="AA46" s="1659"/>
      <c r="AB46" s="1660"/>
      <c r="AC46" s="1651"/>
      <c r="AD46" s="1652"/>
      <c r="AE46" s="1652"/>
      <c r="AF46" s="1652"/>
      <c r="AG46" s="1652"/>
      <c r="AH46" s="1652"/>
      <c r="AI46" s="1652"/>
      <c r="AJ46" s="1652"/>
      <c r="AK46" s="1652"/>
      <c r="AL46" s="1652"/>
      <c r="AM46" s="1712"/>
      <c r="AN46" s="150"/>
    </row>
    <row r="47" spans="1:40" ht="26.25" customHeight="1">
      <c r="A47" s="86"/>
      <c r="B47" s="148"/>
      <c r="C47" s="1651"/>
      <c r="D47" s="1652"/>
      <c r="E47" s="1652"/>
      <c r="F47" s="1652"/>
      <c r="G47" s="1653"/>
      <c r="H47" s="290"/>
      <c r="I47" s="1676"/>
      <c r="J47" s="1677"/>
      <c r="K47" s="290"/>
      <c r="L47" s="1433"/>
      <c r="M47" s="279"/>
      <c r="N47" s="279"/>
      <c r="O47" s="279"/>
      <c r="P47" s="1490"/>
      <c r="Q47" s="281"/>
      <c r="R47" s="1656"/>
      <c r="S47" s="1657"/>
      <c r="T47" s="1658"/>
      <c r="U47" s="1530"/>
      <c r="V47" s="1530"/>
      <c r="W47" s="1656"/>
      <c r="X47" s="1657"/>
      <c r="Y47" s="1656"/>
      <c r="Z47" s="1530"/>
      <c r="AA47" s="1659"/>
      <c r="AB47" s="1660"/>
      <c r="AC47" s="1651"/>
      <c r="AD47" s="1652"/>
      <c r="AE47" s="1652"/>
      <c r="AF47" s="1652"/>
      <c r="AG47" s="1652"/>
      <c r="AH47" s="1652"/>
      <c r="AI47" s="1652"/>
      <c r="AJ47" s="1652"/>
      <c r="AK47" s="1652"/>
      <c r="AL47" s="1652"/>
      <c r="AM47" s="1712"/>
      <c r="AN47" s="150"/>
    </row>
    <row r="48" spans="1:40" ht="26.25" customHeight="1">
      <c r="A48" s="86"/>
      <c r="B48" s="148"/>
      <c r="C48" s="1651"/>
      <c r="D48" s="1652"/>
      <c r="E48" s="1652"/>
      <c r="F48" s="1652"/>
      <c r="G48" s="1653"/>
      <c r="H48" s="290"/>
      <c r="I48" s="1676"/>
      <c r="J48" s="1677"/>
      <c r="K48" s="290"/>
      <c r="L48" s="1433"/>
      <c r="M48" s="279"/>
      <c r="N48" s="279"/>
      <c r="O48" s="279"/>
      <c r="P48" s="1490"/>
      <c r="Q48" s="281"/>
      <c r="R48" s="1656"/>
      <c r="S48" s="1657"/>
      <c r="T48" s="1682"/>
      <c r="U48" s="1530"/>
      <c r="V48" s="1531"/>
      <c r="W48" s="1656"/>
      <c r="X48" s="1657"/>
      <c r="Y48" s="1656"/>
      <c r="Z48" s="1530"/>
      <c r="AA48" s="1659"/>
      <c r="AB48" s="1660"/>
      <c r="AC48" s="1651"/>
      <c r="AD48" s="1652"/>
      <c r="AE48" s="1652"/>
      <c r="AF48" s="1652"/>
      <c r="AG48" s="1652"/>
      <c r="AH48" s="1652"/>
      <c r="AI48" s="1652"/>
      <c r="AJ48" s="1652"/>
      <c r="AK48" s="1652"/>
      <c r="AL48" s="1652"/>
      <c r="AM48" s="1712"/>
      <c r="AN48" s="150"/>
    </row>
    <row r="49" spans="1:40" ht="26.25" customHeight="1">
      <c r="A49" s="86"/>
      <c r="B49" s="148"/>
      <c r="C49" s="1651"/>
      <c r="D49" s="1652"/>
      <c r="E49" s="1652"/>
      <c r="F49" s="1652"/>
      <c r="G49" s="1681"/>
      <c r="H49" s="290"/>
      <c r="I49" s="1676"/>
      <c r="J49" s="1677"/>
      <c r="K49" s="290"/>
      <c r="L49" s="1433"/>
      <c r="M49" s="279"/>
      <c r="N49" s="279"/>
      <c r="O49" s="279"/>
      <c r="P49" s="1490"/>
      <c r="Q49" s="281"/>
      <c r="R49" s="1656"/>
      <c r="S49" s="1657"/>
      <c r="T49" s="1682"/>
      <c r="U49" s="1530"/>
      <c r="V49" s="1531"/>
      <c r="W49" s="1656"/>
      <c r="X49" s="1657"/>
      <c r="Y49" s="1656"/>
      <c r="Z49" s="1530"/>
      <c r="AA49" s="1659"/>
      <c r="AB49" s="1660"/>
      <c r="AC49" s="1651"/>
      <c r="AD49" s="1652"/>
      <c r="AE49" s="1652"/>
      <c r="AF49" s="1652"/>
      <c r="AG49" s="1652"/>
      <c r="AH49" s="1652"/>
      <c r="AI49" s="1652"/>
      <c r="AJ49" s="1652"/>
      <c r="AK49" s="1652"/>
      <c r="AL49" s="1652"/>
      <c r="AM49" s="1712"/>
      <c r="AN49" s="150"/>
    </row>
    <row r="50" spans="1:40" ht="26.25" customHeight="1">
      <c r="A50" s="86"/>
      <c r="B50" s="148"/>
      <c r="C50" s="1651"/>
      <c r="D50" s="1652"/>
      <c r="E50" s="1652"/>
      <c r="F50" s="1652"/>
      <c r="G50" s="1653"/>
      <c r="H50" s="290"/>
      <c r="I50" s="1676"/>
      <c r="J50" s="1677"/>
      <c r="K50" s="290"/>
      <c r="L50" s="1433"/>
      <c r="M50" s="279"/>
      <c r="N50" s="279"/>
      <c r="O50" s="279"/>
      <c r="P50" s="1490"/>
      <c r="Q50" s="281"/>
      <c r="R50" s="1656"/>
      <c r="S50" s="1657"/>
      <c r="T50" s="1658"/>
      <c r="U50" s="1530"/>
      <c r="V50" s="1530"/>
      <c r="W50" s="1656"/>
      <c r="X50" s="1657"/>
      <c r="Y50" s="1656"/>
      <c r="Z50" s="1530"/>
      <c r="AA50" s="1659"/>
      <c r="AB50" s="1660"/>
      <c r="AC50" s="1651"/>
      <c r="AD50" s="1652"/>
      <c r="AE50" s="1652"/>
      <c r="AF50" s="1652"/>
      <c r="AG50" s="1652"/>
      <c r="AH50" s="1652"/>
      <c r="AI50" s="1652"/>
      <c r="AJ50" s="1652"/>
      <c r="AK50" s="1652"/>
      <c r="AL50" s="1652"/>
      <c r="AM50" s="1712"/>
      <c r="AN50" s="150"/>
    </row>
    <row r="51" spans="1:40" ht="26.25" customHeight="1">
      <c r="A51" s="86"/>
      <c r="B51" s="148"/>
      <c r="C51" s="1651"/>
      <c r="D51" s="1652"/>
      <c r="E51" s="1652"/>
      <c r="F51" s="1652"/>
      <c r="G51" s="1653"/>
      <c r="H51" s="290"/>
      <c r="I51" s="1654"/>
      <c r="J51" s="1655"/>
      <c r="K51" s="290"/>
      <c r="L51" s="278"/>
      <c r="M51" s="279"/>
      <c r="N51" s="279"/>
      <c r="O51" s="279"/>
      <c r="P51" s="280"/>
      <c r="Q51" s="281"/>
      <c r="R51" s="1656"/>
      <c r="S51" s="1657"/>
      <c r="T51" s="1658"/>
      <c r="U51" s="1530"/>
      <c r="V51" s="1530"/>
      <c r="W51" s="1656"/>
      <c r="X51" s="1657"/>
      <c r="Y51" s="1656"/>
      <c r="Z51" s="1530"/>
      <c r="AA51" s="1659"/>
      <c r="AB51" s="1660"/>
      <c r="AC51" s="1651"/>
      <c r="AD51" s="1661"/>
      <c r="AE51" s="1661"/>
      <c r="AF51" s="1661"/>
      <c r="AG51" s="1661"/>
      <c r="AH51" s="1661"/>
      <c r="AI51" s="1661"/>
      <c r="AJ51" s="1661"/>
      <c r="AK51" s="1661"/>
      <c r="AL51" s="1661"/>
      <c r="AM51" s="1662"/>
      <c r="AN51" s="150"/>
    </row>
    <row r="52" spans="1:40" ht="26.25" customHeight="1">
      <c r="A52" s="86"/>
      <c r="B52" s="148"/>
      <c r="C52" s="1651"/>
      <c r="D52" s="1652"/>
      <c r="E52" s="1652"/>
      <c r="F52" s="1652"/>
      <c r="G52" s="1653"/>
      <c r="H52" s="290"/>
      <c r="I52" s="1654"/>
      <c r="J52" s="1655"/>
      <c r="K52" s="290"/>
      <c r="L52" s="278"/>
      <c r="M52" s="279"/>
      <c r="N52" s="279"/>
      <c r="O52" s="279"/>
      <c r="P52" s="280"/>
      <c r="Q52" s="281"/>
      <c r="R52" s="1656"/>
      <c r="S52" s="1657"/>
      <c r="T52" s="1658"/>
      <c r="U52" s="1530"/>
      <c r="V52" s="1530"/>
      <c r="W52" s="1656"/>
      <c r="X52" s="1657"/>
      <c r="Y52" s="1656"/>
      <c r="Z52" s="1530"/>
      <c r="AA52" s="1659"/>
      <c r="AB52" s="1660"/>
      <c r="AC52" s="1651"/>
      <c r="AD52" s="1661"/>
      <c r="AE52" s="1661"/>
      <c r="AF52" s="1661"/>
      <c r="AG52" s="1661"/>
      <c r="AH52" s="1661"/>
      <c r="AI52" s="1661"/>
      <c r="AJ52" s="1661"/>
      <c r="AK52" s="1661"/>
      <c r="AL52" s="1661"/>
      <c r="AM52" s="1662"/>
      <c r="AN52" s="150"/>
    </row>
    <row r="53" spans="1:40" ht="26.25" customHeight="1">
      <c r="A53" s="86"/>
      <c r="B53" s="148"/>
      <c r="C53" s="1651"/>
      <c r="D53" s="1652"/>
      <c r="E53" s="1652"/>
      <c r="F53" s="1652"/>
      <c r="G53" s="1653"/>
      <c r="H53" s="290"/>
      <c r="I53" s="1654"/>
      <c r="J53" s="1655"/>
      <c r="K53" s="290"/>
      <c r="L53" s="278"/>
      <c r="M53" s="279"/>
      <c r="N53" s="279"/>
      <c r="O53" s="279"/>
      <c r="P53" s="280"/>
      <c r="Q53" s="281"/>
      <c r="R53" s="1656"/>
      <c r="S53" s="1657"/>
      <c r="T53" s="1658"/>
      <c r="U53" s="1530"/>
      <c r="V53" s="1530"/>
      <c r="W53" s="1656"/>
      <c r="X53" s="1657"/>
      <c r="Y53" s="1656"/>
      <c r="Z53" s="1530"/>
      <c r="AA53" s="1659"/>
      <c r="AB53" s="1660"/>
      <c r="AC53" s="1651"/>
      <c r="AD53" s="1661"/>
      <c r="AE53" s="1661"/>
      <c r="AF53" s="1661"/>
      <c r="AG53" s="1661"/>
      <c r="AH53" s="1661"/>
      <c r="AI53" s="1661"/>
      <c r="AJ53" s="1661"/>
      <c r="AK53" s="1661"/>
      <c r="AL53" s="1661"/>
      <c r="AM53" s="1662"/>
      <c r="AN53" s="150"/>
    </row>
    <row r="54" spans="1:40" ht="26.25" customHeight="1">
      <c r="A54" s="86"/>
      <c r="B54" s="148"/>
      <c r="C54" s="1651"/>
      <c r="D54" s="1652"/>
      <c r="E54" s="1652"/>
      <c r="F54" s="1652"/>
      <c r="G54" s="1653"/>
      <c r="H54" s="290"/>
      <c r="I54" s="1654"/>
      <c r="J54" s="1655"/>
      <c r="K54" s="290"/>
      <c r="L54" s="278"/>
      <c r="M54" s="279"/>
      <c r="N54" s="279"/>
      <c r="O54" s="279"/>
      <c r="P54" s="280"/>
      <c r="Q54" s="281"/>
      <c r="R54" s="1656"/>
      <c r="S54" s="1657"/>
      <c r="T54" s="1658"/>
      <c r="U54" s="1530"/>
      <c r="V54" s="1530"/>
      <c r="W54" s="1656"/>
      <c r="X54" s="1657"/>
      <c r="Y54" s="1656"/>
      <c r="Z54" s="1530"/>
      <c r="AA54" s="1659"/>
      <c r="AB54" s="1660"/>
      <c r="AC54" s="1651"/>
      <c r="AD54" s="1661"/>
      <c r="AE54" s="1661"/>
      <c r="AF54" s="1661"/>
      <c r="AG54" s="1661"/>
      <c r="AH54" s="1661"/>
      <c r="AI54" s="1661"/>
      <c r="AJ54" s="1661"/>
      <c r="AK54" s="1661"/>
      <c r="AL54" s="1661"/>
      <c r="AM54" s="1662"/>
      <c r="AN54" s="150"/>
    </row>
    <row r="55" spans="1:40" ht="26.25" customHeight="1">
      <c r="A55" s="86"/>
      <c r="B55" s="148"/>
      <c r="C55" s="1651"/>
      <c r="D55" s="1652"/>
      <c r="E55" s="1652"/>
      <c r="F55" s="1652"/>
      <c r="G55" s="1653"/>
      <c r="H55" s="290"/>
      <c r="I55" s="1654"/>
      <c r="J55" s="1655"/>
      <c r="K55" s="290"/>
      <c r="L55" s="278"/>
      <c r="M55" s="279"/>
      <c r="N55" s="279"/>
      <c r="O55" s="279"/>
      <c r="P55" s="280"/>
      <c r="Q55" s="281"/>
      <c r="R55" s="1656"/>
      <c r="S55" s="1657"/>
      <c r="T55" s="1658"/>
      <c r="U55" s="1530"/>
      <c r="V55" s="1530"/>
      <c r="W55" s="1656"/>
      <c r="X55" s="1657"/>
      <c r="Y55" s="1656"/>
      <c r="Z55" s="1530"/>
      <c r="AA55" s="1659"/>
      <c r="AB55" s="1660"/>
      <c r="AC55" s="1651"/>
      <c r="AD55" s="1661"/>
      <c r="AE55" s="1661"/>
      <c r="AF55" s="1661"/>
      <c r="AG55" s="1661"/>
      <c r="AH55" s="1661"/>
      <c r="AI55" s="1661"/>
      <c r="AJ55" s="1661"/>
      <c r="AK55" s="1661"/>
      <c r="AL55" s="1661"/>
      <c r="AM55" s="1662"/>
      <c r="AN55" s="150"/>
    </row>
    <row r="56" spans="1:40" ht="26.25" customHeight="1">
      <c r="A56" s="86"/>
      <c r="B56" s="148"/>
      <c r="C56" s="1651"/>
      <c r="D56" s="1652"/>
      <c r="E56" s="1652"/>
      <c r="F56" s="1652"/>
      <c r="G56" s="1653"/>
      <c r="H56" s="290"/>
      <c r="I56" s="1654"/>
      <c r="J56" s="1655"/>
      <c r="K56" s="290"/>
      <c r="L56" s="278"/>
      <c r="M56" s="279"/>
      <c r="N56" s="279"/>
      <c r="O56" s="279"/>
      <c r="P56" s="280"/>
      <c r="Q56" s="281"/>
      <c r="R56" s="1656"/>
      <c r="S56" s="1657"/>
      <c r="T56" s="1658"/>
      <c r="U56" s="1530"/>
      <c r="V56" s="1530"/>
      <c r="W56" s="1656"/>
      <c r="X56" s="1657"/>
      <c r="Y56" s="1656"/>
      <c r="Z56" s="1530"/>
      <c r="AA56" s="1659"/>
      <c r="AB56" s="1660"/>
      <c r="AC56" s="1651"/>
      <c r="AD56" s="1661"/>
      <c r="AE56" s="1661"/>
      <c r="AF56" s="1661"/>
      <c r="AG56" s="1661"/>
      <c r="AH56" s="1661"/>
      <c r="AI56" s="1661"/>
      <c r="AJ56" s="1661"/>
      <c r="AK56" s="1661"/>
      <c r="AL56" s="1661"/>
      <c r="AM56" s="1662"/>
      <c r="AN56" s="150"/>
    </row>
    <row r="57" spans="1:40" ht="26.25" customHeight="1">
      <c r="A57" s="86"/>
      <c r="B57" s="148"/>
      <c r="C57" s="1651"/>
      <c r="D57" s="1652"/>
      <c r="E57" s="1652"/>
      <c r="F57" s="1652"/>
      <c r="G57" s="1653"/>
      <c r="H57" s="290"/>
      <c r="I57" s="1654"/>
      <c r="J57" s="1655"/>
      <c r="K57" s="290"/>
      <c r="L57" s="278"/>
      <c r="M57" s="279"/>
      <c r="N57" s="279"/>
      <c r="O57" s="279"/>
      <c r="P57" s="280"/>
      <c r="Q57" s="281"/>
      <c r="R57" s="1656"/>
      <c r="S57" s="1657"/>
      <c r="T57" s="1658"/>
      <c r="U57" s="1530"/>
      <c r="V57" s="1530"/>
      <c r="W57" s="1656"/>
      <c r="X57" s="1657"/>
      <c r="Y57" s="1656"/>
      <c r="Z57" s="1530"/>
      <c r="AA57" s="1659"/>
      <c r="AB57" s="1660"/>
      <c r="AC57" s="1651"/>
      <c r="AD57" s="1661"/>
      <c r="AE57" s="1661"/>
      <c r="AF57" s="1661"/>
      <c r="AG57" s="1661"/>
      <c r="AH57" s="1661"/>
      <c r="AI57" s="1661"/>
      <c r="AJ57" s="1661"/>
      <c r="AK57" s="1661"/>
      <c r="AL57" s="1661"/>
      <c r="AM57" s="1662"/>
      <c r="AN57" s="150"/>
    </row>
    <row r="58" spans="1:40" ht="26.25" customHeight="1">
      <c r="A58" s="86"/>
      <c r="B58" s="148"/>
      <c r="C58" s="1651"/>
      <c r="D58" s="1652"/>
      <c r="E58" s="1652"/>
      <c r="F58" s="1652"/>
      <c r="G58" s="1653"/>
      <c r="H58" s="290"/>
      <c r="I58" s="1654"/>
      <c r="J58" s="1655"/>
      <c r="K58" s="290"/>
      <c r="L58" s="278"/>
      <c r="M58" s="279"/>
      <c r="N58" s="279"/>
      <c r="O58" s="279"/>
      <c r="P58" s="280"/>
      <c r="Q58" s="281"/>
      <c r="R58" s="1656"/>
      <c r="S58" s="1657"/>
      <c r="T58" s="1658"/>
      <c r="U58" s="1530"/>
      <c r="V58" s="1530"/>
      <c r="W58" s="1656"/>
      <c r="X58" s="1657"/>
      <c r="Y58" s="1656"/>
      <c r="Z58" s="1530"/>
      <c r="AA58" s="1659"/>
      <c r="AB58" s="1660"/>
      <c r="AC58" s="1651"/>
      <c r="AD58" s="1661"/>
      <c r="AE58" s="1661"/>
      <c r="AF58" s="1661"/>
      <c r="AG58" s="1661"/>
      <c r="AH58" s="1661"/>
      <c r="AI58" s="1661"/>
      <c r="AJ58" s="1661"/>
      <c r="AK58" s="1661"/>
      <c r="AL58" s="1661"/>
      <c r="AM58" s="1662"/>
      <c r="AN58" s="150"/>
    </row>
    <row r="59" spans="1:40" ht="26.25" customHeight="1">
      <c r="A59" s="86"/>
      <c r="B59" s="148"/>
      <c r="C59" s="1651"/>
      <c r="D59" s="1652"/>
      <c r="E59" s="1652"/>
      <c r="F59" s="1652"/>
      <c r="G59" s="1653"/>
      <c r="H59" s="290"/>
      <c r="I59" s="1654"/>
      <c r="J59" s="1655"/>
      <c r="K59" s="290"/>
      <c r="L59" s="278"/>
      <c r="M59" s="279"/>
      <c r="N59" s="279"/>
      <c r="O59" s="279"/>
      <c r="P59" s="280"/>
      <c r="Q59" s="281"/>
      <c r="R59" s="1656"/>
      <c r="S59" s="1657"/>
      <c r="T59" s="1658"/>
      <c r="U59" s="1530"/>
      <c r="V59" s="1530"/>
      <c r="W59" s="1656"/>
      <c r="X59" s="1657"/>
      <c r="Y59" s="1656"/>
      <c r="Z59" s="1530"/>
      <c r="AA59" s="1659"/>
      <c r="AB59" s="1660"/>
      <c r="AC59" s="1651"/>
      <c r="AD59" s="1661"/>
      <c r="AE59" s="1661"/>
      <c r="AF59" s="1661"/>
      <c r="AG59" s="1661"/>
      <c r="AH59" s="1661"/>
      <c r="AI59" s="1661"/>
      <c r="AJ59" s="1661"/>
      <c r="AK59" s="1661"/>
      <c r="AL59" s="1661"/>
      <c r="AM59" s="1662"/>
      <c r="AN59" s="150"/>
    </row>
    <row r="60" spans="1:40" ht="26.25" customHeight="1">
      <c r="A60" s="86"/>
      <c r="B60" s="148"/>
      <c r="C60" s="1651"/>
      <c r="D60" s="1652"/>
      <c r="E60" s="1652"/>
      <c r="F60" s="1652"/>
      <c r="G60" s="1653"/>
      <c r="H60" s="290"/>
      <c r="I60" s="1654"/>
      <c r="J60" s="1655"/>
      <c r="K60" s="290"/>
      <c r="L60" s="278"/>
      <c r="M60" s="279"/>
      <c r="N60" s="279"/>
      <c r="O60" s="279"/>
      <c r="P60" s="280"/>
      <c r="Q60" s="281"/>
      <c r="R60" s="1656"/>
      <c r="S60" s="1657"/>
      <c r="T60" s="1658"/>
      <c r="U60" s="1530"/>
      <c r="V60" s="1530"/>
      <c r="W60" s="1656"/>
      <c r="X60" s="1657"/>
      <c r="Y60" s="1656"/>
      <c r="Z60" s="1530"/>
      <c r="AA60" s="1659"/>
      <c r="AB60" s="1660"/>
      <c r="AC60" s="1651"/>
      <c r="AD60" s="1661"/>
      <c r="AE60" s="1661"/>
      <c r="AF60" s="1661"/>
      <c r="AG60" s="1661"/>
      <c r="AH60" s="1661"/>
      <c r="AI60" s="1661"/>
      <c r="AJ60" s="1661"/>
      <c r="AK60" s="1661"/>
      <c r="AL60" s="1661"/>
      <c r="AM60" s="1662"/>
      <c r="AN60" s="150"/>
    </row>
    <row r="61" spans="1:40" ht="26.25" customHeight="1">
      <c r="A61" s="86"/>
      <c r="B61" s="148"/>
      <c r="C61" s="1651"/>
      <c r="D61" s="1652"/>
      <c r="E61" s="1652"/>
      <c r="F61" s="1652"/>
      <c r="G61" s="1653"/>
      <c r="H61" s="290"/>
      <c r="I61" s="1654"/>
      <c r="J61" s="1655"/>
      <c r="K61" s="290"/>
      <c r="L61" s="278"/>
      <c r="M61" s="279"/>
      <c r="N61" s="279"/>
      <c r="O61" s="279"/>
      <c r="P61" s="280"/>
      <c r="Q61" s="281"/>
      <c r="R61" s="1656"/>
      <c r="S61" s="1657"/>
      <c r="T61" s="1658"/>
      <c r="U61" s="1530"/>
      <c r="V61" s="1530"/>
      <c r="W61" s="1656"/>
      <c r="X61" s="1657"/>
      <c r="Y61" s="1656"/>
      <c r="Z61" s="1530"/>
      <c r="AA61" s="1659"/>
      <c r="AB61" s="1660"/>
      <c r="AC61" s="1651"/>
      <c r="AD61" s="1661"/>
      <c r="AE61" s="1661"/>
      <c r="AF61" s="1661"/>
      <c r="AG61" s="1661"/>
      <c r="AH61" s="1661"/>
      <c r="AI61" s="1661"/>
      <c r="AJ61" s="1661"/>
      <c r="AK61" s="1661"/>
      <c r="AL61" s="1661"/>
      <c r="AM61" s="1662"/>
      <c r="AN61" s="150"/>
    </row>
    <row r="62" spans="1:40" ht="8.25" customHeight="1">
      <c r="A62" s="86"/>
      <c r="B62" s="148"/>
      <c r="C62" s="1730"/>
      <c r="D62" s="1575"/>
      <c r="E62" s="1575"/>
      <c r="F62" s="1575"/>
      <c r="G62" s="1575"/>
      <c r="H62" s="1575"/>
      <c r="I62" s="1575"/>
      <c r="J62" s="1575"/>
      <c r="K62" s="1575"/>
      <c r="L62" s="1575"/>
      <c r="M62" s="1575"/>
      <c r="N62" s="1575"/>
      <c r="O62" s="1575"/>
      <c r="P62" s="1575"/>
      <c r="Q62" s="1575"/>
      <c r="R62" s="1575"/>
      <c r="S62" s="1575"/>
      <c r="T62" s="1575"/>
      <c r="U62" s="1575"/>
      <c r="V62" s="1575"/>
      <c r="W62" s="1575"/>
      <c r="X62" s="1575"/>
      <c r="Y62" s="1575"/>
      <c r="Z62" s="1575"/>
      <c r="AA62" s="1575"/>
      <c r="AB62" s="1575"/>
      <c r="AC62" s="1575"/>
      <c r="AD62" s="1575"/>
      <c r="AE62" s="1575"/>
      <c r="AF62" s="1575"/>
      <c r="AG62" s="1575"/>
      <c r="AH62" s="1575"/>
      <c r="AI62" s="1575"/>
      <c r="AJ62" s="1575"/>
      <c r="AK62" s="1575"/>
      <c r="AL62" s="1575"/>
      <c r="AM62" s="1576"/>
      <c r="AN62" s="150"/>
    </row>
    <row r="63" spans="1:40" ht="8.25" customHeight="1">
      <c r="A63" s="276"/>
      <c r="B63" s="277"/>
      <c r="C63" s="1725" t="str">
        <f>IF(AC30="","",CONCATENATE(E30,": ",AC30))</f>
        <v/>
      </c>
      <c r="D63" s="1603"/>
      <c r="E63" s="1603"/>
      <c r="F63" s="1603"/>
      <c r="G63" s="1603"/>
      <c r="H63" s="1603"/>
      <c r="I63" s="1603"/>
      <c r="J63" s="1603"/>
      <c r="K63" s="1603"/>
      <c r="L63" s="1603"/>
      <c r="M63" s="1603"/>
      <c r="N63" s="1603"/>
      <c r="O63" s="1603"/>
      <c r="P63" s="1603"/>
      <c r="Q63" s="1603"/>
      <c r="R63" s="1603"/>
      <c r="S63" s="1603"/>
      <c r="T63" s="1603"/>
      <c r="U63" s="1603"/>
      <c r="V63" s="1603"/>
      <c r="W63" s="1603"/>
      <c r="X63" s="1603"/>
      <c r="Y63" s="1603"/>
      <c r="Z63" s="1603"/>
      <c r="AA63" s="1603"/>
      <c r="AB63" s="1603"/>
      <c r="AC63" s="1603"/>
      <c r="AD63" s="1603"/>
      <c r="AE63" s="1603"/>
      <c r="AF63" s="1603"/>
      <c r="AG63" s="1603"/>
      <c r="AH63" s="1603"/>
      <c r="AI63" s="1603"/>
      <c r="AJ63" s="1603"/>
      <c r="AK63" s="1603"/>
      <c r="AL63" s="1603"/>
      <c r="AM63" s="1604"/>
      <c r="AN63" s="241"/>
    </row>
    <row r="64" spans="1:40" ht="3.75" customHeight="1">
      <c r="A64" s="86"/>
      <c r="B64" s="148"/>
      <c r="C64" s="1726"/>
      <c r="D64" s="1530"/>
      <c r="E64" s="1530"/>
      <c r="F64" s="1530"/>
      <c r="G64" s="1530"/>
      <c r="H64" s="1530"/>
      <c r="I64" s="1530"/>
      <c r="J64" s="1530"/>
      <c r="K64" s="1530"/>
      <c r="L64" s="1530"/>
      <c r="M64" s="1530"/>
      <c r="N64" s="1530"/>
      <c r="O64" s="1530"/>
      <c r="P64" s="1530"/>
      <c r="Q64" s="1530"/>
      <c r="R64" s="1530"/>
      <c r="S64" s="1530"/>
      <c r="T64" s="1530"/>
      <c r="U64" s="1530"/>
      <c r="V64" s="1530"/>
      <c r="W64" s="1530"/>
      <c r="X64" s="1530"/>
      <c r="Y64" s="1530"/>
      <c r="Z64" s="1530"/>
      <c r="AA64" s="1530"/>
      <c r="AB64" s="1530"/>
      <c r="AC64" s="1530"/>
      <c r="AD64" s="1530"/>
      <c r="AE64" s="1530"/>
      <c r="AF64" s="1530"/>
      <c r="AG64" s="1530"/>
      <c r="AH64" s="1530"/>
      <c r="AI64" s="1530"/>
      <c r="AJ64" s="1530"/>
      <c r="AK64" s="1530"/>
      <c r="AL64" s="1530"/>
      <c r="AM64" s="1531"/>
      <c r="AN64" s="150"/>
    </row>
    <row r="65" spans="1:40" ht="20.25" customHeight="1">
      <c r="A65" s="86"/>
      <c r="B65" s="148"/>
      <c r="C65" s="1651"/>
      <c r="D65" s="1652"/>
      <c r="E65" s="1652"/>
      <c r="F65" s="1652"/>
      <c r="G65" s="1653"/>
      <c r="H65" s="290"/>
      <c r="I65" s="1654"/>
      <c r="J65" s="1655"/>
      <c r="K65" s="290"/>
      <c r="L65" s="278"/>
      <c r="M65" s="279"/>
      <c r="N65" s="279"/>
      <c r="O65" s="279"/>
      <c r="P65" s="280"/>
      <c r="Q65" s="281"/>
      <c r="R65" s="1656"/>
      <c r="S65" s="1657"/>
      <c r="T65" s="1658"/>
      <c r="U65" s="1530"/>
      <c r="V65" s="1530"/>
      <c r="W65" s="1656"/>
      <c r="X65" s="1657"/>
      <c r="Y65" s="1656"/>
      <c r="Z65" s="1530"/>
      <c r="AA65" s="1659"/>
      <c r="AB65" s="1660"/>
      <c r="AC65" s="1651"/>
      <c r="AD65" s="1661"/>
      <c r="AE65" s="1661"/>
      <c r="AF65" s="1661"/>
      <c r="AG65" s="1661"/>
      <c r="AH65" s="1661"/>
      <c r="AI65" s="1661"/>
      <c r="AJ65" s="1661"/>
      <c r="AK65" s="1661"/>
      <c r="AL65" s="1661"/>
      <c r="AM65" s="1662"/>
      <c r="AN65" s="150"/>
    </row>
    <row r="66" spans="1:40" ht="20.25" customHeight="1">
      <c r="A66" s="86"/>
      <c r="B66" s="148"/>
      <c r="C66" s="1651"/>
      <c r="D66" s="1652"/>
      <c r="E66" s="1652"/>
      <c r="F66" s="1652"/>
      <c r="G66" s="1653"/>
      <c r="H66" s="290"/>
      <c r="I66" s="1654"/>
      <c r="J66" s="1655"/>
      <c r="K66" s="290"/>
      <c r="L66" s="278"/>
      <c r="M66" s="279"/>
      <c r="N66" s="279"/>
      <c r="O66" s="279"/>
      <c r="P66" s="280"/>
      <c r="Q66" s="281"/>
      <c r="R66" s="1656"/>
      <c r="S66" s="1657"/>
      <c r="T66" s="1658"/>
      <c r="U66" s="1530"/>
      <c r="V66" s="1530"/>
      <c r="W66" s="1656"/>
      <c r="X66" s="1657"/>
      <c r="Y66" s="1656"/>
      <c r="Z66" s="1530"/>
      <c r="AA66" s="1659"/>
      <c r="AB66" s="1660"/>
      <c r="AC66" s="1651"/>
      <c r="AD66" s="1661"/>
      <c r="AE66" s="1661"/>
      <c r="AF66" s="1661"/>
      <c r="AG66" s="1661"/>
      <c r="AH66" s="1661"/>
      <c r="AI66" s="1661"/>
      <c r="AJ66" s="1661"/>
      <c r="AK66" s="1661"/>
      <c r="AL66" s="1661"/>
      <c r="AM66" s="1662"/>
      <c r="AN66" s="150"/>
    </row>
    <row r="67" spans="1:40" ht="20.25" customHeight="1">
      <c r="A67" s="86"/>
      <c r="B67" s="148"/>
      <c r="C67" s="1651"/>
      <c r="D67" s="1652"/>
      <c r="E67" s="1652"/>
      <c r="F67" s="1652"/>
      <c r="G67" s="1653"/>
      <c r="H67" s="290"/>
      <c r="I67" s="1654"/>
      <c r="J67" s="1655"/>
      <c r="K67" s="290"/>
      <c r="L67" s="278"/>
      <c r="M67" s="279"/>
      <c r="N67" s="279"/>
      <c r="O67" s="279"/>
      <c r="P67" s="280"/>
      <c r="Q67" s="281"/>
      <c r="R67" s="1656"/>
      <c r="S67" s="1657"/>
      <c r="T67" s="1658"/>
      <c r="U67" s="1530"/>
      <c r="V67" s="1530"/>
      <c r="W67" s="1656"/>
      <c r="X67" s="1657"/>
      <c r="Y67" s="1656"/>
      <c r="Z67" s="1530"/>
      <c r="AA67" s="1659"/>
      <c r="AB67" s="1660"/>
      <c r="AC67" s="1651"/>
      <c r="AD67" s="1661"/>
      <c r="AE67" s="1661"/>
      <c r="AF67" s="1661"/>
      <c r="AG67" s="1661"/>
      <c r="AH67" s="1661"/>
      <c r="AI67" s="1661"/>
      <c r="AJ67" s="1661"/>
      <c r="AK67" s="1661"/>
      <c r="AL67" s="1661"/>
      <c r="AM67" s="1662"/>
      <c r="AN67" s="150"/>
    </row>
    <row r="68" spans="1:40" ht="20.25" customHeight="1">
      <c r="A68" s="86"/>
      <c r="B68" s="148"/>
      <c r="C68" s="1651"/>
      <c r="D68" s="1652"/>
      <c r="E68" s="1652"/>
      <c r="F68" s="1652"/>
      <c r="G68" s="1653"/>
      <c r="H68" s="290"/>
      <c r="I68" s="1654"/>
      <c r="J68" s="1655"/>
      <c r="K68" s="290"/>
      <c r="L68" s="278"/>
      <c r="M68" s="279"/>
      <c r="N68" s="279"/>
      <c r="O68" s="279"/>
      <c r="P68" s="280"/>
      <c r="Q68" s="281"/>
      <c r="R68" s="1656"/>
      <c r="S68" s="1657"/>
      <c r="T68" s="1658"/>
      <c r="U68" s="1530"/>
      <c r="V68" s="1530"/>
      <c r="W68" s="1656"/>
      <c r="X68" s="1657"/>
      <c r="Y68" s="1656"/>
      <c r="Z68" s="1530"/>
      <c r="AA68" s="1659"/>
      <c r="AB68" s="1660"/>
      <c r="AC68" s="1651"/>
      <c r="AD68" s="1661"/>
      <c r="AE68" s="1661"/>
      <c r="AF68" s="1661"/>
      <c r="AG68" s="1661"/>
      <c r="AH68" s="1661"/>
      <c r="AI68" s="1661"/>
      <c r="AJ68" s="1661"/>
      <c r="AK68" s="1661"/>
      <c r="AL68" s="1661"/>
      <c r="AM68" s="1662"/>
      <c r="AN68" s="150"/>
    </row>
    <row r="69" spans="1:40" ht="20.25" customHeight="1">
      <c r="A69" s="86"/>
      <c r="B69" s="148"/>
      <c r="C69" s="1651"/>
      <c r="D69" s="1652"/>
      <c r="E69" s="1652"/>
      <c r="F69" s="1652"/>
      <c r="G69" s="1653"/>
      <c r="H69" s="290"/>
      <c r="I69" s="1654"/>
      <c r="J69" s="1655"/>
      <c r="K69" s="290"/>
      <c r="L69" s="278"/>
      <c r="M69" s="279"/>
      <c r="N69" s="279"/>
      <c r="O69" s="279"/>
      <c r="P69" s="280"/>
      <c r="Q69" s="281"/>
      <c r="R69" s="1656"/>
      <c r="S69" s="1657"/>
      <c r="T69" s="1658"/>
      <c r="U69" s="1530"/>
      <c r="V69" s="1530"/>
      <c r="W69" s="1656"/>
      <c r="X69" s="1657"/>
      <c r="Y69" s="1656"/>
      <c r="Z69" s="1530"/>
      <c r="AA69" s="1659"/>
      <c r="AB69" s="1660"/>
      <c r="AC69" s="1651"/>
      <c r="AD69" s="1661"/>
      <c r="AE69" s="1661"/>
      <c r="AF69" s="1661"/>
      <c r="AG69" s="1661"/>
      <c r="AH69" s="1661"/>
      <c r="AI69" s="1661"/>
      <c r="AJ69" s="1661"/>
      <c r="AK69" s="1661"/>
      <c r="AL69" s="1661"/>
      <c r="AM69" s="1662"/>
      <c r="AN69" s="150"/>
    </row>
    <row r="70" spans="1:40" ht="20.25" customHeight="1">
      <c r="A70" s="86"/>
      <c r="B70" s="148"/>
      <c r="C70" s="1651"/>
      <c r="D70" s="1652"/>
      <c r="E70" s="1652"/>
      <c r="F70" s="1652"/>
      <c r="G70" s="1653"/>
      <c r="H70" s="290"/>
      <c r="I70" s="1654"/>
      <c r="J70" s="1655"/>
      <c r="K70" s="290"/>
      <c r="L70" s="278"/>
      <c r="M70" s="279"/>
      <c r="N70" s="279"/>
      <c r="O70" s="279"/>
      <c r="P70" s="280"/>
      <c r="Q70" s="281"/>
      <c r="R70" s="1656"/>
      <c r="S70" s="1657"/>
      <c r="T70" s="1658"/>
      <c r="U70" s="1530"/>
      <c r="V70" s="1530"/>
      <c r="W70" s="1656"/>
      <c r="X70" s="1657"/>
      <c r="Y70" s="1656"/>
      <c r="Z70" s="1530"/>
      <c r="AA70" s="1659"/>
      <c r="AB70" s="1660"/>
      <c r="AC70" s="1651"/>
      <c r="AD70" s="1661"/>
      <c r="AE70" s="1661"/>
      <c r="AF70" s="1661"/>
      <c r="AG70" s="1661"/>
      <c r="AH70" s="1661"/>
      <c r="AI70" s="1661"/>
      <c r="AJ70" s="1661"/>
      <c r="AK70" s="1661"/>
      <c r="AL70" s="1661"/>
      <c r="AM70" s="1662"/>
      <c r="AN70" s="150"/>
    </row>
    <row r="71" spans="1:40" ht="20.25" customHeight="1">
      <c r="A71" s="86"/>
      <c r="B71" s="148"/>
      <c r="C71" s="1651"/>
      <c r="D71" s="1652"/>
      <c r="E71" s="1652"/>
      <c r="F71" s="1652"/>
      <c r="G71" s="1653"/>
      <c r="H71" s="290"/>
      <c r="I71" s="1654"/>
      <c r="J71" s="1655"/>
      <c r="K71" s="290"/>
      <c r="L71" s="278"/>
      <c r="M71" s="279"/>
      <c r="N71" s="279"/>
      <c r="O71" s="279"/>
      <c r="P71" s="280"/>
      <c r="Q71" s="281"/>
      <c r="R71" s="1656"/>
      <c r="S71" s="1657"/>
      <c r="T71" s="1658"/>
      <c r="U71" s="1530"/>
      <c r="V71" s="1530"/>
      <c r="W71" s="1656"/>
      <c r="X71" s="1657"/>
      <c r="Y71" s="1656"/>
      <c r="Z71" s="1530"/>
      <c r="AA71" s="1659"/>
      <c r="AB71" s="1660"/>
      <c r="AC71" s="1651"/>
      <c r="AD71" s="1661"/>
      <c r="AE71" s="1661"/>
      <c r="AF71" s="1661"/>
      <c r="AG71" s="1661"/>
      <c r="AH71" s="1661"/>
      <c r="AI71" s="1661"/>
      <c r="AJ71" s="1661"/>
      <c r="AK71" s="1661"/>
      <c r="AL71" s="1661"/>
      <c r="AM71" s="1662"/>
      <c r="AN71" s="150"/>
    </row>
    <row r="72" spans="1:40" ht="20.25" customHeight="1">
      <c r="A72" s="86"/>
      <c r="B72" s="148"/>
      <c r="C72" s="1651"/>
      <c r="D72" s="1652"/>
      <c r="E72" s="1652"/>
      <c r="F72" s="1652"/>
      <c r="G72" s="1653"/>
      <c r="H72" s="290"/>
      <c r="I72" s="1654"/>
      <c r="J72" s="1655"/>
      <c r="K72" s="290"/>
      <c r="L72" s="278"/>
      <c r="M72" s="279"/>
      <c r="N72" s="279"/>
      <c r="O72" s="279"/>
      <c r="P72" s="280"/>
      <c r="Q72" s="281"/>
      <c r="R72" s="1656"/>
      <c r="S72" s="1657"/>
      <c r="T72" s="1658"/>
      <c r="U72" s="1530"/>
      <c r="V72" s="1530"/>
      <c r="W72" s="1656"/>
      <c r="X72" s="1657"/>
      <c r="Y72" s="1656"/>
      <c r="Z72" s="1530"/>
      <c r="AA72" s="1659"/>
      <c r="AB72" s="1660"/>
      <c r="AC72" s="1651"/>
      <c r="AD72" s="1661"/>
      <c r="AE72" s="1661"/>
      <c r="AF72" s="1661"/>
      <c r="AG72" s="1661"/>
      <c r="AH72" s="1661"/>
      <c r="AI72" s="1661"/>
      <c r="AJ72" s="1661"/>
      <c r="AK72" s="1661"/>
      <c r="AL72" s="1661"/>
      <c r="AM72" s="1662"/>
      <c r="AN72" s="150"/>
    </row>
    <row r="73" spans="1:40" ht="20.25" customHeight="1">
      <c r="A73" s="86"/>
      <c r="B73" s="148"/>
      <c r="C73" s="1651"/>
      <c r="D73" s="1652"/>
      <c r="E73" s="1652"/>
      <c r="F73" s="1652"/>
      <c r="G73" s="1653"/>
      <c r="H73" s="290"/>
      <c r="I73" s="1654"/>
      <c r="J73" s="1655"/>
      <c r="K73" s="290"/>
      <c r="L73" s="278"/>
      <c r="M73" s="279"/>
      <c r="N73" s="279"/>
      <c r="O73" s="279"/>
      <c r="P73" s="280"/>
      <c r="Q73" s="281"/>
      <c r="R73" s="1656"/>
      <c r="S73" s="1657"/>
      <c r="T73" s="1658"/>
      <c r="U73" s="1530"/>
      <c r="V73" s="1530"/>
      <c r="W73" s="1656"/>
      <c r="X73" s="1657"/>
      <c r="Y73" s="1656"/>
      <c r="Z73" s="1530"/>
      <c r="AA73" s="1659"/>
      <c r="AB73" s="1660"/>
      <c r="AC73" s="1651"/>
      <c r="AD73" s="1661"/>
      <c r="AE73" s="1661"/>
      <c r="AF73" s="1661"/>
      <c r="AG73" s="1661"/>
      <c r="AH73" s="1661"/>
      <c r="AI73" s="1661"/>
      <c r="AJ73" s="1661"/>
      <c r="AK73" s="1661"/>
      <c r="AL73" s="1661"/>
      <c r="AM73" s="1662"/>
      <c r="AN73" s="150"/>
    </row>
    <row r="74" spans="1:40" ht="20.25" customHeight="1">
      <c r="A74" s="86"/>
      <c r="B74" s="148"/>
      <c r="C74" s="1651"/>
      <c r="D74" s="1652"/>
      <c r="E74" s="1652"/>
      <c r="F74" s="1652"/>
      <c r="G74" s="1653"/>
      <c r="H74" s="290"/>
      <c r="I74" s="1654"/>
      <c r="J74" s="1655"/>
      <c r="K74" s="290"/>
      <c r="L74" s="278"/>
      <c r="M74" s="279"/>
      <c r="N74" s="279"/>
      <c r="O74" s="279"/>
      <c r="P74" s="280"/>
      <c r="Q74" s="281"/>
      <c r="R74" s="1656"/>
      <c r="S74" s="1657"/>
      <c r="T74" s="1658"/>
      <c r="U74" s="1530"/>
      <c r="V74" s="1530"/>
      <c r="W74" s="1656"/>
      <c r="X74" s="1657"/>
      <c r="Y74" s="1656"/>
      <c r="Z74" s="1530"/>
      <c r="AA74" s="1659"/>
      <c r="AB74" s="1660"/>
      <c r="AC74" s="1651"/>
      <c r="AD74" s="1661"/>
      <c r="AE74" s="1661"/>
      <c r="AF74" s="1661"/>
      <c r="AG74" s="1661"/>
      <c r="AH74" s="1661"/>
      <c r="AI74" s="1661"/>
      <c r="AJ74" s="1661"/>
      <c r="AK74" s="1661"/>
      <c r="AL74" s="1661"/>
      <c r="AM74" s="1662"/>
      <c r="AN74" s="150"/>
    </row>
    <row r="75" spans="1:40" ht="20.25" customHeight="1">
      <c r="A75" s="86"/>
      <c r="B75" s="148"/>
      <c r="C75" s="1651"/>
      <c r="D75" s="1652"/>
      <c r="E75" s="1652"/>
      <c r="F75" s="1652"/>
      <c r="G75" s="1653"/>
      <c r="H75" s="290"/>
      <c r="I75" s="1654"/>
      <c r="J75" s="1655"/>
      <c r="K75" s="290"/>
      <c r="L75" s="278"/>
      <c r="M75" s="279"/>
      <c r="N75" s="279"/>
      <c r="O75" s="279"/>
      <c r="P75" s="280"/>
      <c r="Q75" s="281"/>
      <c r="R75" s="1656"/>
      <c r="S75" s="1657"/>
      <c r="T75" s="1658"/>
      <c r="U75" s="1530"/>
      <c r="V75" s="1530"/>
      <c r="W75" s="1656"/>
      <c r="X75" s="1657"/>
      <c r="Y75" s="1656"/>
      <c r="Z75" s="1530"/>
      <c r="AA75" s="1659"/>
      <c r="AB75" s="1660"/>
      <c r="AC75" s="1651"/>
      <c r="AD75" s="1661"/>
      <c r="AE75" s="1661"/>
      <c r="AF75" s="1661"/>
      <c r="AG75" s="1661"/>
      <c r="AH75" s="1661"/>
      <c r="AI75" s="1661"/>
      <c r="AJ75" s="1661"/>
      <c r="AK75" s="1661"/>
      <c r="AL75" s="1661"/>
      <c r="AM75" s="1662"/>
      <c r="AN75" s="150"/>
    </row>
    <row r="76" spans="1:40" ht="20.25" customHeight="1">
      <c r="A76" s="86"/>
      <c r="B76" s="148"/>
      <c r="C76" s="1651"/>
      <c r="D76" s="1652"/>
      <c r="E76" s="1652"/>
      <c r="F76" s="1652"/>
      <c r="G76" s="1653"/>
      <c r="H76" s="290"/>
      <c r="I76" s="1654"/>
      <c r="J76" s="1655"/>
      <c r="K76" s="290"/>
      <c r="L76" s="278"/>
      <c r="M76" s="279"/>
      <c r="N76" s="279"/>
      <c r="O76" s="279"/>
      <c r="P76" s="280"/>
      <c r="Q76" s="281"/>
      <c r="R76" s="1656"/>
      <c r="S76" s="1657"/>
      <c r="T76" s="1658"/>
      <c r="U76" s="1530"/>
      <c r="V76" s="1530"/>
      <c r="W76" s="1656"/>
      <c r="X76" s="1657"/>
      <c r="Y76" s="1656"/>
      <c r="Z76" s="1530"/>
      <c r="AA76" s="1659"/>
      <c r="AB76" s="1660"/>
      <c r="AC76" s="1651"/>
      <c r="AD76" s="1661"/>
      <c r="AE76" s="1661"/>
      <c r="AF76" s="1661"/>
      <c r="AG76" s="1661"/>
      <c r="AH76" s="1661"/>
      <c r="AI76" s="1661"/>
      <c r="AJ76" s="1661"/>
      <c r="AK76" s="1661"/>
      <c r="AL76" s="1661"/>
      <c r="AM76" s="1662"/>
      <c r="AN76" s="150"/>
    </row>
    <row r="77" spans="1:40" ht="20.25" customHeight="1">
      <c r="A77" s="86"/>
      <c r="B77" s="148"/>
      <c r="C77" s="1651"/>
      <c r="D77" s="1652"/>
      <c r="E77" s="1652"/>
      <c r="F77" s="1652"/>
      <c r="G77" s="1653"/>
      <c r="H77" s="290"/>
      <c r="I77" s="1654"/>
      <c r="J77" s="1655"/>
      <c r="K77" s="290"/>
      <c r="L77" s="278"/>
      <c r="M77" s="279"/>
      <c r="N77" s="279"/>
      <c r="O77" s="279"/>
      <c r="P77" s="280"/>
      <c r="Q77" s="281"/>
      <c r="R77" s="1656"/>
      <c r="S77" s="1657"/>
      <c r="T77" s="1658"/>
      <c r="U77" s="1530"/>
      <c r="V77" s="1530"/>
      <c r="W77" s="1656"/>
      <c r="X77" s="1657"/>
      <c r="Y77" s="1656"/>
      <c r="Z77" s="1530"/>
      <c r="AA77" s="1659"/>
      <c r="AB77" s="1660"/>
      <c r="AC77" s="1651"/>
      <c r="AD77" s="1661"/>
      <c r="AE77" s="1661"/>
      <c r="AF77" s="1661"/>
      <c r="AG77" s="1661"/>
      <c r="AH77" s="1661"/>
      <c r="AI77" s="1661"/>
      <c r="AJ77" s="1661"/>
      <c r="AK77" s="1661"/>
      <c r="AL77" s="1661"/>
      <c r="AM77" s="1662"/>
      <c r="AN77" s="150"/>
    </row>
    <row r="78" spans="1:40" ht="20.25" customHeight="1">
      <c r="A78" s="86"/>
      <c r="B78" s="148"/>
      <c r="C78" s="1651"/>
      <c r="D78" s="1652"/>
      <c r="E78" s="1652"/>
      <c r="F78" s="1652"/>
      <c r="G78" s="1653"/>
      <c r="H78" s="290"/>
      <c r="I78" s="1654"/>
      <c r="J78" s="1655"/>
      <c r="K78" s="290"/>
      <c r="L78" s="278"/>
      <c r="M78" s="279"/>
      <c r="N78" s="279"/>
      <c r="O78" s="279"/>
      <c r="P78" s="280"/>
      <c r="Q78" s="281"/>
      <c r="R78" s="1656"/>
      <c r="S78" s="1657"/>
      <c r="T78" s="1658"/>
      <c r="U78" s="1530"/>
      <c r="V78" s="1530"/>
      <c r="W78" s="1656"/>
      <c r="X78" s="1657"/>
      <c r="Y78" s="1656"/>
      <c r="Z78" s="1530"/>
      <c r="AA78" s="1659"/>
      <c r="AB78" s="1660"/>
      <c r="AC78" s="1651"/>
      <c r="AD78" s="1661"/>
      <c r="AE78" s="1661"/>
      <c r="AF78" s="1661"/>
      <c r="AG78" s="1661"/>
      <c r="AH78" s="1661"/>
      <c r="AI78" s="1661"/>
      <c r="AJ78" s="1661"/>
      <c r="AK78" s="1661"/>
      <c r="AL78" s="1661"/>
      <c r="AM78" s="1662"/>
      <c r="AN78" s="150"/>
    </row>
    <row r="79" spans="1:40" ht="20.25" customHeight="1">
      <c r="A79" s="86"/>
      <c r="B79" s="148"/>
      <c r="C79" s="1651"/>
      <c r="D79" s="1652"/>
      <c r="E79" s="1652"/>
      <c r="F79" s="1652"/>
      <c r="G79" s="1653"/>
      <c r="H79" s="290"/>
      <c r="I79" s="1654"/>
      <c r="J79" s="1655"/>
      <c r="K79" s="290"/>
      <c r="L79" s="278"/>
      <c r="M79" s="279"/>
      <c r="N79" s="279"/>
      <c r="O79" s="279"/>
      <c r="P79" s="280"/>
      <c r="Q79" s="281"/>
      <c r="R79" s="1656"/>
      <c r="S79" s="1657"/>
      <c r="T79" s="1658"/>
      <c r="U79" s="1530"/>
      <c r="V79" s="1530"/>
      <c r="W79" s="1656"/>
      <c r="X79" s="1657"/>
      <c r="Y79" s="1656"/>
      <c r="Z79" s="1530"/>
      <c r="AA79" s="1659"/>
      <c r="AB79" s="1660"/>
      <c r="AC79" s="1651"/>
      <c r="AD79" s="1661"/>
      <c r="AE79" s="1661"/>
      <c r="AF79" s="1661"/>
      <c r="AG79" s="1661"/>
      <c r="AH79" s="1661"/>
      <c r="AI79" s="1661"/>
      <c r="AJ79" s="1661"/>
      <c r="AK79" s="1661"/>
      <c r="AL79" s="1661"/>
      <c r="AM79" s="1662"/>
      <c r="AN79" s="150"/>
    </row>
    <row r="80" spans="1:40" ht="20.25" customHeight="1">
      <c r="A80" s="86"/>
      <c r="B80" s="148"/>
      <c r="C80" s="1651"/>
      <c r="D80" s="1652"/>
      <c r="E80" s="1652"/>
      <c r="F80" s="1652"/>
      <c r="G80" s="1653"/>
      <c r="H80" s="290"/>
      <c r="I80" s="1654"/>
      <c r="J80" s="1655"/>
      <c r="K80" s="290"/>
      <c r="L80" s="278"/>
      <c r="M80" s="279"/>
      <c r="N80" s="279"/>
      <c r="O80" s="279"/>
      <c r="P80" s="280"/>
      <c r="Q80" s="281"/>
      <c r="R80" s="1656"/>
      <c r="S80" s="1657"/>
      <c r="T80" s="1658"/>
      <c r="U80" s="1530"/>
      <c r="V80" s="1530"/>
      <c r="W80" s="1656"/>
      <c r="X80" s="1657"/>
      <c r="Y80" s="1656"/>
      <c r="Z80" s="1530"/>
      <c r="AA80" s="1659"/>
      <c r="AB80" s="1660"/>
      <c r="AC80" s="1651"/>
      <c r="AD80" s="1661"/>
      <c r="AE80" s="1661"/>
      <c r="AF80" s="1661"/>
      <c r="AG80" s="1661"/>
      <c r="AH80" s="1661"/>
      <c r="AI80" s="1661"/>
      <c r="AJ80" s="1661"/>
      <c r="AK80" s="1661"/>
      <c r="AL80" s="1661"/>
      <c r="AM80" s="1662"/>
      <c r="AN80" s="150"/>
    </row>
    <row r="81" spans="1:40" ht="20.25" customHeight="1">
      <c r="A81" s="86"/>
      <c r="B81" s="148"/>
      <c r="C81" s="1651"/>
      <c r="D81" s="1652"/>
      <c r="E81" s="1652"/>
      <c r="F81" s="1652"/>
      <c r="G81" s="1653"/>
      <c r="H81" s="290"/>
      <c r="I81" s="1654"/>
      <c r="J81" s="1655"/>
      <c r="K81" s="290"/>
      <c r="L81" s="278"/>
      <c r="M81" s="279"/>
      <c r="N81" s="279"/>
      <c r="O81" s="279"/>
      <c r="P81" s="280"/>
      <c r="Q81" s="281"/>
      <c r="R81" s="1656"/>
      <c r="S81" s="1657"/>
      <c r="T81" s="1658"/>
      <c r="U81" s="1530"/>
      <c r="V81" s="1530"/>
      <c r="W81" s="1656"/>
      <c r="X81" s="1657"/>
      <c r="Y81" s="1656"/>
      <c r="Z81" s="1530"/>
      <c r="AA81" s="1659"/>
      <c r="AB81" s="1660"/>
      <c r="AC81" s="1651"/>
      <c r="AD81" s="1661"/>
      <c r="AE81" s="1661"/>
      <c r="AF81" s="1661"/>
      <c r="AG81" s="1661"/>
      <c r="AH81" s="1661"/>
      <c r="AI81" s="1661"/>
      <c r="AJ81" s="1661"/>
      <c r="AK81" s="1661"/>
      <c r="AL81" s="1661"/>
      <c r="AM81" s="1662"/>
      <c r="AN81" s="150"/>
    </row>
    <row r="82" spans="1:40" ht="20.25" customHeight="1">
      <c r="A82" s="86"/>
      <c r="B82" s="148"/>
      <c r="C82" s="1651"/>
      <c r="D82" s="1652"/>
      <c r="E82" s="1652"/>
      <c r="F82" s="1652"/>
      <c r="G82" s="1653"/>
      <c r="H82" s="290"/>
      <c r="I82" s="1654"/>
      <c r="J82" s="1655"/>
      <c r="K82" s="290"/>
      <c r="L82" s="278"/>
      <c r="M82" s="279"/>
      <c r="N82" s="279"/>
      <c r="O82" s="279"/>
      <c r="P82" s="280"/>
      <c r="Q82" s="281"/>
      <c r="R82" s="1656"/>
      <c r="S82" s="1657"/>
      <c r="T82" s="1658"/>
      <c r="U82" s="1530"/>
      <c r="V82" s="1530"/>
      <c r="W82" s="1656"/>
      <c r="X82" s="1657"/>
      <c r="Y82" s="1656"/>
      <c r="Z82" s="1530"/>
      <c r="AA82" s="1659"/>
      <c r="AB82" s="1660"/>
      <c r="AC82" s="1651"/>
      <c r="AD82" s="1661"/>
      <c r="AE82" s="1661"/>
      <c r="AF82" s="1661"/>
      <c r="AG82" s="1661"/>
      <c r="AH82" s="1661"/>
      <c r="AI82" s="1661"/>
      <c r="AJ82" s="1661"/>
      <c r="AK82" s="1661"/>
      <c r="AL82" s="1661"/>
      <c r="AM82" s="1662"/>
      <c r="AN82" s="150"/>
    </row>
    <row r="83" spans="1:40" ht="20.25" customHeight="1">
      <c r="A83" s="86"/>
      <c r="B83" s="148"/>
      <c r="C83" s="1651"/>
      <c r="D83" s="1652"/>
      <c r="E83" s="1652"/>
      <c r="F83" s="1652"/>
      <c r="G83" s="1653"/>
      <c r="H83" s="290"/>
      <c r="I83" s="1654"/>
      <c r="J83" s="1655"/>
      <c r="K83" s="290"/>
      <c r="L83" s="278"/>
      <c r="M83" s="279"/>
      <c r="N83" s="279"/>
      <c r="O83" s="279"/>
      <c r="P83" s="280"/>
      <c r="Q83" s="281"/>
      <c r="R83" s="1656"/>
      <c r="S83" s="1657"/>
      <c r="T83" s="1658"/>
      <c r="U83" s="1530"/>
      <c r="V83" s="1530"/>
      <c r="W83" s="1656"/>
      <c r="X83" s="1657"/>
      <c r="Y83" s="1656"/>
      <c r="Z83" s="1530"/>
      <c r="AA83" s="1659"/>
      <c r="AB83" s="1660"/>
      <c r="AC83" s="1651"/>
      <c r="AD83" s="1661"/>
      <c r="AE83" s="1661"/>
      <c r="AF83" s="1661"/>
      <c r="AG83" s="1661"/>
      <c r="AH83" s="1661"/>
      <c r="AI83" s="1661"/>
      <c r="AJ83" s="1661"/>
      <c r="AK83" s="1661"/>
      <c r="AL83" s="1661"/>
      <c r="AM83" s="1662"/>
      <c r="AN83" s="150"/>
    </row>
    <row r="84" spans="1:40" ht="20.25" customHeight="1">
      <c r="A84" s="86"/>
      <c r="B84" s="148"/>
      <c r="C84" s="1651"/>
      <c r="D84" s="1652"/>
      <c r="E84" s="1652"/>
      <c r="F84" s="1652"/>
      <c r="G84" s="1653"/>
      <c r="H84" s="290"/>
      <c r="I84" s="1654"/>
      <c r="J84" s="1655"/>
      <c r="K84" s="290"/>
      <c r="L84" s="278"/>
      <c r="M84" s="279"/>
      <c r="N84" s="279"/>
      <c r="O84" s="279"/>
      <c r="P84" s="280"/>
      <c r="Q84" s="281"/>
      <c r="R84" s="1656"/>
      <c r="S84" s="1657"/>
      <c r="T84" s="1658"/>
      <c r="U84" s="1530"/>
      <c r="V84" s="1530"/>
      <c r="W84" s="1656"/>
      <c r="X84" s="1657"/>
      <c r="Y84" s="1656"/>
      <c r="Z84" s="1530"/>
      <c r="AA84" s="1659"/>
      <c r="AB84" s="1660"/>
      <c r="AC84" s="1651"/>
      <c r="AD84" s="1661"/>
      <c r="AE84" s="1661"/>
      <c r="AF84" s="1661"/>
      <c r="AG84" s="1661"/>
      <c r="AH84" s="1661"/>
      <c r="AI84" s="1661"/>
      <c r="AJ84" s="1661"/>
      <c r="AK84" s="1661"/>
      <c r="AL84" s="1661"/>
      <c r="AM84" s="1662"/>
      <c r="AN84" s="150"/>
    </row>
    <row r="85" spans="1:40" ht="4.5" customHeight="1">
      <c r="A85" s="86"/>
      <c r="B85" s="148"/>
      <c r="C85" s="1726"/>
      <c r="D85" s="1530"/>
      <c r="E85" s="1530"/>
      <c r="F85" s="1530"/>
      <c r="G85" s="1530"/>
      <c r="H85" s="1530"/>
      <c r="I85" s="1530"/>
      <c r="J85" s="1530"/>
      <c r="K85" s="1530"/>
      <c r="L85" s="1530"/>
      <c r="M85" s="1530"/>
      <c r="N85" s="1530"/>
      <c r="O85" s="1530"/>
      <c r="P85" s="1530"/>
      <c r="Q85" s="1530"/>
      <c r="R85" s="1530"/>
      <c r="S85" s="1530"/>
      <c r="T85" s="1530"/>
      <c r="U85" s="1530"/>
      <c r="V85" s="1530"/>
      <c r="W85" s="1530"/>
      <c r="X85" s="1530"/>
      <c r="Y85" s="1530"/>
      <c r="Z85" s="1530"/>
      <c r="AA85" s="1530"/>
      <c r="AB85" s="1530"/>
      <c r="AC85" s="1530"/>
      <c r="AD85" s="1530"/>
      <c r="AE85" s="1530"/>
      <c r="AF85" s="1530"/>
      <c r="AG85" s="1530"/>
      <c r="AH85" s="1530"/>
      <c r="AI85" s="1530"/>
      <c r="AJ85" s="1530"/>
      <c r="AK85" s="1530"/>
      <c r="AL85" s="1530"/>
      <c r="AM85" s="1531"/>
      <c r="AN85" s="150"/>
    </row>
    <row r="86" spans="1:40" ht="9.75" customHeight="1">
      <c r="A86" s="86"/>
      <c r="B86" s="148"/>
      <c r="C86" s="1725" t="str">
        <f>IF(AC31="","",CONCATENATE(E31,": ",AC31))</f>
        <v/>
      </c>
      <c r="D86" s="1603"/>
      <c r="E86" s="1603"/>
      <c r="F86" s="1603"/>
      <c r="G86" s="1603"/>
      <c r="H86" s="1603"/>
      <c r="I86" s="1603"/>
      <c r="J86" s="1603"/>
      <c r="K86" s="1603"/>
      <c r="L86" s="1603"/>
      <c r="M86" s="1603"/>
      <c r="N86" s="1603"/>
      <c r="O86" s="1603"/>
      <c r="P86" s="1603"/>
      <c r="Q86" s="1603"/>
      <c r="R86" s="1603"/>
      <c r="S86" s="1603"/>
      <c r="T86" s="1603"/>
      <c r="U86" s="1603"/>
      <c r="V86" s="1603"/>
      <c r="W86" s="1603"/>
      <c r="X86" s="1603"/>
      <c r="Y86" s="1603"/>
      <c r="Z86" s="1603"/>
      <c r="AA86" s="1603"/>
      <c r="AB86" s="1603"/>
      <c r="AC86" s="1603"/>
      <c r="AD86" s="1603"/>
      <c r="AE86" s="1603"/>
      <c r="AF86" s="1603"/>
      <c r="AG86" s="1603"/>
      <c r="AH86" s="1603"/>
      <c r="AI86" s="1603"/>
      <c r="AJ86" s="1603"/>
      <c r="AK86" s="1603"/>
      <c r="AL86" s="1603"/>
      <c r="AM86" s="1604"/>
      <c r="AN86" s="150"/>
    </row>
    <row r="87" spans="1:40" ht="3" customHeight="1">
      <c r="A87" s="86"/>
      <c r="B87" s="148"/>
      <c r="C87" s="1726"/>
      <c r="D87" s="1530"/>
      <c r="E87" s="1530"/>
      <c r="F87" s="1530"/>
      <c r="G87" s="1530"/>
      <c r="H87" s="1530"/>
      <c r="I87" s="1530"/>
      <c r="J87" s="1530"/>
      <c r="K87" s="1530"/>
      <c r="L87" s="1530"/>
      <c r="M87" s="1530"/>
      <c r="N87" s="1530"/>
      <c r="O87" s="1530"/>
      <c r="P87" s="1530"/>
      <c r="Q87" s="1530"/>
      <c r="R87" s="1530"/>
      <c r="S87" s="1530"/>
      <c r="T87" s="1530"/>
      <c r="U87" s="1530"/>
      <c r="V87" s="1530"/>
      <c r="W87" s="1530"/>
      <c r="X87" s="1530"/>
      <c r="Y87" s="1530"/>
      <c r="Z87" s="1530"/>
      <c r="AA87" s="1530"/>
      <c r="AB87" s="1530"/>
      <c r="AC87" s="1530"/>
      <c r="AD87" s="1530"/>
      <c r="AE87" s="1530"/>
      <c r="AF87" s="1530"/>
      <c r="AG87" s="1530"/>
      <c r="AH87" s="1530"/>
      <c r="AI87" s="1530"/>
      <c r="AJ87" s="1530"/>
      <c r="AK87" s="1530"/>
      <c r="AL87" s="1530"/>
      <c r="AM87" s="1531"/>
      <c r="AN87" s="150"/>
    </row>
    <row r="88" spans="1:40" ht="17.25" customHeight="1">
      <c r="A88" s="86"/>
      <c r="B88" s="148"/>
      <c r="C88" s="1651"/>
      <c r="D88" s="1652"/>
      <c r="E88" s="1652"/>
      <c r="F88" s="1652"/>
      <c r="G88" s="1653"/>
      <c r="H88" s="290"/>
      <c r="I88" s="1654"/>
      <c r="J88" s="1655"/>
      <c r="K88" s="290"/>
      <c r="L88" s="278"/>
      <c r="M88" s="279"/>
      <c r="N88" s="279"/>
      <c r="O88" s="279"/>
      <c r="P88" s="280"/>
      <c r="Q88" s="281"/>
      <c r="R88" s="1656"/>
      <c r="S88" s="1657"/>
      <c r="T88" s="1658"/>
      <c r="U88" s="1530"/>
      <c r="V88" s="1530"/>
      <c r="W88" s="1656"/>
      <c r="X88" s="1657"/>
      <c r="Y88" s="1656"/>
      <c r="Z88" s="1530"/>
      <c r="AA88" s="1659"/>
      <c r="AB88" s="1660"/>
      <c r="AC88" s="1651"/>
      <c r="AD88" s="1661"/>
      <c r="AE88" s="1661"/>
      <c r="AF88" s="1661"/>
      <c r="AG88" s="1661"/>
      <c r="AH88" s="1661"/>
      <c r="AI88" s="1661"/>
      <c r="AJ88" s="1661"/>
      <c r="AK88" s="1661"/>
      <c r="AL88" s="1661"/>
      <c r="AM88" s="1662"/>
      <c r="AN88" s="150"/>
    </row>
    <row r="89" spans="1:40" ht="17.25" customHeight="1">
      <c r="A89" s="86"/>
      <c r="B89" s="148"/>
      <c r="C89" s="1651"/>
      <c r="D89" s="1652"/>
      <c r="E89" s="1652"/>
      <c r="F89" s="1652"/>
      <c r="G89" s="1653"/>
      <c r="H89" s="290"/>
      <c r="I89" s="1654"/>
      <c r="J89" s="1655"/>
      <c r="K89" s="290"/>
      <c r="L89" s="278"/>
      <c r="M89" s="279"/>
      <c r="N89" s="279"/>
      <c r="O89" s="279"/>
      <c r="P89" s="280"/>
      <c r="Q89" s="281"/>
      <c r="R89" s="1656"/>
      <c r="S89" s="1657"/>
      <c r="T89" s="1658"/>
      <c r="U89" s="1530"/>
      <c r="V89" s="1530"/>
      <c r="W89" s="1656"/>
      <c r="X89" s="1657"/>
      <c r="Y89" s="1656"/>
      <c r="Z89" s="1530"/>
      <c r="AA89" s="1659"/>
      <c r="AB89" s="1660"/>
      <c r="AC89" s="1651"/>
      <c r="AD89" s="1661"/>
      <c r="AE89" s="1661"/>
      <c r="AF89" s="1661"/>
      <c r="AG89" s="1661"/>
      <c r="AH89" s="1661"/>
      <c r="AI89" s="1661"/>
      <c r="AJ89" s="1661"/>
      <c r="AK89" s="1661"/>
      <c r="AL89" s="1661"/>
      <c r="AM89" s="1662"/>
      <c r="AN89" s="150"/>
    </row>
    <row r="90" spans="1:40" ht="17.25" customHeight="1">
      <c r="A90" s="86"/>
      <c r="B90" s="148"/>
      <c r="C90" s="1651"/>
      <c r="D90" s="1652"/>
      <c r="E90" s="1652"/>
      <c r="F90" s="1652"/>
      <c r="G90" s="1653"/>
      <c r="H90" s="290"/>
      <c r="I90" s="1654"/>
      <c r="J90" s="1655"/>
      <c r="K90" s="290"/>
      <c r="L90" s="278"/>
      <c r="M90" s="279"/>
      <c r="N90" s="279"/>
      <c r="O90" s="279"/>
      <c r="P90" s="280"/>
      <c r="Q90" s="281"/>
      <c r="R90" s="1656"/>
      <c r="S90" s="1657"/>
      <c r="T90" s="1658"/>
      <c r="U90" s="1530"/>
      <c r="V90" s="1530"/>
      <c r="W90" s="1656"/>
      <c r="X90" s="1657"/>
      <c r="Y90" s="1656"/>
      <c r="Z90" s="1530"/>
      <c r="AA90" s="1659"/>
      <c r="AB90" s="1660"/>
      <c r="AC90" s="1651"/>
      <c r="AD90" s="1661"/>
      <c r="AE90" s="1661"/>
      <c r="AF90" s="1661"/>
      <c r="AG90" s="1661"/>
      <c r="AH90" s="1661"/>
      <c r="AI90" s="1661"/>
      <c r="AJ90" s="1661"/>
      <c r="AK90" s="1661"/>
      <c r="AL90" s="1661"/>
      <c r="AM90" s="1662"/>
      <c r="AN90" s="150"/>
    </row>
    <row r="91" spans="1:40" ht="17.25" customHeight="1">
      <c r="A91" s="86"/>
      <c r="B91" s="148"/>
      <c r="C91" s="1651"/>
      <c r="D91" s="1652"/>
      <c r="E91" s="1652"/>
      <c r="F91" s="1652"/>
      <c r="G91" s="1653"/>
      <c r="H91" s="290"/>
      <c r="I91" s="1654"/>
      <c r="J91" s="1655"/>
      <c r="K91" s="290"/>
      <c r="L91" s="278"/>
      <c r="M91" s="279"/>
      <c r="N91" s="279"/>
      <c r="O91" s="279"/>
      <c r="P91" s="280"/>
      <c r="Q91" s="281"/>
      <c r="R91" s="1656"/>
      <c r="S91" s="1657"/>
      <c r="T91" s="1658"/>
      <c r="U91" s="1530"/>
      <c r="V91" s="1530"/>
      <c r="W91" s="1656"/>
      <c r="X91" s="1657"/>
      <c r="Y91" s="1656"/>
      <c r="Z91" s="1530"/>
      <c r="AA91" s="1659"/>
      <c r="AB91" s="1660"/>
      <c r="AC91" s="1651"/>
      <c r="AD91" s="1661"/>
      <c r="AE91" s="1661"/>
      <c r="AF91" s="1661"/>
      <c r="AG91" s="1661"/>
      <c r="AH91" s="1661"/>
      <c r="AI91" s="1661"/>
      <c r="AJ91" s="1661"/>
      <c r="AK91" s="1661"/>
      <c r="AL91" s="1661"/>
      <c r="AM91" s="1662"/>
      <c r="AN91" s="150"/>
    </row>
    <row r="92" spans="1:40" ht="17.25" customHeight="1">
      <c r="A92" s="86"/>
      <c r="B92" s="148"/>
      <c r="C92" s="1651"/>
      <c r="D92" s="1652"/>
      <c r="E92" s="1652"/>
      <c r="F92" s="1652"/>
      <c r="G92" s="1653"/>
      <c r="H92" s="290"/>
      <c r="I92" s="1654"/>
      <c r="J92" s="1655"/>
      <c r="K92" s="290"/>
      <c r="L92" s="278"/>
      <c r="M92" s="279"/>
      <c r="N92" s="279"/>
      <c r="O92" s="279"/>
      <c r="P92" s="280"/>
      <c r="Q92" s="281"/>
      <c r="R92" s="1656"/>
      <c r="S92" s="1657"/>
      <c r="T92" s="1658"/>
      <c r="U92" s="1530"/>
      <c r="V92" s="1530"/>
      <c r="W92" s="1656"/>
      <c r="X92" s="1657"/>
      <c r="Y92" s="1656"/>
      <c r="Z92" s="1530"/>
      <c r="AA92" s="1659"/>
      <c r="AB92" s="1660"/>
      <c r="AC92" s="1651"/>
      <c r="AD92" s="1661"/>
      <c r="AE92" s="1661"/>
      <c r="AF92" s="1661"/>
      <c r="AG92" s="1661"/>
      <c r="AH92" s="1661"/>
      <c r="AI92" s="1661"/>
      <c r="AJ92" s="1661"/>
      <c r="AK92" s="1661"/>
      <c r="AL92" s="1661"/>
      <c r="AM92" s="1662"/>
      <c r="AN92" s="150"/>
    </row>
    <row r="93" spans="1:40" ht="17.25" customHeight="1">
      <c r="A93" s="86"/>
      <c r="B93" s="148"/>
      <c r="C93" s="1651"/>
      <c r="D93" s="1652"/>
      <c r="E93" s="1652"/>
      <c r="F93" s="1652"/>
      <c r="G93" s="1653"/>
      <c r="H93" s="290"/>
      <c r="I93" s="1654"/>
      <c r="J93" s="1655"/>
      <c r="K93" s="290"/>
      <c r="L93" s="278"/>
      <c r="M93" s="279"/>
      <c r="N93" s="279"/>
      <c r="O93" s="279"/>
      <c r="P93" s="280"/>
      <c r="Q93" s="281"/>
      <c r="R93" s="1656"/>
      <c r="S93" s="1657"/>
      <c r="T93" s="1658"/>
      <c r="U93" s="1530"/>
      <c r="V93" s="1530"/>
      <c r="W93" s="1656"/>
      <c r="X93" s="1657"/>
      <c r="Y93" s="1656"/>
      <c r="Z93" s="1530"/>
      <c r="AA93" s="1659"/>
      <c r="AB93" s="1660"/>
      <c r="AC93" s="1651"/>
      <c r="AD93" s="1661"/>
      <c r="AE93" s="1661"/>
      <c r="AF93" s="1661"/>
      <c r="AG93" s="1661"/>
      <c r="AH93" s="1661"/>
      <c r="AI93" s="1661"/>
      <c r="AJ93" s="1661"/>
      <c r="AK93" s="1661"/>
      <c r="AL93" s="1661"/>
      <c r="AM93" s="1662"/>
      <c r="AN93" s="150"/>
    </row>
    <row r="94" spans="1:40" ht="17.25" customHeight="1">
      <c r="A94" s="86"/>
      <c r="B94" s="148"/>
      <c r="C94" s="1651"/>
      <c r="D94" s="1652"/>
      <c r="E94" s="1652"/>
      <c r="F94" s="1652"/>
      <c r="G94" s="1653"/>
      <c r="H94" s="290"/>
      <c r="I94" s="1654"/>
      <c r="J94" s="1655"/>
      <c r="K94" s="290"/>
      <c r="L94" s="278"/>
      <c r="M94" s="279"/>
      <c r="N94" s="279"/>
      <c r="O94" s="279"/>
      <c r="P94" s="280"/>
      <c r="Q94" s="281"/>
      <c r="R94" s="1656"/>
      <c r="S94" s="1657"/>
      <c r="T94" s="1658"/>
      <c r="U94" s="1530"/>
      <c r="V94" s="1530"/>
      <c r="W94" s="1656"/>
      <c r="X94" s="1657"/>
      <c r="Y94" s="1656"/>
      <c r="Z94" s="1530"/>
      <c r="AA94" s="1659"/>
      <c r="AB94" s="1660"/>
      <c r="AC94" s="1651"/>
      <c r="AD94" s="1661"/>
      <c r="AE94" s="1661"/>
      <c r="AF94" s="1661"/>
      <c r="AG94" s="1661"/>
      <c r="AH94" s="1661"/>
      <c r="AI94" s="1661"/>
      <c r="AJ94" s="1661"/>
      <c r="AK94" s="1661"/>
      <c r="AL94" s="1661"/>
      <c r="AM94" s="1662"/>
      <c r="AN94" s="150"/>
    </row>
    <row r="95" spans="1:40" ht="17.25" customHeight="1">
      <c r="A95" s="86"/>
      <c r="B95" s="148"/>
      <c r="C95" s="1651"/>
      <c r="D95" s="1652"/>
      <c r="E95" s="1652"/>
      <c r="F95" s="1652"/>
      <c r="G95" s="1653"/>
      <c r="H95" s="290"/>
      <c r="I95" s="1654"/>
      <c r="J95" s="1655"/>
      <c r="K95" s="290"/>
      <c r="L95" s="278"/>
      <c r="M95" s="279"/>
      <c r="N95" s="279"/>
      <c r="O95" s="279"/>
      <c r="P95" s="280"/>
      <c r="Q95" s="281"/>
      <c r="R95" s="1656"/>
      <c r="S95" s="1657"/>
      <c r="T95" s="1658"/>
      <c r="U95" s="1530"/>
      <c r="V95" s="1530"/>
      <c r="W95" s="1656"/>
      <c r="X95" s="1657"/>
      <c r="Y95" s="1656"/>
      <c r="Z95" s="1530"/>
      <c r="AA95" s="1659"/>
      <c r="AB95" s="1660"/>
      <c r="AC95" s="1651"/>
      <c r="AD95" s="1661"/>
      <c r="AE95" s="1661"/>
      <c r="AF95" s="1661"/>
      <c r="AG95" s="1661"/>
      <c r="AH95" s="1661"/>
      <c r="AI95" s="1661"/>
      <c r="AJ95" s="1661"/>
      <c r="AK95" s="1661"/>
      <c r="AL95" s="1661"/>
      <c r="AM95" s="1662"/>
      <c r="AN95" s="150"/>
    </row>
    <row r="96" spans="1:40" ht="17.25" customHeight="1">
      <c r="A96" s="86"/>
      <c r="B96" s="148"/>
      <c r="C96" s="1651"/>
      <c r="D96" s="1652"/>
      <c r="E96" s="1652"/>
      <c r="F96" s="1652"/>
      <c r="G96" s="1653"/>
      <c r="H96" s="290"/>
      <c r="I96" s="1654"/>
      <c r="J96" s="1655"/>
      <c r="K96" s="290"/>
      <c r="L96" s="278"/>
      <c r="M96" s="279"/>
      <c r="N96" s="279"/>
      <c r="O96" s="279"/>
      <c r="P96" s="280"/>
      <c r="Q96" s="281"/>
      <c r="R96" s="1656"/>
      <c r="S96" s="1657"/>
      <c r="T96" s="1658"/>
      <c r="U96" s="1530"/>
      <c r="V96" s="1530"/>
      <c r="W96" s="1656"/>
      <c r="X96" s="1657"/>
      <c r="Y96" s="1656"/>
      <c r="Z96" s="1530"/>
      <c r="AA96" s="1659"/>
      <c r="AB96" s="1660"/>
      <c r="AC96" s="1651"/>
      <c r="AD96" s="1661"/>
      <c r="AE96" s="1661"/>
      <c r="AF96" s="1661"/>
      <c r="AG96" s="1661"/>
      <c r="AH96" s="1661"/>
      <c r="AI96" s="1661"/>
      <c r="AJ96" s="1661"/>
      <c r="AK96" s="1661"/>
      <c r="AL96" s="1661"/>
      <c r="AM96" s="1662"/>
      <c r="AN96" s="150"/>
    </row>
    <row r="97" spans="1:40" ht="17.25" customHeight="1">
      <c r="A97" s="86"/>
      <c r="B97" s="148"/>
      <c r="C97" s="1651"/>
      <c r="D97" s="1652"/>
      <c r="E97" s="1652"/>
      <c r="F97" s="1652"/>
      <c r="G97" s="1653"/>
      <c r="H97" s="290"/>
      <c r="I97" s="1654"/>
      <c r="J97" s="1655"/>
      <c r="K97" s="290"/>
      <c r="L97" s="278"/>
      <c r="M97" s="279"/>
      <c r="N97" s="279"/>
      <c r="O97" s="279"/>
      <c r="P97" s="280"/>
      <c r="Q97" s="281"/>
      <c r="R97" s="1656"/>
      <c r="S97" s="1657"/>
      <c r="T97" s="1658"/>
      <c r="U97" s="1530"/>
      <c r="V97" s="1530"/>
      <c r="W97" s="1656"/>
      <c r="X97" s="1657"/>
      <c r="Y97" s="1656"/>
      <c r="Z97" s="1530"/>
      <c r="AA97" s="1659"/>
      <c r="AB97" s="1660"/>
      <c r="AC97" s="1651"/>
      <c r="AD97" s="1661"/>
      <c r="AE97" s="1661"/>
      <c r="AF97" s="1661"/>
      <c r="AG97" s="1661"/>
      <c r="AH97" s="1661"/>
      <c r="AI97" s="1661"/>
      <c r="AJ97" s="1661"/>
      <c r="AK97" s="1661"/>
      <c r="AL97" s="1661"/>
      <c r="AM97" s="1662"/>
      <c r="AN97" s="150"/>
    </row>
    <row r="98" spans="1:40" ht="17.25" customHeight="1">
      <c r="A98" s="86"/>
      <c r="B98" s="148"/>
      <c r="C98" s="1651"/>
      <c r="D98" s="1652"/>
      <c r="E98" s="1652"/>
      <c r="F98" s="1652"/>
      <c r="G98" s="1653"/>
      <c r="H98" s="290"/>
      <c r="I98" s="1654"/>
      <c r="J98" s="1655"/>
      <c r="K98" s="290"/>
      <c r="L98" s="278"/>
      <c r="M98" s="279"/>
      <c r="N98" s="279"/>
      <c r="O98" s="279"/>
      <c r="P98" s="280"/>
      <c r="Q98" s="281"/>
      <c r="R98" s="1656"/>
      <c r="S98" s="1657"/>
      <c r="T98" s="1658"/>
      <c r="U98" s="1530"/>
      <c r="V98" s="1530"/>
      <c r="W98" s="1656"/>
      <c r="X98" s="1657"/>
      <c r="Y98" s="1656"/>
      <c r="Z98" s="1530"/>
      <c r="AA98" s="1659"/>
      <c r="AB98" s="1660"/>
      <c r="AC98" s="1651"/>
      <c r="AD98" s="1661"/>
      <c r="AE98" s="1661"/>
      <c r="AF98" s="1661"/>
      <c r="AG98" s="1661"/>
      <c r="AH98" s="1661"/>
      <c r="AI98" s="1661"/>
      <c r="AJ98" s="1661"/>
      <c r="AK98" s="1661"/>
      <c r="AL98" s="1661"/>
      <c r="AM98" s="1662"/>
      <c r="AN98" s="150"/>
    </row>
    <row r="99" spans="1:40" ht="17.25" customHeight="1">
      <c r="A99" s="86"/>
      <c r="B99" s="148"/>
      <c r="C99" s="1651"/>
      <c r="D99" s="1652"/>
      <c r="E99" s="1652"/>
      <c r="F99" s="1652"/>
      <c r="G99" s="1653"/>
      <c r="H99" s="290"/>
      <c r="I99" s="1654"/>
      <c r="J99" s="1655"/>
      <c r="K99" s="290"/>
      <c r="L99" s="278"/>
      <c r="M99" s="279"/>
      <c r="N99" s="279"/>
      <c r="O99" s="279"/>
      <c r="P99" s="280"/>
      <c r="Q99" s="281"/>
      <c r="R99" s="1656"/>
      <c r="S99" s="1657"/>
      <c r="T99" s="1658"/>
      <c r="U99" s="1530"/>
      <c r="V99" s="1530"/>
      <c r="W99" s="1656"/>
      <c r="X99" s="1657"/>
      <c r="Y99" s="1656"/>
      <c r="Z99" s="1530"/>
      <c r="AA99" s="1659"/>
      <c r="AB99" s="1660"/>
      <c r="AC99" s="1651"/>
      <c r="AD99" s="1661"/>
      <c r="AE99" s="1661"/>
      <c r="AF99" s="1661"/>
      <c r="AG99" s="1661"/>
      <c r="AH99" s="1661"/>
      <c r="AI99" s="1661"/>
      <c r="AJ99" s="1661"/>
      <c r="AK99" s="1661"/>
      <c r="AL99" s="1661"/>
      <c r="AM99" s="1662"/>
      <c r="AN99" s="150"/>
    </row>
    <row r="100" spans="1:40" ht="17.25" customHeight="1">
      <c r="A100" s="86"/>
      <c r="B100" s="148"/>
      <c r="C100" s="1651"/>
      <c r="D100" s="1652"/>
      <c r="E100" s="1652"/>
      <c r="F100" s="1652"/>
      <c r="G100" s="1653"/>
      <c r="H100" s="290"/>
      <c r="I100" s="1654"/>
      <c r="J100" s="1655"/>
      <c r="K100" s="290"/>
      <c r="L100" s="278"/>
      <c r="M100" s="279"/>
      <c r="N100" s="279"/>
      <c r="O100" s="279"/>
      <c r="P100" s="280"/>
      <c r="Q100" s="281"/>
      <c r="R100" s="1656"/>
      <c r="S100" s="1657"/>
      <c r="T100" s="1658"/>
      <c r="U100" s="1530"/>
      <c r="V100" s="1530"/>
      <c r="W100" s="1656"/>
      <c r="X100" s="1657"/>
      <c r="Y100" s="1656"/>
      <c r="Z100" s="1530"/>
      <c r="AA100" s="1659"/>
      <c r="AB100" s="1660"/>
      <c r="AC100" s="1651"/>
      <c r="AD100" s="1661"/>
      <c r="AE100" s="1661"/>
      <c r="AF100" s="1661"/>
      <c r="AG100" s="1661"/>
      <c r="AH100" s="1661"/>
      <c r="AI100" s="1661"/>
      <c r="AJ100" s="1661"/>
      <c r="AK100" s="1661"/>
      <c r="AL100" s="1661"/>
      <c r="AM100" s="1662"/>
      <c r="AN100" s="150"/>
    </row>
    <row r="101" spans="1:40" ht="17.25" customHeight="1">
      <c r="A101" s="86"/>
      <c r="B101" s="148"/>
      <c r="C101" s="1651"/>
      <c r="D101" s="1652"/>
      <c r="E101" s="1652"/>
      <c r="F101" s="1652"/>
      <c r="G101" s="1653"/>
      <c r="H101" s="290"/>
      <c r="I101" s="1654"/>
      <c r="J101" s="1655"/>
      <c r="K101" s="290"/>
      <c r="L101" s="278"/>
      <c r="M101" s="279"/>
      <c r="N101" s="279"/>
      <c r="O101" s="279"/>
      <c r="P101" s="280"/>
      <c r="Q101" s="281"/>
      <c r="R101" s="1656"/>
      <c r="S101" s="1657"/>
      <c r="T101" s="1658"/>
      <c r="U101" s="1530"/>
      <c r="V101" s="1530"/>
      <c r="W101" s="1656"/>
      <c r="X101" s="1657"/>
      <c r="Y101" s="1656"/>
      <c r="Z101" s="1530"/>
      <c r="AA101" s="1659"/>
      <c r="AB101" s="1660"/>
      <c r="AC101" s="1651"/>
      <c r="AD101" s="1661"/>
      <c r="AE101" s="1661"/>
      <c r="AF101" s="1661"/>
      <c r="AG101" s="1661"/>
      <c r="AH101" s="1661"/>
      <c r="AI101" s="1661"/>
      <c r="AJ101" s="1661"/>
      <c r="AK101" s="1661"/>
      <c r="AL101" s="1661"/>
      <c r="AM101" s="1662"/>
      <c r="AN101" s="150"/>
    </row>
    <row r="102" spans="1:40" ht="17.25" customHeight="1">
      <c r="A102" s="86"/>
      <c r="B102" s="148"/>
      <c r="C102" s="1651"/>
      <c r="D102" s="1652"/>
      <c r="E102" s="1652"/>
      <c r="F102" s="1652"/>
      <c r="G102" s="1653"/>
      <c r="H102" s="290"/>
      <c r="I102" s="1654"/>
      <c r="J102" s="1655"/>
      <c r="K102" s="290"/>
      <c r="L102" s="278"/>
      <c r="M102" s="279"/>
      <c r="N102" s="279"/>
      <c r="O102" s="279"/>
      <c r="P102" s="280"/>
      <c r="Q102" s="281"/>
      <c r="R102" s="1656"/>
      <c r="S102" s="1657"/>
      <c r="T102" s="1658"/>
      <c r="U102" s="1530"/>
      <c r="V102" s="1530"/>
      <c r="W102" s="1656"/>
      <c r="X102" s="1657"/>
      <c r="Y102" s="1656"/>
      <c r="Z102" s="1530"/>
      <c r="AA102" s="1659"/>
      <c r="AB102" s="1660"/>
      <c r="AC102" s="1651"/>
      <c r="AD102" s="1661"/>
      <c r="AE102" s="1661"/>
      <c r="AF102" s="1661"/>
      <c r="AG102" s="1661"/>
      <c r="AH102" s="1661"/>
      <c r="AI102" s="1661"/>
      <c r="AJ102" s="1661"/>
      <c r="AK102" s="1661"/>
      <c r="AL102" s="1661"/>
      <c r="AM102" s="1662"/>
      <c r="AN102" s="150"/>
    </row>
    <row r="103" spans="1:40" ht="17.25" customHeight="1">
      <c r="A103" s="86"/>
      <c r="B103" s="148"/>
      <c r="C103" s="1651"/>
      <c r="D103" s="1652"/>
      <c r="E103" s="1652"/>
      <c r="F103" s="1652"/>
      <c r="G103" s="1653"/>
      <c r="H103" s="290"/>
      <c r="I103" s="1654"/>
      <c r="J103" s="1655"/>
      <c r="K103" s="290"/>
      <c r="L103" s="278"/>
      <c r="M103" s="279"/>
      <c r="N103" s="279"/>
      <c r="O103" s="279"/>
      <c r="P103" s="280"/>
      <c r="Q103" s="281"/>
      <c r="R103" s="1656"/>
      <c r="S103" s="1657"/>
      <c r="T103" s="1658"/>
      <c r="U103" s="1530"/>
      <c r="V103" s="1530"/>
      <c r="W103" s="1656"/>
      <c r="X103" s="1657"/>
      <c r="Y103" s="1656"/>
      <c r="Z103" s="1530"/>
      <c r="AA103" s="1659"/>
      <c r="AB103" s="1660"/>
      <c r="AC103" s="1651"/>
      <c r="AD103" s="1661"/>
      <c r="AE103" s="1661"/>
      <c r="AF103" s="1661"/>
      <c r="AG103" s="1661"/>
      <c r="AH103" s="1661"/>
      <c r="AI103" s="1661"/>
      <c r="AJ103" s="1661"/>
      <c r="AK103" s="1661"/>
      <c r="AL103" s="1661"/>
      <c r="AM103" s="1662"/>
      <c r="AN103" s="150"/>
    </row>
    <row r="104" spans="1:40" ht="17.25" customHeight="1">
      <c r="A104" s="86"/>
      <c r="B104" s="148"/>
      <c r="C104" s="1651"/>
      <c r="D104" s="1652"/>
      <c r="E104" s="1652"/>
      <c r="F104" s="1652"/>
      <c r="G104" s="1653"/>
      <c r="H104" s="290"/>
      <c r="I104" s="1654"/>
      <c r="J104" s="1655"/>
      <c r="K104" s="290"/>
      <c r="L104" s="278"/>
      <c r="M104" s="279"/>
      <c r="N104" s="279"/>
      <c r="O104" s="279"/>
      <c r="P104" s="280"/>
      <c r="Q104" s="281"/>
      <c r="R104" s="1656"/>
      <c r="S104" s="1657"/>
      <c r="T104" s="1658"/>
      <c r="U104" s="1530"/>
      <c r="V104" s="1530"/>
      <c r="W104" s="1656"/>
      <c r="X104" s="1657"/>
      <c r="Y104" s="1656"/>
      <c r="Z104" s="1530"/>
      <c r="AA104" s="1659"/>
      <c r="AB104" s="1660"/>
      <c r="AC104" s="1651"/>
      <c r="AD104" s="1661"/>
      <c r="AE104" s="1661"/>
      <c r="AF104" s="1661"/>
      <c r="AG104" s="1661"/>
      <c r="AH104" s="1661"/>
      <c r="AI104" s="1661"/>
      <c r="AJ104" s="1661"/>
      <c r="AK104" s="1661"/>
      <c r="AL104" s="1661"/>
      <c r="AM104" s="1662"/>
      <c r="AN104" s="150"/>
    </row>
    <row r="105" spans="1:40" ht="17.25" customHeight="1">
      <c r="A105" s="86"/>
      <c r="B105" s="148"/>
      <c r="C105" s="1651"/>
      <c r="D105" s="1652"/>
      <c r="E105" s="1652"/>
      <c r="F105" s="1652"/>
      <c r="G105" s="1653"/>
      <c r="H105" s="290"/>
      <c r="I105" s="1654"/>
      <c r="J105" s="1655"/>
      <c r="K105" s="290"/>
      <c r="L105" s="278"/>
      <c r="M105" s="279"/>
      <c r="N105" s="279"/>
      <c r="O105" s="279"/>
      <c r="P105" s="280"/>
      <c r="Q105" s="281"/>
      <c r="R105" s="1656"/>
      <c r="S105" s="1657"/>
      <c r="T105" s="1658"/>
      <c r="U105" s="1530"/>
      <c r="V105" s="1530"/>
      <c r="W105" s="1656"/>
      <c r="X105" s="1657"/>
      <c r="Y105" s="1656"/>
      <c r="Z105" s="1530"/>
      <c r="AA105" s="1659"/>
      <c r="AB105" s="1660"/>
      <c r="AC105" s="1651"/>
      <c r="AD105" s="1661"/>
      <c r="AE105" s="1661"/>
      <c r="AF105" s="1661"/>
      <c r="AG105" s="1661"/>
      <c r="AH105" s="1661"/>
      <c r="AI105" s="1661"/>
      <c r="AJ105" s="1661"/>
      <c r="AK105" s="1661"/>
      <c r="AL105" s="1661"/>
      <c r="AM105" s="1662"/>
      <c r="AN105" s="150"/>
    </row>
    <row r="106" spans="1:40" ht="17.25" customHeight="1">
      <c r="A106" s="86"/>
      <c r="B106" s="148"/>
      <c r="C106" s="1651"/>
      <c r="D106" s="1652"/>
      <c r="E106" s="1652"/>
      <c r="F106" s="1652"/>
      <c r="G106" s="1653"/>
      <c r="H106" s="290"/>
      <c r="I106" s="1654"/>
      <c r="J106" s="1655"/>
      <c r="K106" s="290"/>
      <c r="L106" s="278"/>
      <c r="M106" s="279"/>
      <c r="N106" s="279"/>
      <c r="O106" s="279"/>
      <c r="P106" s="280"/>
      <c r="Q106" s="281"/>
      <c r="R106" s="1656"/>
      <c r="S106" s="1657"/>
      <c r="T106" s="1658"/>
      <c r="U106" s="1530"/>
      <c r="V106" s="1530"/>
      <c r="W106" s="1656"/>
      <c r="X106" s="1657"/>
      <c r="Y106" s="1656"/>
      <c r="Z106" s="1530"/>
      <c r="AA106" s="1659"/>
      <c r="AB106" s="1660"/>
      <c r="AC106" s="1651"/>
      <c r="AD106" s="1661"/>
      <c r="AE106" s="1661"/>
      <c r="AF106" s="1661"/>
      <c r="AG106" s="1661"/>
      <c r="AH106" s="1661"/>
      <c r="AI106" s="1661"/>
      <c r="AJ106" s="1661"/>
      <c r="AK106" s="1661"/>
      <c r="AL106" s="1661"/>
      <c r="AM106" s="1662"/>
      <c r="AN106" s="150"/>
    </row>
    <row r="107" spans="1:40" ht="17.25" customHeight="1">
      <c r="A107" s="86"/>
      <c r="B107" s="148"/>
      <c r="C107" s="1651"/>
      <c r="D107" s="1652"/>
      <c r="E107" s="1652"/>
      <c r="F107" s="1652"/>
      <c r="G107" s="1653"/>
      <c r="H107" s="290"/>
      <c r="I107" s="1654"/>
      <c r="J107" s="1655"/>
      <c r="K107" s="290"/>
      <c r="L107" s="278"/>
      <c r="M107" s="279"/>
      <c r="N107" s="279"/>
      <c r="O107" s="279"/>
      <c r="P107" s="280"/>
      <c r="Q107" s="281"/>
      <c r="R107" s="1656"/>
      <c r="S107" s="1657"/>
      <c r="T107" s="1658"/>
      <c r="U107" s="1530"/>
      <c r="V107" s="1530"/>
      <c r="W107" s="1656"/>
      <c r="X107" s="1657"/>
      <c r="Y107" s="1656"/>
      <c r="Z107" s="1530"/>
      <c r="AA107" s="1659"/>
      <c r="AB107" s="1660"/>
      <c r="AC107" s="1651"/>
      <c r="AD107" s="1661"/>
      <c r="AE107" s="1661"/>
      <c r="AF107" s="1661"/>
      <c r="AG107" s="1661"/>
      <c r="AH107" s="1661"/>
      <c r="AI107" s="1661"/>
      <c r="AJ107" s="1661"/>
      <c r="AK107" s="1661"/>
      <c r="AL107" s="1661"/>
      <c r="AM107" s="1662"/>
      <c r="AN107" s="150"/>
    </row>
    <row r="108" spans="1:40" ht="18" customHeight="1">
      <c r="A108" s="86"/>
      <c r="B108" s="148"/>
      <c r="C108" s="1651"/>
      <c r="D108" s="1652"/>
      <c r="E108" s="1652"/>
      <c r="F108" s="1652"/>
      <c r="G108" s="1653"/>
      <c r="H108" s="290"/>
      <c r="I108" s="1654"/>
      <c r="J108" s="1655"/>
      <c r="K108" s="290"/>
      <c r="L108" s="278"/>
      <c r="M108" s="279"/>
      <c r="N108" s="279"/>
      <c r="O108" s="279"/>
      <c r="P108" s="280"/>
      <c r="Q108" s="281"/>
      <c r="R108" s="1656"/>
      <c r="S108" s="1657"/>
      <c r="T108" s="1658"/>
      <c r="U108" s="1530"/>
      <c r="V108" s="1530"/>
      <c r="W108" s="1656"/>
      <c r="X108" s="1657"/>
      <c r="Y108" s="1656"/>
      <c r="Z108" s="1530"/>
      <c r="AA108" s="1659"/>
      <c r="AB108" s="1660"/>
      <c r="AC108" s="1651"/>
      <c r="AD108" s="1661"/>
      <c r="AE108" s="1661"/>
      <c r="AF108" s="1661"/>
      <c r="AG108" s="1661"/>
      <c r="AH108" s="1661"/>
      <c r="AI108" s="1661"/>
      <c r="AJ108" s="1661"/>
      <c r="AK108" s="1661"/>
      <c r="AL108" s="1661"/>
      <c r="AM108" s="1662"/>
      <c r="AN108" s="150"/>
    </row>
    <row r="109" spans="1:40" ht="18" customHeight="1">
      <c r="A109" s="86"/>
      <c r="B109" s="148"/>
      <c r="C109" s="1651"/>
      <c r="D109" s="1652"/>
      <c r="E109" s="1652"/>
      <c r="F109" s="1652"/>
      <c r="G109" s="1653"/>
      <c r="H109" s="290"/>
      <c r="I109" s="1654"/>
      <c r="J109" s="1655"/>
      <c r="K109" s="290"/>
      <c r="L109" s="278"/>
      <c r="M109" s="279"/>
      <c r="N109" s="279"/>
      <c r="O109" s="279"/>
      <c r="P109" s="280"/>
      <c r="Q109" s="281"/>
      <c r="R109" s="1656"/>
      <c r="S109" s="1657"/>
      <c r="T109" s="1658"/>
      <c r="U109" s="1530"/>
      <c r="V109" s="1530"/>
      <c r="W109" s="1656"/>
      <c r="X109" s="1657"/>
      <c r="Y109" s="1656"/>
      <c r="Z109" s="1530"/>
      <c r="AA109" s="1659"/>
      <c r="AB109" s="1660"/>
      <c r="AC109" s="1651"/>
      <c r="AD109" s="1661"/>
      <c r="AE109" s="1661"/>
      <c r="AF109" s="1661"/>
      <c r="AG109" s="1661"/>
      <c r="AH109" s="1661"/>
      <c r="AI109" s="1661"/>
      <c r="AJ109" s="1661"/>
      <c r="AK109" s="1661"/>
      <c r="AL109" s="1661"/>
      <c r="AM109" s="1662"/>
      <c r="AN109" s="150"/>
    </row>
    <row r="110" spans="1:40" ht="6" customHeight="1">
      <c r="A110" s="86"/>
      <c r="B110" s="148"/>
      <c r="C110" s="1726"/>
      <c r="D110" s="1530"/>
      <c r="E110" s="1530"/>
      <c r="F110" s="1530"/>
      <c r="G110" s="1530"/>
      <c r="H110" s="1530"/>
      <c r="I110" s="1530"/>
      <c r="J110" s="1530"/>
      <c r="K110" s="1530"/>
      <c r="L110" s="1530"/>
      <c r="M110" s="1530"/>
      <c r="N110" s="1530"/>
      <c r="O110" s="1530"/>
      <c r="P110" s="1530"/>
      <c r="Q110" s="1530"/>
      <c r="R110" s="1530"/>
      <c r="S110" s="1530"/>
      <c r="T110" s="1530"/>
      <c r="U110" s="1530"/>
      <c r="V110" s="1530"/>
      <c r="W110" s="1530"/>
      <c r="X110" s="1530"/>
      <c r="Y110" s="1530"/>
      <c r="Z110" s="1530"/>
      <c r="AA110" s="1530"/>
      <c r="AB110" s="1530"/>
      <c r="AC110" s="1530"/>
      <c r="AD110" s="1530"/>
      <c r="AE110" s="1530"/>
      <c r="AF110" s="1530"/>
      <c r="AG110" s="1530"/>
      <c r="AH110" s="1530"/>
      <c r="AI110" s="1530"/>
      <c r="AJ110" s="1530"/>
      <c r="AK110" s="1530"/>
      <c r="AL110" s="1530"/>
      <c r="AM110" s="1531"/>
      <c r="AN110" s="150"/>
    </row>
    <row r="111" spans="1:40" ht="9" customHeight="1">
      <c r="A111" s="86"/>
      <c r="B111" s="148"/>
      <c r="C111" s="149"/>
      <c r="D111" s="149"/>
      <c r="E111" s="149"/>
      <c r="F111" s="149"/>
      <c r="G111" s="149"/>
      <c r="H111" s="149"/>
      <c r="I111" s="149"/>
      <c r="J111" s="149"/>
      <c r="K111" s="149"/>
      <c r="L111" s="149"/>
      <c r="M111" s="149"/>
      <c r="N111" s="149"/>
      <c r="O111" s="149"/>
      <c r="P111" s="149"/>
      <c r="Q111" s="149"/>
      <c r="R111" s="149"/>
      <c r="S111" s="149"/>
      <c r="T111" s="149"/>
      <c r="U111" s="149"/>
      <c r="V111" s="149"/>
      <c r="W111" s="1727"/>
      <c r="X111" s="1567"/>
      <c r="Y111" s="149"/>
      <c r="Z111" s="149"/>
      <c r="AA111" s="149"/>
      <c r="AB111" s="149"/>
      <c r="AC111" s="149"/>
      <c r="AD111" s="149"/>
      <c r="AE111" s="149"/>
      <c r="AF111" s="149"/>
      <c r="AG111" s="149"/>
      <c r="AH111" s="149"/>
      <c r="AI111" s="149"/>
      <c r="AJ111" s="149"/>
      <c r="AK111" s="149"/>
      <c r="AL111" s="149"/>
      <c r="AM111" s="149"/>
      <c r="AN111" s="150"/>
    </row>
    <row r="112" spans="1:40" ht="13.5" customHeight="1">
      <c r="A112" s="86"/>
      <c r="B112" s="155"/>
      <c r="C112" s="156"/>
      <c r="D112" s="156"/>
      <c r="E112" s="156"/>
      <c r="F112" s="156"/>
      <c r="G112" s="156"/>
      <c r="H112" s="156"/>
      <c r="I112" s="156"/>
      <c r="J112" s="156"/>
      <c r="K112" s="156"/>
      <c r="L112" s="156"/>
      <c r="M112" s="156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156"/>
      <c r="AC112" s="156"/>
      <c r="AD112" s="156"/>
      <c r="AE112" s="156"/>
      <c r="AF112" s="156"/>
      <c r="AG112" s="156"/>
      <c r="AH112" s="156"/>
      <c r="AI112" s="156"/>
      <c r="AJ112" s="156"/>
      <c r="AK112" s="156"/>
      <c r="AL112" s="156"/>
      <c r="AM112" s="156"/>
      <c r="AN112" s="282"/>
    </row>
    <row r="113" spans="1:40" ht="13.5" customHeight="1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86"/>
      <c r="P113" s="86"/>
      <c r="Q113" s="86"/>
      <c r="R113" s="86"/>
      <c r="S113" s="86"/>
      <c r="T113" s="86"/>
      <c r="U113" s="86"/>
      <c r="V113" s="86"/>
      <c r="W113" s="86"/>
      <c r="X113" s="86"/>
      <c r="Y113" s="86"/>
      <c r="Z113" s="86"/>
      <c r="AA113" s="86"/>
      <c r="AB113" s="86"/>
      <c r="AC113" s="86"/>
      <c r="AD113" s="86"/>
      <c r="AE113" s="86"/>
      <c r="AF113" s="86"/>
      <c r="AG113" s="86"/>
      <c r="AH113" s="86"/>
      <c r="AI113" s="86"/>
      <c r="AJ113" s="86"/>
      <c r="AK113" s="86"/>
      <c r="AL113" s="86"/>
      <c r="AM113" s="86"/>
      <c r="AN113" s="86"/>
    </row>
    <row r="114" spans="1:40" ht="13.5" customHeight="1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86"/>
      <c r="P114" s="86"/>
      <c r="Q114" s="86"/>
      <c r="R114" s="86"/>
      <c r="S114" s="86"/>
      <c r="T114" s="86"/>
      <c r="U114" s="86"/>
      <c r="V114" s="86"/>
      <c r="W114" s="86"/>
      <c r="X114" s="86"/>
      <c r="Y114" s="86"/>
      <c r="Z114" s="86"/>
      <c r="AA114" s="86"/>
      <c r="AB114" s="86"/>
      <c r="AC114" s="86"/>
      <c r="AD114" s="86"/>
      <c r="AE114" s="86"/>
      <c r="AF114" s="86"/>
      <c r="AG114" s="86"/>
      <c r="AH114" s="86"/>
      <c r="AI114" s="86"/>
      <c r="AJ114" s="86"/>
      <c r="AK114" s="86"/>
      <c r="AL114" s="86"/>
      <c r="AM114" s="86"/>
      <c r="AN114" s="86"/>
    </row>
    <row r="115" spans="1:40" ht="13.5" customHeight="1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86"/>
      <c r="P115" s="86"/>
      <c r="Q115" s="86"/>
      <c r="R115" s="86"/>
      <c r="S115" s="86"/>
      <c r="T115" s="86"/>
      <c r="U115" s="86"/>
      <c r="V115" s="86"/>
      <c r="W115" s="86"/>
      <c r="X115" s="86"/>
      <c r="Y115" s="86"/>
      <c r="Z115" s="86"/>
      <c r="AA115" s="86"/>
      <c r="AB115" s="86"/>
      <c r="AC115" s="86"/>
      <c r="AD115" s="86"/>
      <c r="AE115" s="86"/>
      <c r="AF115" s="86"/>
      <c r="AG115" s="86"/>
      <c r="AH115" s="86"/>
      <c r="AI115" s="86"/>
      <c r="AJ115" s="86"/>
      <c r="AK115" s="86"/>
      <c r="AL115" s="86"/>
      <c r="AM115" s="86"/>
      <c r="AN115" s="86"/>
    </row>
    <row r="116" spans="1:40" ht="13.5" customHeight="1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86"/>
      <c r="P116" s="86"/>
      <c r="Q116" s="86"/>
      <c r="R116" s="86"/>
      <c r="S116" s="86"/>
      <c r="T116" s="86"/>
      <c r="U116" s="86"/>
      <c r="V116" s="86"/>
      <c r="W116" s="86"/>
      <c r="X116" s="86"/>
      <c r="Y116" s="86"/>
      <c r="Z116" s="86"/>
      <c r="AA116" s="86"/>
      <c r="AB116" s="86"/>
      <c r="AC116" s="86"/>
      <c r="AD116" s="86"/>
      <c r="AE116" s="86"/>
      <c r="AF116" s="86"/>
      <c r="AG116" s="86"/>
      <c r="AH116" s="86"/>
      <c r="AI116" s="86"/>
      <c r="AJ116" s="86"/>
      <c r="AK116" s="86"/>
      <c r="AL116" s="86"/>
      <c r="AM116" s="86"/>
      <c r="AN116" s="86"/>
    </row>
    <row r="117" spans="1:40" ht="13.5" customHeight="1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86"/>
      <c r="P117" s="86"/>
      <c r="Q117" s="86"/>
      <c r="R117" s="86"/>
      <c r="S117" s="86"/>
      <c r="T117" s="86"/>
      <c r="U117" s="86"/>
      <c r="V117" s="86"/>
      <c r="W117" s="86"/>
      <c r="X117" s="86"/>
      <c r="Y117" s="86"/>
      <c r="Z117" s="86"/>
      <c r="AA117" s="86"/>
      <c r="AB117" s="86"/>
      <c r="AC117" s="86"/>
      <c r="AD117" s="86"/>
      <c r="AE117" s="86"/>
      <c r="AF117" s="86"/>
      <c r="AG117" s="86"/>
      <c r="AH117" s="86"/>
      <c r="AI117" s="86"/>
      <c r="AJ117" s="86"/>
      <c r="AK117" s="86"/>
      <c r="AL117" s="86"/>
      <c r="AM117" s="86"/>
      <c r="AN117" s="86"/>
    </row>
    <row r="118" spans="1:40" ht="13.5" customHeight="1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  <c r="S118" s="86"/>
      <c r="T118" s="86"/>
      <c r="U118" s="86"/>
      <c r="V118" s="86"/>
      <c r="W118" s="86"/>
      <c r="X118" s="86"/>
      <c r="Y118" s="86"/>
      <c r="Z118" s="86"/>
      <c r="AA118" s="86"/>
      <c r="AB118" s="86"/>
      <c r="AC118" s="86"/>
      <c r="AD118" s="86"/>
      <c r="AE118" s="86"/>
      <c r="AF118" s="86"/>
      <c r="AG118" s="86"/>
      <c r="AH118" s="86"/>
      <c r="AI118" s="86"/>
      <c r="AJ118" s="86"/>
      <c r="AK118" s="86"/>
      <c r="AL118" s="86"/>
      <c r="AM118" s="86"/>
      <c r="AN118" s="86"/>
    </row>
    <row r="119" spans="1:40" ht="13.5" customHeight="1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  <c r="S119" s="86"/>
      <c r="T119" s="86"/>
      <c r="U119" s="86"/>
      <c r="V119" s="86"/>
      <c r="W119" s="86"/>
      <c r="X119" s="86"/>
      <c r="Y119" s="86"/>
      <c r="Z119" s="86"/>
      <c r="AA119" s="86"/>
      <c r="AB119" s="86"/>
      <c r="AC119" s="86"/>
      <c r="AD119" s="86"/>
      <c r="AE119" s="86"/>
      <c r="AF119" s="86"/>
      <c r="AG119" s="86"/>
      <c r="AH119" s="86"/>
      <c r="AI119" s="86"/>
      <c r="AJ119" s="86"/>
      <c r="AK119" s="86"/>
      <c r="AL119" s="86"/>
      <c r="AM119" s="86"/>
      <c r="AN119" s="86"/>
    </row>
    <row r="120" spans="1:40" ht="13.5" customHeight="1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  <c r="S120" s="86"/>
      <c r="T120" s="86"/>
      <c r="U120" s="86"/>
      <c r="V120" s="86"/>
      <c r="W120" s="86"/>
      <c r="X120" s="86"/>
      <c r="Y120" s="86"/>
      <c r="Z120" s="86"/>
      <c r="AA120" s="86"/>
      <c r="AB120" s="86"/>
      <c r="AC120" s="86"/>
      <c r="AD120" s="86"/>
      <c r="AE120" s="86"/>
      <c r="AF120" s="86"/>
      <c r="AG120" s="86"/>
      <c r="AH120" s="86"/>
      <c r="AI120" s="86"/>
      <c r="AJ120" s="86"/>
      <c r="AK120" s="86"/>
      <c r="AL120" s="86"/>
      <c r="AM120" s="86"/>
      <c r="AN120" s="86"/>
    </row>
    <row r="121" spans="1:40" ht="13.5" customHeight="1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  <c r="S121" s="86"/>
      <c r="T121" s="86"/>
      <c r="U121" s="86"/>
      <c r="V121" s="86"/>
      <c r="W121" s="86"/>
      <c r="X121" s="86"/>
      <c r="Y121" s="86"/>
      <c r="Z121" s="86"/>
      <c r="AA121" s="86"/>
      <c r="AB121" s="86"/>
      <c r="AC121" s="86"/>
      <c r="AD121" s="86"/>
      <c r="AE121" s="86"/>
      <c r="AF121" s="86"/>
      <c r="AG121" s="86"/>
      <c r="AH121" s="86"/>
      <c r="AI121" s="86"/>
      <c r="AJ121" s="86"/>
      <c r="AK121" s="86"/>
      <c r="AL121" s="86"/>
      <c r="AM121" s="86"/>
      <c r="AN121" s="86"/>
    </row>
    <row r="122" spans="1:40" ht="13.5" customHeight="1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  <c r="S122" s="86"/>
      <c r="T122" s="86"/>
      <c r="U122" s="86"/>
      <c r="V122" s="86"/>
      <c r="W122" s="86"/>
      <c r="X122" s="86"/>
      <c r="Y122" s="86"/>
      <c r="Z122" s="86"/>
      <c r="AA122" s="86"/>
      <c r="AB122" s="86"/>
      <c r="AC122" s="86"/>
      <c r="AD122" s="86"/>
      <c r="AE122" s="86"/>
      <c r="AF122" s="86"/>
      <c r="AG122" s="86"/>
      <c r="AH122" s="86"/>
      <c r="AI122" s="86"/>
      <c r="AJ122" s="86"/>
      <c r="AK122" s="86"/>
      <c r="AL122" s="86"/>
      <c r="AM122" s="86"/>
      <c r="AN122" s="86"/>
    </row>
    <row r="123" spans="1:40" ht="13.5" customHeight="1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  <c r="S123" s="86"/>
      <c r="T123" s="86"/>
      <c r="U123" s="86"/>
      <c r="V123" s="86"/>
      <c r="W123" s="86"/>
      <c r="X123" s="86"/>
      <c r="Y123" s="86"/>
      <c r="Z123" s="86"/>
      <c r="AA123" s="86"/>
      <c r="AB123" s="86"/>
      <c r="AC123" s="86"/>
      <c r="AD123" s="86"/>
      <c r="AE123" s="86"/>
      <c r="AF123" s="86"/>
      <c r="AG123" s="86"/>
      <c r="AH123" s="86"/>
      <c r="AI123" s="86"/>
      <c r="AJ123" s="86"/>
      <c r="AK123" s="86"/>
      <c r="AL123" s="86"/>
      <c r="AM123" s="86"/>
      <c r="AN123" s="86"/>
    </row>
    <row r="124" spans="1:40" ht="13.5" customHeight="1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  <c r="S124" s="86"/>
      <c r="T124" s="86"/>
      <c r="U124" s="86"/>
      <c r="V124" s="86"/>
      <c r="W124" s="86"/>
      <c r="X124" s="86"/>
      <c r="Y124" s="86"/>
      <c r="Z124" s="86"/>
      <c r="AA124" s="86"/>
      <c r="AB124" s="86"/>
      <c r="AC124" s="86"/>
      <c r="AD124" s="86"/>
      <c r="AE124" s="86"/>
      <c r="AF124" s="86"/>
      <c r="AG124" s="86"/>
      <c r="AH124" s="86"/>
      <c r="AI124" s="86"/>
      <c r="AJ124" s="86"/>
      <c r="AK124" s="86"/>
      <c r="AL124" s="86"/>
      <c r="AM124" s="86"/>
      <c r="AN124" s="86"/>
    </row>
    <row r="125" spans="1:40" ht="13.5" customHeight="1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  <c r="S125" s="86"/>
      <c r="T125" s="86"/>
      <c r="U125" s="86"/>
      <c r="V125" s="86"/>
      <c r="W125" s="86"/>
      <c r="X125" s="86"/>
      <c r="Y125" s="86"/>
      <c r="Z125" s="86"/>
      <c r="AA125" s="86"/>
      <c r="AB125" s="86"/>
      <c r="AC125" s="86"/>
      <c r="AD125" s="86"/>
      <c r="AE125" s="86"/>
      <c r="AF125" s="86"/>
      <c r="AG125" s="86"/>
      <c r="AH125" s="86"/>
      <c r="AI125" s="86"/>
      <c r="AJ125" s="86"/>
      <c r="AK125" s="86"/>
      <c r="AL125" s="86"/>
      <c r="AM125" s="86"/>
      <c r="AN125" s="86"/>
    </row>
    <row r="126" spans="1:40" ht="13.5" customHeight="1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  <c r="S126" s="86"/>
      <c r="T126" s="86"/>
      <c r="U126" s="86"/>
      <c r="V126" s="86"/>
      <c r="W126" s="86"/>
      <c r="X126" s="86"/>
      <c r="Y126" s="86"/>
      <c r="Z126" s="86"/>
      <c r="AA126" s="86"/>
      <c r="AB126" s="86"/>
      <c r="AC126" s="86"/>
      <c r="AD126" s="86"/>
      <c r="AE126" s="86"/>
      <c r="AF126" s="86"/>
      <c r="AG126" s="86"/>
      <c r="AH126" s="86"/>
      <c r="AI126" s="86"/>
      <c r="AJ126" s="86"/>
      <c r="AK126" s="86"/>
      <c r="AL126" s="86"/>
      <c r="AM126" s="86"/>
      <c r="AN126" s="86"/>
    </row>
    <row r="127" spans="1:40" ht="13.5" customHeight="1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  <c r="S127" s="86"/>
      <c r="T127" s="86"/>
      <c r="U127" s="86"/>
      <c r="V127" s="86"/>
      <c r="W127" s="86"/>
      <c r="X127" s="86"/>
      <c r="Y127" s="86"/>
      <c r="Z127" s="86"/>
      <c r="AA127" s="86"/>
      <c r="AB127" s="86"/>
      <c r="AC127" s="86"/>
      <c r="AD127" s="86"/>
      <c r="AE127" s="86"/>
      <c r="AF127" s="86"/>
      <c r="AG127" s="86"/>
      <c r="AH127" s="86"/>
      <c r="AI127" s="86"/>
      <c r="AJ127" s="86"/>
      <c r="AK127" s="86"/>
      <c r="AL127" s="86"/>
      <c r="AM127" s="86"/>
      <c r="AN127" s="86"/>
    </row>
    <row r="128" spans="1:40" ht="13.5" customHeight="1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  <c r="S128" s="86"/>
      <c r="T128" s="86"/>
      <c r="U128" s="86"/>
      <c r="V128" s="86"/>
      <c r="W128" s="86"/>
      <c r="X128" s="86"/>
      <c r="Y128" s="86"/>
      <c r="Z128" s="86"/>
      <c r="AA128" s="86"/>
      <c r="AB128" s="86"/>
      <c r="AC128" s="86"/>
      <c r="AD128" s="86"/>
      <c r="AE128" s="86"/>
      <c r="AF128" s="86"/>
      <c r="AG128" s="86"/>
      <c r="AH128" s="86"/>
      <c r="AI128" s="86"/>
      <c r="AJ128" s="86"/>
      <c r="AK128" s="86"/>
      <c r="AL128" s="86"/>
      <c r="AM128" s="86"/>
      <c r="AN128" s="86"/>
    </row>
    <row r="129" spans="1:40" ht="13.5" customHeight="1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  <c r="S129" s="86"/>
      <c r="T129" s="86"/>
      <c r="U129" s="86"/>
      <c r="V129" s="86"/>
      <c r="W129" s="86"/>
      <c r="X129" s="86"/>
      <c r="Y129" s="86"/>
      <c r="Z129" s="86"/>
      <c r="AA129" s="86"/>
      <c r="AB129" s="86"/>
      <c r="AC129" s="86"/>
      <c r="AD129" s="86"/>
      <c r="AE129" s="86"/>
      <c r="AF129" s="86"/>
      <c r="AG129" s="86"/>
      <c r="AH129" s="86"/>
      <c r="AI129" s="86"/>
      <c r="AJ129" s="86"/>
      <c r="AK129" s="86"/>
      <c r="AL129" s="86"/>
      <c r="AM129" s="86"/>
      <c r="AN129" s="86"/>
    </row>
    <row r="130" spans="1:40" ht="13.5" customHeight="1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  <c r="S130" s="86"/>
      <c r="T130" s="86"/>
      <c r="U130" s="86"/>
      <c r="V130" s="86"/>
      <c r="W130" s="86"/>
      <c r="X130" s="86"/>
      <c r="Y130" s="86"/>
      <c r="Z130" s="86"/>
      <c r="AA130" s="86"/>
      <c r="AB130" s="86"/>
      <c r="AC130" s="86"/>
      <c r="AD130" s="86"/>
      <c r="AE130" s="86"/>
      <c r="AF130" s="86"/>
      <c r="AG130" s="86"/>
      <c r="AH130" s="86"/>
      <c r="AI130" s="86"/>
      <c r="AJ130" s="86"/>
      <c r="AK130" s="86"/>
      <c r="AL130" s="86"/>
      <c r="AM130" s="86"/>
      <c r="AN130" s="86"/>
    </row>
    <row r="131" spans="1:40" ht="13.5" customHeight="1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  <c r="S131" s="86"/>
      <c r="T131" s="86"/>
      <c r="U131" s="86"/>
      <c r="V131" s="86"/>
      <c r="W131" s="86"/>
      <c r="X131" s="86"/>
      <c r="Y131" s="86"/>
      <c r="Z131" s="86"/>
      <c r="AA131" s="86"/>
      <c r="AB131" s="86"/>
      <c r="AC131" s="86"/>
      <c r="AD131" s="86"/>
      <c r="AE131" s="86"/>
      <c r="AF131" s="86"/>
      <c r="AG131" s="86"/>
      <c r="AH131" s="86"/>
      <c r="AI131" s="86"/>
      <c r="AJ131" s="86"/>
      <c r="AK131" s="86"/>
      <c r="AL131" s="86"/>
      <c r="AM131" s="86"/>
      <c r="AN131" s="86"/>
    </row>
    <row r="132" spans="1:40" ht="13.5" customHeight="1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  <c r="S132" s="86"/>
      <c r="T132" s="86"/>
      <c r="U132" s="86"/>
      <c r="V132" s="86"/>
      <c r="W132" s="86"/>
      <c r="X132" s="86"/>
      <c r="Y132" s="86"/>
      <c r="Z132" s="86"/>
      <c r="AA132" s="86"/>
      <c r="AB132" s="86"/>
      <c r="AC132" s="86"/>
      <c r="AD132" s="86"/>
      <c r="AE132" s="86"/>
      <c r="AF132" s="86"/>
      <c r="AG132" s="86"/>
      <c r="AH132" s="86"/>
      <c r="AI132" s="86"/>
      <c r="AJ132" s="86"/>
      <c r="AK132" s="86"/>
      <c r="AL132" s="86"/>
      <c r="AM132" s="86"/>
      <c r="AN132" s="86"/>
    </row>
    <row r="133" spans="1:40" ht="13.5" customHeight="1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  <c r="S133" s="86"/>
      <c r="T133" s="86"/>
      <c r="U133" s="86"/>
      <c r="V133" s="86"/>
      <c r="W133" s="86"/>
      <c r="X133" s="86"/>
      <c r="Y133" s="86"/>
      <c r="Z133" s="86"/>
      <c r="AA133" s="86"/>
      <c r="AB133" s="86"/>
      <c r="AC133" s="86"/>
      <c r="AD133" s="86"/>
      <c r="AE133" s="86"/>
      <c r="AF133" s="86"/>
      <c r="AG133" s="86"/>
      <c r="AH133" s="86"/>
      <c r="AI133" s="86"/>
      <c r="AJ133" s="86"/>
      <c r="AK133" s="86"/>
      <c r="AL133" s="86"/>
      <c r="AM133" s="86"/>
      <c r="AN133" s="86"/>
    </row>
    <row r="134" spans="1:40" ht="13.5" customHeight="1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  <c r="S134" s="86"/>
      <c r="T134" s="86"/>
      <c r="U134" s="86"/>
      <c r="V134" s="86"/>
      <c r="W134" s="86"/>
      <c r="X134" s="86"/>
      <c r="Y134" s="86"/>
      <c r="Z134" s="86"/>
      <c r="AA134" s="86"/>
      <c r="AB134" s="86"/>
      <c r="AC134" s="86"/>
      <c r="AD134" s="86"/>
      <c r="AE134" s="86"/>
      <c r="AF134" s="86"/>
      <c r="AG134" s="86"/>
      <c r="AH134" s="86"/>
      <c r="AI134" s="86"/>
      <c r="AJ134" s="86"/>
      <c r="AK134" s="86"/>
      <c r="AL134" s="86"/>
      <c r="AM134" s="86"/>
      <c r="AN134" s="86"/>
    </row>
    <row r="135" spans="1:40" ht="13.5" customHeight="1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  <c r="S135" s="86"/>
      <c r="T135" s="86"/>
      <c r="U135" s="86"/>
      <c r="V135" s="86"/>
      <c r="W135" s="86"/>
      <c r="X135" s="86"/>
      <c r="Y135" s="86"/>
      <c r="Z135" s="86"/>
      <c r="AA135" s="86"/>
      <c r="AB135" s="86"/>
      <c r="AC135" s="86"/>
      <c r="AD135" s="86"/>
      <c r="AE135" s="86"/>
      <c r="AF135" s="86"/>
      <c r="AG135" s="86"/>
      <c r="AH135" s="86"/>
      <c r="AI135" s="86"/>
      <c r="AJ135" s="86"/>
      <c r="AK135" s="86"/>
      <c r="AL135" s="86"/>
      <c r="AM135" s="86"/>
      <c r="AN135" s="86"/>
    </row>
    <row r="136" spans="1:40" ht="13.5" customHeight="1">
      <c r="A136" s="86"/>
      <c r="B136" s="86"/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  <c r="S136" s="86"/>
      <c r="T136" s="86"/>
      <c r="U136" s="86"/>
      <c r="V136" s="86"/>
      <c r="W136" s="86"/>
      <c r="X136" s="86"/>
      <c r="Y136" s="86"/>
      <c r="Z136" s="86"/>
      <c r="AA136" s="86"/>
      <c r="AB136" s="86"/>
      <c r="AC136" s="86"/>
      <c r="AD136" s="86"/>
      <c r="AE136" s="86"/>
      <c r="AF136" s="86"/>
      <c r="AG136" s="86"/>
      <c r="AH136" s="86"/>
      <c r="AI136" s="86"/>
      <c r="AJ136" s="86"/>
      <c r="AK136" s="86"/>
      <c r="AL136" s="86"/>
      <c r="AM136" s="86"/>
      <c r="AN136" s="86"/>
    </row>
    <row r="137" spans="1:40" ht="13.5" customHeight="1">
      <c r="A137" s="86"/>
      <c r="B137" s="86"/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  <c r="S137" s="86"/>
      <c r="T137" s="86"/>
      <c r="U137" s="86"/>
      <c r="V137" s="86"/>
      <c r="W137" s="86"/>
      <c r="X137" s="86"/>
      <c r="Y137" s="86"/>
      <c r="Z137" s="86"/>
      <c r="AA137" s="86"/>
      <c r="AB137" s="86"/>
      <c r="AC137" s="86"/>
      <c r="AD137" s="86"/>
      <c r="AE137" s="86"/>
      <c r="AF137" s="86"/>
      <c r="AG137" s="86"/>
      <c r="AH137" s="86"/>
      <c r="AI137" s="86"/>
      <c r="AJ137" s="86"/>
      <c r="AK137" s="86"/>
      <c r="AL137" s="86"/>
      <c r="AM137" s="86"/>
      <c r="AN137" s="86"/>
    </row>
    <row r="138" spans="1:40" ht="13.5" customHeight="1">
      <c r="A138" s="86"/>
      <c r="B138" s="86"/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  <c r="S138" s="86"/>
      <c r="T138" s="86"/>
      <c r="U138" s="86"/>
      <c r="V138" s="86"/>
      <c r="W138" s="86"/>
      <c r="X138" s="86"/>
      <c r="Y138" s="86"/>
      <c r="Z138" s="86"/>
      <c r="AA138" s="86"/>
      <c r="AB138" s="86"/>
      <c r="AC138" s="86"/>
      <c r="AD138" s="86"/>
      <c r="AE138" s="86"/>
      <c r="AF138" s="86"/>
      <c r="AG138" s="86"/>
      <c r="AH138" s="86"/>
      <c r="AI138" s="86"/>
      <c r="AJ138" s="86"/>
      <c r="AK138" s="86"/>
      <c r="AL138" s="86"/>
      <c r="AM138" s="86"/>
      <c r="AN138" s="86"/>
    </row>
    <row r="139" spans="1:40" ht="13.5" customHeight="1">
      <c r="A139" s="86"/>
      <c r="B139" s="86"/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  <c r="S139" s="86"/>
      <c r="T139" s="86"/>
      <c r="U139" s="86"/>
      <c r="V139" s="86"/>
      <c r="W139" s="86"/>
      <c r="X139" s="86"/>
      <c r="Y139" s="86"/>
      <c r="Z139" s="86"/>
      <c r="AA139" s="86"/>
      <c r="AB139" s="86"/>
      <c r="AC139" s="86"/>
      <c r="AD139" s="86"/>
      <c r="AE139" s="86"/>
      <c r="AF139" s="86"/>
      <c r="AG139" s="86"/>
      <c r="AH139" s="86"/>
      <c r="AI139" s="86"/>
      <c r="AJ139" s="86"/>
      <c r="AK139" s="86"/>
      <c r="AL139" s="86"/>
      <c r="AM139" s="86"/>
      <c r="AN139" s="86"/>
    </row>
    <row r="140" spans="1:40" ht="13.5" customHeight="1">
      <c r="A140" s="86"/>
      <c r="B140" s="86"/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  <c r="S140" s="86"/>
      <c r="T140" s="86"/>
      <c r="U140" s="86"/>
      <c r="V140" s="86"/>
      <c r="W140" s="86"/>
      <c r="X140" s="86"/>
      <c r="Y140" s="86"/>
      <c r="Z140" s="86"/>
      <c r="AA140" s="86"/>
      <c r="AB140" s="86"/>
      <c r="AC140" s="86"/>
      <c r="AD140" s="86"/>
      <c r="AE140" s="86"/>
      <c r="AF140" s="86"/>
      <c r="AG140" s="86"/>
      <c r="AH140" s="86"/>
      <c r="AI140" s="86"/>
      <c r="AJ140" s="86"/>
      <c r="AK140" s="86"/>
      <c r="AL140" s="86"/>
      <c r="AM140" s="86"/>
      <c r="AN140" s="86"/>
    </row>
    <row r="141" spans="1:40" ht="13.5" customHeight="1">
      <c r="A141" s="86"/>
      <c r="B141" s="86"/>
      <c r="C141" s="86"/>
      <c r="D141" s="86"/>
      <c r="E141" s="86"/>
      <c r="F141" s="86"/>
      <c r="G141" s="86"/>
      <c r="H141" s="86"/>
      <c r="I141" s="86"/>
      <c r="J141" s="86"/>
      <c r="K141" s="86"/>
      <c r="L141" s="86"/>
      <c r="M141" s="86"/>
      <c r="N141" s="86"/>
      <c r="O141" s="86"/>
      <c r="P141" s="86"/>
      <c r="Q141" s="86"/>
      <c r="R141" s="86"/>
      <c r="S141" s="86"/>
      <c r="T141" s="86"/>
      <c r="U141" s="86"/>
      <c r="V141" s="86"/>
      <c r="W141" s="86"/>
      <c r="X141" s="86"/>
      <c r="Y141" s="86"/>
      <c r="Z141" s="86"/>
      <c r="AA141" s="86"/>
      <c r="AB141" s="86"/>
      <c r="AC141" s="86"/>
      <c r="AD141" s="86"/>
      <c r="AE141" s="86"/>
      <c r="AF141" s="86"/>
      <c r="AG141" s="86"/>
      <c r="AH141" s="86"/>
      <c r="AI141" s="86"/>
      <c r="AJ141" s="86"/>
      <c r="AK141" s="86"/>
      <c r="AL141" s="86"/>
      <c r="AM141" s="86"/>
      <c r="AN141" s="86"/>
    </row>
    <row r="142" spans="1:40" ht="13.5" customHeight="1">
      <c r="A142" s="86"/>
      <c r="B142" s="86"/>
      <c r="C142" s="86"/>
      <c r="D142" s="86"/>
      <c r="E142" s="86"/>
      <c r="F142" s="86"/>
      <c r="G142" s="86"/>
      <c r="H142" s="86"/>
      <c r="I142" s="86"/>
      <c r="J142" s="86"/>
      <c r="K142" s="86"/>
      <c r="L142" s="86"/>
      <c r="M142" s="86"/>
      <c r="N142" s="86"/>
      <c r="O142" s="86"/>
      <c r="P142" s="86"/>
      <c r="Q142" s="86"/>
      <c r="R142" s="86"/>
      <c r="S142" s="86"/>
      <c r="T142" s="86"/>
      <c r="U142" s="86"/>
      <c r="V142" s="86"/>
      <c r="W142" s="86"/>
      <c r="X142" s="86"/>
      <c r="Y142" s="86"/>
      <c r="Z142" s="86"/>
      <c r="AA142" s="86"/>
      <c r="AB142" s="86"/>
      <c r="AC142" s="86"/>
      <c r="AD142" s="86"/>
      <c r="AE142" s="86"/>
      <c r="AF142" s="86"/>
      <c r="AG142" s="86"/>
      <c r="AH142" s="86"/>
      <c r="AI142" s="86"/>
      <c r="AJ142" s="86"/>
      <c r="AK142" s="86"/>
      <c r="AL142" s="86"/>
      <c r="AM142" s="86"/>
      <c r="AN142" s="86"/>
    </row>
    <row r="143" spans="1:40" ht="13.5" customHeight="1">
      <c r="A143" s="86"/>
      <c r="B143" s="86"/>
      <c r="C143" s="86"/>
      <c r="D143" s="86"/>
      <c r="E143" s="86"/>
      <c r="F143" s="86"/>
      <c r="G143" s="86"/>
      <c r="H143" s="86"/>
      <c r="I143" s="86"/>
      <c r="J143" s="86"/>
      <c r="K143" s="86"/>
      <c r="L143" s="86"/>
      <c r="M143" s="86"/>
      <c r="N143" s="86"/>
      <c r="O143" s="86"/>
      <c r="P143" s="86"/>
      <c r="Q143" s="86"/>
      <c r="R143" s="86"/>
      <c r="S143" s="86"/>
      <c r="T143" s="86"/>
      <c r="U143" s="86"/>
      <c r="V143" s="86"/>
      <c r="W143" s="86"/>
      <c r="X143" s="86"/>
      <c r="Y143" s="86"/>
      <c r="Z143" s="86"/>
      <c r="AA143" s="86"/>
      <c r="AB143" s="86"/>
      <c r="AC143" s="86"/>
      <c r="AD143" s="86"/>
      <c r="AE143" s="86"/>
      <c r="AF143" s="86"/>
      <c r="AG143" s="86"/>
      <c r="AH143" s="86"/>
      <c r="AI143" s="86"/>
      <c r="AJ143" s="86"/>
      <c r="AK143" s="86"/>
      <c r="AL143" s="86"/>
      <c r="AM143" s="86"/>
      <c r="AN143" s="86"/>
    </row>
    <row r="144" spans="1:40" ht="13.5" customHeight="1">
      <c r="A144" s="86"/>
      <c r="B144" s="86"/>
      <c r="C144" s="86"/>
      <c r="D144" s="86"/>
      <c r="E144" s="86"/>
      <c r="F144" s="86"/>
      <c r="G144" s="86"/>
      <c r="H144" s="86"/>
      <c r="I144" s="86"/>
      <c r="J144" s="86"/>
      <c r="K144" s="86"/>
      <c r="L144" s="86"/>
      <c r="M144" s="86"/>
      <c r="N144" s="86"/>
      <c r="O144" s="86"/>
      <c r="P144" s="86"/>
      <c r="Q144" s="86"/>
      <c r="R144" s="86"/>
      <c r="S144" s="86"/>
      <c r="T144" s="86"/>
      <c r="U144" s="86"/>
      <c r="V144" s="86"/>
      <c r="W144" s="86"/>
      <c r="X144" s="86"/>
      <c r="Y144" s="86"/>
      <c r="Z144" s="86"/>
      <c r="AA144" s="86"/>
      <c r="AB144" s="86"/>
      <c r="AC144" s="86"/>
      <c r="AD144" s="86"/>
      <c r="AE144" s="86"/>
      <c r="AF144" s="86"/>
      <c r="AG144" s="86"/>
      <c r="AH144" s="86"/>
      <c r="AI144" s="86"/>
      <c r="AJ144" s="86"/>
      <c r="AK144" s="86"/>
      <c r="AL144" s="86"/>
      <c r="AM144" s="86"/>
      <c r="AN144" s="86"/>
    </row>
    <row r="145" spans="1:40" ht="13.5" customHeight="1">
      <c r="A145" s="86"/>
      <c r="B145" s="86"/>
      <c r="C145" s="86"/>
      <c r="D145" s="86"/>
      <c r="E145" s="86"/>
      <c r="F145" s="86"/>
      <c r="G145" s="86"/>
      <c r="H145" s="86"/>
      <c r="I145" s="86"/>
      <c r="J145" s="86"/>
      <c r="K145" s="86"/>
      <c r="L145" s="86"/>
      <c r="M145" s="86"/>
      <c r="N145" s="86"/>
      <c r="O145" s="86"/>
      <c r="P145" s="86"/>
      <c r="Q145" s="86"/>
      <c r="R145" s="86"/>
      <c r="S145" s="86"/>
      <c r="T145" s="86"/>
      <c r="U145" s="86"/>
      <c r="V145" s="86"/>
      <c r="W145" s="86"/>
      <c r="X145" s="86"/>
      <c r="Y145" s="86"/>
      <c r="Z145" s="86"/>
      <c r="AA145" s="86"/>
      <c r="AB145" s="86"/>
      <c r="AC145" s="86"/>
      <c r="AD145" s="86"/>
      <c r="AE145" s="86"/>
      <c r="AF145" s="86"/>
      <c r="AG145" s="86"/>
      <c r="AH145" s="86"/>
      <c r="AI145" s="86"/>
      <c r="AJ145" s="86"/>
      <c r="AK145" s="86"/>
      <c r="AL145" s="86"/>
      <c r="AM145" s="86"/>
      <c r="AN145" s="86"/>
    </row>
    <row r="146" spans="1:40" ht="13.5" customHeight="1">
      <c r="A146" s="86"/>
      <c r="B146" s="86"/>
      <c r="C146" s="86"/>
      <c r="D146" s="86"/>
      <c r="E146" s="86"/>
      <c r="F146" s="86"/>
      <c r="G146" s="86"/>
      <c r="H146" s="86"/>
      <c r="I146" s="86"/>
      <c r="J146" s="86"/>
      <c r="K146" s="86"/>
      <c r="L146" s="86"/>
      <c r="M146" s="86"/>
      <c r="N146" s="86"/>
      <c r="O146" s="86"/>
      <c r="P146" s="86"/>
      <c r="Q146" s="86"/>
      <c r="R146" s="86"/>
      <c r="S146" s="86"/>
      <c r="T146" s="86"/>
      <c r="U146" s="86"/>
      <c r="V146" s="86"/>
      <c r="W146" s="86"/>
      <c r="X146" s="86"/>
      <c r="Y146" s="86"/>
      <c r="Z146" s="86"/>
      <c r="AA146" s="86"/>
      <c r="AB146" s="86"/>
      <c r="AC146" s="86"/>
      <c r="AD146" s="86"/>
      <c r="AE146" s="86"/>
      <c r="AF146" s="86"/>
      <c r="AG146" s="86"/>
      <c r="AH146" s="86"/>
      <c r="AI146" s="86"/>
      <c r="AJ146" s="86"/>
      <c r="AK146" s="86"/>
      <c r="AL146" s="86"/>
      <c r="AM146" s="86"/>
      <c r="AN146" s="86"/>
    </row>
    <row r="147" spans="1:40" ht="13.5" customHeight="1">
      <c r="A147" s="86"/>
      <c r="B147" s="86"/>
      <c r="C147" s="86"/>
      <c r="D147" s="86"/>
      <c r="E147" s="86"/>
      <c r="F147" s="86"/>
      <c r="G147" s="86"/>
      <c r="H147" s="86"/>
      <c r="I147" s="86"/>
      <c r="J147" s="86"/>
      <c r="K147" s="86"/>
      <c r="L147" s="86"/>
      <c r="M147" s="86"/>
      <c r="N147" s="86"/>
      <c r="O147" s="86"/>
      <c r="P147" s="86"/>
      <c r="Q147" s="86"/>
      <c r="R147" s="86"/>
      <c r="S147" s="86"/>
      <c r="T147" s="86"/>
      <c r="U147" s="86"/>
      <c r="V147" s="86"/>
      <c r="W147" s="86"/>
      <c r="X147" s="86"/>
      <c r="Y147" s="86"/>
      <c r="Z147" s="86"/>
      <c r="AA147" s="86"/>
      <c r="AB147" s="86"/>
      <c r="AC147" s="86"/>
      <c r="AD147" s="86"/>
      <c r="AE147" s="86"/>
      <c r="AF147" s="86"/>
      <c r="AG147" s="86"/>
      <c r="AH147" s="86"/>
      <c r="AI147" s="86"/>
      <c r="AJ147" s="86"/>
      <c r="AK147" s="86"/>
      <c r="AL147" s="86"/>
      <c r="AM147" s="86"/>
      <c r="AN147" s="86"/>
    </row>
    <row r="148" spans="1:40" ht="13.5" customHeight="1">
      <c r="A148" s="86"/>
      <c r="B148" s="86"/>
      <c r="C148" s="86"/>
      <c r="D148" s="86"/>
      <c r="E148" s="86"/>
      <c r="F148" s="86"/>
      <c r="G148" s="86"/>
      <c r="H148" s="86"/>
      <c r="I148" s="86"/>
      <c r="J148" s="86"/>
      <c r="K148" s="86"/>
      <c r="L148" s="86"/>
      <c r="M148" s="86"/>
      <c r="N148" s="86"/>
      <c r="O148" s="86"/>
      <c r="P148" s="86"/>
      <c r="Q148" s="86"/>
      <c r="R148" s="86"/>
      <c r="S148" s="86"/>
      <c r="T148" s="86"/>
      <c r="U148" s="86"/>
      <c r="V148" s="86"/>
      <c r="W148" s="86"/>
      <c r="X148" s="86"/>
      <c r="Y148" s="86"/>
      <c r="Z148" s="86"/>
      <c r="AA148" s="86"/>
      <c r="AB148" s="86"/>
      <c r="AC148" s="86"/>
      <c r="AD148" s="86"/>
      <c r="AE148" s="86"/>
      <c r="AF148" s="86"/>
      <c r="AG148" s="86"/>
      <c r="AH148" s="86"/>
      <c r="AI148" s="86"/>
      <c r="AJ148" s="86"/>
      <c r="AK148" s="86"/>
      <c r="AL148" s="86"/>
      <c r="AM148" s="86"/>
      <c r="AN148" s="86"/>
    </row>
    <row r="149" spans="1:40" ht="13.5" customHeight="1">
      <c r="A149" s="86"/>
      <c r="B149" s="86"/>
      <c r="C149" s="86"/>
      <c r="D149" s="86"/>
      <c r="E149" s="86"/>
      <c r="F149" s="86"/>
      <c r="G149" s="86"/>
      <c r="H149" s="86"/>
      <c r="I149" s="86"/>
      <c r="J149" s="86"/>
      <c r="K149" s="86"/>
      <c r="L149" s="86"/>
      <c r="M149" s="86"/>
      <c r="N149" s="86"/>
      <c r="O149" s="86"/>
      <c r="P149" s="86"/>
      <c r="Q149" s="86"/>
      <c r="R149" s="86"/>
      <c r="S149" s="86"/>
      <c r="T149" s="86"/>
      <c r="U149" s="86"/>
      <c r="V149" s="86"/>
      <c r="W149" s="86"/>
      <c r="X149" s="86"/>
      <c r="Y149" s="86"/>
      <c r="Z149" s="86"/>
      <c r="AA149" s="86"/>
      <c r="AB149" s="86"/>
      <c r="AC149" s="86"/>
      <c r="AD149" s="86"/>
      <c r="AE149" s="86"/>
      <c r="AF149" s="86"/>
      <c r="AG149" s="86"/>
      <c r="AH149" s="86"/>
      <c r="AI149" s="86"/>
      <c r="AJ149" s="86"/>
      <c r="AK149" s="86"/>
      <c r="AL149" s="86"/>
      <c r="AM149" s="86"/>
      <c r="AN149" s="86"/>
    </row>
    <row r="150" spans="1:40" ht="13.5" customHeight="1">
      <c r="A150" s="86"/>
      <c r="B150" s="86"/>
      <c r="C150" s="86"/>
      <c r="D150" s="86"/>
      <c r="E150" s="86"/>
      <c r="F150" s="86"/>
      <c r="G150" s="86"/>
      <c r="H150" s="86"/>
      <c r="I150" s="86"/>
      <c r="J150" s="86"/>
      <c r="K150" s="86"/>
      <c r="L150" s="86"/>
      <c r="M150" s="86"/>
      <c r="N150" s="86"/>
      <c r="O150" s="86"/>
      <c r="P150" s="86"/>
      <c r="Q150" s="86"/>
      <c r="R150" s="86"/>
      <c r="S150" s="86"/>
      <c r="T150" s="86"/>
      <c r="U150" s="86"/>
      <c r="V150" s="86"/>
      <c r="W150" s="86"/>
      <c r="X150" s="86"/>
      <c r="Y150" s="86"/>
      <c r="Z150" s="86"/>
      <c r="AA150" s="86"/>
      <c r="AB150" s="86"/>
      <c r="AC150" s="86"/>
      <c r="AD150" s="86"/>
      <c r="AE150" s="86"/>
      <c r="AF150" s="86"/>
      <c r="AG150" s="86"/>
      <c r="AH150" s="86"/>
      <c r="AI150" s="86"/>
      <c r="AJ150" s="86"/>
      <c r="AK150" s="86"/>
      <c r="AL150" s="86"/>
      <c r="AM150" s="86"/>
      <c r="AN150" s="86"/>
    </row>
    <row r="151" spans="1:40" ht="13.5" customHeight="1">
      <c r="A151" s="86"/>
      <c r="B151" s="86"/>
      <c r="C151" s="86"/>
      <c r="D151" s="86"/>
      <c r="E151" s="86"/>
      <c r="F151" s="86"/>
      <c r="G151" s="86"/>
      <c r="H151" s="86"/>
      <c r="I151" s="86"/>
      <c r="J151" s="86"/>
      <c r="K151" s="86"/>
      <c r="L151" s="86"/>
      <c r="M151" s="86"/>
      <c r="N151" s="86"/>
      <c r="O151" s="86"/>
      <c r="P151" s="86"/>
      <c r="Q151" s="86"/>
      <c r="R151" s="86"/>
      <c r="S151" s="86"/>
      <c r="T151" s="86"/>
      <c r="U151" s="86"/>
      <c r="V151" s="86"/>
      <c r="W151" s="86"/>
      <c r="X151" s="86"/>
      <c r="Y151" s="86"/>
      <c r="Z151" s="86"/>
      <c r="AA151" s="86"/>
      <c r="AB151" s="86"/>
      <c r="AC151" s="86"/>
      <c r="AD151" s="86"/>
      <c r="AE151" s="86"/>
      <c r="AF151" s="86"/>
      <c r="AG151" s="86"/>
      <c r="AH151" s="86"/>
      <c r="AI151" s="86"/>
      <c r="AJ151" s="86"/>
      <c r="AK151" s="86"/>
      <c r="AL151" s="86"/>
      <c r="AM151" s="86"/>
      <c r="AN151" s="86"/>
    </row>
    <row r="152" spans="1:40" ht="13.5" customHeight="1">
      <c r="A152" s="86"/>
      <c r="B152" s="86"/>
      <c r="C152" s="86"/>
      <c r="D152" s="86"/>
      <c r="E152" s="86"/>
      <c r="F152" s="86"/>
      <c r="G152" s="86"/>
      <c r="H152" s="86"/>
      <c r="I152" s="86"/>
      <c r="J152" s="86"/>
      <c r="K152" s="86"/>
      <c r="L152" s="86"/>
      <c r="M152" s="86"/>
      <c r="N152" s="86"/>
      <c r="O152" s="86"/>
      <c r="P152" s="86"/>
      <c r="Q152" s="86"/>
      <c r="R152" s="86"/>
      <c r="S152" s="86"/>
      <c r="T152" s="86"/>
      <c r="U152" s="86"/>
      <c r="V152" s="86"/>
      <c r="W152" s="86"/>
      <c r="X152" s="86"/>
      <c r="Y152" s="86"/>
      <c r="Z152" s="86"/>
      <c r="AA152" s="86"/>
      <c r="AB152" s="86"/>
      <c r="AC152" s="86"/>
      <c r="AD152" s="86"/>
      <c r="AE152" s="86"/>
      <c r="AF152" s="86"/>
      <c r="AG152" s="86"/>
      <c r="AH152" s="86"/>
      <c r="AI152" s="86"/>
      <c r="AJ152" s="86"/>
      <c r="AK152" s="86"/>
      <c r="AL152" s="86"/>
      <c r="AM152" s="86"/>
      <c r="AN152" s="86"/>
    </row>
    <row r="153" spans="1:40" ht="13.5" customHeight="1">
      <c r="A153" s="86"/>
      <c r="B153" s="86"/>
      <c r="C153" s="86"/>
      <c r="D153" s="86"/>
      <c r="E153" s="86"/>
      <c r="F153" s="86"/>
      <c r="G153" s="86"/>
      <c r="H153" s="86"/>
      <c r="I153" s="86"/>
      <c r="J153" s="86"/>
      <c r="K153" s="86"/>
      <c r="L153" s="86"/>
      <c r="M153" s="86"/>
      <c r="N153" s="86"/>
      <c r="O153" s="86"/>
      <c r="P153" s="86"/>
      <c r="Q153" s="86"/>
      <c r="R153" s="86"/>
      <c r="S153" s="86"/>
      <c r="T153" s="86"/>
      <c r="U153" s="86"/>
      <c r="V153" s="86"/>
      <c r="W153" s="86"/>
      <c r="X153" s="86"/>
      <c r="Y153" s="86"/>
      <c r="Z153" s="86"/>
      <c r="AA153" s="86"/>
      <c r="AB153" s="86"/>
      <c r="AC153" s="86"/>
      <c r="AD153" s="86"/>
      <c r="AE153" s="86"/>
      <c r="AF153" s="86"/>
      <c r="AG153" s="86"/>
      <c r="AH153" s="86"/>
      <c r="AI153" s="86"/>
      <c r="AJ153" s="86"/>
      <c r="AK153" s="86"/>
      <c r="AL153" s="86"/>
      <c r="AM153" s="86"/>
      <c r="AN153" s="86"/>
    </row>
    <row r="154" spans="1:40" ht="13.5" customHeight="1">
      <c r="A154" s="86"/>
      <c r="B154" s="86"/>
      <c r="C154" s="86"/>
      <c r="D154" s="86"/>
      <c r="E154" s="86"/>
      <c r="F154" s="86"/>
      <c r="G154" s="86"/>
      <c r="H154" s="86"/>
      <c r="I154" s="86"/>
      <c r="J154" s="86"/>
      <c r="K154" s="86"/>
      <c r="L154" s="86"/>
      <c r="M154" s="86"/>
      <c r="N154" s="86"/>
      <c r="O154" s="86"/>
      <c r="P154" s="86"/>
      <c r="Q154" s="86"/>
      <c r="R154" s="86"/>
      <c r="S154" s="86"/>
      <c r="T154" s="86"/>
      <c r="U154" s="86"/>
      <c r="V154" s="86"/>
      <c r="W154" s="86"/>
      <c r="X154" s="86"/>
      <c r="Y154" s="86"/>
      <c r="Z154" s="86"/>
      <c r="AA154" s="86"/>
      <c r="AB154" s="86"/>
      <c r="AC154" s="86"/>
      <c r="AD154" s="86"/>
      <c r="AE154" s="86"/>
      <c r="AF154" s="86"/>
      <c r="AG154" s="86"/>
      <c r="AH154" s="86"/>
      <c r="AI154" s="86"/>
      <c r="AJ154" s="86"/>
      <c r="AK154" s="86"/>
      <c r="AL154" s="86"/>
      <c r="AM154" s="86"/>
      <c r="AN154" s="86"/>
    </row>
    <row r="155" spans="1:40" ht="13.5" customHeight="1">
      <c r="A155" s="86"/>
      <c r="B155" s="86"/>
      <c r="C155" s="86"/>
      <c r="D155" s="86"/>
      <c r="E155" s="86"/>
      <c r="F155" s="86"/>
      <c r="G155" s="86"/>
      <c r="H155" s="86"/>
      <c r="I155" s="86"/>
      <c r="J155" s="86"/>
      <c r="K155" s="86"/>
      <c r="L155" s="86"/>
      <c r="M155" s="86"/>
      <c r="N155" s="86"/>
      <c r="O155" s="86"/>
      <c r="P155" s="86"/>
      <c r="Q155" s="86"/>
      <c r="R155" s="86"/>
      <c r="S155" s="86"/>
      <c r="T155" s="86"/>
      <c r="U155" s="86"/>
      <c r="V155" s="86"/>
      <c r="W155" s="86"/>
      <c r="X155" s="86"/>
      <c r="Y155" s="86"/>
      <c r="Z155" s="86"/>
      <c r="AA155" s="86"/>
      <c r="AB155" s="86"/>
      <c r="AC155" s="86"/>
      <c r="AD155" s="86"/>
      <c r="AE155" s="86"/>
      <c r="AF155" s="86"/>
      <c r="AG155" s="86"/>
      <c r="AH155" s="86"/>
      <c r="AI155" s="86"/>
      <c r="AJ155" s="86"/>
      <c r="AK155" s="86"/>
      <c r="AL155" s="86"/>
      <c r="AM155" s="86"/>
      <c r="AN155" s="86"/>
    </row>
    <row r="156" spans="1:40" ht="13.5" customHeight="1">
      <c r="A156" s="86"/>
      <c r="B156" s="86"/>
      <c r="C156" s="86"/>
      <c r="D156" s="86"/>
      <c r="E156" s="86"/>
      <c r="F156" s="86"/>
      <c r="G156" s="86"/>
      <c r="H156" s="86"/>
      <c r="I156" s="86"/>
      <c r="J156" s="86"/>
      <c r="K156" s="86"/>
      <c r="L156" s="86"/>
      <c r="M156" s="86"/>
      <c r="N156" s="86"/>
      <c r="O156" s="86"/>
      <c r="P156" s="86"/>
      <c r="Q156" s="86"/>
      <c r="R156" s="86"/>
      <c r="S156" s="86"/>
      <c r="T156" s="86"/>
      <c r="U156" s="86"/>
      <c r="V156" s="86"/>
      <c r="W156" s="86"/>
      <c r="X156" s="86"/>
      <c r="Y156" s="86"/>
      <c r="Z156" s="86"/>
      <c r="AA156" s="86"/>
      <c r="AB156" s="86"/>
      <c r="AC156" s="86"/>
      <c r="AD156" s="86"/>
      <c r="AE156" s="86"/>
      <c r="AF156" s="86"/>
      <c r="AG156" s="86"/>
      <c r="AH156" s="86"/>
      <c r="AI156" s="86"/>
      <c r="AJ156" s="86"/>
      <c r="AK156" s="86"/>
      <c r="AL156" s="86"/>
      <c r="AM156" s="86"/>
      <c r="AN156" s="86"/>
    </row>
    <row r="157" spans="1:40" ht="13.5" customHeight="1">
      <c r="A157" s="86"/>
      <c r="B157" s="86"/>
      <c r="C157" s="86"/>
      <c r="D157" s="86"/>
      <c r="E157" s="86"/>
      <c r="F157" s="86"/>
      <c r="G157" s="86"/>
      <c r="H157" s="86"/>
      <c r="I157" s="86"/>
      <c r="J157" s="86"/>
      <c r="K157" s="86"/>
      <c r="L157" s="86"/>
      <c r="M157" s="86"/>
      <c r="N157" s="86"/>
      <c r="O157" s="86"/>
      <c r="P157" s="86"/>
      <c r="Q157" s="86"/>
      <c r="R157" s="86"/>
      <c r="S157" s="86"/>
      <c r="T157" s="86"/>
      <c r="U157" s="86"/>
      <c r="V157" s="86"/>
      <c r="W157" s="86"/>
      <c r="X157" s="86"/>
      <c r="Y157" s="86"/>
      <c r="Z157" s="86"/>
      <c r="AA157" s="86"/>
      <c r="AB157" s="86"/>
      <c r="AC157" s="86"/>
      <c r="AD157" s="86"/>
      <c r="AE157" s="86"/>
      <c r="AF157" s="86"/>
      <c r="AG157" s="86"/>
      <c r="AH157" s="86"/>
      <c r="AI157" s="86"/>
      <c r="AJ157" s="86"/>
      <c r="AK157" s="86"/>
      <c r="AL157" s="86"/>
      <c r="AM157" s="86"/>
      <c r="AN157" s="86"/>
    </row>
    <row r="158" spans="1:40" ht="13.5" customHeight="1">
      <c r="A158" s="86"/>
      <c r="B158" s="86"/>
      <c r="C158" s="86"/>
      <c r="D158" s="86"/>
      <c r="E158" s="86"/>
      <c r="F158" s="86"/>
      <c r="G158" s="86"/>
      <c r="H158" s="86"/>
      <c r="I158" s="86"/>
      <c r="J158" s="86"/>
      <c r="K158" s="86"/>
      <c r="L158" s="86"/>
      <c r="M158" s="86"/>
      <c r="N158" s="86"/>
      <c r="O158" s="86"/>
      <c r="P158" s="86"/>
      <c r="Q158" s="86"/>
      <c r="R158" s="86"/>
      <c r="S158" s="86"/>
      <c r="T158" s="86"/>
      <c r="U158" s="86"/>
      <c r="V158" s="86"/>
      <c r="W158" s="86"/>
      <c r="X158" s="86"/>
      <c r="Y158" s="86"/>
      <c r="Z158" s="86"/>
      <c r="AA158" s="86"/>
      <c r="AB158" s="86"/>
      <c r="AC158" s="86"/>
      <c r="AD158" s="86"/>
      <c r="AE158" s="86"/>
      <c r="AF158" s="86"/>
      <c r="AG158" s="86"/>
      <c r="AH158" s="86"/>
      <c r="AI158" s="86"/>
      <c r="AJ158" s="86"/>
      <c r="AK158" s="86"/>
      <c r="AL158" s="86"/>
      <c r="AM158" s="86"/>
      <c r="AN158" s="86"/>
    </row>
    <row r="159" spans="1:40" ht="13.5" customHeight="1">
      <c r="A159" s="86"/>
      <c r="B159" s="86"/>
      <c r="C159" s="86"/>
      <c r="D159" s="86"/>
      <c r="E159" s="86"/>
      <c r="F159" s="86"/>
      <c r="G159" s="86"/>
      <c r="H159" s="86"/>
      <c r="I159" s="86"/>
      <c r="J159" s="86"/>
      <c r="K159" s="86"/>
      <c r="L159" s="86"/>
      <c r="M159" s="86"/>
      <c r="N159" s="86"/>
      <c r="O159" s="86"/>
      <c r="P159" s="86"/>
      <c r="Q159" s="86"/>
      <c r="R159" s="86"/>
      <c r="S159" s="86"/>
      <c r="T159" s="86"/>
      <c r="U159" s="86"/>
      <c r="V159" s="86"/>
      <c r="W159" s="86"/>
      <c r="X159" s="86"/>
      <c r="Y159" s="86"/>
      <c r="Z159" s="86"/>
      <c r="AA159" s="86"/>
      <c r="AB159" s="86"/>
      <c r="AC159" s="86"/>
      <c r="AD159" s="86"/>
      <c r="AE159" s="86"/>
      <c r="AF159" s="86"/>
      <c r="AG159" s="86"/>
      <c r="AH159" s="86"/>
      <c r="AI159" s="86"/>
      <c r="AJ159" s="86"/>
      <c r="AK159" s="86"/>
      <c r="AL159" s="86"/>
      <c r="AM159" s="86"/>
      <c r="AN159" s="86"/>
    </row>
    <row r="160" spans="1:40" ht="13.5" customHeight="1">
      <c r="A160" s="86"/>
      <c r="B160" s="86"/>
      <c r="C160" s="86"/>
      <c r="D160" s="86"/>
      <c r="E160" s="86"/>
      <c r="F160" s="86"/>
      <c r="G160" s="86"/>
      <c r="H160" s="86"/>
      <c r="I160" s="86"/>
      <c r="J160" s="86"/>
      <c r="K160" s="86"/>
      <c r="L160" s="86"/>
      <c r="M160" s="86"/>
      <c r="N160" s="86"/>
      <c r="O160" s="86"/>
      <c r="P160" s="86"/>
      <c r="Q160" s="86"/>
      <c r="R160" s="86"/>
      <c r="S160" s="86"/>
      <c r="T160" s="86"/>
      <c r="U160" s="86"/>
      <c r="V160" s="86"/>
      <c r="W160" s="86"/>
      <c r="X160" s="86"/>
      <c r="Y160" s="86"/>
      <c r="Z160" s="86"/>
      <c r="AA160" s="86"/>
      <c r="AB160" s="86"/>
      <c r="AC160" s="86"/>
      <c r="AD160" s="86"/>
      <c r="AE160" s="86"/>
      <c r="AF160" s="86"/>
      <c r="AG160" s="86"/>
      <c r="AH160" s="86"/>
      <c r="AI160" s="86"/>
      <c r="AJ160" s="86"/>
      <c r="AK160" s="86"/>
      <c r="AL160" s="86"/>
      <c r="AM160" s="86"/>
      <c r="AN160" s="86"/>
    </row>
    <row r="161" spans="1:40" ht="13.5" customHeight="1">
      <c r="A161" s="86"/>
      <c r="B161" s="86"/>
      <c r="C161" s="86"/>
      <c r="D161" s="86"/>
      <c r="E161" s="86"/>
      <c r="F161" s="86"/>
      <c r="G161" s="86"/>
      <c r="H161" s="86"/>
      <c r="I161" s="86"/>
      <c r="J161" s="86"/>
      <c r="K161" s="86"/>
      <c r="L161" s="86"/>
      <c r="M161" s="86"/>
      <c r="N161" s="86"/>
      <c r="O161" s="86"/>
      <c r="P161" s="86"/>
      <c r="Q161" s="86"/>
      <c r="R161" s="86"/>
      <c r="S161" s="86"/>
      <c r="T161" s="86"/>
      <c r="U161" s="86"/>
      <c r="V161" s="86"/>
      <c r="W161" s="86"/>
      <c r="X161" s="86"/>
      <c r="Y161" s="86"/>
      <c r="Z161" s="86"/>
      <c r="AA161" s="86"/>
      <c r="AB161" s="86"/>
      <c r="AC161" s="86"/>
      <c r="AD161" s="86"/>
      <c r="AE161" s="86"/>
      <c r="AF161" s="86"/>
      <c r="AG161" s="86"/>
      <c r="AH161" s="86"/>
      <c r="AI161" s="86"/>
      <c r="AJ161" s="86"/>
      <c r="AK161" s="86"/>
      <c r="AL161" s="86"/>
      <c r="AM161" s="86"/>
      <c r="AN161" s="86"/>
    </row>
    <row r="162" spans="1:40" ht="13.5" customHeight="1">
      <c r="A162" s="86"/>
      <c r="B162" s="86"/>
      <c r="C162" s="86"/>
      <c r="D162" s="86"/>
      <c r="E162" s="86"/>
      <c r="F162" s="86"/>
      <c r="G162" s="86"/>
      <c r="H162" s="86"/>
      <c r="I162" s="86"/>
      <c r="J162" s="86"/>
      <c r="K162" s="86"/>
      <c r="L162" s="86"/>
      <c r="M162" s="86"/>
      <c r="N162" s="86"/>
      <c r="O162" s="86"/>
      <c r="P162" s="86"/>
      <c r="Q162" s="86"/>
      <c r="R162" s="86"/>
      <c r="S162" s="86"/>
      <c r="T162" s="86"/>
      <c r="U162" s="86"/>
      <c r="V162" s="86"/>
      <c r="W162" s="86"/>
      <c r="X162" s="86"/>
      <c r="Y162" s="86"/>
      <c r="Z162" s="86"/>
      <c r="AA162" s="86"/>
      <c r="AB162" s="86"/>
      <c r="AC162" s="86"/>
      <c r="AD162" s="86"/>
      <c r="AE162" s="86"/>
      <c r="AF162" s="86"/>
      <c r="AG162" s="86"/>
      <c r="AH162" s="86"/>
      <c r="AI162" s="86"/>
      <c r="AJ162" s="86"/>
      <c r="AK162" s="86"/>
      <c r="AL162" s="86"/>
      <c r="AM162" s="86"/>
      <c r="AN162" s="86"/>
    </row>
    <row r="163" spans="1:40" ht="13.5" customHeight="1">
      <c r="A163" s="86"/>
      <c r="B163" s="86"/>
      <c r="C163" s="86"/>
      <c r="D163" s="86"/>
      <c r="E163" s="86"/>
      <c r="F163" s="86"/>
      <c r="G163" s="86"/>
      <c r="H163" s="86"/>
      <c r="I163" s="86"/>
      <c r="J163" s="86"/>
      <c r="K163" s="86"/>
      <c r="L163" s="86"/>
      <c r="M163" s="86"/>
      <c r="N163" s="86"/>
      <c r="O163" s="86"/>
      <c r="P163" s="86"/>
      <c r="Q163" s="86"/>
      <c r="R163" s="86"/>
      <c r="S163" s="86"/>
      <c r="T163" s="86"/>
      <c r="U163" s="86"/>
      <c r="V163" s="86"/>
      <c r="W163" s="86"/>
      <c r="X163" s="86"/>
      <c r="Y163" s="86"/>
      <c r="Z163" s="86"/>
      <c r="AA163" s="86"/>
      <c r="AB163" s="86"/>
      <c r="AC163" s="86"/>
      <c r="AD163" s="86"/>
      <c r="AE163" s="86"/>
      <c r="AF163" s="86"/>
      <c r="AG163" s="86"/>
      <c r="AH163" s="86"/>
      <c r="AI163" s="86"/>
      <c r="AJ163" s="86"/>
      <c r="AK163" s="86"/>
      <c r="AL163" s="86"/>
      <c r="AM163" s="86"/>
      <c r="AN163" s="86"/>
    </row>
    <row r="164" spans="1:40" ht="13.5" customHeight="1">
      <c r="A164" s="86"/>
      <c r="B164" s="86"/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  <c r="S164" s="86"/>
      <c r="T164" s="86"/>
      <c r="U164" s="86"/>
      <c r="V164" s="86"/>
      <c r="W164" s="86"/>
      <c r="X164" s="86"/>
      <c r="Y164" s="86"/>
      <c r="Z164" s="86"/>
      <c r="AA164" s="86"/>
      <c r="AB164" s="86"/>
      <c r="AC164" s="86"/>
      <c r="AD164" s="86"/>
      <c r="AE164" s="86"/>
      <c r="AF164" s="86"/>
      <c r="AG164" s="86"/>
      <c r="AH164" s="86"/>
      <c r="AI164" s="86"/>
      <c r="AJ164" s="86"/>
      <c r="AK164" s="86"/>
      <c r="AL164" s="86"/>
      <c r="AM164" s="86"/>
      <c r="AN164" s="86"/>
    </row>
    <row r="165" spans="1:40" ht="13.5" customHeight="1">
      <c r="A165" s="86"/>
      <c r="B165" s="86"/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  <c r="S165" s="86"/>
      <c r="T165" s="86"/>
      <c r="U165" s="86"/>
      <c r="V165" s="86"/>
      <c r="W165" s="86"/>
      <c r="X165" s="86"/>
      <c r="Y165" s="86"/>
      <c r="Z165" s="86"/>
      <c r="AA165" s="86"/>
      <c r="AB165" s="86"/>
      <c r="AC165" s="86"/>
      <c r="AD165" s="86"/>
      <c r="AE165" s="86"/>
      <c r="AF165" s="86"/>
      <c r="AG165" s="86"/>
      <c r="AH165" s="86"/>
      <c r="AI165" s="86"/>
      <c r="AJ165" s="86"/>
      <c r="AK165" s="86"/>
      <c r="AL165" s="86"/>
      <c r="AM165" s="86"/>
      <c r="AN165" s="86"/>
    </row>
    <row r="166" spans="1:40" ht="13.5" customHeight="1">
      <c r="A166" s="86"/>
      <c r="B166" s="86"/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  <c r="S166" s="86"/>
      <c r="T166" s="86"/>
      <c r="U166" s="86"/>
      <c r="V166" s="86"/>
      <c r="W166" s="86"/>
      <c r="X166" s="86"/>
      <c r="Y166" s="86"/>
      <c r="Z166" s="86"/>
      <c r="AA166" s="86"/>
      <c r="AB166" s="86"/>
      <c r="AC166" s="86"/>
      <c r="AD166" s="86"/>
      <c r="AE166" s="86"/>
      <c r="AF166" s="86"/>
      <c r="AG166" s="86"/>
      <c r="AH166" s="86"/>
      <c r="AI166" s="86"/>
      <c r="AJ166" s="86"/>
      <c r="AK166" s="86"/>
      <c r="AL166" s="86"/>
      <c r="AM166" s="86"/>
      <c r="AN166" s="86"/>
    </row>
    <row r="167" spans="1:40" ht="13.5" customHeight="1">
      <c r="A167" s="86"/>
      <c r="B167" s="86"/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  <c r="S167" s="86"/>
      <c r="T167" s="86"/>
      <c r="U167" s="86"/>
      <c r="V167" s="86"/>
      <c r="W167" s="86"/>
      <c r="X167" s="86"/>
      <c r="Y167" s="86"/>
      <c r="Z167" s="86"/>
      <c r="AA167" s="86"/>
      <c r="AB167" s="86"/>
      <c r="AC167" s="86"/>
      <c r="AD167" s="86"/>
      <c r="AE167" s="86"/>
      <c r="AF167" s="86"/>
      <c r="AG167" s="86"/>
      <c r="AH167" s="86"/>
      <c r="AI167" s="86"/>
      <c r="AJ167" s="86"/>
      <c r="AK167" s="86"/>
      <c r="AL167" s="86"/>
      <c r="AM167" s="86"/>
      <c r="AN167" s="86"/>
    </row>
    <row r="168" spans="1:40" ht="13.5" customHeight="1">
      <c r="A168" s="86"/>
      <c r="B168" s="86"/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  <c r="S168" s="86"/>
      <c r="T168" s="86"/>
      <c r="U168" s="86"/>
      <c r="V168" s="86"/>
      <c r="W168" s="86"/>
      <c r="X168" s="86"/>
      <c r="Y168" s="86"/>
      <c r="Z168" s="86"/>
      <c r="AA168" s="86"/>
      <c r="AB168" s="86"/>
      <c r="AC168" s="86"/>
      <c r="AD168" s="86"/>
      <c r="AE168" s="86"/>
      <c r="AF168" s="86"/>
      <c r="AG168" s="86"/>
      <c r="AH168" s="86"/>
      <c r="AI168" s="86"/>
      <c r="AJ168" s="86"/>
      <c r="AK168" s="86"/>
      <c r="AL168" s="86"/>
      <c r="AM168" s="86"/>
      <c r="AN168" s="86"/>
    </row>
    <row r="169" spans="1:40" ht="13.5" customHeight="1">
      <c r="A169" s="86"/>
      <c r="B169" s="86"/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  <c r="S169" s="86"/>
      <c r="T169" s="86"/>
      <c r="U169" s="86"/>
      <c r="V169" s="86"/>
      <c r="W169" s="86"/>
      <c r="X169" s="86"/>
      <c r="Y169" s="86"/>
      <c r="Z169" s="86"/>
      <c r="AA169" s="86"/>
      <c r="AB169" s="86"/>
      <c r="AC169" s="86"/>
      <c r="AD169" s="86"/>
      <c r="AE169" s="86"/>
      <c r="AF169" s="86"/>
      <c r="AG169" s="86"/>
      <c r="AH169" s="86"/>
      <c r="AI169" s="86"/>
      <c r="AJ169" s="86"/>
      <c r="AK169" s="86"/>
      <c r="AL169" s="86"/>
      <c r="AM169" s="86"/>
      <c r="AN169" s="86"/>
    </row>
    <row r="170" spans="1:40" ht="13.5" customHeight="1">
      <c r="A170" s="86"/>
      <c r="B170" s="86"/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  <c r="S170" s="86"/>
      <c r="T170" s="86"/>
      <c r="U170" s="86"/>
      <c r="V170" s="86"/>
      <c r="W170" s="86"/>
      <c r="X170" s="86"/>
      <c r="Y170" s="86"/>
      <c r="Z170" s="86"/>
      <c r="AA170" s="86"/>
      <c r="AB170" s="86"/>
      <c r="AC170" s="86"/>
      <c r="AD170" s="86"/>
      <c r="AE170" s="86"/>
      <c r="AF170" s="86"/>
      <c r="AG170" s="86"/>
      <c r="AH170" s="86"/>
      <c r="AI170" s="86"/>
      <c r="AJ170" s="86"/>
      <c r="AK170" s="86"/>
      <c r="AL170" s="86"/>
      <c r="AM170" s="86"/>
      <c r="AN170" s="86"/>
    </row>
    <row r="171" spans="1:40" ht="13.5" customHeight="1">
      <c r="A171" s="86"/>
      <c r="B171" s="86"/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  <c r="S171" s="86"/>
      <c r="T171" s="86"/>
      <c r="U171" s="86"/>
      <c r="V171" s="86"/>
      <c r="W171" s="86"/>
      <c r="X171" s="86"/>
      <c r="Y171" s="86"/>
      <c r="Z171" s="86"/>
      <c r="AA171" s="86"/>
      <c r="AB171" s="86"/>
      <c r="AC171" s="86"/>
      <c r="AD171" s="86"/>
      <c r="AE171" s="86"/>
      <c r="AF171" s="86"/>
      <c r="AG171" s="86"/>
      <c r="AH171" s="86"/>
      <c r="AI171" s="86"/>
      <c r="AJ171" s="86"/>
      <c r="AK171" s="86"/>
      <c r="AL171" s="86"/>
      <c r="AM171" s="86"/>
      <c r="AN171" s="86"/>
    </row>
    <row r="172" spans="1:40" ht="13.5" customHeight="1">
      <c r="A172" s="86"/>
      <c r="B172" s="86"/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  <c r="S172" s="86"/>
      <c r="T172" s="86"/>
      <c r="U172" s="86"/>
      <c r="V172" s="86"/>
      <c r="W172" s="86"/>
      <c r="X172" s="86"/>
      <c r="Y172" s="86"/>
      <c r="Z172" s="86"/>
      <c r="AA172" s="86"/>
      <c r="AB172" s="86"/>
      <c r="AC172" s="86"/>
      <c r="AD172" s="86"/>
      <c r="AE172" s="86"/>
      <c r="AF172" s="86"/>
      <c r="AG172" s="86"/>
      <c r="AH172" s="86"/>
      <c r="AI172" s="86"/>
      <c r="AJ172" s="86"/>
      <c r="AK172" s="86"/>
      <c r="AL172" s="86"/>
      <c r="AM172" s="86"/>
      <c r="AN172" s="86"/>
    </row>
    <row r="173" spans="1:40" ht="13.5" customHeight="1">
      <c r="A173" s="86"/>
      <c r="B173" s="86"/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  <c r="S173" s="86"/>
      <c r="T173" s="86"/>
      <c r="U173" s="86"/>
      <c r="V173" s="86"/>
      <c r="W173" s="86"/>
      <c r="X173" s="86"/>
      <c r="Y173" s="86"/>
      <c r="Z173" s="86"/>
      <c r="AA173" s="86"/>
      <c r="AB173" s="86"/>
      <c r="AC173" s="86"/>
      <c r="AD173" s="86"/>
      <c r="AE173" s="86"/>
      <c r="AF173" s="86"/>
      <c r="AG173" s="86"/>
      <c r="AH173" s="86"/>
      <c r="AI173" s="86"/>
      <c r="AJ173" s="86"/>
      <c r="AK173" s="86"/>
      <c r="AL173" s="86"/>
      <c r="AM173" s="86"/>
      <c r="AN173" s="86"/>
    </row>
    <row r="174" spans="1:40" ht="13.5" customHeight="1">
      <c r="A174" s="86"/>
      <c r="B174" s="86"/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  <c r="S174" s="86"/>
      <c r="T174" s="86"/>
      <c r="U174" s="86"/>
      <c r="V174" s="86"/>
      <c r="W174" s="86"/>
      <c r="X174" s="86"/>
      <c r="Y174" s="86"/>
      <c r="Z174" s="86"/>
      <c r="AA174" s="86"/>
      <c r="AB174" s="86"/>
      <c r="AC174" s="86"/>
      <c r="AD174" s="86"/>
      <c r="AE174" s="86"/>
      <c r="AF174" s="86"/>
      <c r="AG174" s="86"/>
      <c r="AH174" s="86"/>
      <c r="AI174" s="86"/>
      <c r="AJ174" s="86"/>
      <c r="AK174" s="86"/>
      <c r="AL174" s="86"/>
      <c r="AM174" s="86"/>
      <c r="AN174" s="86"/>
    </row>
    <row r="175" spans="1:40" ht="13.5" customHeight="1">
      <c r="A175" s="86"/>
      <c r="B175" s="86"/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  <c r="S175" s="86"/>
      <c r="T175" s="86"/>
      <c r="U175" s="86"/>
      <c r="V175" s="86"/>
      <c r="W175" s="86"/>
      <c r="X175" s="86"/>
      <c r="Y175" s="86"/>
      <c r="Z175" s="86"/>
      <c r="AA175" s="86"/>
      <c r="AB175" s="86"/>
      <c r="AC175" s="86"/>
      <c r="AD175" s="86"/>
      <c r="AE175" s="86"/>
      <c r="AF175" s="86"/>
      <c r="AG175" s="86"/>
      <c r="AH175" s="86"/>
      <c r="AI175" s="86"/>
      <c r="AJ175" s="86"/>
      <c r="AK175" s="86"/>
      <c r="AL175" s="86"/>
      <c r="AM175" s="86"/>
      <c r="AN175" s="86"/>
    </row>
    <row r="176" spans="1:40" ht="13.5" customHeight="1">
      <c r="A176" s="86"/>
      <c r="B176" s="86"/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  <c r="S176" s="86"/>
      <c r="T176" s="86"/>
      <c r="U176" s="86"/>
      <c r="V176" s="86"/>
      <c r="W176" s="86"/>
      <c r="X176" s="86"/>
      <c r="Y176" s="86"/>
      <c r="Z176" s="86"/>
      <c r="AA176" s="86"/>
      <c r="AB176" s="86"/>
      <c r="AC176" s="86"/>
      <c r="AD176" s="86"/>
      <c r="AE176" s="86"/>
      <c r="AF176" s="86"/>
      <c r="AG176" s="86"/>
      <c r="AH176" s="86"/>
      <c r="AI176" s="86"/>
      <c r="AJ176" s="86"/>
      <c r="AK176" s="86"/>
      <c r="AL176" s="86"/>
      <c r="AM176" s="86"/>
      <c r="AN176" s="86"/>
    </row>
    <row r="177" spans="1:40" ht="13.5" customHeight="1">
      <c r="A177" s="86"/>
      <c r="B177" s="86"/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  <c r="S177" s="86"/>
      <c r="T177" s="86"/>
      <c r="U177" s="86"/>
      <c r="V177" s="86"/>
      <c r="W177" s="86"/>
      <c r="X177" s="86"/>
      <c r="Y177" s="86"/>
      <c r="Z177" s="86"/>
      <c r="AA177" s="86"/>
      <c r="AB177" s="86"/>
      <c r="AC177" s="86"/>
      <c r="AD177" s="86"/>
      <c r="AE177" s="86"/>
      <c r="AF177" s="86"/>
      <c r="AG177" s="86"/>
      <c r="AH177" s="86"/>
      <c r="AI177" s="86"/>
      <c r="AJ177" s="86"/>
      <c r="AK177" s="86"/>
      <c r="AL177" s="86"/>
      <c r="AM177" s="86"/>
      <c r="AN177" s="86"/>
    </row>
    <row r="178" spans="1:40" ht="13.5" customHeight="1">
      <c r="A178" s="86"/>
      <c r="B178" s="86"/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  <c r="S178" s="86"/>
      <c r="T178" s="86"/>
      <c r="U178" s="86"/>
      <c r="V178" s="86"/>
      <c r="W178" s="86"/>
      <c r="X178" s="86"/>
      <c r="Y178" s="86"/>
      <c r="Z178" s="86"/>
      <c r="AA178" s="86"/>
      <c r="AB178" s="86"/>
      <c r="AC178" s="86"/>
      <c r="AD178" s="86"/>
      <c r="AE178" s="86"/>
      <c r="AF178" s="86"/>
      <c r="AG178" s="86"/>
      <c r="AH178" s="86"/>
      <c r="AI178" s="86"/>
      <c r="AJ178" s="86"/>
      <c r="AK178" s="86"/>
      <c r="AL178" s="86"/>
      <c r="AM178" s="86"/>
      <c r="AN178" s="86"/>
    </row>
    <row r="179" spans="1:40" ht="13.5" customHeight="1">
      <c r="A179" s="86"/>
      <c r="B179" s="86"/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  <c r="S179" s="86"/>
      <c r="T179" s="86"/>
      <c r="U179" s="86"/>
      <c r="V179" s="86"/>
      <c r="W179" s="86"/>
      <c r="X179" s="86"/>
      <c r="Y179" s="86"/>
      <c r="Z179" s="86"/>
      <c r="AA179" s="86"/>
      <c r="AB179" s="86"/>
      <c r="AC179" s="86"/>
      <c r="AD179" s="86"/>
      <c r="AE179" s="86"/>
      <c r="AF179" s="86"/>
      <c r="AG179" s="86"/>
      <c r="AH179" s="86"/>
      <c r="AI179" s="86"/>
      <c r="AJ179" s="86"/>
      <c r="AK179" s="86"/>
      <c r="AL179" s="86"/>
      <c r="AM179" s="86"/>
      <c r="AN179" s="86"/>
    </row>
    <row r="180" spans="1:40" ht="13.5" customHeight="1">
      <c r="A180" s="86"/>
      <c r="B180" s="86"/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  <c r="S180" s="86"/>
      <c r="T180" s="86"/>
      <c r="U180" s="86"/>
      <c r="V180" s="86"/>
      <c r="W180" s="86"/>
      <c r="X180" s="86"/>
      <c r="Y180" s="86"/>
      <c r="Z180" s="86"/>
      <c r="AA180" s="86"/>
      <c r="AB180" s="86"/>
      <c r="AC180" s="86"/>
      <c r="AD180" s="86"/>
      <c r="AE180" s="86"/>
      <c r="AF180" s="86"/>
      <c r="AG180" s="86"/>
      <c r="AH180" s="86"/>
      <c r="AI180" s="86"/>
      <c r="AJ180" s="86"/>
      <c r="AK180" s="86"/>
      <c r="AL180" s="86"/>
      <c r="AM180" s="86"/>
      <c r="AN180" s="86"/>
    </row>
    <row r="181" spans="1:40" ht="13.5" customHeight="1">
      <c r="A181" s="86"/>
      <c r="B181" s="86"/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  <c r="S181" s="86"/>
      <c r="T181" s="86"/>
      <c r="U181" s="86"/>
      <c r="V181" s="86"/>
      <c r="W181" s="86"/>
      <c r="X181" s="86"/>
      <c r="Y181" s="86"/>
      <c r="Z181" s="86"/>
      <c r="AA181" s="86"/>
      <c r="AB181" s="86"/>
      <c r="AC181" s="86"/>
      <c r="AD181" s="86"/>
      <c r="AE181" s="86"/>
      <c r="AF181" s="86"/>
      <c r="AG181" s="86"/>
      <c r="AH181" s="86"/>
      <c r="AI181" s="86"/>
      <c r="AJ181" s="86"/>
      <c r="AK181" s="86"/>
      <c r="AL181" s="86"/>
      <c r="AM181" s="86"/>
      <c r="AN181" s="86"/>
    </row>
    <row r="182" spans="1:40" ht="13.5" customHeight="1">
      <c r="A182" s="86"/>
      <c r="B182" s="86"/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  <c r="S182" s="86"/>
      <c r="T182" s="86"/>
      <c r="U182" s="86"/>
      <c r="V182" s="86"/>
      <c r="W182" s="86"/>
      <c r="X182" s="86"/>
      <c r="Y182" s="86"/>
      <c r="Z182" s="86"/>
      <c r="AA182" s="86"/>
      <c r="AB182" s="86"/>
      <c r="AC182" s="86"/>
      <c r="AD182" s="86"/>
      <c r="AE182" s="86"/>
      <c r="AF182" s="86"/>
      <c r="AG182" s="86"/>
      <c r="AH182" s="86"/>
      <c r="AI182" s="86"/>
      <c r="AJ182" s="86"/>
      <c r="AK182" s="86"/>
      <c r="AL182" s="86"/>
      <c r="AM182" s="86"/>
      <c r="AN182" s="86"/>
    </row>
    <row r="183" spans="1:40" ht="13.5" customHeight="1">
      <c r="A183" s="86"/>
      <c r="B183" s="86"/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  <c r="S183" s="86"/>
      <c r="T183" s="86"/>
      <c r="U183" s="86"/>
      <c r="V183" s="86"/>
      <c r="W183" s="86"/>
      <c r="X183" s="86"/>
      <c r="Y183" s="86"/>
      <c r="Z183" s="86"/>
      <c r="AA183" s="86"/>
      <c r="AB183" s="86"/>
      <c r="AC183" s="86"/>
      <c r="AD183" s="86"/>
      <c r="AE183" s="86"/>
      <c r="AF183" s="86"/>
      <c r="AG183" s="86"/>
      <c r="AH183" s="86"/>
      <c r="AI183" s="86"/>
      <c r="AJ183" s="86"/>
      <c r="AK183" s="86"/>
      <c r="AL183" s="86"/>
      <c r="AM183" s="86"/>
      <c r="AN183" s="86"/>
    </row>
    <row r="184" spans="1:40" ht="13.5" customHeight="1">
      <c r="A184" s="86"/>
      <c r="B184" s="86"/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  <c r="S184" s="86"/>
      <c r="T184" s="86"/>
      <c r="U184" s="86"/>
      <c r="V184" s="86"/>
      <c r="W184" s="86"/>
      <c r="X184" s="86"/>
      <c r="Y184" s="86"/>
      <c r="Z184" s="86"/>
      <c r="AA184" s="86"/>
      <c r="AB184" s="86"/>
      <c r="AC184" s="86"/>
      <c r="AD184" s="86"/>
      <c r="AE184" s="86"/>
      <c r="AF184" s="86"/>
      <c r="AG184" s="86"/>
      <c r="AH184" s="86"/>
      <c r="AI184" s="86"/>
      <c r="AJ184" s="86"/>
      <c r="AK184" s="86"/>
      <c r="AL184" s="86"/>
      <c r="AM184" s="86"/>
      <c r="AN184" s="86"/>
    </row>
    <row r="185" spans="1:40" ht="13.5" customHeight="1">
      <c r="A185" s="86"/>
      <c r="B185" s="86"/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86"/>
      <c r="AF185" s="86"/>
      <c r="AG185" s="86"/>
      <c r="AH185" s="86"/>
      <c r="AI185" s="86"/>
      <c r="AJ185" s="86"/>
      <c r="AK185" s="86"/>
      <c r="AL185" s="86"/>
      <c r="AM185" s="86"/>
      <c r="AN185" s="86"/>
    </row>
    <row r="186" spans="1:40" ht="13.5" customHeight="1">
      <c r="A186" s="86"/>
      <c r="B186" s="86"/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  <c r="S186" s="86"/>
      <c r="T186" s="86"/>
      <c r="U186" s="86"/>
      <c r="V186" s="86"/>
      <c r="W186" s="86"/>
      <c r="X186" s="86"/>
      <c r="Y186" s="86"/>
      <c r="Z186" s="86"/>
      <c r="AA186" s="86"/>
      <c r="AB186" s="86"/>
      <c r="AC186" s="86"/>
      <c r="AD186" s="86"/>
      <c r="AE186" s="86"/>
      <c r="AF186" s="86"/>
      <c r="AG186" s="86"/>
      <c r="AH186" s="86"/>
      <c r="AI186" s="86"/>
      <c r="AJ186" s="86"/>
      <c r="AK186" s="86"/>
      <c r="AL186" s="86"/>
      <c r="AM186" s="86"/>
      <c r="AN186" s="86"/>
    </row>
    <row r="187" spans="1:40" ht="13.5" customHeight="1">
      <c r="A187" s="86"/>
      <c r="B187" s="86"/>
      <c r="C187" s="86"/>
      <c r="D187" s="86"/>
      <c r="E187" s="86"/>
      <c r="F187" s="86"/>
      <c r="G187" s="86"/>
      <c r="H187" s="86"/>
      <c r="I187" s="86"/>
      <c r="J187" s="86"/>
      <c r="K187" s="86"/>
      <c r="L187" s="86"/>
      <c r="M187" s="86"/>
      <c r="N187" s="86"/>
      <c r="O187" s="86"/>
      <c r="P187" s="86"/>
      <c r="Q187" s="86"/>
      <c r="R187" s="86"/>
      <c r="S187" s="86"/>
      <c r="T187" s="86"/>
      <c r="U187" s="86"/>
      <c r="V187" s="86"/>
      <c r="W187" s="86"/>
      <c r="X187" s="86"/>
      <c r="Y187" s="86"/>
      <c r="Z187" s="86"/>
      <c r="AA187" s="86"/>
      <c r="AB187" s="86"/>
      <c r="AC187" s="86"/>
      <c r="AD187" s="86"/>
      <c r="AE187" s="86"/>
      <c r="AF187" s="86"/>
      <c r="AG187" s="86"/>
      <c r="AH187" s="86"/>
      <c r="AI187" s="86"/>
      <c r="AJ187" s="86"/>
      <c r="AK187" s="86"/>
      <c r="AL187" s="86"/>
      <c r="AM187" s="86"/>
      <c r="AN187" s="86"/>
    </row>
    <row r="188" spans="1:40" ht="13.5" customHeight="1">
      <c r="A188" s="86"/>
      <c r="B188" s="86"/>
      <c r="C188" s="86"/>
      <c r="D188" s="86"/>
      <c r="E188" s="86"/>
      <c r="F188" s="86"/>
      <c r="G188" s="86"/>
      <c r="H188" s="86"/>
      <c r="I188" s="86"/>
      <c r="J188" s="86"/>
      <c r="K188" s="86"/>
      <c r="L188" s="86"/>
      <c r="M188" s="86"/>
      <c r="N188" s="86"/>
      <c r="O188" s="86"/>
      <c r="P188" s="86"/>
      <c r="Q188" s="86"/>
      <c r="R188" s="86"/>
      <c r="S188" s="86"/>
      <c r="T188" s="86"/>
      <c r="U188" s="86"/>
      <c r="V188" s="86"/>
      <c r="W188" s="86"/>
      <c r="X188" s="86"/>
      <c r="Y188" s="86"/>
      <c r="Z188" s="86"/>
      <c r="AA188" s="86"/>
      <c r="AB188" s="86"/>
      <c r="AC188" s="86"/>
      <c r="AD188" s="86"/>
      <c r="AE188" s="86"/>
      <c r="AF188" s="86"/>
      <c r="AG188" s="86"/>
      <c r="AH188" s="86"/>
      <c r="AI188" s="86"/>
      <c r="AJ188" s="86"/>
      <c r="AK188" s="86"/>
      <c r="AL188" s="86"/>
      <c r="AM188" s="86"/>
      <c r="AN188" s="86"/>
    </row>
    <row r="189" spans="1:40" ht="13.5" customHeight="1">
      <c r="A189" s="86"/>
      <c r="B189" s="86"/>
      <c r="C189" s="86"/>
      <c r="D189" s="86"/>
      <c r="E189" s="86"/>
      <c r="F189" s="86"/>
      <c r="G189" s="86"/>
      <c r="H189" s="86"/>
      <c r="I189" s="86"/>
      <c r="J189" s="86"/>
      <c r="K189" s="86"/>
      <c r="L189" s="86"/>
      <c r="M189" s="86"/>
      <c r="N189" s="86"/>
      <c r="O189" s="86"/>
      <c r="P189" s="86"/>
      <c r="Q189" s="86"/>
      <c r="R189" s="86"/>
      <c r="S189" s="86"/>
      <c r="T189" s="86"/>
      <c r="U189" s="86"/>
      <c r="V189" s="86"/>
      <c r="W189" s="86"/>
      <c r="X189" s="86"/>
      <c r="Y189" s="86"/>
      <c r="Z189" s="86"/>
      <c r="AA189" s="86"/>
      <c r="AB189" s="86"/>
      <c r="AC189" s="86"/>
      <c r="AD189" s="86"/>
      <c r="AE189" s="86"/>
      <c r="AF189" s="86"/>
      <c r="AG189" s="86"/>
      <c r="AH189" s="86"/>
      <c r="AI189" s="86"/>
      <c r="AJ189" s="86"/>
      <c r="AK189" s="86"/>
      <c r="AL189" s="86"/>
      <c r="AM189" s="86"/>
      <c r="AN189" s="86"/>
    </row>
    <row r="190" spans="1:40" ht="13.5" customHeight="1">
      <c r="A190" s="86"/>
      <c r="B190" s="86"/>
      <c r="C190" s="86"/>
      <c r="D190" s="86"/>
      <c r="E190" s="86"/>
      <c r="F190" s="86"/>
      <c r="G190" s="86"/>
      <c r="H190" s="86"/>
      <c r="I190" s="86"/>
      <c r="J190" s="86"/>
      <c r="K190" s="86"/>
      <c r="L190" s="86"/>
      <c r="M190" s="86"/>
      <c r="N190" s="86"/>
      <c r="O190" s="86"/>
      <c r="P190" s="86"/>
      <c r="Q190" s="86"/>
      <c r="R190" s="86"/>
      <c r="S190" s="86"/>
      <c r="T190" s="86"/>
      <c r="U190" s="86"/>
      <c r="V190" s="86"/>
      <c r="W190" s="86"/>
      <c r="X190" s="86"/>
      <c r="Y190" s="86"/>
      <c r="Z190" s="86"/>
      <c r="AA190" s="86"/>
      <c r="AB190" s="86"/>
      <c r="AC190" s="86"/>
      <c r="AD190" s="86"/>
      <c r="AE190" s="86"/>
      <c r="AF190" s="86"/>
      <c r="AG190" s="86"/>
      <c r="AH190" s="86"/>
      <c r="AI190" s="86"/>
      <c r="AJ190" s="86"/>
      <c r="AK190" s="86"/>
      <c r="AL190" s="86"/>
      <c r="AM190" s="86"/>
      <c r="AN190" s="86"/>
    </row>
    <row r="191" spans="1:40" ht="13.5" customHeight="1">
      <c r="A191" s="86"/>
      <c r="B191" s="86"/>
      <c r="C191" s="86"/>
      <c r="D191" s="86"/>
      <c r="E191" s="86"/>
      <c r="F191" s="86"/>
      <c r="G191" s="86"/>
      <c r="H191" s="86"/>
      <c r="I191" s="86"/>
      <c r="J191" s="86"/>
      <c r="K191" s="86"/>
      <c r="L191" s="86"/>
      <c r="M191" s="86"/>
      <c r="N191" s="86"/>
      <c r="O191" s="86"/>
      <c r="P191" s="86"/>
      <c r="Q191" s="86"/>
      <c r="R191" s="86"/>
      <c r="S191" s="86"/>
      <c r="T191" s="86"/>
      <c r="U191" s="86"/>
      <c r="V191" s="86"/>
      <c r="W191" s="86"/>
      <c r="X191" s="86"/>
      <c r="Y191" s="86"/>
      <c r="Z191" s="86"/>
      <c r="AA191" s="86"/>
      <c r="AB191" s="86"/>
      <c r="AC191" s="86"/>
      <c r="AD191" s="86"/>
      <c r="AE191" s="86"/>
      <c r="AF191" s="86"/>
      <c r="AG191" s="86"/>
      <c r="AH191" s="86"/>
      <c r="AI191" s="86"/>
      <c r="AJ191" s="86"/>
      <c r="AK191" s="86"/>
      <c r="AL191" s="86"/>
      <c r="AM191" s="86"/>
      <c r="AN191" s="86"/>
    </row>
    <row r="192" spans="1:40" ht="13.5" customHeight="1">
      <c r="A192" s="86"/>
      <c r="B192" s="86"/>
      <c r="C192" s="86"/>
      <c r="D192" s="86"/>
      <c r="E192" s="86"/>
      <c r="F192" s="86"/>
      <c r="G192" s="86"/>
      <c r="H192" s="86"/>
      <c r="I192" s="86"/>
      <c r="J192" s="86"/>
      <c r="K192" s="86"/>
      <c r="L192" s="86"/>
      <c r="M192" s="86"/>
      <c r="N192" s="86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86"/>
      <c r="AF192" s="86"/>
      <c r="AG192" s="86"/>
      <c r="AH192" s="86"/>
      <c r="AI192" s="86"/>
      <c r="AJ192" s="86"/>
      <c r="AK192" s="86"/>
      <c r="AL192" s="86"/>
      <c r="AM192" s="86"/>
      <c r="AN192" s="86"/>
    </row>
    <row r="193" spans="1:40" ht="13.5" customHeight="1">
      <c r="A193" s="86"/>
      <c r="B193" s="86"/>
      <c r="C193" s="86"/>
      <c r="D193" s="86"/>
      <c r="E193" s="86"/>
      <c r="F193" s="86"/>
      <c r="G193" s="86"/>
      <c r="H193" s="86"/>
      <c r="I193" s="86"/>
      <c r="J193" s="86"/>
      <c r="K193" s="86"/>
      <c r="L193" s="86"/>
      <c r="M193" s="86"/>
      <c r="N193" s="86"/>
      <c r="O193" s="86"/>
      <c r="P193" s="86"/>
      <c r="Q193" s="86"/>
      <c r="R193" s="86"/>
      <c r="S193" s="86"/>
      <c r="T193" s="86"/>
      <c r="U193" s="86"/>
      <c r="V193" s="86"/>
      <c r="W193" s="86"/>
      <c r="X193" s="86"/>
      <c r="Y193" s="86"/>
      <c r="Z193" s="86"/>
      <c r="AA193" s="86"/>
      <c r="AB193" s="86"/>
      <c r="AC193" s="86"/>
      <c r="AD193" s="86"/>
      <c r="AE193" s="86"/>
      <c r="AF193" s="86"/>
      <c r="AG193" s="86"/>
      <c r="AH193" s="86"/>
      <c r="AI193" s="86"/>
      <c r="AJ193" s="86"/>
      <c r="AK193" s="86"/>
      <c r="AL193" s="86"/>
      <c r="AM193" s="86"/>
      <c r="AN193" s="86"/>
    </row>
    <row r="194" spans="1:40" ht="13.5" customHeight="1">
      <c r="A194" s="86"/>
      <c r="B194" s="86"/>
      <c r="C194" s="86"/>
      <c r="D194" s="86"/>
      <c r="E194" s="86"/>
      <c r="F194" s="86"/>
      <c r="G194" s="86"/>
      <c r="H194" s="86"/>
      <c r="I194" s="86"/>
      <c r="J194" s="86"/>
      <c r="K194" s="86"/>
      <c r="L194" s="86"/>
      <c r="M194" s="86"/>
      <c r="N194" s="86"/>
      <c r="O194" s="86"/>
      <c r="P194" s="86"/>
      <c r="Q194" s="86"/>
      <c r="R194" s="86"/>
      <c r="S194" s="86"/>
      <c r="T194" s="86"/>
      <c r="U194" s="86"/>
      <c r="V194" s="86"/>
      <c r="W194" s="86"/>
      <c r="X194" s="86"/>
      <c r="Y194" s="86"/>
      <c r="Z194" s="86"/>
      <c r="AA194" s="86"/>
      <c r="AB194" s="86"/>
      <c r="AC194" s="86"/>
      <c r="AD194" s="86"/>
      <c r="AE194" s="86"/>
      <c r="AF194" s="86"/>
      <c r="AG194" s="86"/>
      <c r="AH194" s="86"/>
      <c r="AI194" s="86"/>
      <c r="AJ194" s="86"/>
      <c r="AK194" s="86"/>
      <c r="AL194" s="86"/>
      <c r="AM194" s="86"/>
      <c r="AN194" s="86"/>
    </row>
    <row r="195" spans="1:40" ht="13.5" customHeight="1">
      <c r="A195" s="86"/>
      <c r="B195" s="86"/>
      <c r="C195" s="86"/>
      <c r="D195" s="86"/>
      <c r="E195" s="86"/>
      <c r="F195" s="86"/>
      <c r="G195" s="86"/>
      <c r="H195" s="86"/>
      <c r="I195" s="86"/>
      <c r="J195" s="86"/>
      <c r="K195" s="86"/>
      <c r="L195" s="86"/>
      <c r="M195" s="86"/>
      <c r="N195" s="86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86"/>
      <c r="AF195" s="86"/>
      <c r="AG195" s="86"/>
      <c r="AH195" s="86"/>
      <c r="AI195" s="86"/>
      <c r="AJ195" s="86"/>
      <c r="AK195" s="86"/>
      <c r="AL195" s="86"/>
      <c r="AM195" s="86"/>
      <c r="AN195" s="86"/>
    </row>
    <row r="196" spans="1:40" ht="13.5" customHeight="1">
      <c r="A196" s="86"/>
      <c r="B196" s="86"/>
      <c r="C196" s="86"/>
      <c r="D196" s="86"/>
      <c r="E196" s="86"/>
      <c r="F196" s="86"/>
      <c r="G196" s="86"/>
      <c r="H196" s="86"/>
      <c r="I196" s="86"/>
      <c r="J196" s="86"/>
      <c r="K196" s="86"/>
      <c r="L196" s="86"/>
      <c r="M196" s="86"/>
      <c r="N196" s="86"/>
      <c r="O196" s="86"/>
      <c r="P196" s="86"/>
      <c r="Q196" s="86"/>
      <c r="R196" s="86"/>
      <c r="S196" s="86"/>
      <c r="T196" s="86"/>
      <c r="U196" s="86"/>
      <c r="V196" s="86"/>
      <c r="W196" s="86"/>
      <c r="X196" s="86"/>
      <c r="Y196" s="86"/>
      <c r="Z196" s="86"/>
      <c r="AA196" s="86"/>
      <c r="AB196" s="86"/>
      <c r="AC196" s="86"/>
      <c r="AD196" s="86"/>
      <c r="AE196" s="86"/>
      <c r="AF196" s="86"/>
      <c r="AG196" s="86"/>
      <c r="AH196" s="86"/>
      <c r="AI196" s="86"/>
      <c r="AJ196" s="86"/>
      <c r="AK196" s="86"/>
      <c r="AL196" s="86"/>
      <c r="AM196" s="86"/>
      <c r="AN196" s="86"/>
    </row>
    <row r="197" spans="1:40" ht="13.5" customHeight="1">
      <c r="A197" s="86"/>
      <c r="B197" s="86"/>
      <c r="C197" s="86"/>
      <c r="D197" s="86"/>
      <c r="E197" s="86"/>
      <c r="F197" s="86"/>
      <c r="G197" s="86"/>
      <c r="H197" s="86"/>
      <c r="I197" s="86"/>
      <c r="J197" s="86"/>
      <c r="K197" s="86"/>
      <c r="L197" s="86"/>
      <c r="M197" s="86"/>
      <c r="N197" s="86"/>
      <c r="O197" s="86"/>
      <c r="P197" s="86"/>
      <c r="Q197" s="86"/>
      <c r="R197" s="86"/>
      <c r="S197" s="86"/>
      <c r="T197" s="86"/>
      <c r="U197" s="86"/>
      <c r="V197" s="86"/>
      <c r="W197" s="86"/>
      <c r="X197" s="86"/>
      <c r="Y197" s="86"/>
      <c r="Z197" s="86"/>
      <c r="AA197" s="86"/>
      <c r="AB197" s="86"/>
      <c r="AC197" s="86"/>
      <c r="AD197" s="86"/>
      <c r="AE197" s="86"/>
      <c r="AF197" s="86"/>
      <c r="AG197" s="86"/>
      <c r="AH197" s="86"/>
      <c r="AI197" s="86"/>
      <c r="AJ197" s="86"/>
      <c r="AK197" s="86"/>
      <c r="AL197" s="86"/>
      <c r="AM197" s="86"/>
      <c r="AN197" s="86"/>
    </row>
    <row r="198" spans="1:40" ht="13.5" customHeight="1">
      <c r="A198" s="86"/>
      <c r="B198" s="86"/>
      <c r="C198" s="86"/>
      <c r="D198" s="86"/>
      <c r="E198" s="86"/>
      <c r="F198" s="86"/>
      <c r="G198" s="86"/>
      <c r="H198" s="86"/>
      <c r="I198" s="86"/>
      <c r="J198" s="86"/>
      <c r="K198" s="86"/>
      <c r="L198" s="86"/>
      <c r="M198" s="86"/>
      <c r="N198" s="86"/>
      <c r="O198" s="86"/>
      <c r="P198" s="86"/>
      <c r="Q198" s="86"/>
      <c r="R198" s="86"/>
      <c r="S198" s="86"/>
      <c r="T198" s="86"/>
      <c r="U198" s="86"/>
      <c r="V198" s="86"/>
      <c r="W198" s="86"/>
      <c r="X198" s="86"/>
      <c r="Y198" s="86"/>
      <c r="Z198" s="86"/>
      <c r="AA198" s="86"/>
      <c r="AB198" s="86"/>
      <c r="AC198" s="86"/>
      <c r="AD198" s="86"/>
      <c r="AE198" s="86"/>
      <c r="AF198" s="86"/>
      <c r="AG198" s="86"/>
      <c r="AH198" s="86"/>
      <c r="AI198" s="86"/>
      <c r="AJ198" s="86"/>
      <c r="AK198" s="86"/>
      <c r="AL198" s="86"/>
      <c r="AM198" s="86"/>
      <c r="AN198" s="86"/>
    </row>
    <row r="199" spans="1:40" ht="13.5" customHeight="1">
      <c r="A199" s="86"/>
      <c r="B199" s="86"/>
      <c r="C199" s="86"/>
      <c r="D199" s="86"/>
      <c r="E199" s="86"/>
      <c r="F199" s="86"/>
      <c r="G199" s="86"/>
      <c r="H199" s="86"/>
      <c r="I199" s="86"/>
      <c r="J199" s="86"/>
      <c r="K199" s="86"/>
      <c r="L199" s="86"/>
      <c r="M199" s="86"/>
      <c r="N199" s="86"/>
      <c r="O199" s="86"/>
      <c r="P199" s="86"/>
      <c r="Q199" s="86"/>
      <c r="R199" s="86"/>
      <c r="S199" s="86"/>
      <c r="T199" s="86"/>
      <c r="U199" s="86"/>
      <c r="V199" s="86"/>
      <c r="W199" s="86"/>
      <c r="X199" s="86"/>
      <c r="Y199" s="86"/>
      <c r="Z199" s="86"/>
      <c r="AA199" s="86"/>
      <c r="AB199" s="86"/>
      <c r="AC199" s="86"/>
      <c r="AD199" s="86"/>
      <c r="AE199" s="86"/>
      <c r="AF199" s="86"/>
      <c r="AG199" s="86"/>
      <c r="AH199" s="86"/>
      <c r="AI199" s="86"/>
      <c r="AJ199" s="86"/>
      <c r="AK199" s="86"/>
      <c r="AL199" s="86"/>
      <c r="AM199" s="86"/>
      <c r="AN199" s="86"/>
    </row>
    <row r="200" spans="1:40" ht="13.5" customHeight="1">
      <c r="A200" s="86"/>
      <c r="B200" s="86"/>
      <c r="C200" s="86"/>
      <c r="D200" s="86"/>
      <c r="E200" s="86"/>
      <c r="F200" s="86"/>
      <c r="G200" s="86"/>
      <c r="H200" s="86"/>
      <c r="I200" s="86"/>
      <c r="J200" s="86"/>
      <c r="K200" s="86"/>
      <c r="L200" s="86"/>
      <c r="M200" s="86"/>
      <c r="N200" s="86"/>
      <c r="O200" s="86"/>
      <c r="P200" s="86"/>
      <c r="Q200" s="86"/>
      <c r="R200" s="86"/>
      <c r="S200" s="86"/>
      <c r="T200" s="86"/>
      <c r="U200" s="86"/>
      <c r="V200" s="86"/>
      <c r="W200" s="86"/>
      <c r="X200" s="86"/>
      <c r="Y200" s="86"/>
      <c r="Z200" s="86"/>
      <c r="AA200" s="86"/>
      <c r="AB200" s="86"/>
      <c r="AC200" s="86"/>
      <c r="AD200" s="86"/>
      <c r="AE200" s="86"/>
      <c r="AF200" s="86"/>
      <c r="AG200" s="86"/>
      <c r="AH200" s="86"/>
      <c r="AI200" s="86"/>
      <c r="AJ200" s="86"/>
      <c r="AK200" s="86"/>
      <c r="AL200" s="86"/>
      <c r="AM200" s="86"/>
      <c r="AN200" s="86"/>
    </row>
    <row r="201" spans="1:40" ht="13.5" customHeight="1">
      <c r="A201" s="86"/>
      <c r="B201" s="86"/>
      <c r="C201" s="86"/>
      <c r="D201" s="86"/>
      <c r="E201" s="86"/>
      <c r="F201" s="86"/>
      <c r="G201" s="86"/>
      <c r="H201" s="86"/>
      <c r="I201" s="86"/>
      <c r="J201" s="86"/>
      <c r="K201" s="86"/>
      <c r="L201" s="86"/>
      <c r="M201" s="86"/>
      <c r="N201" s="86"/>
      <c r="O201" s="86"/>
      <c r="P201" s="86"/>
      <c r="Q201" s="86"/>
      <c r="R201" s="86"/>
      <c r="S201" s="86"/>
      <c r="T201" s="86"/>
      <c r="U201" s="86"/>
      <c r="V201" s="86"/>
      <c r="W201" s="86"/>
      <c r="X201" s="86"/>
      <c r="Y201" s="86"/>
      <c r="Z201" s="86"/>
      <c r="AA201" s="86"/>
      <c r="AB201" s="86"/>
      <c r="AC201" s="86"/>
      <c r="AD201" s="86"/>
      <c r="AE201" s="86"/>
      <c r="AF201" s="86"/>
      <c r="AG201" s="86"/>
      <c r="AH201" s="86"/>
      <c r="AI201" s="86"/>
      <c r="AJ201" s="86"/>
      <c r="AK201" s="86"/>
      <c r="AL201" s="86"/>
      <c r="AM201" s="86"/>
      <c r="AN201" s="86"/>
    </row>
    <row r="202" spans="1:40" ht="13.5" customHeight="1">
      <c r="A202" s="86"/>
      <c r="B202" s="86"/>
      <c r="C202" s="86"/>
      <c r="D202" s="86"/>
      <c r="E202" s="86"/>
      <c r="F202" s="86"/>
      <c r="G202" s="86"/>
      <c r="H202" s="86"/>
      <c r="I202" s="86"/>
      <c r="J202" s="86"/>
      <c r="K202" s="86"/>
      <c r="L202" s="86"/>
      <c r="M202" s="86"/>
      <c r="N202" s="86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86"/>
      <c r="AF202" s="86"/>
      <c r="AG202" s="86"/>
      <c r="AH202" s="86"/>
      <c r="AI202" s="86"/>
      <c r="AJ202" s="86"/>
      <c r="AK202" s="86"/>
      <c r="AL202" s="86"/>
      <c r="AM202" s="86"/>
      <c r="AN202" s="86"/>
    </row>
    <row r="203" spans="1:40" ht="13.5" customHeight="1">
      <c r="A203" s="86"/>
      <c r="B203" s="86"/>
      <c r="C203" s="86"/>
      <c r="D203" s="86"/>
      <c r="E203" s="86"/>
      <c r="F203" s="86"/>
      <c r="G203" s="86"/>
      <c r="H203" s="86"/>
      <c r="I203" s="86"/>
      <c r="J203" s="86"/>
      <c r="K203" s="86"/>
      <c r="L203" s="86"/>
      <c r="M203" s="86"/>
      <c r="N203" s="86"/>
      <c r="O203" s="86"/>
      <c r="P203" s="86"/>
      <c r="Q203" s="86"/>
      <c r="R203" s="86"/>
      <c r="S203" s="86"/>
      <c r="T203" s="86"/>
      <c r="U203" s="86"/>
      <c r="V203" s="86"/>
      <c r="W203" s="86"/>
      <c r="X203" s="86"/>
      <c r="Y203" s="86"/>
      <c r="Z203" s="86"/>
      <c r="AA203" s="86"/>
      <c r="AB203" s="86"/>
      <c r="AC203" s="86"/>
      <c r="AD203" s="86"/>
      <c r="AE203" s="86"/>
      <c r="AF203" s="86"/>
      <c r="AG203" s="86"/>
      <c r="AH203" s="86"/>
      <c r="AI203" s="86"/>
      <c r="AJ203" s="86"/>
      <c r="AK203" s="86"/>
      <c r="AL203" s="86"/>
      <c r="AM203" s="86"/>
      <c r="AN203" s="86"/>
    </row>
    <row r="204" spans="1:40" ht="13.5" customHeight="1">
      <c r="A204" s="86"/>
      <c r="B204" s="86"/>
      <c r="C204" s="86"/>
      <c r="D204" s="86"/>
      <c r="E204" s="86"/>
      <c r="F204" s="86"/>
      <c r="G204" s="86"/>
      <c r="H204" s="86"/>
      <c r="I204" s="86"/>
      <c r="J204" s="86"/>
      <c r="K204" s="86"/>
      <c r="L204" s="86"/>
      <c r="M204" s="86"/>
      <c r="N204" s="86"/>
      <c r="O204" s="86"/>
      <c r="P204" s="86"/>
      <c r="Q204" s="86"/>
      <c r="R204" s="86"/>
      <c r="S204" s="86"/>
      <c r="T204" s="86"/>
      <c r="U204" s="86"/>
      <c r="V204" s="86"/>
      <c r="W204" s="86"/>
      <c r="X204" s="86"/>
      <c r="Y204" s="86"/>
      <c r="Z204" s="86"/>
      <c r="AA204" s="86"/>
      <c r="AB204" s="86"/>
      <c r="AC204" s="86"/>
      <c r="AD204" s="86"/>
      <c r="AE204" s="86"/>
      <c r="AF204" s="86"/>
      <c r="AG204" s="86"/>
      <c r="AH204" s="86"/>
      <c r="AI204" s="86"/>
      <c r="AJ204" s="86"/>
      <c r="AK204" s="86"/>
      <c r="AL204" s="86"/>
      <c r="AM204" s="86"/>
      <c r="AN204" s="86"/>
    </row>
    <row r="205" spans="1:40" ht="13.5" customHeight="1">
      <c r="A205" s="86"/>
      <c r="B205" s="86"/>
      <c r="C205" s="86"/>
      <c r="D205" s="86"/>
      <c r="E205" s="86"/>
      <c r="F205" s="86"/>
      <c r="G205" s="86"/>
      <c r="H205" s="86"/>
      <c r="I205" s="86"/>
      <c r="J205" s="86"/>
      <c r="K205" s="86"/>
      <c r="L205" s="86"/>
      <c r="M205" s="86"/>
      <c r="N205" s="86"/>
      <c r="O205" s="86"/>
      <c r="P205" s="86"/>
      <c r="Q205" s="86"/>
      <c r="R205" s="86"/>
      <c r="S205" s="86"/>
      <c r="T205" s="86"/>
      <c r="U205" s="86"/>
      <c r="V205" s="86"/>
      <c r="W205" s="86"/>
      <c r="X205" s="86"/>
      <c r="Y205" s="86"/>
      <c r="Z205" s="86"/>
      <c r="AA205" s="86"/>
      <c r="AB205" s="86"/>
      <c r="AC205" s="86"/>
      <c r="AD205" s="86"/>
      <c r="AE205" s="86"/>
      <c r="AF205" s="86"/>
      <c r="AG205" s="86"/>
      <c r="AH205" s="86"/>
      <c r="AI205" s="86"/>
      <c r="AJ205" s="86"/>
      <c r="AK205" s="86"/>
      <c r="AL205" s="86"/>
      <c r="AM205" s="86"/>
      <c r="AN205" s="86"/>
    </row>
    <row r="206" spans="1:40" ht="13.5" customHeight="1">
      <c r="A206" s="86"/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L206" s="86"/>
      <c r="M206" s="86"/>
      <c r="N206" s="86"/>
      <c r="O206" s="86"/>
      <c r="P206" s="86"/>
      <c r="Q206" s="86"/>
      <c r="R206" s="86"/>
      <c r="S206" s="86"/>
      <c r="T206" s="86"/>
      <c r="U206" s="86"/>
      <c r="V206" s="86"/>
      <c r="W206" s="86"/>
      <c r="X206" s="86"/>
      <c r="Y206" s="86"/>
      <c r="Z206" s="86"/>
      <c r="AA206" s="86"/>
      <c r="AB206" s="86"/>
      <c r="AC206" s="86"/>
      <c r="AD206" s="86"/>
      <c r="AE206" s="86"/>
      <c r="AF206" s="86"/>
      <c r="AG206" s="86"/>
      <c r="AH206" s="86"/>
      <c r="AI206" s="86"/>
      <c r="AJ206" s="86"/>
      <c r="AK206" s="86"/>
      <c r="AL206" s="86"/>
      <c r="AM206" s="86"/>
      <c r="AN206" s="86"/>
    </row>
    <row r="207" spans="1:40" ht="13.5" customHeight="1">
      <c r="A207" s="86"/>
      <c r="B207" s="86"/>
      <c r="C207" s="86"/>
      <c r="D207" s="86"/>
      <c r="E207" s="86"/>
      <c r="F207" s="86"/>
      <c r="G207" s="86"/>
      <c r="H207" s="86"/>
      <c r="I207" s="86"/>
      <c r="J207" s="86"/>
      <c r="K207" s="86"/>
      <c r="L207" s="86"/>
      <c r="M207" s="86"/>
      <c r="N207" s="86"/>
      <c r="O207" s="86"/>
      <c r="P207" s="86"/>
      <c r="Q207" s="86"/>
      <c r="R207" s="86"/>
      <c r="S207" s="86"/>
      <c r="T207" s="86"/>
      <c r="U207" s="86"/>
      <c r="V207" s="86"/>
      <c r="W207" s="86"/>
      <c r="X207" s="86"/>
      <c r="Y207" s="86"/>
      <c r="Z207" s="86"/>
      <c r="AA207" s="86"/>
      <c r="AB207" s="86"/>
      <c r="AC207" s="86"/>
      <c r="AD207" s="86"/>
      <c r="AE207" s="86"/>
      <c r="AF207" s="86"/>
      <c r="AG207" s="86"/>
      <c r="AH207" s="86"/>
      <c r="AI207" s="86"/>
      <c r="AJ207" s="86"/>
      <c r="AK207" s="86"/>
      <c r="AL207" s="86"/>
      <c r="AM207" s="86"/>
      <c r="AN207" s="86"/>
    </row>
    <row r="208" spans="1:40" ht="13.5" customHeight="1">
      <c r="A208" s="86"/>
      <c r="B208" s="86"/>
      <c r="C208" s="86"/>
      <c r="D208" s="86"/>
      <c r="E208" s="86"/>
      <c r="F208" s="86"/>
      <c r="G208" s="86"/>
      <c r="H208" s="86"/>
      <c r="I208" s="86"/>
      <c r="J208" s="86"/>
      <c r="K208" s="86"/>
      <c r="L208" s="86"/>
      <c r="M208" s="86"/>
      <c r="N208" s="86"/>
      <c r="O208" s="86"/>
      <c r="P208" s="86"/>
      <c r="Q208" s="86"/>
      <c r="R208" s="86"/>
      <c r="S208" s="86"/>
      <c r="T208" s="86"/>
      <c r="U208" s="86"/>
      <c r="V208" s="86"/>
      <c r="W208" s="86"/>
      <c r="X208" s="86"/>
      <c r="Y208" s="86"/>
      <c r="Z208" s="86"/>
      <c r="AA208" s="86"/>
      <c r="AB208" s="86"/>
      <c r="AC208" s="86"/>
      <c r="AD208" s="86"/>
      <c r="AE208" s="86"/>
      <c r="AF208" s="86"/>
      <c r="AG208" s="86"/>
      <c r="AH208" s="86"/>
      <c r="AI208" s="86"/>
      <c r="AJ208" s="86"/>
      <c r="AK208" s="86"/>
      <c r="AL208" s="86"/>
      <c r="AM208" s="86"/>
      <c r="AN208" s="86"/>
    </row>
    <row r="209" spans="1:40" ht="13.5" customHeight="1">
      <c r="A209" s="86"/>
      <c r="B209" s="86"/>
      <c r="C209" s="86"/>
      <c r="D209" s="86"/>
      <c r="E209" s="86"/>
      <c r="F209" s="86"/>
      <c r="G209" s="86"/>
      <c r="H209" s="86"/>
      <c r="I209" s="86"/>
      <c r="J209" s="86"/>
      <c r="K209" s="86"/>
      <c r="L209" s="86"/>
      <c r="M209" s="86"/>
      <c r="N209" s="86"/>
      <c r="O209" s="86"/>
      <c r="P209" s="86"/>
      <c r="Q209" s="86"/>
      <c r="R209" s="86"/>
      <c r="S209" s="86"/>
      <c r="T209" s="86"/>
      <c r="U209" s="86"/>
      <c r="V209" s="86"/>
      <c r="W209" s="86"/>
      <c r="X209" s="86"/>
      <c r="Y209" s="86"/>
      <c r="Z209" s="86"/>
      <c r="AA209" s="86"/>
      <c r="AB209" s="86"/>
      <c r="AC209" s="86"/>
      <c r="AD209" s="86"/>
      <c r="AE209" s="86"/>
      <c r="AF209" s="86"/>
      <c r="AG209" s="86"/>
      <c r="AH209" s="86"/>
      <c r="AI209" s="86"/>
      <c r="AJ209" s="86"/>
      <c r="AK209" s="86"/>
      <c r="AL209" s="86"/>
      <c r="AM209" s="86"/>
      <c r="AN209" s="86"/>
    </row>
    <row r="210" spans="1:40" ht="13.5" customHeight="1">
      <c r="A210" s="86"/>
      <c r="B210" s="86"/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  <c r="S210" s="86"/>
      <c r="T210" s="86"/>
      <c r="U210" s="86"/>
      <c r="V210" s="86"/>
      <c r="W210" s="86"/>
      <c r="X210" s="86"/>
      <c r="Y210" s="86"/>
      <c r="Z210" s="86"/>
      <c r="AA210" s="86"/>
      <c r="AB210" s="86"/>
      <c r="AC210" s="86"/>
      <c r="AD210" s="86"/>
      <c r="AE210" s="86"/>
      <c r="AF210" s="86"/>
      <c r="AG210" s="86"/>
      <c r="AH210" s="86"/>
      <c r="AI210" s="86"/>
      <c r="AJ210" s="86"/>
      <c r="AK210" s="86"/>
      <c r="AL210" s="86"/>
      <c r="AM210" s="86"/>
      <c r="AN210" s="86"/>
    </row>
    <row r="211" spans="1:40" ht="13.5" customHeight="1">
      <c r="A211" s="86"/>
      <c r="B211" s="86"/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  <c r="S211" s="86"/>
      <c r="T211" s="86"/>
      <c r="U211" s="86"/>
      <c r="V211" s="86"/>
      <c r="W211" s="86"/>
      <c r="X211" s="86"/>
      <c r="Y211" s="86"/>
      <c r="Z211" s="86"/>
      <c r="AA211" s="86"/>
      <c r="AB211" s="86"/>
      <c r="AC211" s="86"/>
      <c r="AD211" s="86"/>
      <c r="AE211" s="86"/>
      <c r="AF211" s="86"/>
      <c r="AG211" s="86"/>
      <c r="AH211" s="86"/>
      <c r="AI211" s="86"/>
      <c r="AJ211" s="86"/>
      <c r="AK211" s="86"/>
      <c r="AL211" s="86"/>
      <c r="AM211" s="86"/>
      <c r="AN211" s="86"/>
    </row>
    <row r="212" spans="1:40" ht="13.5" customHeight="1">
      <c r="A212" s="86"/>
      <c r="B212" s="86"/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  <c r="S212" s="86"/>
      <c r="T212" s="86"/>
      <c r="U212" s="86"/>
      <c r="V212" s="86"/>
      <c r="W212" s="86"/>
      <c r="X212" s="86"/>
      <c r="Y212" s="86"/>
      <c r="Z212" s="86"/>
      <c r="AA212" s="86"/>
      <c r="AB212" s="86"/>
      <c r="AC212" s="86"/>
      <c r="AD212" s="86"/>
      <c r="AE212" s="86"/>
      <c r="AF212" s="86"/>
      <c r="AG212" s="86"/>
      <c r="AH212" s="86"/>
      <c r="AI212" s="86"/>
      <c r="AJ212" s="86"/>
      <c r="AK212" s="86"/>
      <c r="AL212" s="86"/>
      <c r="AM212" s="86"/>
      <c r="AN212" s="86"/>
    </row>
    <row r="213" spans="1:40" ht="13.5" customHeight="1">
      <c r="A213" s="86"/>
      <c r="B213" s="86"/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  <c r="S213" s="86"/>
      <c r="T213" s="86"/>
      <c r="U213" s="86"/>
      <c r="V213" s="86"/>
      <c r="W213" s="86"/>
      <c r="X213" s="86"/>
      <c r="Y213" s="86"/>
      <c r="Z213" s="86"/>
      <c r="AA213" s="86"/>
      <c r="AB213" s="86"/>
      <c r="AC213" s="86"/>
      <c r="AD213" s="86"/>
      <c r="AE213" s="86"/>
      <c r="AF213" s="86"/>
      <c r="AG213" s="86"/>
      <c r="AH213" s="86"/>
      <c r="AI213" s="86"/>
      <c r="AJ213" s="86"/>
      <c r="AK213" s="86"/>
      <c r="AL213" s="86"/>
      <c r="AM213" s="86"/>
      <c r="AN213" s="86"/>
    </row>
    <row r="214" spans="1:40" ht="13.5" customHeight="1">
      <c r="A214" s="86"/>
      <c r="B214" s="86"/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  <c r="S214" s="86"/>
      <c r="T214" s="86"/>
      <c r="U214" s="86"/>
      <c r="V214" s="86"/>
      <c r="W214" s="86"/>
      <c r="X214" s="86"/>
      <c r="Y214" s="86"/>
      <c r="Z214" s="86"/>
      <c r="AA214" s="86"/>
      <c r="AB214" s="86"/>
      <c r="AC214" s="86"/>
      <c r="AD214" s="86"/>
      <c r="AE214" s="86"/>
      <c r="AF214" s="86"/>
      <c r="AG214" s="86"/>
      <c r="AH214" s="86"/>
      <c r="AI214" s="86"/>
      <c r="AJ214" s="86"/>
      <c r="AK214" s="86"/>
      <c r="AL214" s="86"/>
      <c r="AM214" s="86"/>
      <c r="AN214" s="86"/>
    </row>
    <row r="215" spans="1:40" ht="13.5" customHeight="1">
      <c r="A215" s="86"/>
      <c r="B215" s="86"/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  <c r="S215" s="86"/>
      <c r="T215" s="86"/>
      <c r="U215" s="86"/>
      <c r="V215" s="86"/>
      <c r="W215" s="86"/>
      <c r="X215" s="86"/>
      <c r="Y215" s="86"/>
      <c r="Z215" s="86"/>
      <c r="AA215" s="86"/>
      <c r="AB215" s="86"/>
      <c r="AC215" s="86"/>
      <c r="AD215" s="86"/>
      <c r="AE215" s="86"/>
      <c r="AF215" s="86"/>
      <c r="AG215" s="86"/>
      <c r="AH215" s="86"/>
      <c r="AI215" s="86"/>
      <c r="AJ215" s="86"/>
      <c r="AK215" s="86"/>
      <c r="AL215" s="86"/>
      <c r="AM215" s="86"/>
      <c r="AN215" s="86"/>
    </row>
    <row r="216" spans="1:40" ht="13.5" customHeight="1">
      <c r="A216" s="86"/>
      <c r="B216" s="86"/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  <c r="S216" s="86"/>
      <c r="T216" s="86"/>
      <c r="U216" s="86"/>
      <c r="V216" s="86"/>
      <c r="W216" s="86"/>
      <c r="X216" s="86"/>
      <c r="Y216" s="86"/>
      <c r="Z216" s="86"/>
      <c r="AA216" s="86"/>
      <c r="AB216" s="86"/>
      <c r="AC216" s="86"/>
      <c r="AD216" s="86"/>
      <c r="AE216" s="86"/>
      <c r="AF216" s="86"/>
      <c r="AG216" s="86"/>
      <c r="AH216" s="86"/>
      <c r="AI216" s="86"/>
      <c r="AJ216" s="86"/>
      <c r="AK216" s="86"/>
      <c r="AL216" s="86"/>
      <c r="AM216" s="86"/>
      <c r="AN216" s="86"/>
    </row>
    <row r="217" spans="1:40" ht="13.5" customHeight="1">
      <c r="A217" s="86"/>
      <c r="B217" s="86"/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  <c r="S217" s="86"/>
      <c r="T217" s="86"/>
      <c r="U217" s="86"/>
      <c r="V217" s="86"/>
      <c r="W217" s="86"/>
      <c r="X217" s="86"/>
      <c r="Y217" s="86"/>
      <c r="Z217" s="86"/>
      <c r="AA217" s="86"/>
      <c r="AB217" s="86"/>
      <c r="AC217" s="86"/>
      <c r="AD217" s="86"/>
      <c r="AE217" s="86"/>
      <c r="AF217" s="86"/>
      <c r="AG217" s="86"/>
      <c r="AH217" s="86"/>
      <c r="AI217" s="86"/>
      <c r="AJ217" s="86"/>
      <c r="AK217" s="86"/>
      <c r="AL217" s="86"/>
      <c r="AM217" s="86"/>
      <c r="AN217" s="86"/>
    </row>
    <row r="218" spans="1:40" ht="13.5" customHeight="1">
      <c r="A218" s="86"/>
      <c r="B218" s="86"/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  <c r="S218" s="86"/>
      <c r="T218" s="86"/>
      <c r="U218" s="86"/>
      <c r="V218" s="86"/>
      <c r="W218" s="86"/>
      <c r="X218" s="86"/>
      <c r="Y218" s="86"/>
      <c r="Z218" s="86"/>
      <c r="AA218" s="86"/>
      <c r="AB218" s="86"/>
      <c r="AC218" s="86"/>
      <c r="AD218" s="86"/>
      <c r="AE218" s="86"/>
      <c r="AF218" s="86"/>
      <c r="AG218" s="86"/>
      <c r="AH218" s="86"/>
      <c r="AI218" s="86"/>
      <c r="AJ218" s="86"/>
      <c r="AK218" s="86"/>
      <c r="AL218" s="86"/>
      <c r="AM218" s="86"/>
      <c r="AN218" s="86"/>
    </row>
    <row r="219" spans="1:40" ht="13.5" customHeight="1">
      <c r="A219" s="86"/>
      <c r="B219" s="86"/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  <c r="S219" s="86"/>
      <c r="T219" s="86"/>
      <c r="U219" s="86"/>
      <c r="V219" s="86"/>
      <c r="W219" s="86"/>
      <c r="X219" s="86"/>
      <c r="Y219" s="86"/>
      <c r="Z219" s="86"/>
      <c r="AA219" s="86"/>
      <c r="AB219" s="86"/>
      <c r="AC219" s="86"/>
      <c r="AD219" s="86"/>
      <c r="AE219" s="86"/>
      <c r="AF219" s="86"/>
      <c r="AG219" s="86"/>
      <c r="AH219" s="86"/>
      <c r="AI219" s="86"/>
      <c r="AJ219" s="86"/>
      <c r="AK219" s="86"/>
      <c r="AL219" s="86"/>
      <c r="AM219" s="86"/>
      <c r="AN219" s="86"/>
    </row>
    <row r="220" spans="1:40" ht="13.5" customHeight="1">
      <c r="A220" s="86"/>
      <c r="B220" s="86"/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  <c r="S220" s="86"/>
      <c r="T220" s="86"/>
      <c r="U220" s="86"/>
      <c r="V220" s="86"/>
      <c r="W220" s="86"/>
      <c r="X220" s="86"/>
      <c r="Y220" s="86"/>
      <c r="Z220" s="86"/>
      <c r="AA220" s="86"/>
      <c r="AB220" s="86"/>
      <c r="AC220" s="86"/>
      <c r="AD220" s="86"/>
      <c r="AE220" s="86"/>
      <c r="AF220" s="86"/>
      <c r="AG220" s="86"/>
      <c r="AH220" s="86"/>
      <c r="AI220" s="86"/>
      <c r="AJ220" s="86"/>
      <c r="AK220" s="86"/>
      <c r="AL220" s="86"/>
      <c r="AM220" s="86"/>
      <c r="AN220" s="86"/>
    </row>
    <row r="221" spans="1:40" ht="13.5" customHeight="1">
      <c r="A221" s="86"/>
      <c r="B221" s="86"/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  <c r="S221" s="86"/>
      <c r="T221" s="86"/>
      <c r="U221" s="86"/>
      <c r="V221" s="86"/>
      <c r="W221" s="86"/>
      <c r="X221" s="86"/>
      <c r="Y221" s="86"/>
      <c r="Z221" s="86"/>
      <c r="AA221" s="86"/>
      <c r="AB221" s="86"/>
      <c r="AC221" s="86"/>
      <c r="AD221" s="86"/>
      <c r="AE221" s="86"/>
      <c r="AF221" s="86"/>
      <c r="AG221" s="86"/>
      <c r="AH221" s="86"/>
      <c r="AI221" s="86"/>
      <c r="AJ221" s="86"/>
      <c r="AK221" s="86"/>
      <c r="AL221" s="86"/>
      <c r="AM221" s="86"/>
      <c r="AN221" s="86"/>
    </row>
    <row r="222" spans="1:40" ht="13.5" customHeight="1">
      <c r="A222" s="86"/>
      <c r="B222" s="86"/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  <c r="S222" s="86"/>
      <c r="T222" s="86"/>
      <c r="U222" s="86"/>
      <c r="V222" s="86"/>
      <c r="W222" s="86"/>
      <c r="X222" s="86"/>
      <c r="Y222" s="86"/>
      <c r="Z222" s="86"/>
      <c r="AA222" s="86"/>
      <c r="AB222" s="86"/>
      <c r="AC222" s="86"/>
      <c r="AD222" s="86"/>
      <c r="AE222" s="86"/>
      <c r="AF222" s="86"/>
      <c r="AG222" s="86"/>
      <c r="AH222" s="86"/>
      <c r="AI222" s="86"/>
      <c r="AJ222" s="86"/>
      <c r="AK222" s="86"/>
      <c r="AL222" s="86"/>
      <c r="AM222" s="86"/>
      <c r="AN222" s="86"/>
    </row>
    <row r="223" spans="1:40" ht="13.5" customHeight="1">
      <c r="A223" s="86"/>
      <c r="B223" s="86"/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  <c r="S223" s="86"/>
      <c r="T223" s="86"/>
      <c r="U223" s="86"/>
      <c r="V223" s="86"/>
      <c r="W223" s="86"/>
      <c r="X223" s="86"/>
      <c r="Y223" s="86"/>
      <c r="Z223" s="86"/>
      <c r="AA223" s="86"/>
      <c r="AB223" s="86"/>
      <c r="AC223" s="86"/>
      <c r="AD223" s="86"/>
      <c r="AE223" s="86"/>
      <c r="AF223" s="86"/>
      <c r="AG223" s="86"/>
      <c r="AH223" s="86"/>
      <c r="AI223" s="86"/>
      <c r="AJ223" s="86"/>
      <c r="AK223" s="86"/>
      <c r="AL223" s="86"/>
      <c r="AM223" s="86"/>
      <c r="AN223" s="86"/>
    </row>
    <row r="224" spans="1:40" ht="13.5" customHeight="1">
      <c r="A224" s="86"/>
      <c r="B224" s="86"/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  <c r="S224" s="86"/>
      <c r="T224" s="86"/>
      <c r="U224" s="86"/>
      <c r="V224" s="86"/>
      <c r="W224" s="86"/>
      <c r="X224" s="86"/>
      <c r="Y224" s="86"/>
      <c r="Z224" s="86"/>
      <c r="AA224" s="86"/>
      <c r="AB224" s="86"/>
      <c r="AC224" s="86"/>
      <c r="AD224" s="86"/>
      <c r="AE224" s="86"/>
      <c r="AF224" s="86"/>
      <c r="AG224" s="86"/>
      <c r="AH224" s="86"/>
      <c r="AI224" s="86"/>
      <c r="AJ224" s="86"/>
      <c r="AK224" s="86"/>
      <c r="AL224" s="86"/>
      <c r="AM224" s="86"/>
      <c r="AN224" s="86"/>
    </row>
    <row r="225" spans="1:40" ht="13.5" customHeight="1">
      <c r="A225" s="86"/>
      <c r="B225" s="86"/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  <c r="S225" s="86"/>
      <c r="T225" s="86"/>
      <c r="U225" s="86"/>
      <c r="V225" s="86"/>
      <c r="W225" s="86"/>
      <c r="X225" s="86"/>
      <c r="Y225" s="86"/>
      <c r="Z225" s="86"/>
      <c r="AA225" s="86"/>
      <c r="AB225" s="86"/>
      <c r="AC225" s="86"/>
      <c r="AD225" s="86"/>
      <c r="AE225" s="86"/>
      <c r="AF225" s="86"/>
      <c r="AG225" s="86"/>
      <c r="AH225" s="86"/>
      <c r="AI225" s="86"/>
      <c r="AJ225" s="86"/>
      <c r="AK225" s="86"/>
      <c r="AL225" s="86"/>
      <c r="AM225" s="86"/>
      <c r="AN225" s="86"/>
    </row>
    <row r="226" spans="1:40" ht="13.5" customHeight="1">
      <c r="A226" s="86"/>
      <c r="B226" s="86"/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  <c r="S226" s="86"/>
      <c r="T226" s="86"/>
      <c r="U226" s="86"/>
      <c r="V226" s="86"/>
      <c r="W226" s="86"/>
      <c r="X226" s="86"/>
      <c r="Y226" s="86"/>
      <c r="Z226" s="86"/>
      <c r="AA226" s="86"/>
      <c r="AB226" s="86"/>
      <c r="AC226" s="86"/>
      <c r="AD226" s="86"/>
      <c r="AE226" s="86"/>
      <c r="AF226" s="86"/>
      <c r="AG226" s="86"/>
      <c r="AH226" s="86"/>
      <c r="AI226" s="86"/>
      <c r="AJ226" s="86"/>
      <c r="AK226" s="86"/>
      <c r="AL226" s="86"/>
      <c r="AM226" s="86"/>
      <c r="AN226" s="86"/>
    </row>
    <row r="227" spans="1:40" ht="13.5" customHeight="1">
      <c r="A227" s="86"/>
      <c r="B227" s="86"/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  <c r="S227" s="86"/>
      <c r="T227" s="86"/>
      <c r="U227" s="86"/>
      <c r="V227" s="86"/>
      <c r="W227" s="86"/>
      <c r="X227" s="86"/>
      <c r="Y227" s="86"/>
      <c r="Z227" s="86"/>
      <c r="AA227" s="86"/>
      <c r="AB227" s="86"/>
      <c r="AC227" s="86"/>
      <c r="AD227" s="86"/>
      <c r="AE227" s="86"/>
      <c r="AF227" s="86"/>
      <c r="AG227" s="86"/>
      <c r="AH227" s="86"/>
      <c r="AI227" s="86"/>
      <c r="AJ227" s="86"/>
      <c r="AK227" s="86"/>
      <c r="AL227" s="86"/>
      <c r="AM227" s="86"/>
      <c r="AN227" s="86"/>
    </row>
    <row r="228" spans="1:40" ht="13.5" customHeight="1">
      <c r="A228" s="86"/>
      <c r="B228" s="86"/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  <c r="S228" s="86"/>
      <c r="T228" s="86"/>
      <c r="U228" s="86"/>
      <c r="V228" s="86"/>
      <c r="W228" s="86"/>
      <c r="X228" s="86"/>
      <c r="Y228" s="86"/>
      <c r="Z228" s="86"/>
      <c r="AA228" s="86"/>
      <c r="AB228" s="86"/>
      <c r="AC228" s="86"/>
      <c r="AD228" s="86"/>
      <c r="AE228" s="86"/>
      <c r="AF228" s="86"/>
      <c r="AG228" s="86"/>
      <c r="AH228" s="86"/>
      <c r="AI228" s="86"/>
      <c r="AJ228" s="86"/>
      <c r="AK228" s="86"/>
      <c r="AL228" s="86"/>
      <c r="AM228" s="86"/>
      <c r="AN228" s="86"/>
    </row>
    <row r="229" spans="1:40" ht="13.5" customHeight="1">
      <c r="A229" s="86"/>
      <c r="B229" s="86"/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  <c r="S229" s="86"/>
      <c r="T229" s="86"/>
      <c r="U229" s="86"/>
      <c r="V229" s="86"/>
      <c r="W229" s="86"/>
      <c r="X229" s="86"/>
      <c r="Y229" s="86"/>
      <c r="Z229" s="86"/>
      <c r="AA229" s="86"/>
      <c r="AB229" s="86"/>
      <c r="AC229" s="86"/>
      <c r="AD229" s="86"/>
      <c r="AE229" s="86"/>
      <c r="AF229" s="86"/>
      <c r="AG229" s="86"/>
      <c r="AH229" s="86"/>
      <c r="AI229" s="86"/>
      <c r="AJ229" s="86"/>
      <c r="AK229" s="86"/>
      <c r="AL229" s="86"/>
      <c r="AM229" s="86"/>
      <c r="AN229" s="86"/>
    </row>
    <row r="230" spans="1:40" ht="13.5" customHeight="1">
      <c r="A230" s="86"/>
      <c r="B230" s="86"/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  <c r="S230" s="86"/>
      <c r="T230" s="86"/>
      <c r="U230" s="86"/>
      <c r="V230" s="86"/>
      <c r="W230" s="86"/>
      <c r="X230" s="86"/>
      <c r="Y230" s="86"/>
      <c r="Z230" s="86"/>
      <c r="AA230" s="86"/>
      <c r="AB230" s="86"/>
      <c r="AC230" s="86"/>
      <c r="AD230" s="86"/>
      <c r="AE230" s="86"/>
      <c r="AF230" s="86"/>
      <c r="AG230" s="86"/>
      <c r="AH230" s="86"/>
      <c r="AI230" s="86"/>
      <c r="AJ230" s="86"/>
      <c r="AK230" s="86"/>
      <c r="AL230" s="86"/>
      <c r="AM230" s="86"/>
      <c r="AN230" s="86"/>
    </row>
    <row r="231" spans="1:40" ht="13.5" customHeight="1">
      <c r="A231" s="86"/>
      <c r="B231" s="86"/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  <c r="S231" s="86"/>
      <c r="T231" s="86"/>
      <c r="U231" s="86"/>
      <c r="V231" s="86"/>
      <c r="W231" s="86"/>
      <c r="X231" s="86"/>
      <c r="Y231" s="86"/>
      <c r="Z231" s="86"/>
      <c r="AA231" s="86"/>
      <c r="AB231" s="86"/>
      <c r="AC231" s="86"/>
      <c r="AD231" s="86"/>
      <c r="AE231" s="86"/>
      <c r="AF231" s="86"/>
      <c r="AG231" s="86"/>
      <c r="AH231" s="86"/>
      <c r="AI231" s="86"/>
      <c r="AJ231" s="86"/>
      <c r="AK231" s="86"/>
      <c r="AL231" s="86"/>
      <c r="AM231" s="86"/>
      <c r="AN231" s="86"/>
    </row>
    <row r="232" spans="1:40" ht="13.5" customHeight="1">
      <c r="A232" s="86"/>
      <c r="B232" s="86"/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  <c r="S232" s="86"/>
      <c r="T232" s="86"/>
      <c r="U232" s="86"/>
      <c r="V232" s="86"/>
      <c r="W232" s="86"/>
      <c r="X232" s="86"/>
      <c r="Y232" s="86"/>
      <c r="Z232" s="86"/>
      <c r="AA232" s="86"/>
      <c r="AB232" s="86"/>
      <c r="AC232" s="86"/>
      <c r="AD232" s="86"/>
      <c r="AE232" s="86"/>
      <c r="AF232" s="86"/>
      <c r="AG232" s="86"/>
      <c r="AH232" s="86"/>
      <c r="AI232" s="86"/>
      <c r="AJ232" s="86"/>
      <c r="AK232" s="86"/>
      <c r="AL232" s="86"/>
      <c r="AM232" s="86"/>
      <c r="AN232" s="86"/>
    </row>
    <row r="233" spans="1:40" ht="13.5" customHeight="1">
      <c r="A233" s="86"/>
      <c r="B233" s="86"/>
      <c r="C233" s="86"/>
      <c r="D233" s="86"/>
      <c r="E233" s="86"/>
      <c r="F233" s="86"/>
      <c r="G233" s="86"/>
      <c r="H233" s="86"/>
      <c r="I233" s="86"/>
      <c r="J233" s="86"/>
      <c r="K233" s="86"/>
      <c r="L233" s="86"/>
      <c r="M233" s="86"/>
      <c r="N233" s="86"/>
      <c r="O233" s="86"/>
      <c r="P233" s="86"/>
      <c r="Q233" s="86"/>
      <c r="R233" s="86"/>
      <c r="S233" s="86"/>
      <c r="T233" s="86"/>
      <c r="U233" s="86"/>
      <c r="V233" s="86"/>
      <c r="W233" s="86"/>
      <c r="X233" s="86"/>
      <c r="Y233" s="86"/>
      <c r="Z233" s="86"/>
      <c r="AA233" s="86"/>
      <c r="AB233" s="86"/>
      <c r="AC233" s="86"/>
      <c r="AD233" s="86"/>
      <c r="AE233" s="86"/>
      <c r="AF233" s="86"/>
      <c r="AG233" s="86"/>
      <c r="AH233" s="86"/>
      <c r="AI233" s="86"/>
      <c r="AJ233" s="86"/>
      <c r="AK233" s="86"/>
      <c r="AL233" s="86"/>
      <c r="AM233" s="86"/>
      <c r="AN233" s="86"/>
    </row>
    <row r="234" spans="1:40" ht="13.5" customHeight="1">
      <c r="A234" s="86"/>
      <c r="B234" s="86"/>
      <c r="C234" s="86"/>
      <c r="D234" s="86"/>
      <c r="E234" s="86"/>
      <c r="F234" s="86"/>
      <c r="G234" s="86"/>
      <c r="H234" s="86"/>
      <c r="I234" s="86"/>
      <c r="J234" s="86"/>
      <c r="K234" s="86"/>
      <c r="L234" s="86"/>
      <c r="M234" s="86"/>
      <c r="N234" s="86"/>
      <c r="O234" s="86"/>
      <c r="P234" s="86"/>
      <c r="Q234" s="86"/>
      <c r="R234" s="86"/>
      <c r="S234" s="86"/>
      <c r="T234" s="86"/>
      <c r="U234" s="86"/>
      <c r="V234" s="86"/>
      <c r="W234" s="86"/>
      <c r="X234" s="86"/>
      <c r="Y234" s="86"/>
      <c r="Z234" s="86"/>
      <c r="AA234" s="86"/>
      <c r="AB234" s="86"/>
      <c r="AC234" s="86"/>
      <c r="AD234" s="86"/>
      <c r="AE234" s="86"/>
      <c r="AF234" s="86"/>
      <c r="AG234" s="86"/>
      <c r="AH234" s="86"/>
      <c r="AI234" s="86"/>
      <c r="AJ234" s="86"/>
      <c r="AK234" s="86"/>
      <c r="AL234" s="86"/>
      <c r="AM234" s="86"/>
      <c r="AN234" s="86"/>
    </row>
    <row r="235" spans="1:40" ht="13.5" customHeight="1">
      <c r="A235" s="86"/>
      <c r="B235" s="86"/>
      <c r="C235" s="86"/>
      <c r="D235" s="86"/>
      <c r="E235" s="86"/>
      <c r="F235" s="86"/>
      <c r="G235" s="86"/>
      <c r="H235" s="86"/>
      <c r="I235" s="86"/>
      <c r="J235" s="86"/>
      <c r="K235" s="86"/>
      <c r="L235" s="86"/>
      <c r="M235" s="86"/>
      <c r="N235" s="86"/>
      <c r="O235" s="86"/>
      <c r="P235" s="86"/>
      <c r="Q235" s="86"/>
      <c r="R235" s="86"/>
      <c r="S235" s="86"/>
      <c r="T235" s="86"/>
      <c r="U235" s="86"/>
      <c r="V235" s="86"/>
      <c r="W235" s="86"/>
      <c r="X235" s="86"/>
      <c r="Y235" s="86"/>
      <c r="Z235" s="86"/>
      <c r="AA235" s="86"/>
      <c r="AB235" s="86"/>
      <c r="AC235" s="86"/>
      <c r="AD235" s="86"/>
      <c r="AE235" s="86"/>
      <c r="AF235" s="86"/>
      <c r="AG235" s="86"/>
      <c r="AH235" s="86"/>
      <c r="AI235" s="86"/>
      <c r="AJ235" s="86"/>
      <c r="AK235" s="86"/>
      <c r="AL235" s="86"/>
      <c r="AM235" s="86"/>
      <c r="AN235" s="86"/>
    </row>
    <row r="236" spans="1:40" ht="13.5" customHeight="1">
      <c r="A236" s="86"/>
      <c r="B236" s="86"/>
      <c r="C236" s="86"/>
      <c r="D236" s="86"/>
      <c r="E236" s="86"/>
      <c r="F236" s="86"/>
      <c r="G236" s="86"/>
      <c r="H236" s="86"/>
      <c r="I236" s="86"/>
      <c r="J236" s="86"/>
      <c r="K236" s="86"/>
      <c r="L236" s="86"/>
      <c r="M236" s="86"/>
      <c r="N236" s="86"/>
      <c r="O236" s="86"/>
      <c r="P236" s="86"/>
      <c r="Q236" s="86"/>
      <c r="R236" s="86"/>
      <c r="S236" s="86"/>
      <c r="T236" s="86"/>
      <c r="U236" s="86"/>
      <c r="V236" s="86"/>
      <c r="W236" s="86"/>
      <c r="X236" s="86"/>
      <c r="Y236" s="86"/>
      <c r="Z236" s="86"/>
      <c r="AA236" s="86"/>
      <c r="AB236" s="86"/>
      <c r="AC236" s="86"/>
      <c r="AD236" s="86"/>
      <c r="AE236" s="86"/>
      <c r="AF236" s="86"/>
      <c r="AG236" s="86"/>
      <c r="AH236" s="86"/>
      <c r="AI236" s="86"/>
      <c r="AJ236" s="86"/>
      <c r="AK236" s="86"/>
      <c r="AL236" s="86"/>
      <c r="AM236" s="86"/>
      <c r="AN236" s="86"/>
    </row>
    <row r="237" spans="1:40" ht="13.5" customHeight="1">
      <c r="A237" s="86"/>
      <c r="B237" s="86"/>
      <c r="C237" s="86"/>
      <c r="D237" s="86"/>
      <c r="E237" s="86"/>
      <c r="F237" s="86"/>
      <c r="G237" s="86"/>
      <c r="H237" s="86"/>
      <c r="I237" s="86"/>
      <c r="J237" s="86"/>
      <c r="K237" s="86"/>
      <c r="L237" s="86"/>
      <c r="M237" s="86"/>
      <c r="N237" s="86"/>
      <c r="O237" s="86"/>
      <c r="P237" s="86"/>
      <c r="Q237" s="86"/>
      <c r="R237" s="86"/>
      <c r="S237" s="86"/>
      <c r="T237" s="86"/>
      <c r="U237" s="86"/>
      <c r="V237" s="86"/>
      <c r="W237" s="86"/>
      <c r="X237" s="86"/>
      <c r="Y237" s="86"/>
      <c r="Z237" s="86"/>
      <c r="AA237" s="86"/>
      <c r="AB237" s="86"/>
      <c r="AC237" s="86"/>
      <c r="AD237" s="86"/>
      <c r="AE237" s="86"/>
      <c r="AF237" s="86"/>
      <c r="AG237" s="86"/>
      <c r="AH237" s="86"/>
      <c r="AI237" s="86"/>
      <c r="AJ237" s="86"/>
      <c r="AK237" s="86"/>
      <c r="AL237" s="86"/>
      <c r="AM237" s="86"/>
      <c r="AN237" s="86"/>
    </row>
    <row r="238" spans="1:40" ht="13.5" customHeight="1">
      <c r="A238" s="86"/>
      <c r="B238" s="86"/>
      <c r="C238" s="86"/>
      <c r="D238" s="86"/>
      <c r="E238" s="86"/>
      <c r="F238" s="86"/>
      <c r="G238" s="86"/>
      <c r="H238" s="86"/>
      <c r="I238" s="86"/>
      <c r="J238" s="86"/>
      <c r="K238" s="86"/>
      <c r="L238" s="86"/>
      <c r="M238" s="86"/>
      <c r="N238" s="86"/>
      <c r="O238" s="86"/>
      <c r="P238" s="86"/>
      <c r="Q238" s="86"/>
      <c r="R238" s="86"/>
      <c r="S238" s="86"/>
      <c r="T238" s="86"/>
      <c r="U238" s="86"/>
      <c r="V238" s="86"/>
      <c r="W238" s="86"/>
      <c r="X238" s="86"/>
      <c r="Y238" s="86"/>
      <c r="Z238" s="86"/>
      <c r="AA238" s="86"/>
      <c r="AB238" s="86"/>
      <c r="AC238" s="86"/>
      <c r="AD238" s="86"/>
      <c r="AE238" s="86"/>
      <c r="AF238" s="86"/>
      <c r="AG238" s="86"/>
      <c r="AH238" s="86"/>
      <c r="AI238" s="86"/>
      <c r="AJ238" s="86"/>
      <c r="AK238" s="86"/>
      <c r="AL238" s="86"/>
      <c r="AM238" s="86"/>
      <c r="AN238" s="86"/>
    </row>
    <row r="239" spans="1:40" ht="13.5" customHeight="1">
      <c r="A239" s="86"/>
      <c r="B239" s="86"/>
      <c r="C239" s="86"/>
      <c r="D239" s="86"/>
      <c r="E239" s="86"/>
      <c r="F239" s="86"/>
      <c r="G239" s="86"/>
      <c r="H239" s="86"/>
      <c r="I239" s="86"/>
      <c r="J239" s="86"/>
      <c r="K239" s="86"/>
      <c r="L239" s="86"/>
      <c r="M239" s="86"/>
      <c r="N239" s="86"/>
      <c r="O239" s="86"/>
      <c r="P239" s="86"/>
      <c r="Q239" s="86"/>
      <c r="R239" s="86"/>
      <c r="S239" s="86"/>
      <c r="T239" s="86"/>
      <c r="U239" s="86"/>
      <c r="V239" s="86"/>
      <c r="W239" s="86"/>
      <c r="X239" s="86"/>
      <c r="Y239" s="86"/>
      <c r="Z239" s="86"/>
      <c r="AA239" s="86"/>
      <c r="AB239" s="86"/>
      <c r="AC239" s="86"/>
      <c r="AD239" s="86"/>
      <c r="AE239" s="86"/>
      <c r="AF239" s="86"/>
      <c r="AG239" s="86"/>
      <c r="AH239" s="86"/>
      <c r="AI239" s="86"/>
      <c r="AJ239" s="86"/>
      <c r="AK239" s="86"/>
      <c r="AL239" s="86"/>
      <c r="AM239" s="86"/>
      <c r="AN239" s="86"/>
    </row>
    <row r="240" spans="1:40" ht="13.5" customHeight="1">
      <c r="A240" s="86"/>
      <c r="B240" s="86"/>
      <c r="C240" s="86"/>
      <c r="D240" s="86"/>
      <c r="E240" s="86"/>
      <c r="F240" s="86"/>
      <c r="G240" s="86"/>
      <c r="H240" s="86"/>
      <c r="I240" s="86"/>
      <c r="J240" s="86"/>
      <c r="K240" s="86"/>
      <c r="L240" s="86"/>
      <c r="M240" s="86"/>
      <c r="N240" s="86"/>
      <c r="O240" s="86"/>
      <c r="P240" s="86"/>
      <c r="Q240" s="86"/>
      <c r="R240" s="86"/>
      <c r="S240" s="86"/>
      <c r="T240" s="86"/>
      <c r="U240" s="86"/>
      <c r="V240" s="86"/>
      <c r="W240" s="86"/>
      <c r="X240" s="86"/>
      <c r="Y240" s="86"/>
      <c r="Z240" s="86"/>
      <c r="AA240" s="86"/>
      <c r="AB240" s="86"/>
      <c r="AC240" s="86"/>
      <c r="AD240" s="86"/>
      <c r="AE240" s="86"/>
      <c r="AF240" s="86"/>
      <c r="AG240" s="86"/>
      <c r="AH240" s="86"/>
      <c r="AI240" s="86"/>
      <c r="AJ240" s="86"/>
      <c r="AK240" s="86"/>
      <c r="AL240" s="86"/>
      <c r="AM240" s="86"/>
      <c r="AN240" s="86"/>
    </row>
    <row r="241" spans="1:40" ht="13.5" customHeight="1">
      <c r="A241" s="86"/>
      <c r="B241" s="86"/>
      <c r="C241" s="86"/>
      <c r="D241" s="86"/>
      <c r="E241" s="86"/>
      <c r="F241" s="86"/>
      <c r="G241" s="86"/>
      <c r="H241" s="86"/>
      <c r="I241" s="86"/>
      <c r="J241" s="86"/>
      <c r="K241" s="86"/>
      <c r="L241" s="86"/>
      <c r="M241" s="86"/>
      <c r="N241" s="86"/>
      <c r="O241" s="86"/>
      <c r="P241" s="86"/>
      <c r="Q241" s="86"/>
      <c r="R241" s="86"/>
      <c r="S241" s="86"/>
      <c r="T241" s="86"/>
      <c r="U241" s="86"/>
      <c r="V241" s="86"/>
      <c r="W241" s="86"/>
      <c r="X241" s="86"/>
      <c r="Y241" s="86"/>
      <c r="Z241" s="86"/>
      <c r="AA241" s="86"/>
      <c r="AB241" s="86"/>
      <c r="AC241" s="86"/>
      <c r="AD241" s="86"/>
      <c r="AE241" s="86"/>
      <c r="AF241" s="86"/>
      <c r="AG241" s="86"/>
      <c r="AH241" s="86"/>
      <c r="AI241" s="86"/>
      <c r="AJ241" s="86"/>
      <c r="AK241" s="86"/>
      <c r="AL241" s="86"/>
      <c r="AM241" s="86"/>
      <c r="AN241" s="86"/>
    </row>
    <row r="242" spans="1:40" ht="13.5" customHeight="1">
      <c r="A242" s="86"/>
      <c r="B242" s="86"/>
      <c r="C242" s="86"/>
      <c r="D242" s="86"/>
      <c r="E242" s="86"/>
      <c r="F242" s="86"/>
      <c r="G242" s="86"/>
      <c r="H242" s="86"/>
      <c r="I242" s="86"/>
      <c r="J242" s="86"/>
      <c r="K242" s="86"/>
      <c r="L242" s="86"/>
      <c r="M242" s="86"/>
      <c r="N242" s="86"/>
      <c r="O242" s="86"/>
      <c r="P242" s="86"/>
      <c r="Q242" s="86"/>
      <c r="R242" s="86"/>
      <c r="S242" s="86"/>
      <c r="T242" s="86"/>
      <c r="U242" s="86"/>
      <c r="V242" s="86"/>
      <c r="W242" s="86"/>
      <c r="X242" s="86"/>
      <c r="Y242" s="86"/>
      <c r="Z242" s="86"/>
      <c r="AA242" s="86"/>
      <c r="AB242" s="86"/>
      <c r="AC242" s="86"/>
      <c r="AD242" s="86"/>
      <c r="AE242" s="86"/>
      <c r="AF242" s="86"/>
      <c r="AG242" s="86"/>
      <c r="AH242" s="86"/>
      <c r="AI242" s="86"/>
      <c r="AJ242" s="86"/>
      <c r="AK242" s="86"/>
      <c r="AL242" s="86"/>
      <c r="AM242" s="86"/>
      <c r="AN242" s="86"/>
    </row>
    <row r="243" spans="1:40" ht="13.5" customHeight="1">
      <c r="A243" s="86"/>
      <c r="B243" s="86"/>
      <c r="C243" s="86"/>
      <c r="D243" s="86"/>
      <c r="E243" s="86"/>
      <c r="F243" s="86"/>
      <c r="G243" s="86"/>
      <c r="H243" s="86"/>
      <c r="I243" s="86"/>
      <c r="J243" s="86"/>
      <c r="K243" s="86"/>
      <c r="L243" s="86"/>
      <c r="M243" s="86"/>
      <c r="N243" s="86"/>
      <c r="O243" s="86"/>
      <c r="P243" s="86"/>
      <c r="Q243" s="86"/>
      <c r="R243" s="86"/>
      <c r="S243" s="86"/>
      <c r="T243" s="86"/>
      <c r="U243" s="86"/>
      <c r="V243" s="86"/>
      <c r="W243" s="86"/>
      <c r="X243" s="86"/>
      <c r="Y243" s="86"/>
      <c r="Z243" s="86"/>
      <c r="AA243" s="86"/>
      <c r="AB243" s="86"/>
      <c r="AC243" s="86"/>
      <c r="AD243" s="86"/>
      <c r="AE243" s="86"/>
      <c r="AF243" s="86"/>
      <c r="AG243" s="86"/>
      <c r="AH243" s="86"/>
      <c r="AI243" s="86"/>
      <c r="AJ243" s="86"/>
      <c r="AK243" s="86"/>
      <c r="AL243" s="86"/>
      <c r="AM243" s="86"/>
      <c r="AN243" s="86"/>
    </row>
    <row r="244" spans="1:40" ht="13.5" customHeight="1">
      <c r="A244" s="86"/>
      <c r="B244" s="86"/>
      <c r="C244" s="86"/>
      <c r="D244" s="86"/>
      <c r="E244" s="86"/>
      <c r="F244" s="86"/>
      <c r="G244" s="86"/>
      <c r="H244" s="86"/>
      <c r="I244" s="86"/>
      <c r="J244" s="86"/>
      <c r="K244" s="86"/>
      <c r="L244" s="86"/>
      <c r="M244" s="86"/>
      <c r="N244" s="86"/>
      <c r="O244" s="86"/>
      <c r="P244" s="86"/>
      <c r="Q244" s="86"/>
      <c r="R244" s="86"/>
      <c r="S244" s="86"/>
      <c r="T244" s="86"/>
      <c r="U244" s="86"/>
      <c r="V244" s="86"/>
      <c r="W244" s="86"/>
      <c r="X244" s="86"/>
      <c r="Y244" s="86"/>
      <c r="Z244" s="86"/>
      <c r="AA244" s="86"/>
      <c r="AB244" s="86"/>
      <c r="AC244" s="86"/>
      <c r="AD244" s="86"/>
      <c r="AE244" s="86"/>
      <c r="AF244" s="86"/>
      <c r="AG244" s="86"/>
      <c r="AH244" s="86"/>
      <c r="AI244" s="86"/>
      <c r="AJ244" s="86"/>
      <c r="AK244" s="86"/>
      <c r="AL244" s="86"/>
      <c r="AM244" s="86"/>
      <c r="AN244" s="86"/>
    </row>
    <row r="245" spans="1:40" ht="13.5" customHeight="1">
      <c r="A245" s="86"/>
      <c r="B245" s="86"/>
      <c r="C245" s="86"/>
      <c r="D245" s="86"/>
      <c r="E245" s="86"/>
      <c r="F245" s="86"/>
      <c r="G245" s="86"/>
      <c r="H245" s="86"/>
      <c r="I245" s="86"/>
      <c r="J245" s="86"/>
      <c r="K245" s="86"/>
      <c r="L245" s="86"/>
      <c r="M245" s="86"/>
      <c r="N245" s="86"/>
      <c r="O245" s="86"/>
      <c r="P245" s="86"/>
      <c r="Q245" s="86"/>
      <c r="R245" s="86"/>
      <c r="S245" s="86"/>
      <c r="T245" s="86"/>
      <c r="U245" s="86"/>
      <c r="V245" s="86"/>
      <c r="W245" s="86"/>
      <c r="X245" s="86"/>
      <c r="Y245" s="86"/>
      <c r="Z245" s="86"/>
      <c r="AA245" s="86"/>
      <c r="AB245" s="86"/>
      <c r="AC245" s="86"/>
      <c r="AD245" s="86"/>
      <c r="AE245" s="86"/>
      <c r="AF245" s="86"/>
      <c r="AG245" s="86"/>
      <c r="AH245" s="86"/>
      <c r="AI245" s="86"/>
      <c r="AJ245" s="86"/>
      <c r="AK245" s="86"/>
      <c r="AL245" s="86"/>
      <c r="AM245" s="86"/>
      <c r="AN245" s="86"/>
    </row>
    <row r="246" spans="1:40" ht="13.5" customHeight="1">
      <c r="A246" s="86"/>
      <c r="B246" s="86"/>
      <c r="C246" s="86"/>
      <c r="D246" s="86"/>
      <c r="E246" s="86"/>
      <c r="F246" s="86"/>
      <c r="G246" s="86"/>
      <c r="H246" s="86"/>
      <c r="I246" s="86"/>
      <c r="J246" s="86"/>
      <c r="K246" s="86"/>
      <c r="L246" s="86"/>
      <c r="M246" s="86"/>
      <c r="N246" s="86"/>
      <c r="O246" s="86"/>
      <c r="P246" s="86"/>
      <c r="Q246" s="86"/>
      <c r="R246" s="86"/>
      <c r="S246" s="86"/>
      <c r="T246" s="86"/>
      <c r="U246" s="86"/>
      <c r="V246" s="86"/>
      <c r="W246" s="86"/>
      <c r="X246" s="86"/>
      <c r="Y246" s="86"/>
      <c r="Z246" s="86"/>
      <c r="AA246" s="86"/>
      <c r="AB246" s="86"/>
      <c r="AC246" s="86"/>
      <c r="AD246" s="86"/>
      <c r="AE246" s="86"/>
      <c r="AF246" s="86"/>
      <c r="AG246" s="86"/>
      <c r="AH246" s="86"/>
      <c r="AI246" s="86"/>
      <c r="AJ246" s="86"/>
      <c r="AK246" s="86"/>
      <c r="AL246" s="86"/>
      <c r="AM246" s="86"/>
      <c r="AN246" s="86"/>
    </row>
    <row r="247" spans="1:40" ht="13.5" customHeight="1">
      <c r="A247" s="86"/>
      <c r="B247" s="86"/>
      <c r="C247" s="86"/>
      <c r="D247" s="86"/>
      <c r="E247" s="86"/>
      <c r="F247" s="86"/>
      <c r="G247" s="86"/>
      <c r="H247" s="86"/>
      <c r="I247" s="86"/>
      <c r="J247" s="86"/>
      <c r="K247" s="86"/>
      <c r="L247" s="86"/>
      <c r="M247" s="86"/>
      <c r="N247" s="86"/>
      <c r="O247" s="86"/>
      <c r="P247" s="86"/>
      <c r="Q247" s="86"/>
      <c r="R247" s="86"/>
      <c r="S247" s="86"/>
      <c r="T247" s="86"/>
      <c r="U247" s="86"/>
      <c r="V247" s="86"/>
      <c r="W247" s="86"/>
      <c r="X247" s="86"/>
      <c r="Y247" s="86"/>
      <c r="Z247" s="86"/>
      <c r="AA247" s="86"/>
      <c r="AB247" s="86"/>
      <c r="AC247" s="86"/>
      <c r="AD247" s="86"/>
      <c r="AE247" s="86"/>
      <c r="AF247" s="86"/>
      <c r="AG247" s="86"/>
      <c r="AH247" s="86"/>
      <c r="AI247" s="86"/>
      <c r="AJ247" s="86"/>
      <c r="AK247" s="86"/>
      <c r="AL247" s="86"/>
      <c r="AM247" s="86"/>
      <c r="AN247" s="86"/>
    </row>
    <row r="248" spans="1:40" ht="13.5" customHeight="1">
      <c r="A248" s="86"/>
      <c r="B248" s="86"/>
      <c r="C248" s="86"/>
      <c r="D248" s="86"/>
      <c r="E248" s="86"/>
      <c r="F248" s="86"/>
      <c r="G248" s="86"/>
      <c r="H248" s="86"/>
      <c r="I248" s="86"/>
      <c r="J248" s="86"/>
      <c r="K248" s="86"/>
      <c r="L248" s="86"/>
      <c r="M248" s="86"/>
      <c r="N248" s="86"/>
      <c r="O248" s="86"/>
      <c r="P248" s="86"/>
      <c r="Q248" s="86"/>
      <c r="R248" s="86"/>
      <c r="S248" s="86"/>
      <c r="T248" s="86"/>
      <c r="U248" s="86"/>
      <c r="V248" s="86"/>
      <c r="W248" s="86"/>
      <c r="X248" s="86"/>
      <c r="Y248" s="86"/>
      <c r="Z248" s="86"/>
      <c r="AA248" s="86"/>
      <c r="AB248" s="86"/>
      <c r="AC248" s="86"/>
      <c r="AD248" s="86"/>
      <c r="AE248" s="86"/>
      <c r="AF248" s="86"/>
      <c r="AG248" s="86"/>
      <c r="AH248" s="86"/>
      <c r="AI248" s="86"/>
      <c r="AJ248" s="86"/>
      <c r="AK248" s="86"/>
      <c r="AL248" s="86"/>
      <c r="AM248" s="86"/>
      <c r="AN248" s="86"/>
    </row>
    <row r="249" spans="1:40" ht="13.5" customHeight="1">
      <c r="A249" s="86"/>
      <c r="B249" s="86"/>
      <c r="C249" s="86"/>
      <c r="D249" s="86"/>
      <c r="E249" s="86"/>
      <c r="F249" s="86"/>
      <c r="G249" s="86"/>
      <c r="H249" s="86"/>
      <c r="I249" s="86"/>
      <c r="J249" s="86"/>
      <c r="K249" s="86"/>
      <c r="L249" s="86"/>
      <c r="M249" s="86"/>
      <c r="N249" s="86"/>
      <c r="O249" s="86"/>
      <c r="P249" s="86"/>
      <c r="Q249" s="86"/>
      <c r="R249" s="86"/>
      <c r="S249" s="86"/>
      <c r="T249" s="86"/>
      <c r="U249" s="86"/>
      <c r="V249" s="86"/>
      <c r="W249" s="86"/>
      <c r="X249" s="86"/>
      <c r="Y249" s="86"/>
      <c r="Z249" s="86"/>
      <c r="AA249" s="86"/>
      <c r="AB249" s="86"/>
      <c r="AC249" s="86"/>
      <c r="AD249" s="86"/>
      <c r="AE249" s="86"/>
      <c r="AF249" s="86"/>
      <c r="AG249" s="86"/>
      <c r="AH249" s="86"/>
      <c r="AI249" s="86"/>
      <c r="AJ249" s="86"/>
      <c r="AK249" s="86"/>
      <c r="AL249" s="86"/>
      <c r="AM249" s="86"/>
      <c r="AN249" s="86"/>
    </row>
    <row r="250" spans="1:40" ht="13.5" customHeight="1">
      <c r="A250" s="86"/>
      <c r="B250" s="86"/>
      <c r="C250" s="86"/>
      <c r="D250" s="86"/>
      <c r="E250" s="86"/>
      <c r="F250" s="86"/>
      <c r="G250" s="86"/>
      <c r="H250" s="86"/>
      <c r="I250" s="86"/>
      <c r="J250" s="86"/>
      <c r="K250" s="86"/>
      <c r="L250" s="86"/>
      <c r="M250" s="86"/>
      <c r="N250" s="86"/>
      <c r="O250" s="86"/>
      <c r="P250" s="86"/>
      <c r="Q250" s="86"/>
      <c r="R250" s="86"/>
      <c r="S250" s="86"/>
      <c r="T250" s="86"/>
      <c r="U250" s="86"/>
      <c r="V250" s="86"/>
      <c r="W250" s="86"/>
      <c r="X250" s="86"/>
      <c r="Y250" s="86"/>
      <c r="Z250" s="86"/>
      <c r="AA250" s="86"/>
      <c r="AB250" s="86"/>
      <c r="AC250" s="86"/>
      <c r="AD250" s="86"/>
      <c r="AE250" s="86"/>
      <c r="AF250" s="86"/>
      <c r="AG250" s="86"/>
      <c r="AH250" s="86"/>
      <c r="AI250" s="86"/>
      <c r="AJ250" s="86"/>
      <c r="AK250" s="86"/>
      <c r="AL250" s="86"/>
      <c r="AM250" s="86"/>
      <c r="AN250" s="86"/>
    </row>
    <row r="251" spans="1:40" ht="13.5" customHeight="1">
      <c r="A251" s="86"/>
      <c r="B251" s="86"/>
      <c r="C251" s="86"/>
      <c r="D251" s="86"/>
      <c r="E251" s="86"/>
      <c r="F251" s="86"/>
      <c r="G251" s="86"/>
      <c r="H251" s="86"/>
      <c r="I251" s="86"/>
      <c r="J251" s="86"/>
      <c r="K251" s="86"/>
      <c r="L251" s="86"/>
      <c r="M251" s="86"/>
      <c r="N251" s="86"/>
      <c r="O251" s="86"/>
      <c r="P251" s="86"/>
      <c r="Q251" s="86"/>
      <c r="R251" s="86"/>
      <c r="S251" s="86"/>
      <c r="T251" s="86"/>
      <c r="U251" s="86"/>
      <c r="V251" s="86"/>
      <c r="W251" s="86"/>
      <c r="X251" s="86"/>
      <c r="Y251" s="86"/>
      <c r="Z251" s="86"/>
      <c r="AA251" s="86"/>
      <c r="AB251" s="86"/>
      <c r="AC251" s="86"/>
      <c r="AD251" s="86"/>
      <c r="AE251" s="86"/>
      <c r="AF251" s="86"/>
      <c r="AG251" s="86"/>
      <c r="AH251" s="86"/>
      <c r="AI251" s="86"/>
      <c r="AJ251" s="86"/>
      <c r="AK251" s="86"/>
      <c r="AL251" s="86"/>
      <c r="AM251" s="86"/>
      <c r="AN251" s="86"/>
    </row>
    <row r="252" spans="1:40" ht="13.5" customHeight="1">
      <c r="A252" s="86"/>
      <c r="B252" s="86"/>
      <c r="C252" s="86"/>
      <c r="D252" s="86"/>
      <c r="E252" s="86"/>
      <c r="F252" s="86"/>
      <c r="G252" s="86"/>
      <c r="H252" s="86"/>
      <c r="I252" s="86"/>
      <c r="J252" s="86"/>
      <c r="K252" s="86"/>
      <c r="L252" s="86"/>
      <c r="M252" s="86"/>
      <c r="N252" s="86"/>
      <c r="O252" s="86"/>
      <c r="P252" s="86"/>
      <c r="Q252" s="86"/>
      <c r="R252" s="86"/>
      <c r="S252" s="86"/>
      <c r="T252" s="86"/>
      <c r="U252" s="86"/>
      <c r="V252" s="86"/>
      <c r="W252" s="86"/>
      <c r="X252" s="86"/>
      <c r="Y252" s="86"/>
      <c r="Z252" s="86"/>
      <c r="AA252" s="86"/>
      <c r="AB252" s="86"/>
      <c r="AC252" s="86"/>
      <c r="AD252" s="86"/>
      <c r="AE252" s="86"/>
      <c r="AF252" s="86"/>
      <c r="AG252" s="86"/>
      <c r="AH252" s="86"/>
      <c r="AI252" s="86"/>
      <c r="AJ252" s="86"/>
      <c r="AK252" s="86"/>
      <c r="AL252" s="86"/>
      <c r="AM252" s="86"/>
      <c r="AN252" s="86"/>
    </row>
    <row r="253" spans="1:40" ht="13.5" customHeight="1">
      <c r="A253" s="86"/>
      <c r="B253" s="86"/>
      <c r="C253" s="86"/>
      <c r="D253" s="86"/>
      <c r="E253" s="86"/>
      <c r="F253" s="86"/>
      <c r="G253" s="86"/>
      <c r="H253" s="86"/>
      <c r="I253" s="86"/>
      <c r="J253" s="86"/>
      <c r="K253" s="86"/>
      <c r="L253" s="86"/>
      <c r="M253" s="86"/>
      <c r="N253" s="86"/>
      <c r="O253" s="86"/>
      <c r="P253" s="86"/>
      <c r="Q253" s="86"/>
      <c r="R253" s="86"/>
      <c r="S253" s="86"/>
      <c r="T253" s="86"/>
      <c r="U253" s="86"/>
      <c r="V253" s="86"/>
      <c r="W253" s="86"/>
      <c r="X253" s="86"/>
      <c r="Y253" s="86"/>
      <c r="Z253" s="86"/>
      <c r="AA253" s="86"/>
      <c r="AB253" s="86"/>
      <c r="AC253" s="86"/>
      <c r="AD253" s="86"/>
      <c r="AE253" s="86"/>
      <c r="AF253" s="86"/>
      <c r="AG253" s="86"/>
      <c r="AH253" s="86"/>
      <c r="AI253" s="86"/>
      <c r="AJ253" s="86"/>
      <c r="AK253" s="86"/>
      <c r="AL253" s="86"/>
      <c r="AM253" s="86"/>
      <c r="AN253" s="86"/>
    </row>
    <row r="254" spans="1:40" ht="13.5" customHeight="1">
      <c r="A254" s="86"/>
      <c r="B254" s="86"/>
      <c r="C254" s="86"/>
      <c r="D254" s="86"/>
      <c r="E254" s="86"/>
      <c r="F254" s="86"/>
      <c r="G254" s="86"/>
      <c r="H254" s="86"/>
      <c r="I254" s="86"/>
      <c r="J254" s="86"/>
      <c r="K254" s="86"/>
      <c r="L254" s="86"/>
      <c r="M254" s="86"/>
      <c r="N254" s="86"/>
      <c r="O254" s="86"/>
      <c r="P254" s="86"/>
      <c r="Q254" s="86"/>
      <c r="R254" s="86"/>
      <c r="S254" s="86"/>
      <c r="T254" s="86"/>
      <c r="U254" s="86"/>
      <c r="V254" s="86"/>
      <c r="W254" s="86"/>
      <c r="X254" s="86"/>
      <c r="Y254" s="86"/>
      <c r="Z254" s="86"/>
      <c r="AA254" s="86"/>
      <c r="AB254" s="86"/>
      <c r="AC254" s="86"/>
      <c r="AD254" s="86"/>
      <c r="AE254" s="86"/>
      <c r="AF254" s="86"/>
      <c r="AG254" s="86"/>
      <c r="AH254" s="86"/>
      <c r="AI254" s="86"/>
      <c r="AJ254" s="86"/>
      <c r="AK254" s="86"/>
      <c r="AL254" s="86"/>
      <c r="AM254" s="86"/>
      <c r="AN254" s="86"/>
    </row>
    <row r="255" spans="1:40" ht="13.5" customHeight="1">
      <c r="A255" s="86"/>
      <c r="B255" s="86"/>
      <c r="C255" s="86"/>
      <c r="D255" s="86"/>
      <c r="E255" s="86"/>
      <c r="F255" s="86"/>
      <c r="G255" s="86"/>
      <c r="H255" s="86"/>
      <c r="I255" s="86"/>
      <c r="J255" s="86"/>
      <c r="K255" s="86"/>
      <c r="L255" s="86"/>
      <c r="M255" s="86"/>
      <c r="N255" s="86"/>
      <c r="O255" s="86"/>
      <c r="P255" s="86"/>
      <c r="Q255" s="86"/>
      <c r="R255" s="86"/>
      <c r="S255" s="86"/>
      <c r="T255" s="86"/>
      <c r="U255" s="86"/>
      <c r="V255" s="86"/>
      <c r="W255" s="86"/>
      <c r="X255" s="86"/>
      <c r="Y255" s="86"/>
      <c r="Z255" s="86"/>
      <c r="AA255" s="86"/>
      <c r="AB255" s="86"/>
      <c r="AC255" s="86"/>
      <c r="AD255" s="86"/>
      <c r="AE255" s="86"/>
      <c r="AF255" s="86"/>
      <c r="AG255" s="86"/>
      <c r="AH255" s="86"/>
      <c r="AI255" s="86"/>
      <c r="AJ255" s="86"/>
      <c r="AK255" s="86"/>
      <c r="AL255" s="86"/>
      <c r="AM255" s="86"/>
      <c r="AN255" s="86"/>
    </row>
    <row r="256" spans="1:40" ht="13.5" customHeight="1">
      <c r="A256" s="86"/>
      <c r="B256" s="86"/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  <c r="S256" s="86"/>
      <c r="T256" s="86"/>
      <c r="U256" s="86"/>
      <c r="V256" s="86"/>
      <c r="W256" s="86"/>
      <c r="X256" s="86"/>
      <c r="Y256" s="86"/>
      <c r="Z256" s="86"/>
      <c r="AA256" s="86"/>
      <c r="AB256" s="86"/>
      <c r="AC256" s="86"/>
      <c r="AD256" s="86"/>
      <c r="AE256" s="86"/>
      <c r="AF256" s="86"/>
      <c r="AG256" s="86"/>
      <c r="AH256" s="86"/>
      <c r="AI256" s="86"/>
      <c r="AJ256" s="86"/>
      <c r="AK256" s="86"/>
      <c r="AL256" s="86"/>
      <c r="AM256" s="86"/>
      <c r="AN256" s="86"/>
    </row>
    <row r="257" spans="1:40" ht="13.5" customHeight="1">
      <c r="A257" s="86"/>
      <c r="B257" s="86"/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  <c r="S257" s="86"/>
      <c r="T257" s="86"/>
      <c r="U257" s="86"/>
      <c r="V257" s="86"/>
      <c r="W257" s="86"/>
      <c r="X257" s="86"/>
      <c r="Y257" s="86"/>
      <c r="Z257" s="86"/>
      <c r="AA257" s="86"/>
      <c r="AB257" s="86"/>
      <c r="AC257" s="86"/>
      <c r="AD257" s="86"/>
      <c r="AE257" s="86"/>
      <c r="AF257" s="86"/>
      <c r="AG257" s="86"/>
      <c r="AH257" s="86"/>
      <c r="AI257" s="86"/>
      <c r="AJ257" s="86"/>
      <c r="AK257" s="86"/>
      <c r="AL257" s="86"/>
      <c r="AM257" s="86"/>
      <c r="AN257" s="86"/>
    </row>
    <row r="258" spans="1:40" ht="13.5" customHeight="1">
      <c r="A258" s="86"/>
      <c r="B258" s="86"/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  <c r="S258" s="86"/>
      <c r="T258" s="86"/>
      <c r="U258" s="86"/>
      <c r="V258" s="86"/>
      <c r="W258" s="86"/>
      <c r="X258" s="86"/>
      <c r="Y258" s="86"/>
      <c r="Z258" s="86"/>
      <c r="AA258" s="86"/>
      <c r="AB258" s="86"/>
      <c r="AC258" s="86"/>
      <c r="AD258" s="86"/>
      <c r="AE258" s="86"/>
      <c r="AF258" s="86"/>
      <c r="AG258" s="86"/>
      <c r="AH258" s="86"/>
      <c r="AI258" s="86"/>
      <c r="AJ258" s="86"/>
      <c r="AK258" s="86"/>
      <c r="AL258" s="86"/>
      <c r="AM258" s="86"/>
      <c r="AN258" s="86"/>
    </row>
    <row r="259" spans="1:40" ht="13.5" customHeight="1">
      <c r="A259" s="86"/>
      <c r="B259" s="86"/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  <c r="S259" s="86"/>
      <c r="T259" s="86"/>
      <c r="U259" s="86"/>
      <c r="V259" s="86"/>
      <c r="W259" s="86"/>
      <c r="X259" s="86"/>
      <c r="Y259" s="86"/>
      <c r="Z259" s="86"/>
      <c r="AA259" s="86"/>
      <c r="AB259" s="86"/>
      <c r="AC259" s="86"/>
      <c r="AD259" s="86"/>
      <c r="AE259" s="86"/>
      <c r="AF259" s="86"/>
      <c r="AG259" s="86"/>
      <c r="AH259" s="86"/>
      <c r="AI259" s="86"/>
      <c r="AJ259" s="86"/>
      <c r="AK259" s="86"/>
      <c r="AL259" s="86"/>
      <c r="AM259" s="86"/>
      <c r="AN259" s="86"/>
    </row>
    <row r="260" spans="1:40" ht="13.5" customHeight="1">
      <c r="A260" s="86"/>
      <c r="B260" s="86"/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  <c r="S260" s="86"/>
      <c r="T260" s="86"/>
      <c r="U260" s="86"/>
      <c r="V260" s="86"/>
      <c r="W260" s="86"/>
      <c r="X260" s="86"/>
      <c r="Y260" s="86"/>
      <c r="Z260" s="86"/>
      <c r="AA260" s="86"/>
      <c r="AB260" s="86"/>
      <c r="AC260" s="86"/>
      <c r="AD260" s="86"/>
      <c r="AE260" s="86"/>
      <c r="AF260" s="86"/>
      <c r="AG260" s="86"/>
      <c r="AH260" s="86"/>
      <c r="AI260" s="86"/>
      <c r="AJ260" s="86"/>
      <c r="AK260" s="86"/>
      <c r="AL260" s="86"/>
      <c r="AM260" s="86"/>
      <c r="AN260" s="86"/>
    </row>
    <row r="261" spans="1:40" ht="13.5" customHeight="1">
      <c r="A261" s="86"/>
      <c r="B261" s="86"/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  <c r="S261" s="86"/>
      <c r="T261" s="86"/>
      <c r="U261" s="86"/>
      <c r="V261" s="86"/>
      <c r="W261" s="86"/>
      <c r="X261" s="86"/>
      <c r="Y261" s="86"/>
      <c r="Z261" s="86"/>
      <c r="AA261" s="86"/>
      <c r="AB261" s="86"/>
      <c r="AC261" s="86"/>
      <c r="AD261" s="86"/>
      <c r="AE261" s="86"/>
      <c r="AF261" s="86"/>
      <c r="AG261" s="86"/>
      <c r="AH261" s="86"/>
      <c r="AI261" s="86"/>
      <c r="AJ261" s="86"/>
      <c r="AK261" s="86"/>
      <c r="AL261" s="86"/>
      <c r="AM261" s="86"/>
      <c r="AN261" s="86"/>
    </row>
    <row r="262" spans="1:40" ht="13.5" customHeight="1">
      <c r="A262" s="86"/>
      <c r="B262" s="86"/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  <c r="S262" s="86"/>
      <c r="T262" s="86"/>
      <c r="U262" s="86"/>
      <c r="V262" s="86"/>
      <c r="W262" s="86"/>
      <c r="X262" s="86"/>
      <c r="Y262" s="86"/>
      <c r="Z262" s="86"/>
      <c r="AA262" s="86"/>
      <c r="AB262" s="86"/>
      <c r="AC262" s="86"/>
      <c r="AD262" s="86"/>
      <c r="AE262" s="86"/>
      <c r="AF262" s="86"/>
      <c r="AG262" s="86"/>
      <c r="AH262" s="86"/>
      <c r="AI262" s="86"/>
      <c r="AJ262" s="86"/>
      <c r="AK262" s="86"/>
      <c r="AL262" s="86"/>
      <c r="AM262" s="86"/>
      <c r="AN262" s="86"/>
    </row>
    <row r="263" spans="1:40" ht="13.5" customHeight="1">
      <c r="A263" s="86"/>
      <c r="B263" s="86"/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  <c r="S263" s="86"/>
      <c r="T263" s="86"/>
      <c r="U263" s="86"/>
      <c r="V263" s="86"/>
      <c r="W263" s="86"/>
      <c r="X263" s="86"/>
      <c r="Y263" s="86"/>
      <c r="Z263" s="86"/>
      <c r="AA263" s="86"/>
      <c r="AB263" s="86"/>
      <c r="AC263" s="86"/>
      <c r="AD263" s="86"/>
      <c r="AE263" s="86"/>
      <c r="AF263" s="86"/>
      <c r="AG263" s="86"/>
      <c r="AH263" s="86"/>
      <c r="AI263" s="86"/>
      <c r="AJ263" s="86"/>
      <c r="AK263" s="86"/>
      <c r="AL263" s="86"/>
      <c r="AM263" s="86"/>
      <c r="AN263" s="86"/>
    </row>
    <row r="264" spans="1:40" ht="13.5" customHeight="1">
      <c r="A264" s="86"/>
      <c r="B264" s="86"/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  <c r="S264" s="86"/>
      <c r="T264" s="86"/>
      <c r="U264" s="86"/>
      <c r="V264" s="86"/>
      <c r="W264" s="86"/>
      <c r="X264" s="86"/>
      <c r="Y264" s="86"/>
      <c r="Z264" s="86"/>
      <c r="AA264" s="86"/>
      <c r="AB264" s="86"/>
      <c r="AC264" s="86"/>
      <c r="AD264" s="86"/>
      <c r="AE264" s="86"/>
      <c r="AF264" s="86"/>
      <c r="AG264" s="86"/>
      <c r="AH264" s="86"/>
      <c r="AI264" s="86"/>
      <c r="AJ264" s="86"/>
      <c r="AK264" s="86"/>
      <c r="AL264" s="86"/>
      <c r="AM264" s="86"/>
      <c r="AN264" s="86"/>
    </row>
    <row r="265" spans="1:40" ht="13.5" customHeight="1">
      <c r="A265" s="86"/>
      <c r="B265" s="86"/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  <c r="S265" s="86"/>
      <c r="T265" s="86"/>
      <c r="U265" s="86"/>
      <c r="V265" s="86"/>
      <c r="W265" s="86"/>
      <c r="X265" s="86"/>
      <c r="Y265" s="86"/>
      <c r="Z265" s="86"/>
      <c r="AA265" s="86"/>
      <c r="AB265" s="86"/>
      <c r="AC265" s="86"/>
      <c r="AD265" s="86"/>
      <c r="AE265" s="86"/>
      <c r="AF265" s="86"/>
      <c r="AG265" s="86"/>
      <c r="AH265" s="86"/>
      <c r="AI265" s="86"/>
      <c r="AJ265" s="86"/>
      <c r="AK265" s="86"/>
      <c r="AL265" s="86"/>
      <c r="AM265" s="86"/>
      <c r="AN265" s="86"/>
    </row>
    <row r="266" spans="1:40" ht="13.5" customHeight="1">
      <c r="A266" s="86"/>
      <c r="B266" s="86"/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  <c r="S266" s="86"/>
      <c r="T266" s="86"/>
      <c r="U266" s="86"/>
      <c r="V266" s="86"/>
      <c r="W266" s="86"/>
      <c r="X266" s="86"/>
      <c r="Y266" s="86"/>
      <c r="Z266" s="86"/>
      <c r="AA266" s="86"/>
      <c r="AB266" s="86"/>
      <c r="AC266" s="86"/>
      <c r="AD266" s="86"/>
      <c r="AE266" s="86"/>
      <c r="AF266" s="86"/>
      <c r="AG266" s="86"/>
      <c r="AH266" s="86"/>
      <c r="AI266" s="86"/>
      <c r="AJ266" s="86"/>
      <c r="AK266" s="86"/>
      <c r="AL266" s="86"/>
      <c r="AM266" s="86"/>
      <c r="AN266" s="86"/>
    </row>
    <row r="267" spans="1:40" ht="13.5" customHeight="1">
      <c r="A267" s="86"/>
      <c r="B267" s="86"/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  <c r="S267" s="86"/>
      <c r="T267" s="86"/>
      <c r="U267" s="86"/>
      <c r="V267" s="86"/>
      <c r="W267" s="86"/>
      <c r="X267" s="86"/>
      <c r="Y267" s="86"/>
      <c r="Z267" s="86"/>
      <c r="AA267" s="86"/>
      <c r="AB267" s="86"/>
      <c r="AC267" s="86"/>
      <c r="AD267" s="86"/>
      <c r="AE267" s="86"/>
      <c r="AF267" s="86"/>
      <c r="AG267" s="86"/>
      <c r="AH267" s="86"/>
      <c r="AI267" s="86"/>
      <c r="AJ267" s="86"/>
      <c r="AK267" s="86"/>
      <c r="AL267" s="86"/>
      <c r="AM267" s="86"/>
      <c r="AN267" s="86"/>
    </row>
    <row r="268" spans="1:40" ht="13.5" customHeight="1">
      <c r="A268" s="86"/>
      <c r="B268" s="86"/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  <c r="S268" s="86"/>
      <c r="T268" s="86"/>
      <c r="U268" s="86"/>
      <c r="V268" s="86"/>
      <c r="W268" s="86"/>
      <c r="X268" s="86"/>
      <c r="Y268" s="86"/>
      <c r="Z268" s="86"/>
      <c r="AA268" s="86"/>
      <c r="AB268" s="86"/>
      <c r="AC268" s="86"/>
      <c r="AD268" s="86"/>
      <c r="AE268" s="86"/>
      <c r="AF268" s="86"/>
      <c r="AG268" s="86"/>
      <c r="AH268" s="86"/>
      <c r="AI268" s="86"/>
      <c r="AJ268" s="86"/>
      <c r="AK268" s="86"/>
      <c r="AL268" s="86"/>
      <c r="AM268" s="86"/>
      <c r="AN268" s="86"/>
    </row>
    <row r="269" spans="1:40" ht="13.5" customHeight="1">
      <c r="A269" s="86"/>
      <c r="B269" s="86"/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  <c r="S269" s="86"/>
      <c r="T269" s="86"/>
      <c r="U269" s="86"/>
      <c r="V269" s="86"/>
      <c r="W269" s="86"/>
      <c r="X269" s="86"/>
      <c r="Y269" s="86"/>
      <c r="Z269" s="86"/>
      <c r="AA269" s="86"/>
      <c r="AB269" s="86"/>
      <c r="AC269" s="86"/>
      <c r="AD269" s="86"/>
      <c r="AE269" s="86"/>
      <c r="AF269" s="86"/>
      <c r="AG269" s="86"/>
      <c r="AH269" s="86"/>
      <c r="AI269" s="86"/>
      <c r="AJ269" s="86"/>
      <c r="AK269" s="86"/>
      <c r="AL269" s="86"/>
      <c r="AM269" s="86"/>
      <c r="AN269" s="86"/>
    </row>
    <row r="270" spans="1:40" ht="13.5" customHeight="1">
      <c r="A270" s="86"/>
      <c r="B270" s="86"/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  <c r="S270" s="86"/>
      <c r="T270" s="86"/>
      <c r="U270" s="86"/>
      <c r="V270" s="86"/>
      <c r="W270" s="86"/>
      <c r="X270" s="86"/>
      <c r="Y270" s="86"/>
      <c r="Z270" s="86"/>
      <c r="AA270" s="86"/>
      <c r="AB270" s="86"/>
      <c r="AC270" s="86"/>
      <c r="AD270" s="86"/>
      <c r="AE270" s="86"/>
      <c r="AF270" s="86"/>
      <c r="AG270" s="86"/>
      <c r="AH270" s="86"/>
      <c r="AI270" s="86"/>
      <c r="AJ270" s="86"/>
      <c r="AK270" s="86"/>
      <c r="AL270" s="86"/>
      <c r="AM270" s="86"/>
      <c r="AN270" s="86"/>
    </row>
    <row r="271" spans="1:40" ht="13.5" customHeight="1">
      <c r="A271" s="86"/>
      <c r="B271" s="86"/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  <c r="S271" s="86"/>
      <c r="T271" s="86"/>
      <c r="U271" s="86"/>
      <c r="V271" s="86"/>
      <c r="W271" s="86"/>
      <c r="X271" s="86"/>
      <c r="Y271" s="86"/>
      <c r="Z271" s="86"/>
      <c r="AA271" s="86"/>
      <c r="AB271" s="86"/>
      <c r="AC271" s="86"/>
      <c r="AD271" s="86"/>
      <c r="AE271" s="86"/>
      <c r="AF271" s="86"/>
      <c r="AG271" s="86"/>
      <c r="AH271" s="86"/>
      <c r="AI271" s="86"/>
      <c r="AJ271" s="86"/>
      <c r="AK271" s="86"/>
      <c r="AL271" s="86"/>
      <c r="AM271" s="86"/>
      <c r="AN271" s="86"/>
    </row>
    <row r="272" spans="1:40" ht="13.5" customHeight="1">
      <c r="A272" s="86"/>
      <c r="B272" s="86"/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  <c r="S272" s="86"/>
      <c r="T272" s="86"/>
      <c r="U272" s="86"/>
      <c r="V272" s="86"/>
      <c r="W272" s="86"/>
      <c r="X272" s="86"/>
      <c r="Y272" s="86"/>
      <c r="Z272" s="86"/>
      <c r="AA272" s="86"/>
      <c r="AB272" s="86"/>
      <c r="AC272" s="86"/>
      <c r="AD272" s="86"/>
      <c r="AE272" s="86"/>
      <c r="AF272" s="86"/>
      <c r="AG272" s="86"/>
      <c r="AH272" s="86"/>
      <c r="AI272" s="86"/>
      <c r="AJ272" s="86"/>
      <c r="AK272" s="86"/>
      <c r="AL272" s="86"/>
      <c r="AM272" s="86"/>
      <c r="AN272" s="86"/>
    </row>
    <row r="273" spans="1:40" ht="13.5" customHeight="1">
      <c r="A273" s="86"/>
      <c r="B273" s="86"/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  <c r="S273" s="86"/>
      <c r="T273" s="86"/>
      <c r="U273" s="86"/>
      <c r="V273" s="86"/>
      <c r="W273" s="86"/>
      <c r="X273" s="86"/>
      <c r="Y273" s="86"/>
      <c r="Z273" s="86"/>
      <c r="AA273" s="86"/>
      <c r="AB273" s="86"/>
      <c r="AC273" s="86"/>
      <c r="AD273" s="86"/>
      <c r="AE273" s="86"/>
      <c r="AF273" s="86"/>
      <c r="AG273" s="86"/>
      <c r="AH273" s="86"/>
      <c r="AI273" s="86"/>
      <c r="AJ273" s="86"/>
      <c r="AK273" s="86"/>
      <c r="AL273" s="86"/>
      <c r="AM273" s="86"/>
      <c r="AN273" s="86"/>
    </row>
    <row r="274" spans="1:40" ht="13.5" customHeight="1">
      <c r="A274" s="86"/>
      <c r="B274" s="86"/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  <c r="S274" s="86"/>
      <c r="T274" s="86"/>
      <c r="U274" s="86"/>
      <c r="V274" s="86"/>
      <c r="W274" s="86"/>
      <c r="X274" s="86"/>
      <c r="Y274" s="86"/>
      <c r="Z274" s="86"/>
      <c r="AA274" s="86"/>
      <c r="AB274" s="86"/>
      <c r="AC274" s="86"/>
      <c r="AD274" s="86"/>
      <c r="AE274" s="86"/>
      <c r="AF274" s="86"/>
      <c r="AG274" s="86"/>
      <c r="AH274" s="86"/>
      <c r="AI274" s="86"/>
      <c r="AJ274" s="86"/>
      <c r="AK274" s="86"/>
      <c r="AL274" s="86"/>
      <c r="AM274" s="86"/>
      <c r="AN274" s="86"/>
    </row>
    <row r="275" spans="1:40" ht="13.5" customHeight="1">
      <c r="A275" s="86"/>
      <c r="B275" s="86"/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  <c r="S275" s="86"/>
      <c r="T275" s="86"/>
      <c r="U275" s="86"/>
      <c r="V275" s="86"/>
      <c r="W275" s="86"/>
      <c r="X275" s="86"/>
      <c r="Y275" s="86"/>
      <c r="Z275" s="86"/>
      <c r="AA275" s="86"/>
      <c r="AB275" s="86"/>
      <c r="AC275" s="86"/>
      <c r="AD275" s="86"/>
      <c r="AE275" s="86"/>
      <c r="AF275" s="86"/>
      <c r="AG275" s="86"/>
      <c r="AH275" s="86"/>
      <c r="AI275" s="86"/>
      <c r="AJ275" s="86"/>
      <c r="AK275" s="86"/>
      <c r="AL275" s="86"/>
      <c r="AM275" s="86"/>
      <c r="AN275" s="86"/>
    </row>
    <row r="276" spans="1:40" ht="13.5" customHeight="1">
      <c r="A276" s="86"/>
      <c r="B276" s="86"/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  <c r="S276" s="86"/>
      <c r="T276" s="86"/>
      <c r="U276" s="86"/>
      <c r="V276" s="86"/>
      <c r="W276" s="86"/>
      <c r="X276" s="86"/>
      <c r="Y276" s="86"/>
      <c r="Z276" s="86"/>
      <c r="AA276" s="86"/>
      <c r="AB276" s="86"/>
      <c r="AC276" s="86"/>
      <c r="AD276" s="86"/>
      <c r="AE276" s="86"/>
      <c r="AF276" s="86"/>
      <c r="AG276" s="86"/>
      <c r="AH276" s="86"/>
      <c r="AI276" s="86"/>
      <c r="AJ276" s="86"/>
      <c r="AK276" s="86"/>
      <c r="AL276" s="86"/>
      <c r="AM276" s="86"/>
      <c r="AN276" s="86"/>
    </row>
    <row r="277" spans="1:40" ht="13.5" customHeight="1">
      <c r="A277" s="86"/>
      <c r="B277" s="86"/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  <c r="S277" s="86"/>
      <c r="T277" s="86"/>
      <c r="U277" s="86"/>
      <c r="V277" s="86"/>
      <c r="W277" s="86"/>
      <c r="X277" s="86"/>
      <c r="Y277" s="86"/>
      <c r="Z277" s="86"/>
      <c r="AA277" s="86"/>
      <c r="AB277" s="86"/>
      <c r="AC277" s="86"/>
      <c r="AD277" s="86"/>
      <c r="AE277" s="86"/>
      <c r="AF277" s="86"/>
      <c r="AG277" s="86"/>
      <c r="AH277" s="86"/>
      <c r="AI277" s="86"/>
      <c r="AJ277" s="86"/>
      <c r="AK277" s="86"/>
      <c r="AL277" s="86"/>
      <c r="AM277" s="86"/>
      <c r="AN277" s="86"/>
    </row>
    <row r="278" spans="1:40" ht="13.5" customHeight="1">
      <c r="A278" s="86"/>
      <c r="B278" s="86"/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  <c r="S278" s="86"/>
      <c r="T278" s="86"/>
      <c r="U278" s="86"/>
      <c r="V278" s="86"/>
      <c r="W278" s="86"/>
      <c r="X278" s="86"/>
      <c r="Y278" s="86"/>
      <c r="Z278" s="86"/>
      <c r="AA278" s="86"/>
      <c r="AB278" s="86"/>
      <c r="AC278" s="86"/>
      <c r="AD278" s="86"/>
      <c r="AE278" s="86"/>
      <c r="AF278" s="86"/>
      <c r="AG278" s="86"/>
      <c r="AH278" s="86"/>
      <c r="AI278" s="86"/>
      <c r="AJ278" s="86"/>
      <c r="AK278" s="86"/>
      <c r="AL278" s="86"/>
      <c r="AM278" s="86"/>
      <c r="AN278" s="86"/>
    </row>
    <row r="279" spans="1:40" ht="13.5" customHeight="1">
      <c r="A279" s="86"/>
      <c r="B279" s="86"/>
      <c r="C279" s="86"/>
      <c r="D279" s="86"/>
      <c r="E279" s="86"/>
      <c r="F279" s="86"/>
      <c r="G279" s="86"/>
      <c r="H279" s="86"/>
      <c r="I279" s="86"/>
      <c r="J279" s="86"/>
      <c r="K279" s="86"/>
      <c r="L279" s="86"/>
      <c r="M279" s="86"/>
      <c r="N279" s="86"/>
      <c r="O279" s="86"/>
      <c r="P279" s="86"/>
      <c r="Q279" s="86"/>
      <c r="R279" s="86"/>
      <c r="S279" s="86"/>
      <c r="T279" s="86"/>
      <c r="U279" s="86"/>
      <c r="V279" s="86"/>
      <c r="W279" s="86"/>
      <c r="X279" s="86"/>
      <c r="Y279" s="86"/>
      <c r="Z279" s="86"/>
      <c r="AA279" s="86"/>
      <c r="AB279" s="86"/>
      <c r="AC279" s="86"/>
      <c r="AD279" s="86"/>
      <c r="AE279" s="86"/>
      <c r="AF279" s="86"/>
      <c r="AG279" s="86"/>
      <c r="AH279" s="86"/>
      <c r="AI279" s="86"/>
      <c r="AJ279" s="86"/>
      <c r="AK279" s="86"/>
      <c r="AL279" s="86"/>
      <c r="AM279" s="86"/>
      <c r="AN279" s="86"/>
    </row>
    <row r="280" spans="1:40" ht="13.5" customHeight="1">
      <c r="A280" s="86"/>
      <c r="B280" s="86"/>
      <c r="C280" s="86"/>
      <c r="D280" s="86"/>
      <c r="E280" s="86"/>
      <c r="F280" s="86"/>
      <c r="G280" s="86"/>
      <c r="H280" s="86"/>
      <c r="I280" s="86"/>
      <c r="J280" s="86"/>
      <c r="K280" s="86"/>
      <c r="L280" s="86"/>
      <c r="M280" s="86"/>
      <c r="N280" s="86"/>
      <c r="O280" s="86"/>
      <c r="P280" s="86"/>
      <c r="Q280" s="86"/>
      <c r="R280" s="86"/>
      <c r="S280" s="86"/>
      <c r="T280" s="86"/>
      <c r="U280" s="86"/>
      <c r="V280" s="86"/>
      <c r="W280" s="86"/>
      <c r="X280" s="86"/>
      <c r="Y280" s="86"/>
      <c r="Z280" s="86"/>
      <c r="AA280" s="86"/>
      <c r="AB280" s="86"/>
      <c r="AC280" s="86"/>
      <c r="AD280" s="86"/>
      <c r="AE280" s="86"/>
      <c r="AF280" s="86"/>
      <c r="AG280" s="86"/>
      <c r="AH280" s="86"/>
      <c r="AI280" s="86"/>
      <c r="AJ280" s="86"/>
      <c r="AK280" s="86"/>
      <c r="AL280" s="86"/>
      <c r="AM280" s="86"/>
      <c r="AN280" s="86"/>
    </row>
    <row r="281" spans="1:40" ht="13.5" customHeight="1">
      <c r="A281" s="86"/>
      <c r="B281" s="86"/>
      <c r="C281" s="86"/>
      <c r="D281" s="86"/>
      <c r="E281" s="86"/>
      <c r="F281" s="86"/>
      <c r="G281" s="86"/>
      <c r="H281" s="86"/>
      <c r="I281" s="86"/>
      <c r="J281" s="86"/>
      <c r="K281" s="86"/>
      <c r="L281" s="86"/>
      <c r="M281" s="86"/>
      <c r="N281" s="86"/>
      <c r="O281" s="86"/>
      <c r="P281" s="86"/>
      <c r="Q281" s="86"/>
      <c r="R281" s="86"/>
      <c r="S281" s="86"/>
      <c r="T281" s="86"/>
      <c r="U281" s="86"/>
      <c r="V281" s="86"/>
      <c r="W281" s="86"/>
      <c r="X281" s="86"/>
      <c r="Y281" s="86"/>
      <c r="Z281" s="86"/>
      <c r="AA281" s="86"/>
      <c r="AB281" s="86"/>
      <c r="AC281" s="86"/>
      <c r="AD281" s="86"/>
      <c r="AE281" s="86"/>
      <c r="AF281" s="86"/>
      <c r="AG281" s="86"/>
      <c r="AH281" s="86"/>
      <c r="AI281" s="86"/>
      <c r="AJ281" s="86"/>
      <c r="AK281" s="86"/>
      <c r="AL281" s="86"/>
      <c r="AM281" s="86"/>
      <c r="AN281" s="86"/>
    </row>
    <row r="282" spans="1:40" ht="13.5" customHeight="1">
      <c r="A282" s="86"/>
      <c r="B282" s="86"/>
      <c r="C282" s="86"/>
      <c r="D282" s="86"/>
      <c r="E282" s="86"/>
      <c r="F282" s="86"/>
      <c r="G282" s="86"/>
      <c r="H282" s="86"/>
      <c r="I282" s="86"/>
      <c r="J282" s="86"/>
      <c r="K282" s="86"/>
      <c r="L282" s="86"/>
      <c r="M282" s="86"/>
      <c r="N282" s="86"/>
      <c r="O282" s="86"/>
      <c r="P282" s="86"/>
      <c r="Q282" s="86"/>
      <c r="R282" s="86"/>
      <c r="S282" s="86"/>
      <c r="T282" s="86"/>
      <c r="U282" s="86"/>
      <c r="V282" s="86"/>
      <c r="W282" s="86"/>
      <c r="X282" s="86"/>
      <c r="Y282" s="86"/>
      <c r="Z282" s="86"/>
      <c r="AA282" s="86"/>
      <c r="AB282" s="86"/>
      <c r="AC282" s="86"/>
      <c r="AD282" s="86"/>
      <c r="AE282" s="86"/>
      <c r="AF282" s="86"/>
      <c r="AG282" s="86"/>
      <c r="AH282" s="86"/>
      <c r="AI282" s="86"/>
      <c r="AJ282" s="86"/>
      <c r="AK282" s="86"/>
      <c r="AL282" s="86"/>
      <c r="AM282" s="86"/>
      <c r="AN282" s="86"/>
    </row>
    <row r="283" spans="1:40" ht="13.5" customHeight="1">
      <c r="A283" s="86"/>
      <c r="B283" s="86"/>
      <c r="C283" s="86"/>
      <c r="D283" s="86"/>
      <c r="E283" s="86"/>
      <c r="F283" s="86"/>
      <c r="G283" s="86"/>
      <c r="H283" s="86"/>
      <c r="I283" s="86"/>
      <c r="J283" s="86"/>
      <c r="K283" s="86"/>
      <c r="L283" s="86"/>
      <c r="M283" s="86"/>
      <c r="N283" s="86"/>
      <c r="O283" s="86"/>
      <c r="P283" s="86"/>
      <c r="Q283" s="86"/>
      <c r="R283" s="86"/>
      <c r="S283" s="86"/>
      <c r="T283" s="86"/>
      <c r="U283" s="86"/>
      <c r="V283" s="86"/>
      <c r="W283" s="86"/>
      <c r="X283" s="86"/>
      <c r="Y283" s="86"/>
      <c r="Z283" s="86"/>
      <c r="AA283" s="86"/>
      <c r="AB283" s="86"/>
      <c r="AC283" s="86"/>
      <c r="AD283" s="86"/>
      <c r="AE283" s="86"/>
      <c r="AF283" s="86"/>
      <c r="AG283" s="86"/>
      <c r="AH283" s="86"/>
      <c r="AI283" s="86"/>
      <c r="AJ283" s="86"/>
      <c r="AK283" s="86"/>
      <c r="AL283" s="86"/>
      <c r="AM283" s="86"/>
      <c r="AN283" s="86"/>
    </row>
    <row r="284" spans="1:40" ht="13.5" customHeight="1">
      <c r="A284" s="86"/>
      <c r="B284" s="86"/>
      <c r="C284" s="86"/>
      <c r="D284" s="86"/>
      <c r="E284" s="86"/>
      <c r="F284" s="86"/>
      <c r="G284" s="86"/>
      <c r="H284" s="86"/>
      <c r="I284" s="86"/>
      <c r="J284" s="86"/>
      <c r="K284" s="86"/>
      <c r="L284" s="86"/>
      <c r="M284" s="86"/>
      <c r="N284" s="86"/>
      <c r="O284" s="86"/>
      <c r="P284" s="86"/>
      <c r="Q284" s="86"/>
      <c r="R284" s="86"/>
      <c r="S284" s="86"/>
      <c r="T284" s="86"/>
      <c r="U284" s="86"/>
      <c r="V284" s="86"/>
      <c r="W284" s="86"/>
      <c r="X284" s="86"/>
      <c r="Y284" s="86"/>
      <c r="Z284" s="86"/>
      <c r="AA284" s="86"/>
      <c r="AB284" s="86"/>
      <c r="AC284" s="86"/>
      <c r="AD284" s="86"/>
      <c r="AE284" s="86"/>
      <c r="AF284" s="86"/>
      <c r="AG284" s="86"/>
      <c r="AH284" s="86"/>
      <c r="AI284" s="86"/>
      <c r="AJ284" s="86"/>
      <c r="AK284" s="86"/>
      <c r="AL284" s="86"/>
      <c r="AM284" s="86"/>
      <c r="AN284" s="86"/>
    </row>
    <row r="285" spans="1:40" ht="13.5" customHeight="1">
      <c r="A285" s="86"/>
      <c r="B285" s="86"/>
      <c r="C285" s="86"/>
      <c r="D285" s="86"/>
      <c r="E285" s="86"/>
      <c r="F285" s="86"/>
      <c r="G285" s="86"/>
      <c r="H285" s="86"/>
      <c r="I285" s="86"/>
      <c r="J285" s="86"/>
      <c r="K285" s="86"/>
      <c r="L285" s="86"/>
      <c r="M285" s="86"/>
      <c r="N285" s="86"/>
      <c r="O285" s="86"/>
      <c r="P285" s="86"/>
      <c r="Q285" s="86"/>
      <c r="R285" s="86"/>
      <c r="S285" s="86"/>
      <c r="T285" s="86"/>
      <c r="U285" s="86"/>
      <c r="V285" s="86"/>
      <c r="W285" s="86"/>
      <c r="X285" s="86"/>
      <c r="Y285" s="86"/>
      <c r="Z285" s="86"/>
      <c r="AA285" s="86"/>
      <c r="AB285" s="86"/>
      <c r="AC285" s="86"/>
      <c r="AD285" s="86"/>
      <c r="AE285" s="86"/>
      <c r="AF285" s="86"/>
      <c r="AG285" s="86"/>
      <c r="AH285" s="86"/>
      <c r="AI285" s="86"/>
      <c r="AJ285" s="86"/>
      <c r="AK285" s="86"/>
      <c r="AL285" s="86"/>
      <c r="AM285" s="86"/>
      <c r="AN285" s="86"/>
    </row>
    <row r="286" spans="1:40" ht="13.5" customHeight="1">
      <c r="A286" s="86"/>
      <c r="B286" s="86"/>
      <c r="C286" s="86"/>
      <c r="D286" s="86"/>
      <c r="E286" s="86"/>
      <c r="F286" s="86"/>
      <c r="G286" s="86"/>
      <c r="H286" s="86"/>
      <c r="I286" s="86"/>
      <c r="J286" s="86"/>
      <c r="K286" s="86"/>
      <c r="L286" s="86"/>
      <c r="M286" s="86"/>
      <c r="N286" s="86"/>
      <c r="O286" s="86"/>
      <c r="P286" s="86"/>
      <c r="Q286" s="86"/>
      <c r="R286" s="86"/>
      <c r="S286" s="86"/>
      <c r="T286" s="86"/>
      <c r="U286" s="86"/>
      <c r="V286" s="86"/>
      <c r="W286" s="86"/>
      <c r="X286" s="86"/>
      <c r="Y286" s="86"/>
      <c r="Z286" s="86"/>
      <c r="AA286" s="86"/>
      <c r="AB286" s="86"/>
      <c r="AC286" s="86"/>
      <c r="AD286" s="86"/>
      <c r="AE286" s="86"/>
      <c r="AF286" s="86"/>
      <c r="AG286" s="86"/>
      <c r="AH286" s="86"/>
      <c r="AI286" s="86"/>
      <c r="AJ286" s="86"/>
      <c r="AK286" s="86"/>
      <c r="AL286" s="86"/>
      <c r="AM286" s="86"/>
      <c r="AN286" s="86"/>
    </row>
    <row r="287" spans="1:40" ht="13.5" customHeight="1">
      <c r="A287" s="86"/>
      <c r="B287" s="86"/>
      <c r="C287" s="86"/>
      <c r="D287" s="86"/>
      <c r="E287" s="86"/>
      <c r="F287" s="86"/>
      <c r="G287" s="86"/>
      <c r="H287" s="86"/>
      <c r="I287" s="86"/>
      <c r="J287" s="86"/>
      <c r="K287" s="86"/>
      <c r="L287" s="86"/>
      <c r="M287" s="86"/>
      <c r="N287" s="86"/>
      <c r="O287" s="86"/>
      <c r="P287" s="86"/>
      <c r="Q287" s="86"/>
      <c r="R287" s="86"/>
      <c r="S287" s="86"/>
      <c r="T287" s="86"/>
      <c r="U287" s="86"/>
      <c r="V287" s="86"/>
      <c r="W287" s="86"/>
      <c r="X287" s="86"/>
      <c r="Y287" s="86"/>
      <c r="Z287" s="86"/>
      <c r="AA287" s="86"/>
      <c r="AB287" s="86"/>
      <c r="AC287" s="86"/>
      <c r="AD287" s="86"/>
      <c r="AE287" s="86"/>
      <c r="AF287" s="86"/>
      <c r="AG287" s="86"/>
      <c r="AH287" s="86"/>
      <c r="AI287" s="86"/>
      <c r="AJ287" s="86"/>
      <c r="AK287" s="86"/>
      <c r="AL287" s="86"/>
      <c r="AM287" s="86"/>
      <c r="AN287" s="86"/>
    </row>
    <row r="288" spans="1:40" ht="13.5" customHeight="1">
      <c r="A288" s="86"/>
      <c r="B288" s="86"/>
      <c r="C288" s="86"/>
      <c r="D288" s="86"/>
      <c r="E288" s="86"/>
      <c r="F288" s="86"/>
      <c r="G288" s="86"/>
      <c r="H288" s="86"/>
      <c r="I288" s="86"/>
      <c r="J288" s="86"/>
      <c r="K288" s="86"/>
      <c r="L288" s="86"/>
      <c r="M288" s="86"/>
      <c r="N288" s="86"/>
      <c r="O288" s="86"/>
      <c r="P288" s="86"/>
      <c r="Q288" s="86"/>
      <c r="R288" s="86"/>
      <c r="S288" s="86"/>
      <c r="T288" s="86"/>
      <c r="U288" s="86"/>
      <c r="V288" s="86"/>
      <c r="W288" s="86"/>
      <c r="X288" s="86"/>
      <c r="Y288" s="86"/>
      <c r="Z288" s="86"/>
      <c r="AA288" s="86"/>
      <c r="AB288" s="86"/>
      <c r="AC288" s="86"/>
      <c r="AD288" s="86"/>
      <c r="AE288" s="86"/>
      <c r="AF288" s="86"/>
      <c r="AG288" s="86"/>
      <c r="AH288" s="86"/>
      <c r="AI288" s="86"/>
      <c r="AJ288" s="86"/>
      <c r="AK288" s="86"/>
      <c r="AL288" s="86"/>
      <c r="AM288" s="86"/>
      <c r="AN288" s="86"/>
    </row>
    <row r="289" spans="1:40" ht="13.5" customHeight="1">
      <c r="A289" s="86"/>
      <c r="B289" s="86"/>
      <c r="C289" s="86"/>
      <c r="D289" s="86"/>
      <c r="E289" s="86"/>
      <c r="F289" s="86"/>
      <c r="G289" s="86"/>
      <c r="H289" s="86"/>
      <c r="I289" s="86"/>
      <c r="J289" s="86"/>
      <c r="K289" s="86"/>
      <c r="L289" s="86"/>
      <c r="M289" s="86"/>
      <c r="N289" s="86"/>
      <c r="O289" s="86"/>
      <c r="P289" s="86"/>
      <c r="Q289" s="86"/>
      <c r="R289" s="86"/>
      <c r="S289" s="86"/>
      <c r="T289" s="86"/>
      <c r="U289" s="86"/>
      <c r="V289" s="86"/>
      <c r="W289" s="86"/>
      <c r="X289" s="86"/>
      <c r="Y289" s="86"/>
      <c r="Z289" s="86"/>
      <c r="AA289" s="86"/>
      <c r="AB289" s="86"/>
      <c r="AC289" s="86"/>
      <c r="AD289" s="86"/>
      <c r="AE289" s="86"/>
      <c r="AF289" s="86"/>
      <c r="AG289" s="86"/>
      <c r="AH289" s="86"/>
      <c r="AI289" s="86"/>
      <c r="AJ289" s="86"/>
      <c r="AK289" s="86"/>
      <c r="AL289" s="86"/>
      <c r="AM289" s="86"/>
      <c r="AN289" s="86"/>
    </row>
    <row r="290" spans="1:40" ht="13.5" customHeight="1">
      <c r="A290" s="86"/>
      <c r="B290" s="86"/>
      <c r="C290" s="86"/>
      <c r="D290" s="86"/>
      <c r="E290" s="86"/>
      <c r="F290" s="86"/>
      <c r="G290" s="86"/>
      <c r="H290" s="86"/>
      <c r="I290" s="86"/>
      <c r="J290" s="86"/>
      <c r="K290" s="86"/>
      <c r="L290" s="86"/>
      <c r="M290" s="86"/>
      <c r="N290" s="86"/>
      <c r="O290" s="86"/>
      <c r="P290" s="86"/>
      <c r="Q290" s="86"/>
      <c r="R290" s="86"/>
      <c r="S290" s="86"/>
      <c r="T290" s="86"/>
      <c r="U290" s="86"/>
      <c r="V290" s="86"/>
      <c r="W290" s="86"/>
      <c r="X290" s="86"/>
      <c r="Y290" s="86"/>
      <c r="Z290" s="86"/>
      <c r="AA290" s="86"/>
      <c r="AB290" s="86"/>
      <c r="AC290" s="86"/>
      <c r="AD290" s="86"/>
      <c r="AE290" s="86"/>
      <c r="AF290" s="86"/>
      <c r="AG290" s="86"/>
      <c r="AH290" s="86"/>
      <c r="AI290" s="86"/>
      <c r="AJ290" s="86"/>
      <c r="AK290" s="86"/>
      <c r="AL290" s="86"/>
      <c r="AM290" s="86"/>
      <c r="AN290" s="86"/>
    </row>
    <row r="291" spans="1:40" ht="13.5" customHeight="1">
      <c r="A291" s="86"/>
      <c r="B291" s="86"/>
      <c r="C291" s="86"/>
      <c r="D291" s="86"/>
      <c r="E291" s="86"/>
      <c r="F291" s="86"/>
      <c r="G291" s="86"/>
      <c r="H291" s="86"/>
      <c r="I291" s="86"/>
      <c r="J291" s="86"/>
      <c r="K291" s="86"/>
      <c r="L291" s="86"/>
      <c r="M291" s="86"/>
      <c r="N291" s="86"/>
      <c r="O291" s="86"/>
      <c r="P291" s="86"/>
      <c r="Q291" s="86"/>
      <c r="R291" s="86"/>
      <c r="S291" s="86"/>
      <c r="T291" s="86"/>
      <c r="U291" s="86"/>
      <c r="V291" s="86"/>
      <c r="W291" s="86"/>
      <c r="X291" s="86"/>
      <c r="Y291" s="86"/>
      <c r="Z291" s="86"/>
      <c r="AA291" s="86"/>
      <c r="AB291" s="86"/>
      <c r="AC291" s="86"/>
      <c r="AD291" s="86"/>
      <c r="AE291" s="86"/>
      <c r="AF291" s="86"/>
      <c r="AG291" s="86"/>
      <c r="AH291" s="86"/>
      <c r="AI291" s="86"/>
      <c r="AJ291" s="86"/>
      <c r="AK291" s="86"/>
      <c r="AL291" s="86"/>
      <c r="AM291" s="86"/>
      <c r="AN291" s="86"/>
    </row>
    <row r="292" spans="1:40" ht="13.5" customHeight="1">
      <c r="A292" s="86"/>
      <c r="B292" s="86"/>
      <c r="C292" s="86"/>
      <c r="D292" s="86"/>
      <c r="E292" s="86"/>
      <c r="F292" s="86"/>
      <c r="G292" s="86"/>
      <c r="H292" s="86"/>
      <c r="I292" s="86"/>
      <c r="J292" s="86"/>
      <c r="K292" s="86"/>
      <c r="L292" s="86"/>
      <c r="M292" s="86"/>
      <c r="N292" s="86"/>
      <c r="O292" s="86"/>
      <c r="P292" s="86"/>
      <c r="Q292" s="86"/>
      <c r="R292" s="86"/>
      <c r="S292" s="86"/>
      <c r="T292" s="86"/>
      <c r="U292" s="86"/>
      <c r="V292" s="86"/>
      <c r="W292" s="86"/>
      <c r="X292" s="86"/>
      <c r="Y292" s="86"/>
      <c r="Z292" s="86"/>
      <c r="AA292" s="86"/>
      <c r="AB292" s="86"/>
      <c r="AC292" s="86"/>
      <c r="AD292" s="86"/>
      <c r="AE292" s="86"/>
      <c r="AF292" s="86"/>
      <c r="AG292" s="86"/>
      <c r="AH292" s="86"/>
      <c r="AI292" s="86"/>
      <c r="AJ292" s="86"/>
      <c r="AK292" s="86"/>
      <c r="AL292" s="86"/>
      <c r="AM292" s="86"/>
      <c r="AN292" s="86"/>
    </row>
    <row r="293" spans="1:40" ht="13.5" customHeight="1">
      <c r="A293" s="86"/>
      <c r="B293" s="86"/>
      <c r="C293" s="86"/>
      <c r="D293" s="86"/>
      <c r="E293" s="86"/>
      <c r="F293" s="86"/>
      <c r="G293" s="86"/>
      <c r="H293" s="86"/>
      <c r="I293" s="86"/>
      <c r="J293" s="86"/>
      <c r="K293" s="86"/>
      <c r="L293" s="86"/>
      <c r="M293" s="86"/>
      <c r="N293" s="86"/>
      <c r="O293" s="86"/>
      <c r="P293" s="86"/>
      <c r="Q293" s="86"/>
      <c r="R293" s="86"/>
      <c r="S293" s="86"/>
      <c r="T293" s="86"/>
      <c r="U293" s="86"/>
      <c r="V293" s="86"/>
      <c r="W293" s="86"/>
      <c r="X293" s="86"/>
      <c r="Y293" s="86"/>
      <c r="Z293" s="86"/>
      <c r="AA293" s="86"/>
      <c r="AB293" s="86"/>
      <c r="AC293" s="86"/>
      <c r="AD293" s="86"/>
      <c r="AE293" s="86"/>
      <c r="AF293" s="86"/>
      <c r="AG293" s="86"/>
      <c r="AH293" s="86"/>
      <c r="AI293" s="86"/>
      <c r="AJ293" s="86"/>
      <c r="AK293" s="86"/>
      <c r="AL293" s="86"/>
      <c r="AM293" s="86"/>
      <c r="AN293" s="86"/>
    </row>
    <row r="294" spans="1:40" ht="13.5" customHeight="1">
      <c r="A294" s="86"/>
      <c r="B294" s="86"/>
      <c r="C294" s="86"/>
      <c r="D294" s="86"/>
      <c r="E294" s="86"/>
      <c r="F294" s="86"/>
      <c r="G294" s="86"/>
      <c r="H294" s="86"/>
      <c r="I294" s="86"/>
      <c r="J294" s="86"/>
      <c r="K294" s="86"/>
      <c r="L294" s="86"/>
      <c r="M294" s="86"/>
      <c r="N294" s="86"/>
      <c r="O294" s="86"/>
      <c r="P294" s="86"/>
      <c r="Q294" s="86"/>
      <c r="R294" s="86"/>
      <c r="S294" s="86"/>
      <c r="T294" s="86"/>
      <c r="U294" s="86"/>
      <c r="V294" s="86"/>
      <c r="W294" s="86"/>
      <c r="X294" s="86"/>
      <c r="Y294" s="86"/>
      <c r="Z294" s="86"/>
      <c r="AA294" s="86"/>
      <c r="AB294" s="86"/>
      <c r="AC294" s="86"/>
      <c r="AD294" s="86"/>
      <c r="AE294" s="86"/>
      <c r="AF294" s="86"/>
      <c r="AG294" s="86"/>
      <c r="AH294" s="86"/>
      <c r="AI294" s="86"/>
      <c r="AJ294" s="86"/>
      <c r="AK294" s="86"/>
      <c r="AL294" s="86"/>
      <c r="AM294" s="86"/>
      <c r="AN294" s="86"/>
    </row>
    <row r="295" spans="1:40" ht="13.5" customHeight="1">
      <c r="A295" s="86"/>
      <c r="B295" s="86"/>
      <c r="C295" s="86"/>
      <c r="D295" s="86"/>
      <c r="E295" s="86"/>
      <c r="F295" s="86"/>
      <c r="G295" s="86"/>
      <c r="H295" s="86"/>
      <c r="I295" s="86"/>
      <c r="J295" s="86"/>
      <c r="K295" s="86"/>
      <c r="L295" s="86"/>
      <c r="M295" s="86"/>
      <c r="N295" s="86"/>
      <c r="O295" s="86"/>
      <c r="P295" s="86"/>
      <c r="Q295" s="86"/>
      <c r="R295" s="86"/>
      <c r="S295" s="86"/>
      <c r="T295" s="86"/>
      <c r="U295" s="86"/>
      <c r="V295" s="86"/>
      <c r="W295" s="86"/>
      <c r="X295" s="86"/>
      <c r="Y295" s="86"/>
      <c r="Z295" s="86"/>
      <c r="AA295" s="86"/>
      <c r="AB295" s="86"/>
      <c r="AC295" s="86"/>
      <c r="AD295" s="86"/>
      <c r="AE295" s="86"/>
      <c r="AF295" s="86"/>
      <c r="AG295" s="86"/>
      <c r="AH295" s="86"/>
      <c r="AI295" s="86"/>
      <c r="AJ295" s="86"/>
      <c r="AK295" s="86"/>
      <c r="AL295" s="86"/>
      <c r="AM295" s="86"/>
      <c r="AN295" s="86"/>
    </row>
    <row r="296" spans="1:40" ht="13.5" customHeight="1">
      <c r="A296" s="86"/>
      <c r="B296" s="86"/>
      <c r="C296" s="86"/>
      <c r="D296" s="86"/>
      <c r="E296" s="86"/>
      <c r="F296" s="86"/>
      <c r="G296" s="86"/>
      <c r="H296" s="86"/>
      <c r="I296" s="86"/>
      <c r="J296" s="86"/>
      <c r="K296" s="86"/>
      <c r="L296" s="86"/>
      <c r="M296" s="86"/>
      <c r="N296" s="86"/>
      <c r="O296" s="86"/>
      <c r="P296" s="86"/>
      <c r="Q296" s="86"/>
      <c r="R296" s="86"/>
      <c r="S296" s="86"/>
      <c r="T296" s="86"/>
      <c r="U296" s="86"/>
      <c r="V296" s="86"/>
      <c r="W296" s="86"/>
      <c r="X296" s="86"/>
      <c r="Y296" s="86"/>
      <c r="Z296" s="86"/>
      <c r="AA296" s="86"/>
      <c r="AB296" s="86"/>
      <c r="AC296" s="86"/>
      <c r="AD296" s="86"/>
      <c r="AE296" s="86"/>
      <c r="AF296" s="86"/>
      <c r="AG296" s="86"/>
      <c r="AH296" s="86"/>
      <c r="AI296" s="86"/>
      <c r="AJ296" s="86"/>
      <c r="AK296" s="86"/>
      <c r="AL296" s="86"/>
      <c r="AM296" s="86"/>
      <c r="AN296" s="86"/>
    </row>
    <row r="297" spans="1:40" ht="13.5" customHeight="1">
      <c r="A297" s="86"/>
      <c r="B297" s="86"/>
      <c r="C297" s="86"/>
      <c r="D297" s="86"/>
      <c r="E297" s="86"/>
      <c r="F297" s="86"/>
      <c r="G297" s="86"/>
      <c r="H297" s="86"/>
      <c r="I297" s="86"/>
      <c r="J297" s="86"/>
      <c r="K297" s="86"/>
      <c r="L297" s="86"/>
      <c r="M297" s="86"/>
      <c r="N297" s="86"/>
      <c r="O297" s="86"/>
      <c r="P297" s="86"/>
      <c r="Q297" s="86"/>
      <c r="R297" s="86"/>
      <c r="S297" s="86"/>
      <c r="T297" s="86"/>
      <c r="U297" s="86"/>
      <c r="V297" s="86"/>
      <c r="W297" s="86"/>
      <c r="X297" s="86"/>
      <c r="Y297" s="86"/>
      <c r="Z297" s="86"/>
      <c r="AA297" s="86"/>
      <c r="AB297" s="86"/>
      <c r="AC297" s="86"/>
      <c r="AD297" s="86"/>
      <c r="AE297" s="86"/>
      <c r="AF297" s="86"/>
      <c r="AG297" s="86"/>
      <c r="AH297" s="86"/>
      <c r="AI297" s="86"/>
      <c r="AJ297" s="86"/>
      <c r="AK297" s="86"/>
      <c r="AL297" s="86"/>
      <c r="AM297" s="86"/>
      <c r="AN297" s="86"/>
    </row>
    <row r="298" spans="1:40" ht="13.5" customHeight="1">
      <c r="A298" s="86"/>
      <c r="B298" s="86"/>
      <c r="C298" s="86"/>
      <c r="D298" s="86"/>
      <c r="E298" s="86"/>
      <c r="F298" s="86"/>
      <c r="G298" s="86"/>
      <c r="H298" s="86"/>
      <c r="I298" s="86"/>
      <c r="J298" s="86"/>
      <c r="K298" s="86"/>
      <c r="L298" s="86"/>
      <c r="M298" s="86"/>
      <c r="N298" s="86"/>
      <c r="O298" s="86"/>
      <c r="P298" s="86"/>
      <c r="Q298" s="86"/>
      <c r="R298" s="86"/>
      <c r="S298" s="86"/>
      <c r="T298" s="86"/>
      <c r="U298" s="86"/>
      <c r="V298" s="86"/>
      <c r="W298" s="86"/>
      <c r="X298" s="86"/>
      <c r="Y298" s="86"/>
      <c r="Z298" s="86"/>
      <c r="AA298" s="86"/>
      <c r="AB298" s="86"/>
      <c r="AC298" s="86"/>
      <c r="AD298" s="86"/>
      <c r="AE298" s="86"/>
      <c r="AF298" s="86"/>
      <c r="AG298" s="86"/>
      <c r="AH298" s="86"/>
      <c r="AI298" s="86"/>
      <c r="AJ298" s="86"/>
      <c r="AK298" s="86"/>
      <c r="AL298" s="86"/>
      <c r="AM298" s="86"/>
      <c r="AN298" s="86"/>
    </row>
    <row r="299" spans="1:40" ht="13.5" customHeight="1">
      <c r="A299" s="86"/>
      <c r="B299" s="86"/>
      <c r="C299" s="86"/>
      <c r="D299" s="86"/>
      <c r="E299" s="86"/>
      <c r="F299" s="86"/>
      <c r="G299" s="86"/>
      <c r="H299" s="86"/>
      <c r="I299" s="86"/>
      <c r="J299" s="86"/>
      <c r="K299" s="86"/>
      <c r="L299" s="86"/>
      <c r="M299" s="86"/>
      <c r="N299" s="86"/>
      <c r="O299" s="86"/>
      <c r="P299" s="86"/>
      <c r="Q299" s="86"/>
      <c r="R299" s="86"/>
      <c r="S299" s="86"/>
      <c r="T299" s="86"/>
      <c r="U299" s="86"/>
      <c r="V299" s="86"/>
      <c r="W299" s="86"/>
      <c r="X299" s="86"/>
      <c r="Y299" s="86"/>
      <c r="Z299" s="86"/>
      <c r="AA299" s="86"/>
      <c r="AB299" s="86"/>
      <c r="AC299" s="86"/>
      <c r="AD299" s="86"/>
      <c r="AE299" s="86"/>
      <c r="AF299" s="86"/>
      <c r="AG299" s="86"/>
      <c r="AH299" s="86"/>
      <c r="AI299" s="86"/>
      <c r="AJ299" s="86"/>
      <c r="AK299" s="86"/>
      <c r="AL299" s="86"/>
      <c r="AM299" s="86"/>
      <c r="AN299" s="86"/>
    </row>
    <row r="300" spans="1:40" ht="13.5" customHeight="1">
      <c r="A300" s="86"/>
      <c r="B300" s="86"/>
      <c r="C300" s="86"/>
      <c r="D300" s="86"/>
      <c r="E300" s="86"/>
      <c r="F300" s="86"/>
      <c r="G300" s="86"/>
      <c r="H300" s="86"/>
      <c r="I300" s="86"/>
      <c r="J300" s="86"/>
      <c r="K300" s="86"/>
      <c r="L300" s="86"/>
      <c r="M300" s="86"/>
      <c r="N300" s="86"/>
      <c r="O300" s="86"/>
      <c r="P300" s="86"/>
      <c r="Q300" s="86"/>
      <c r="R300" s="86"/>
      <c r="S300" s="86"/>
      <c r="T300" s="86"/>
      <c r="U300" s="86"/>
      <c r="V300" s="86"/>
      <c r="W300" s="86"/>
      <c r="X300" s="86"/>
      <c r="Y300" s="86"/>
      <c r="Z300" s="86"/>
      <c r="AA300" s="86"/>
      <c r="AB300" s="86"/>
      <c r="AC300" s="86"/>
      <c r="AD300" s="86"/>
      <c r="AE300" s="86"/>
      <c r="AF300" s="86"/>
      <c r="AG300" s="86"/>
      <c r="AH300" s="86"/>
      <c r="AI300" s="86"/>
      <c r="AJ300" s="86"/>
      <c r="AK300" s="86"/>
      <c r="AL300" s="86"/>
      <c r="AM300" s="86"/>
      <c r="AN300" s="86"/>
    </row>
    <row r="301" spans="1:40" ht="13.5" customHeight="1">
      <c r="A301" s="86"/>
      <c r="B301" s="86"/>
      <c r="C301" s="86"/>
      <c r="D301" s="86"/>
      <c r="E301" s="86"/>
      <c r="F301" s="86"/>
      <c r="G301" s="86"/>
      <c r="H301" s="86"/>
      <c r="I301" s="86"/>
      <c r="J301" s="86"/>
      <c r="K301" s="86"/>
      <c r="L301" s="86"/>
      <c r="M301" s="86"/>
      <c r="N301" s="86"/>
      <c r="O301" s="86"/>
      <c r="P301" s="86"/>
      <c r="Q301" s="86"/>
      <c r="R301" s="86"/>
      <c r="S301" s="86"/>
      <c r="T301" s="86"/>
      <c r="U301" s="86"/>
      <c r="V301" s="86"/>
      <c r="W301" s="86"/>
      <c r="X301" s="86"/>
      <c r="Y301" s="86"/>
      <c r="Z301" s="86"/>
      <c r="AA301" s="86"/>
      <c r="AB301" s="86"/>
      <c r="AC301" s="86"/>
      <c r="AD301" s="86"/>
      <c r="AE301" s="86"/>
      <c r="AF301" s="86"/>
      <c r="AG301" s="86"/>
      <c r="AH301" s="86"/>
      <c r="AI301" s="86"/>
      <c r="AJ301" s="86"/>
      <c r="AK301" s="86"/>
      <c r="AL301" s="86"/>
      <c r="AM301" s="86"/>
      <c r="AN301" s="86"/>
    </row>
    <row r="302" spans="1:40" ht="13.5" customHeight="1">
      <c r="A302" s="86"/>
      <c r="B302" s="86"/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  <c r="S302" s="86"/>
      <c r="T302" s="86"/>
      <c r="U302" s="86"/>
      <c r="V302" s="86"/>
      <c r="W302" s="86"/>
      <c r="X302" s="86"/>
      <c r="Y302" s="86"/>
      <c r="Z302" s="86"/>
      <c r="AA302" s="86"/>
      <c r="AB302" s="86"/>
      <c r="AC302" s="86"/>
      <c r="AD302" s="86"/>
      <c r="AE302" s="86"/>
      <c r="AF302" s="86"/>
      <c r="AG302" s="86"/>
      <c r="AH302" s="86"/>
      <c r="AI302" s="86"/>
      <c r="AJ302" s="86"/>
      <c r="AK302" s="86"/>
      <c r="AL302" s="86"/>
      <c r="AM302" s="86"/>
      <c r="AN302" s="86"/>
    </row>
    <row r="303" spans="1:40" ht="13.5" customHeight="1">
      <c r="A303" s="86"/>
      <c r="B303" s="86"/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  <c r="S303" s="86"/>
      <c r="T303" s="86"/>
      <c r="U303" s="86"/>
      <c r="V303" s="86"/>
      <c r="W303" s="86"/>
      <c r="X303" s="86"/>
      <c r="Y303" s="86"/>
      <c r="Z303" s="86"/>
      <c r="AA303" s="86"/>
      <c r="AB303" s="86"/>
      <c r="AC303" s="86"/>
      <c r="AD303" s="86"/>
      <c r="AE303" s="86"/>
      <c r="AF303" s="86"/>
      <c r="AG303" s="86"/>
      <c r="AH303" s="86"/>
      <c r="AI303" s="86"/>
      <c r="AJ303" s="86"/>
      <c r="AK303" s="86"/>
      <c r="AL303" s="86"/>
      <c r="AM303" s="86"/>
      <c r="AN303" s="86"/>
    </row>
    <row r="304" spans="1:40" ht="13.5" customHeight="1">
      <c r="A304" s="86"/>
      <c r="B304" s="86"/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  <c r="S304" s="86"/>
      <c r="T304" s="86"/>
      <c r="U304" s="86"/>
      <c r="V304" s="86"/>
      <c r="W304" s="86"/>
      <c r="X304" s="86"/>
      <c r="Y304" s="86"/>
      <c r="Z304" s="86"/>
      <c r="AA304" s="86"/>
      <c r="AB304" s="86"/>
      <c r="AC304" s="86"/>
      <c r="AD304" s="86"/>
      <c r="AE304" s="86"/>
      <c r="AF304" s="86"/>
      <c r="AG304" s="86"/>
      <c r="AH304" s="86"/>
      <c r="AI304" s="86"/>
      <c r="AJ304" s="86"/>
      <c r="AK304" s="86"/>
      <c r="AL304" s="86"/>
      <c r="AM304" s="86"/>
      <c r="AN304" s="86"/>
    </row>
    <row r="305" spans="1:40" ht="13.5" customHeight="1">
      <c r="A305" s="86"/>
      <c r="B305" s="86"/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  <c r="S305" s="86"/>
      <c r="T305" s="86"/>
      <c r="U305" s="86"/>
      <c r="V305" s="86"/>
      <c r="W305" s="86"/>
      <c r="X305" s="86"/>
      <c r="Y305" s="86"/>
      <c r="Z305" s="86"/>
      <c r="AA305" s="86"/>
      <c r="AB305" s="86"/>
      <c r="AC305" s="86"/>
      <c r="AD305" s="86"/>
      <c r="AE305" s="86"/>
      <c r="AF305" s="86"/>
      <c r="AG305" s="86"/>
      <c r="AH305" s="86"/>
      <c r="AI305" s="86"/>
      <c r="AJ305" s="86"/>
      <c r="AK305" s="86"/>
      <c r="AL305" s="86"/>
      <c r="AM305" s="86"/>
      <c r="AN305" s="86"/>
    </row>
    <row r="306" spans="1:40" ht="13.5" customHeight="1">
      <c r="A306" s="86"/>
      <c r="B306" s="86"/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  <c r="S306" s="86"/>
      <c r="T306" s="86"/>
      <c r="U306" s="86"/>
      <c r="V306" s="86"/>
      <c r="W306" s="86"/>
      <c r="X306" s="86"/>
      <c r="Y306" s="86"/>
      <c r="Z306" s="86"/>
      <c r="AA306" s="86"/>
      <c r="AB306" s="86"/>
      <c r="AC306" s="86"/>
      <c r="AD306" s="86"/>
      <c r="AE306" s="86"/>
      <c r="AF306" s="86"/>
      <c r="AG306" s="86"/>
      <c r="AH306" s="86"/>
      <c r="AI306" s="86"/>
      <c r="AJ306" s="86"/>
      <c r="AK306" s="86"/>
      <c r="AL306" s="86"/>
      <c r="AM306" s="86"/>
      <c r="AN306" s="86"/>
    </row>
    <row r="307" spans="1:40" ht="13.5" customHeight="1">
      <c r="A307" s="86"/>
      <c r="B307" s="86"/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  <c r="S307" s="86"/>
      <c r="T307" s="86"/>
      <c r="U307" s="86"/>
      <c r="V307" s="86"/>
      <c r="W307" s="86"/>
      <c r="X307" s="86"/>
      <c r="Y307" s="86"/>
      <c r="Z307" s="86"/>
      <c r="AA307" s="86"/>
      <c r="AB307" s="86"/>
      <c r="AC307" s="86"/>
      <c r="AD307" s="86"/>
      <c r="AE307" s="86"/>
      <c r="AF307" s="86"/>
      <c r="AG307" s="86"/>
      <c r="AH307" s="86"/>
      <c r="AI307" s="86"/>
      <c r="AJ307" s="86"/>
      <c r="AK307" s="86"/>
      <c r="AL307" s="86"/>
      <c r="AM307" s="86"/>
      <c r="AN307" s="86"/>
    </row>
    <row r="308" spans="1:40" ht="13.5" customHeight="1">
      <c r="A308" s="86"/>
      <c r="B308" s="86"/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  <c r="S308" s="86"/>
      <c r="T308" s="86"/>
      <c r="U308" s="86"/>
      <c r="V308" s="86"/>
      <c r="W308" s="86"/>
      <c r="X308" s="86"/>
      <c r="Y308" s="86"/>
      <c r="Z308" s="86"/>
      <c r="AA308" s="86"/>
      <c r="AB308" s="86"/>
      <c r="AC308" s="86"/>
      <c r="AD308" s="86"/>
      <c r="AE308" s="86"/>
      <c r="AF308" s="86"/>
      <c r="AG308" s="86"/>
      <c r="AH308" s="86"/>
      <c r="AI308" s="86"/>
      <c r="AJ308" s="86"/>
      <c r="AK308" s="86"/>
      <c r="AL308" s="86"/>
      <c r="AM308" s="86"/>
      <c r="AN308" s="86"/>
    </row>
    <row r="309" spans="1:40" ht="13.5" customHeight="1">
      <c r="A309" s="86"/>
      <c r="B309" s="86"/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  <c r="S309" s="86"/>
      <c r="T309" s="86"/>
      <c r="U309" s="86"/>
      <c r="V309" s="86"/>
      <c r="W309" s="86"/>
      <c r="X309" s="86"/>
      <c r="Y309" s="86"/>
      <c r="Z309" s="86"/>
      <c r="AA309" s="86"/>
      <c r="AB309" s="86"/>
      <c r="AC309" s="86"/>
      <c r="AD309" s="86"/>
      <c r="AE309" s="86"/>
      <c r="AF309" s="86"/>
      <c r="AG309" s="86"/>
      <c r="AH309" s="86"/>
      <c r="AI309" s="86"/>
      <c r="AJ309" s="86"/>
      <c r="AK309" s="86"/>
      <c r="AL309" s="86"/>
      <c r="AM309" s="86"/>
      <c r="AN309" s="86"/>
    </row>
    <row r="310" spans="1:40" ht="13.5" customHeight="1">
      <c r="A310" s="86"/>
      <c r="B310" s="86"/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  <c r="S310" s="86"/>
      <c r="T310" s="86"/>
      <c r="U310" s="86"/>
      <c r="V310" s="86"/>
      <c r="W310" s="86"/>
      <c r="X310" s="86"/>
      <c r="Y310" s="86"/>
      <c r="Z310" s="86"/>
      <c r="AA310" s="86"/>
      <c r="AB310" s="86"/>
      <c r="AC310" s="86"/>
      <c r="AD310" s="86"/>
      <c r="AE310" s="86"/>
      <c r="AF310" s="86"/>
      <c r="AG310" s="86"/>
      <c r="AH310" s="86"/>
      <c r="AI310" s="86"/>
      <c r="AJ310" s="86"/>
      <c r="AK310" s="86"/>
      <c r="AL310" s="86"/>
      <c r="AM310" s="86"/>
      <c r="AN310" s="86"/>
    </row>
    <row r="311" spans="1:40" ht="13.5" customHeight="1">
      <c r="A311" s="86"/>
      <c r="B311" s="86"/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  <c r="S311" s="86"/>
      <c r="T311" s="86"/>
      <c r="U311" s="86"/>
      <c r="V311" s="86"/>
      <c r="W311" s="86"/>
      <c r="X311" s="86"/>
      <c r="Y311" s="86"/>
      <c r="Z311" s="86"/>
      <c r="AA311" s="86"/>
      <c r="AB311" s="86"/>
      <c r="AC311" s="86"/>
      <c r="AD311" s="86"/>
      <c r="AE311" s="86"/>
      <c r="AF311" s="86"/>
      <c r="AG311" s="86"/>
      <c r="AH311" s="86"/>
      <c r="AI311" s="86"/>
      <c r="AJ311" s="86"/>
      <c r="AK311" s="86"/>
      <c r="AL311" s="86"/>
      <c r="AM311" s="86"/>
      <c r="AN311" s="86"/>
    </row>
    <row r="312" spans="1:40" ht="13.5" customHeight="1">
      <c r="A312" s="86"/>
      <c r="B312" s="86"/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  <c r="S312" s="86"/>
      <c r="T312" s="86"/>
      <c r="U312" s="86"/>
      <c r="V312" s="86"/>
      <c r="W312" s="86"/>
      <c r="X312" s="86"/>
      <c r="Y312" s="86"/>
      <c r="Z312" s="86"/>
      <c r="AA312" s="86"/>
      <c r="AB312" s="86"/>
      <c r="AC312" s="86"/>
      <c r="AD312" s="86"/>
      <c r="AE312" s="86"/>
      <c r="AF312" s="86"/>
      <c r="AG312" s="86"/>
      <c r="AH312" s="86"/>
      <c r="AI312" s="86"/>
      <c r="AJ312" s="86"/>
      <c r="AK312" s="86"/>
      <c r="AL312" s="86"/>
      <c r="AM312" s="86"/>
      <c r="AN312" s="86"/>
    </row>
    <row r="313" spans="1:40" ht="13.5" customHeight="1">
      <c r="A313" s="86"/>
      <c r="B313" s="86"/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  <c r="S313" s="86"/>
      <c r="T313" s="86"/>
      <c r="U313" s="86"/>
      <c r="V313" s="86"/>
      <c r="W313" s="86"/>
      <c r="X313" s="86"/>
      <c r="Y313" s="86"/>
      <c r="Z313" s="86"/>
      <c r="AA313" s="86"/>
      <c r="AB313" s="86"/>
      <c r="AC313" s="86"/>
      <c r="AD313" s="86"/>
      <c r="AE313" s="86"/>
      <c r="AF313" s="86"/>
      <c r="AG313" s="86"/>
      <c r="AH313" s="86"/>
      <c r="AI313" s="86"/>
      <c r="AJ313" s="86"/>
      <c r="AK313" s="86"/>
      <c r="AL313" s="86"/>
      <c r="AM313" s="86"/>
      <c r="AN313" s="86"/>
    </row>
    <row r="314" spans="1:40" ht="13.5" customHeight="1">
      <c r="A314" s="86"/>
      <c r="B314" s="86"/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  <c r="S314" s="86"/>
      <c r="T314" s="86"/>
      <c r="U314" s="86"/>
      <c r="V314" s="86"/>
      <c r="W314" s="86"/>
      <c r="X314" s="86"/>
      <c r="Y314" s="86"/>
      <c r="Z314" s="86"/>
      <c r="AA314" s="86"/>
      <c r="AB314" s="86"/>
      <c r="AC314" s="86"/>
      <c r="AD314" s="86"/>
      <c r="AE314" s="86"/>
      <c r="AF314" s="86"/>
      <c r="AG314" s="86"/>
      <c r="AH314" s="86"/>
      <c r="AI314" s="86"/>
      <c r="AJ314" s="86"/>
      <c r="AK314" s="86"/>
      <c r="AL314" s="86"/>
      <c r="AM314" s="86"/>
      <c r="AN314" s="86"/>
    </row>
    <row r="315" spans="1:40" ht="13.5" customHeight="1">
      <c r="A315" s="86"/>
      <c r="B315" s="86"/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  <c r="S315" s="86"/>
      <c r="T315" s="86"/>
      <c r="U315" s="86"/>
      <c r="V315" s="86"/>
      <c r="W315" s="86"/>
      <c r="X315" s="86"/>
      <c r="Y315" s="86"/>
      <c r="Z315" s="86"/>
      <c r="AA315" s="86"/>
      <c r="AB315" s="86"/>
      <c r="AC315" s="86"/>
      <c r="AD315" s="86"/>
      <c r="AE315" s="86"/>
      <c r="AF315" s="86"/>
      <c r="AG315" s="86"/>
      <c r="AH315" s="86"/>
      <c r="AI315" s="86"/>
      <c r="AJ315" s="86"/>
      <c r="AK315" s="86"/>
      <c r="AL315" s="86"/>
      <c r="AM315" s="86"/>
      <c r="AN315" s="86"/>
    </row>
    <row r="316" spans="1:40" ht="13.5" customHeight="1">
      <c r="A316" s="86"/>
      <c r="B316" s="86"/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  <c r="S316" s="86"/>
      <c r="T316" s="86"/>
      <c r="U316" s="86"/>
      <c r="V316" s="86"/>
      <c r="W316" s="86"/>
      <c r="X316" s="86"/>
      <c r="Y316" s="86"/>
      <c r="Z316" s="86"/>
      <c r="AA316" s="86"/>
      <c r="AB316" s="86"/>
      <c r="AC316" s="86"/>
      <c r="AD316" s="86"/>
      <c r="AE316" s="86"/>
      <c r="AF316" s="86"/>
      <c r="AG316" s="86"/>
      <c r="AH316" s="86"/>
      <c r="AI316" s="86"/>
      <c r="AJ316" s="86"/>
      <c r="AK316" s="86"/>
      <c r="AL316" s="86"/>
      <c r="AM316" s="86"/>
      <c r="AN316" s="86"/>
    </row>
    <row r="317" spans="1:40" ht="13.5" customHeight="1">
      <c r="A317" s="86"/>
      <c r="B317" s="86"/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  <c r="S317" s="86"/>
      <c r="T317" s="86"/>
      <c r="U317" s="86"/>
      <c r="V317" s="86"/>
      <c r="W317" s="86"/>
      <c r="X317" s="86"/>
      <c r="Y317" s="86"/>
      <c r="Z317" s="86"/>
      <c r="AA317" s="86"/>
      <c r="AB317" s="86"/>
      <c r="AC317" s="86"/>
      <c r="AD317" s="86"/>
      <c r="AE317" s="86"/>
      <c r="AF317" s="86"/>
      <c r="AG317" s="86"/>
      <c r="AH317" s="86"/>
      <c r="AI317" s="86"/>
      <c r="AJ317" s="86"/>
      <c r="AK317" s="86"/>
      <c r="AL317" s="86"/>
      <c r="AM317" s="86"/>
      <c r="AN317" s="86"/>
    </row>
    <row r="318" spans="1:40" ht="13.5" customHeight="1">
      <c r="A318" s="86"/>
      <c r="B318" s="86"/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  <c r="S318" s="86"/>
      <c r="T318" s="86"/>
      <c r="U318" s="86"/>
      <c r="V318" s="86"/>
      <c r="W318" s="86"/>
      <c r="X318" s="86"/>
      <c r="Y318" s="86"/>
      <c r="Z318" s="86"/>
      <c r="AA318" s="86"/>
      <c r="AB318" s="86"/>
      <c r="AC318" s="86"/>
      <c r="AD318" s="86"/>
      <c r="AE318" s="86"/>
      <c r="AF318" s="86"/>
      <c r="AG318" s="86"/>
      <c r="AH318" s="86"/>
      <c r="AI318" s="86"/>
      <c r="AJ318" s="86"/>
      <c r="AK318" s="86"/>
      <c r="AL318" s="86"/>
      <c r="AM318" s="86"/>
      <c r="AN318" s="86"/>
    </row>
    <row r="319" spans="1:40" ht="13.5" customHeight="1">
      <c r="A319" s="86"/>
      <c r="B319" s="86"/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  <c r="S319" s="86"/>
      <c r="T319" s="86"/>
      <c r="U319" s="86"/>
      <c r="V319" s="86"/>
      <c r="W319" s="86"/>
      <c r="X319" s="86"/>
      <c r="Y319" s="86"/>
      <c r="Z319" s="86"/>
      <c r="AA319" s="86"/>
      <c r="AB319" s="86"/>
      <c r="AC319" s="86"/>
      <c r="AD319" s="86"/>
      <c r="AE319" s="86"/>
      <c r="AF319" s="86"/>
      <c r="AG319" s="86"/>
      <c r="AH319" s="86"/>
      <c r="AI319" s="86"/>
      <c r="AJ319" s="86"/>
      <c r="AK319" s="86"/>
      <c r="AL319" s="86"/>
      <c r="AM319" s="86"/>
      <c r="AN319" s="86"/>
    </row>
    <row r="320" spans="1:40" ht="13.5" customHeight="1">
      <c r="A320" s="86"/>
      <c r="B320" s="86"/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  <c r="S320" s="86"/>
      <c r="T320" s="86"/>
      <c r="U320" s="86"/>
      <c r="V320" s="86"/>
      <c r="W320" s="86"/>
      <c r="X320" s="86"/>
      <c r="Y320" s="86"/>
      <c r="Z320" s="86"/>
      <c r="AA320" s="86"/>
      <c r="AB320" s="86"/>
      <c r="AC320" s="86"/>
      <c r="AD320" s="86"/>
      <c r="AE320" s="86"/>
      <c r="AF320" s="86"/>
      <c r="AG320" s="86"/>
      <c r="AH320" s="86"/>
      <c r="AI320" s="86"/>
      <c r="AJ320" s="86"/>
      <c r="AK320" s="86"/>
      <c r="AL320" s="86"/>
      <c r="AM320" s="86"/>
      <c r="AN320" s="86"/>
    </row>
    <row r="321" spans="1:40" ht="13.5" customHeight="1">
      <c r="A321" s="86"/>
      <c r="B321" s="86"/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  <c r="S321" s="86"/>
      <c r="T321" s="86"/>
      <c r="U321" s="86"/>
      <c r="V321" s="86"/>
      <c r="W321" s="86"/>
      <c r="X321" s="86"/>
      <c r="Y321" s="86"/>
      <c r="Z321" s="86"/>
      <c r="AA321" s="86"/>
      <c r="AB321" s="86"/>
      <c r="AC321" s="86"/>
      <c r="AD321" s="86"/>
      <c r="AE321" s="86"/>
      <c r="AF321" s="86"/>
      <c r="AG321" s="86"/>
      <c r="AH321" s="86"/>
      <c r="AI321" s="86"/>
      <c r="AJ321" s="86"/>
      <c r="AK321" s="86"/>
      <c r="AL321" s="86"/>
      <c r="AM321" s="86"/>
      <c r="AN321" s="86"/>
    </row>
    <row r="322" spans="1:40" ht="13.5" customHeight="1">
      <c r="A322" s="86"/>
      <c r="B322" s="86"/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  <c r="S322" s="86"/>
      <c r="T322" s="86"/>
      <c r="U322" s="86"/>
      <c r="V322" s="86"/>
      <c r="W322" s="86"/>
      <c r="X322" s="86"/>
      <c r="Y322" s="86"/>
      <c r="Z322" s="86"/>
      <c r="AA322" s="86"/>
      <c r="AB322" s="86"/>
      <c r="AC322" s="86"/>
      <c r="AD322" s="86"/>
      <c r="AE322" s="86"/>
      <c r="AF322" s="86"/>
      <c r="AG322" s="86"/>
      <c r="AH322" s="86"/>
      <c r="AI322" s="86"/>
      <c r="AJ322" s="86"/>
      <c r="AK322" s="86"/>
      <c r="AL322" s="86"/>
      <c r="AM322" s="86"/>
      <c r="AN322" s="86"/>
    </row>
    <row r="323" spans="1:40" ht="13.5" customHeight="1">
      <c r="A323" s="86"/>
      <c r="B323" s="86"/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  <c r="S323" s="86"/>
      <c r="T323" s="86"/>
      <c r="U323" s="86"/>
      <c r="V323" s="86"/>
      <c r="W323" s="86"/>
      <c r="X323" s="86"/>
      <c r="Y323" s="86"/>
      <c r="Z323" s="86"/>
      <c r="AA323" s="86"/>
      <c r="AB323" s="86"/>
      <c r="AC323" s="86"/>
      <c r="AD323" s="86"/>
      <c r="AE323" s="86"/>
      <c r="AF323" s="86"/>
      <c r="AG323" s="86"/>
      <c r="AH323" s="86"/>
      <c r="AI323" s="86"/>
      <c r="AJ323" s="86"/>
      <c r="AK323" s="86"/>
      <c r="AL323" s="86"/>
      <c r="AM323" s="86"/>
      <c r="AN323" s="86"/>
    </row>
    <row r="324" spans="1:40" ht="13.5" customHeight="1">
      <c r="A324" s="86"/>
      <c r="B324" s="86"/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  <c r="S324" s="86"/>
      <c r="T324" s="86"/>
      <c r="U324" s="86"/>
      <c r="V324" s="86"/>
      <c r="W324" s="86"/>
      <c r="X324" s="86"/>
      <c r="Y324" s="86"/>
      <c r="Z324" s="86"/>
      <c r="AA324" s="86"/>
      <c r="AB324" s="86"/>
      <c r="AC324" s="86"/>
      <c r="AD324" s="86"/>
      <c r="AE324" s="86"/>
      <c r="AF324" s="86"/>
      <c r="AG324" s="86"/>
      <c r="AH324" s="86"/>
      <c r="AI324" s="86"/>
      <c r="AJ324" s="86"/>
      <c r="AK324" s="86"/>
      <c r="AL324" s="86"/>
      <c r="AM324" s="86"/>
      <c r="AN324" s="86"/>
    </row>
    <row r="325" spans="1:40" ht="13.5" customHeight="1">
      <c r="A325" s="86"/>
      <c r="B325" s="86"/>
      <c r="C325" s="86"/>
      <c r="D325" s="86"/>
      <c r="E325" s="86"/>
      <c r="F325" s="86"/>
      <c r="G325" s="86"/>
      <c r="H325" s="86"/>
      <c r="I325" s="86"/>
      <c r="J325" s="86"/>
      <c r="K325" s="86"/>
      <c r="L325" s="86"/>
      <c r="M325" s="86"/>
      <c r="N325" s="86"/>
      <c r="O325" s="86"/>
      <c r="P325" s="86"/>
      <c r="Q325" s="86"/>
      <c r="R325" s="86"/>
      <c r="S325" s="86"/>
      <c r="T325" s="86"/>
      <c r="U325" s="86"/>
      <c r="V325" s="86"/>
      <c r="W325" s="86"/>
      <c r="X325" s="86"/>
      <c r="Y325" s="86"/>
      <c r="Z325" s="86"/>
      <c r="AA325" s="86"/>
      <c r="AB325" s="86"/>
      <c r="AC325" s="86"/>
      <c r="AD325" s="86"/>
      <c r="AE325" s="86"/>
      <c r="AF325" s="86"/>
      <c r="AG325" s="86"/>
      <c r="AH325" s="86"/>
      <c r="AI325" s="86"/>
      <c r="AJ325" s="86"/>
      <c r="AK325" s="86"/>
      <c r="AL325" s="86"/>
      <c r="AM325" s="86"/>
      <c r="AN325" s="86"/>
    </row>
    <row r="326" spans="1:40" ht="13.5" customHeight="1">
      <c r="A326" s="86"/>
      <c r="B326" s="86"/>
      <c r="C326" s="86"/>
      <c r="D326" s="86"/>
      <c r="E326" s="86"/>
      <c r="F326" s="86"/>
      <c r="G326" s="86"/>
      <c r="H326" s="86"/>
      <c r="I326" s="86"/>
      <c r="J326" s="86"/>
      <c r="K326" s="86"/>
      <c r="L326" s="86"/>
      <c r="M326" s="86"/>
      <c r="N326" s="86"/>
      <c r="O326" s="86"/>
      <c r="P326" s="86"/>
      <c r="Q326" s="86"/>
      <c r="R326" s="86"/>
      <c r="S326" s="86"/>
      <c r="T326" s="86"/>
      <c r="U326" s="86"/>
      <c r="V326" s="86"/>
      <c r="W326" s="86"/>
      <c r="X326" s="86"/>
      <c r="Y326" s="86"/>
      <c r="Z326" s="86"/>
      <c r="AA326" s="86"/>
      <c r="AB326" s="86"/>
      <c r="AC326" s="86"/>
      <c r="AD326" s="86"/>
      <c r="AE326" s="86"/>
      <c r="AF326" s="86"/>
      <c r="AG326" s="86"/>
      <c r="AH326" s="86"/>
      <c r="AI326" s="86"/>
      <c r="AJ326" s="86"/>
      <c r="AK326" s="86"/>
      <c r="AL326" s="86"/>
      <c r="AM326" s="86"/>
      <c r="AN326" s="86"/>
    </row>
    <row r="327" spans="1:40" ht="13.5" customHeight="1">
      <c r="A327" s="86"/>
      <c r="B327" s="86"/>
      <c r="C327" s="86"/>
      <c r="D327" s="86"/>
      <c r="E327" s="86"/>
      <c r="F327" s="86"/>
      <c r="G327" s="86"/>
      <c r="H327" s="86"/>
      <c r="I327" s="86"/>
      <c r="J327" s="86"/>
      <c r="K327" s="86"/>
      <c r="L327" s="86"/>
      <c r="M327" s="86"/>
      <c r="N327" s="86"/>
      <c r="O327" s="86"/>
      <c r="P327" s="86"/>
      <c r="Q327" s="86"/>
      <c r="R327" s="86"/>
      <c r="S327" s="86"/>
      <c r="T327" s="86"/>
      <c r="U327" s="86"/>
      <c r="V327" s="86"/>
      <c r="W327" s="86"/>
      <c r="X327" s="86"/>
      <c r="Y327" s="86"/>
      <c r="Z327" s="86"/>
      <c r="AA327" s="86"/>
      <c r="AB327" s="86"/>
      <c r="AC327" s="86"/>
      <c r="AD327" s="86"/>
      <c r="AE327" s="86"/>
      <c r="AF327" s="86"/>
      <c r="AG327" s="86"/>
      <c r="AH327" s="86"/>
      <c r="AI327" s="86"/>
      <c r="AJ327" s="86"/>
      <c r="AK327" s="86"/>
      <c r="AL327" s="86"/>
      <c r="AM327" s="86"/>
      <c r="AN327" s="86"/>
    </row>
    <row r="328" spans="1:40" ht="13.5" customHeight="1">
      <c r="A328" s="86"/>
      <c r="B328" s="86"/>
      <c r="C328" s="86"/>
      <c r="D328" s="86"/>
      <c r="E328" s="86"/>
      <c r="F328" s="86"/>
      <c r="G328" s="86"/>
      <c r="H328" s="86"/>
      <c r="I328" s="86"/>
      <c r="J328" s="86"/>
      <c r="K328" s="86"/>
      <c r="L328" s="86"/>
      <c r="M328" s="86"/>
      <c r="N328" s="86"/>
      <c r="O328" s="86"/>
      <c r="P328" s="86"/>
      <c r="Q328" s="86"/>
      <c r="R328" s="86"/>
      <c r="S328" s="86"/>
      <c r="T328" s="86"/>
      <c r="U328" s="86"/>
      <c r="V328" s="86"/>
      <c r="W328" s="86"/>
      <c r="X328" s="86"/>
      <c r="Y328" s="86"/>
      <c r="Z328" s="86"/>
      <c r="AA328" s="86"/>
      <c r="AB328" s="86"/>
      <c r="AC328" s="86"/>
      <c r="AD328" s="86"/>
      <c r="AE328" s="86"/>
      <c r="AF328" s="86"/>
      <c r="AG328" s="86"/>
      <c r="AH328" s="86"/>
      <c r="AI328" s="86"/>
      <c r="AJ328" s="86"/>
      <c r="AK328" s="86"/>
      <c r="AL328" s="86"/>
      <c r="AM328" s="86"/>
      <c r="AN328" s="86"/>
    </row>
    <row r="329" spans="1:40" ht="13.5" customHeight="1">
      <c r="A329" s="86"/>
      <c r="B329" s="86"/>
      <c r="C329" s="86"/>
      <c r="D329" s="86"/>
      <c r="E329" s="86"/>
      <c r="F329" s="86"/>
      <c r="G329" s="86"/>
      <c r="H329" s="86"/>
      <c r="I329" s="86"/>
      <c r="J329" s="86"/>
      <c r="K329" s="86"/>
      <c r="L329" s="86"/>
      <c r="M329" s="86"/>
      <c r="N329" s="86"/>
      <c r="O329" s="86"/>
      <c r="P329" s="86"/>
      <c r="Q329" s="86"/>
      <c r="R329" s="86"/>
      <c r="S329" s="86"/>
      <c r="T329" s="86"/>
      <c r="U329" s="86"/>
      <c r="V329" s="86"/>
      <c r="W329" s="86"/>
      <c r="X329" s="86"/>
      <c r="Y329" s="86"/>
      <c r="Z329" s="86"/>
      <c r="AA329" s="86"/>
      <c r="AB329" s="86"/>
      <c r="AC329" s="86"/>
      <c r="AD329" s="86"/>
      <c r="AE329" s="86"/>
      <c r="AF329" s="86"/>
      <c r="AG329" s="86"/>
      <c r="AH329" s="86"/>
      <c r="AI329" s="86"/>
      <c r="AJ329" s="86"/>
      <c r="AK329" s="86"/>
      <c r="AL329" s="86"/>
      <c r="AM329" s="86"/>
      <c r="AN329" s="86"/>
    </row>
    <row r="330" spans="1:40" ht="13.5" customHeight="1">
      <c r="A330" s="86"/>
      <c r="B330" s="86"/>
      <c r="C330" s="86"/>
      <c r="D330" s="86"/>
      <c r="E330" s="86"/>
      <c r="F330" s="86"/>
      <c r="G330" s="86"/>
      <c r="H330" s="86"/>
      <c r="I330" s="86"/>
      <c r="J330" s="86"/>
      <c r="K330" s="86"/>
      <c r="L330" s="86"/>
      <c r="M330" s="86"/>
      <c r="N330" s="86"/>
      <c r="O330" s="86"/>
      <c r="P330" s="86"/>
      <c r="Q330" s="86"/>
      <c r="R330" s="86"/>
      <c r="S330" s="86"/>
      <c r="T330" s="86"/>
      <c r="U330" s="86"/>
      <c r="V330" s="86"/>
      <c r="W330" s="86"/>
      <c r="X330" s="86"/>
      <c r="Y330" s="86"/>
      <c r="Z330" s="86"/>
      <c r="AA330" s="86"/>
      <c r="AB330" s="86"/>
      <c r="AC330" s="86"/>
      <c r="AD330" s="86"/>
      <c r="AE330" s="86"/>
      <c r="AF330" s="86"/>
      <c r="AG330" s="86"/>
      <c r="AH330" s="86"/>
      <c r="AI330" s="86"/>
      <c r="AJ330" s="86"/>
      <c r="AK330" s="86"/>
      <c r="AL330" s="86"/>
      <c r="AM330" s="86"/>
      <c r="AN330" s="86"/>
    </row>
    <row r="331" spans="1:40" ht="13.5" customHeight="1">
      <c r="A331" s="86"/>
      <c r="B331" s="86"/>
      <c r="C331" s="86"/>
      <c r="D331" s="86"/>
      <c r="E331" s="86"/>
      <c r="F331" s="86"/>
      <c r="G331" s="86"/>
      <c r="H331" s="86"/>
      <c r="I331" s="86"/>
      <c r="J331" s="86"/>
      <c r="K331" s="86"/>
      <c r="L331" s="86"/>
      <c r="M331" s="86"/>
      <c r="N331" s="86"/>
      <c r="O331" s="86"/>
      <c r="P331" s="86"/>
      <c r="Q331" s="86"/>
      <c r="R331" s="86"/>
      <c r="S331" s="86"/>
      <c r="T331" s="86"/>
      <c r="U331" s="86"/>
      <c r="V331" s="86"/>
      <c r="W331" s="86"/>
      <c r="X331" s="86"/>
      <c r="Y331" s="86"/>
      <c r="Z331" s="86"/>
      <c r="AA331" s="86"/>
      <c r="AB331" s="86"/>
      <c r="AC331" s="86"/>
      <c r="AD331" s="86"/>
      <c r="AE331" s="86"/>
      <c r="AF331" s="86"/>
      <c r="AG331" s="86"/>
      <c r="AH331" s="86"/>
      <c r="AI331" s="86"/>
      <c r="AJ331" s="86"/>
      <c r="AK331" s="86"/>
      <c r="AL331" s="86"/>
      <c r="AM331" s="86"/>
      <c r="AN331" s="86"/>
    </row>
    <row r="332" spans="1:40" ht="13.5" customHeight="1">
      <c r="A332" s="86"/>
      <c r="B332" s="86"/>
      <c r="C332" s="86"/>
      <c r="D332" s="86"/>
      <c r="E332" s="86"/>
      <c r="F332" s="86"/>
      <c r="G332" s="86"/>
      <c r="H332" s="86"/>
      <c r="I332" s="86"/>
      <c r="J332" s="86"/>
      <c r="K332" s="86"/>
      <c r="L332" s="86"/>
      <c r="M332" s="86"/>
      <c r="N332" s="86"/>
      <c r="O332" s="86"/>
      <c r="P332" s="86"/>
      <c r="Q332" s="86"/>
      <c r="R332" s="86"/>
      <c r="S332" s="86"/>
      <c r="T332" s="86"/>
      <c r="U332" s="86"/>
      <c r="V332" s="86"/>
      <c r="W332" s="86"/>
      <c r="X332" s="86"/>
      <c r="Y332" s="86"/>
      <c r="Z332" s="86"/>
      <c r="AA332" s="86"/>
      <c r="AB332" s="86"/>
      <c r="AC332" s="86"/>
      <c r="AD332" s="86"/>
      <c r="AE332" s="86"/>
      <c r="AF332" s="86"/>
      <c r="AG332" s="86"/>
      <c r="AH332" s="86"/>
      <c r="AI332" s="86"/>
      <c r="AJ332" s="86"/>
      <c r="AK332" s="86"/>
      <c r="AL332" s="86"/>
      <c r="AM332" s="86"/>
      <c r="AN332" s="86"/>
    </row>
    <row r="333" spans="1:40" ht="13.5" customHeight="1">
      <c r="A333" s="86"/>
      <c r="B333" s="86"/>
      <c r="C333" s="86"/>
      <c r="D333" s="86"/>
      <c r="E333" s="86"/>
      <c r="F333" s="86"/>
      <c r="G333" s="86"/>
      <c r="H333" s="86"/>
      <c r="I333" s="86"/>
      <c r="J333" s="86"/>
      <c r="K333" s="86"/>
      <c r="L333" s="86"/>
      <c r="M333" s="86"/>
      <c r="N333" s="86"/>
      <c r="O333" s="86"/>
      <c r="P333" s="86"/>
      <c r="Q333" s="86"/>
      <c r="R333" s="86"/>
      <c r="S333" s="86"/>
      <c r="T333" s="86"/>
      <c r="U333" s="86"/>
      <c r="V333" s="86"/>
      <c r="W333" s="86"/>
      <c r="X333" s="86"/>
      <c r="Y333" s="86"/>
      <c r="Z333" s="86"/>
      <c r="AA333" s="86"/>
      <c r="AB333" s="86"/>
      <c r="AC333" s="86"/>
      <c r="AD333" s="86"/>
      <c r="AE333" s="86"/>
      <c r="AF333" s="86"/>
      <c r="AG333" s="86"/>
      <c r="AH333" s="86"/>
      <c r="AI333" s="86"/>
      <c r="AJ333" s="86"/>
      <c r="AK333" s="86"/>
      <c r="AL333" s="86"/>
      <c r="AM333" s="86"/>
      <c r="AN333" s="86"/>
    </row>
    <row r="334" spans="1:40" ht="13.5" customHeight="1">
      <c r="A334" s="86"/>
      <c r="B334" s="86"/>
      <c r="C334" s="86"/>
      <c r="D334" s="86"/>
      <c r="E334" s="86"/>
      <c r="F334" s="86"/>
      <c r="G334" s="86"/>
      <c r="H334" s="86"/>
      <c r="I334" s="86"/>
      <c r="J334" s="86"/>
      <c r="K334" s="86"/>
      <c r="L334" s="86"/>
      <c r="M334" s="86"/>
      <c r="N334" s="86"/>
      <c r="O334" s="86"/>
      <c r="P334" s="86"/>
      <c r="Q334" s="86"/>
      <c r="R334" s="86"/>
      <c r="S334" s="86"/>
      <c r="T334" s="86"/>
      <c r="U334" s="86"/>
      <c r="V334" s="86"/>
      <c r="W334" s="86"/>
      <c r="X334" s="86"/>
      <c r="Y334" s="86"/>
      <c r="Z334" s="86"/>
      <c r="AA334" s="86"/>
      <c r="AB334" s="86"/>
      <c r="AC334" s="86"/>
      <c r="AD334" s="86"/>
      <c r="AE334" s="86"/>
      <c r="AF334" s="86"/>
      <c r="AG334" s="86"/>
      <c r="AH334" s="86"/>
      <c r="AI334" s="86"/>
      <c r="AJ334" s="86"/>
      <c r="AK334" s="86"/>
      <c r="AL334" s="86"/>
      <c r="AM334" s="86"/>
      <c r="AN334" s="86"/>
    </row>
    <row r="335" spans="1:40" ht="13.5" customHeight="1">
      <c r="A335" s="86"/>
      <c r="B335" s="86"/>
      <c r="C335" s="86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6"/>
      <c r="O335" s="86"/>
      <c r="P335" s="86"/>
      <c r="Q335" s="86"/>
      <c r="R335" s="86"/>
      <c r="S335" s="86"/>
      <c r="T335" s="86"/>
      <c r="U335" s="86"/>
      <c r="V335" s="86"/>
      <c r="W335" s="86"/>
      <c r="X335" s="86"/>
      <c r="Y335" s="86"/>
      <c r="Z335" s="86"/>
      <c r="AA335" s="86"/>
      <c r="AB335" s="86"/>
      <c r="AC335" s="86"/>
      <c r="AD335" s="86"/>
      <c r="AE335" s="86"/>
      <c r="AF335" s="86"/>
      <c r="AG335" s="86"/>
      <c r="AH335" s="86"/>
      <c r="AI335" s="86"/>
      <c r="AJ335" s="86"/>
      <c r="AK335" s="86"/>
      <c r="AL335" s="86"/>
      <c r="AM335" s="86"/>
      <c r="AN335" s="86"/>
    </row>
    <row r="336" spans="1:40" ht="13.5" customHeight="1">
      <c r="A336" s="86"/>
      <c r="B336" s="86"/>
      <c r="C336" s="86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6"/>
      <c r="O336" s="86"/>
      <c r="P336" s="86"/>
      <c r="Q336" s="86"/>
      <c r="R336" s="86"/>
      <c r="S336" s="86"/>
      <c r="T336" s="86"/>
      <c r="U336" s="86"/>
      <c r="V336" s="86"/>
      <c r="W336" s="86"/>
      <c r="X336" s="86"/>
      <c r="Y336" s="86"/>
      <c r="Z336" s="86"/>
      <c r="AA336" s="86"/>
      <c r="AB336" s="86"/>
      <c r="AC336" s="86"/>
      <c r="AD336" s="86"/>
      <c r="AE336" s="86"/>
      <c r="AF336" s="86"/>
      <c r="AG336" s="86"/>
      <c r="AH336" s="86"/>
      <c r="AI336" s="86"/>
      <c r="AJ336" s="86"/>
      <c r="AK336" s="86"/>
      <c r="AL336" s="86"/>
      <c r="AM336" s="86"/>
      <c r="AN336" s="86"/>
    </row>
    <row r="337" spans="1:40" ht="13.5" customHeight="1">
      <c r="A337" s="86"/>
      <c r="B337" s="86"/>
      <c r="C337" s="86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6"/>
      <c r="O337" s="86"/>
      <c r="P337" s="86"/>
      <c r="Q337" s="86"/>
      <c r="R337" s="86"/>
      <c r="S337" s="86"/>
      <c r="T337" s="86"/>
      <c r="U337" s="86"/>
      <c r="V337" s="86"/>
      <c r="W337" s="86"/>
      <c r="X337" s="86"/>
      <c r="Y337" s="86"/>
      <c r="Z337" s="86"/>
      <c r="AA337" s="86"/>
      <c r="AB337" s="86"/>
      <c r="AC337" s="86"/>
      <c r="AD337" s="86"/>
      <c r="AE337" s="86"/>
      <c r="AF337" s="86"/>
      <c r="AG337" s="86"/>
      <c r="AH337" s="86"/>
      <c r="AI337" s="86"/>
      <c r="AJ337" s="86"/>
      <c r="AK337" s="86"/>
      <c r="AL337" s="86"/>
      <c r="AM337" s="86"/>
      <c r="AN337" s="86"/>
    </row>
    <row r="338" spans="1:40" ht="13.5" customHeight="1">
      <c r="A338" s="86"/>
      <c r="B338" s="86"/>
      <c r="C338" s="86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6"/>
      <c r="O338" s="86"/>
      <c r="P338" s="86"/>
      <c r="Q338" s="86"/>
      <c r="R338" s="86"/>
      <c r="S338" s="86"/>
      <c r="T338" s="86"/>
      <c r="U338" s="86"/>
      <c r="V338" s="86"/>
      <c r="W338" s="86"/>
      <c r="X338" s="86"/>
      <c r="Y338" s="86"/>
      <c r="Z338" s="86"/>
      <c r="AA338" s="86"/>
      <c r="AB338" s="86"/>
      <c r="AC338" s="86"/>
      <c r="AD338" s="86"/>
      <c r="AE338" s="86"/>
      <c r="AF338" s="86"/>
      <c r="AG338" s="86"/>
      <c r="AH338" s="86"/>
      <c r="AI338" s="86"/>
      <c r="AJ338" s="86"/>
      <c r="AK338" s="86"/>
      <c r="AL338" s="86"/>
      <c r="AM338" s="86"/>
      <c r="AN338" s="86"/>
    </row>
    <row r="339" spans="1:40" ht="13.5" customHeight="1">
      <c r="A339" s="86"/>
      <c r="B339" s="86"/>
      <c r="C339" s="86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6"/>
      <c r="O339" s="86"/>
      <c r="P339" s="86"/>
      <c r="Q339" s="86"/>
      <c r="R339" s="86"/>
      <c r="S339" s="86"/>
      <c r="T339" s="86"/>
      <c r="U339" s="86"/>
      <c r="V339" s="86"/>
      <c r="W339" s="86"/>
      <c r="X339" s="86"/>
      <c r="Y339" s="86"/>
      <c r="Z339" s="86"/>
      <c r="AA339" s="86"/>
      <c r="AB339" s="86"/>
      <c r="AC339" s="86"/>
      <c r="AD339" s="86"/>
      <c r="AE339" s="86"/>
      <c r="AF339" s="86"/>
      <c r="AG339" s="86"/>
      <c r="AH339" s="86"/>
      <c r="AI339" s="86"/>
      <c r="AJ339" s="86"/>
      <c r="AK339" s="86"/>
      <c r="AL339" s="86"/>
      <c r="AM339" s="86"/>
      <c r="AN339" s="86"/>
    </row>
    <row r="340" spans="1:40" ht="13.5" customHeight="1">
      <c r="A340" s="86"/>
      <c r="B340" s="86"/>
      <c r="C340" s="86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6"/>
      <c r="O340" s="86"/>
      <c r="P340" s="86"/>
      <c r="Q340" s="86"/>
      <c r="R340" s="86"/>
      <c r="S340" s="86"/>
      <c r="T340" s="86"/>
      <c r="U340" s="86"/>
      <c r="V340" s="86"/>
      <c r="W340" s="86"/>
      <c r="X340" s="86"/>
      <c r="Y340" s="86"/>
      <c r="Z340" s="86"/>
      <c r="AA340" s="86"/>
      <c r="AB340" s="86"/>
      <c r="AC340" s="86"/>
      <c r="AD340" s="86"/>
      <c r="AE340" s="86"/>
      <c r="AF340" s="86"/>
      <c r="AG340" s="86"/>
      <c r="AH340" s="86"/>
      <c r="AI340" s="86"/>
      <c r="AJ340" s="86"/>
      <c r="AK340" s="86"/>
      <c r="AL340" s="86"/>
      <c r="AM340" s="86"/>
      <c r="AN340" s="86"/>
    </row>
    <row r="341" spans="1:40" ht="13.5" customHeight="1">
      <c r="A341" s="86"/>
      <c r="B341" s="86"/>
      <c r="C341" s="86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6"/>
      <c r="O341" s="86"/>
      <c r="P341" s="86"/>
      <c r="Q341" s="86"/>
      <c r="R341" s="86"/>
      <c r="S341" s="86"/>
      <c r="T341" s="86"/>
      <c r="U341" s="86"/>
      <c r="V341" s="86"/>
      <c r="W341" s="86"/>
      <c r="X341" s="86"/>
      <c r="Y341" s="86"/>
      <c r="Z341" s="86"/>
      <c r="AA341" s="86"/>
      <c r="AB341" s="86"/>
      <c r="AC341" s="86"/>
      <c r="AD341" s="86"/>
      <c r="AE341" s="86"/>
      <c r="AF341" s="86"/>
      <c r="AG341" s="86"/>
      <c r="AH341" s="86"/>
      <c r="AI341" s="86"/>
      <c r="AJ341" s="86"/>
      <c r="AK341" s="86"/>
      <c r="AL341" s="86"/>
      <c r="AM341" s="86"/>
      <c r="AN341" s="86"/>
    </row>
    <row r="342" spans="1:40" ht="13.5" customHeight="1">
      <c r="A342" s="86"/>
      <c r="B342" s="86"/>
      <c r="C342" s="86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6"/>
      <c r="O342" s="86"/>
      <c r="P342" s="86"/>
      <c r="Q342" s="86"/>
      <c r="R342" s="86"/>
      <c r="S342" s="86"/>
      <c r="T342" s="86"/>
      <c r="U342" s="86"/>
      <c r="V342" s="86"/>
      <c r="W342" s="86"/>
      <c r="X342" s="86"/>
      <c r="Y342" s="86"/>
      <c r="Z342" s="86"/>
      <c r="AA342" s="86"/>
      <c r="AB342" s="86"/>
      <c r="AC342" s="86"/>
      <c r="AD342" s="86"/>
      <c r="AE342" s="86"/>
      <c r="AF342" s="86"/>
      <c r="AG342" s="86"/>
      <c r="AH342" s="86"/>
      <c r="AI342" s="86"/>
      <c r="AJ342" s="86"/>
      <c r="AK342" s="86"/>
      <c r="AL342" s="86"/>
      <c r="AM342" s="86"/>
      <c r="AN342" s="86"/>
    </row>
    <row r="343" spans="1:40" ht="13.5" customHeight="1">
      <c r="A343" s="86"/>
      <c r="B343" s="86"/>
      <c r="C343" s="86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6"/>
      <c r="O343" s="86"/>
      <c r="P343" s="86"/>
      <c r="Q343" s="86"/>
      <c r="R343" s="86"/>
      <c r="S343" s="86"/>
      <c r="T343" s="86"/>
      <c r="U343" s="86"/>
      <c r="V343" s="86"/>
      <c r="W343" s="86"/>
      <c r="X343" s="86"/>
      <c r="Y343" s="86"/>
      <c r="Z343" s="86"/>
      <c r="AA343" s="86"/>
      <c r="AB343" s="86"/>
      <c r="AC343" s="86"/>
      <c r="AD343" s="86"/>
      <c r="AE343" s="86"/>
      <c r="AF343" s="86"/>
      <c r="AG343" s="86"/>
      <c r="AH343" s="86"/>
      <c r="AI343" s="86"/>
      <c r="AJ343" s="86"/>
      <c r="AK343" s="86"/>
      <c r="AL343" s="86"/>
      <c r="AM343" s="86"/>
      <c r="AN343" s="86"/>
    </row>
    <row r="344" spans="1:40" ht="13.5" customHeight="1">
      <c r="A344" s="86"/>
      <c r="B344" s="86"/>
      <c r="C344" s="86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6"/>
      <c r="O344" s="86"/>
      <c r="P344" s="86"/>
      <c r="Q344" s="86"/>
      <c r="R344" s="86"/>
      <c r="S344" s="86"/>
      <c r="T344" s="86"/>
      <c r="U344" s="86"/>
      <c r="V344" s="86"/>
      <c r="W344" s="86"/>
      <c r="X344" s="86"/>
      <c r="Y344" s="86"/>
      <c r="Z344" s="86"/>
      <c r="AA344" s="86"/>
      <c r="AB344" s="86"/>
      <c r="AC344" s="86"/>
      <c r="AD344" s="86"/>
      <c r="AE344" s="86"/>
      <c r="AF344" s="86"/>
      <c r="AG344" s="86"/>
      <c r="AH344" s="86"/>
      <c r="AI344" s="86"/>
      <c r="AJ344" s="86"/>
      <c r="AK344" s="86"/>
      <c r="AL344" s="86"/>
      <c r="AM344" s="86"/>
      <c r="AN344" s="86"/>
    </row>
    <row r="345" spans="1:40" ht="13.5" customHeight="1">
      <c r="A345" s="86"/>
      <c r="B345" s="86"/>
      <c r="C345" s="86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6"/>
      <c r="O345" s="86"/>
      <c r="P345" s="86"/>
      <c r="Q345" s="86"/>
      <c r="R345" s="86"/>
      <c r="S345" s="86"/>
      <c r="T345" s="86"/>
      <c r="U345" s="86"/>
      <c r="V345" s="86"/>
      <c r="W345" s="86"/>
      <c r="X345" s="86"/>
      <c r="Y345" s="86"/>
      <c r="Z345" s="86"/>
      <c r="AA345" s="86"/>
      <c r="AB345" s="86"/>
      <c r="AC345" s="86"/>
      <c r="AD345" s="86"/>
      <c r="AE345" s="86"/>
      <c r="AF345" s="86"/>
      <c r="AG345" s="86"/>
      <c r="AH345" s="86"/>
      <c r="AI345" s="86"/>
      <c r="AJ345" s="86"/>
      <c r="AK345" s="86"/>
      <c r="AL345" s="86"/>
      <c r="AM345" s="86"/>
      <c r="AN345" s="86"/>
    </row>
    <row r="346" spans="1:40" ht="13.5" customHeight="1">
      <c r="A346" s="86"/>
      <c r="B346" s="86"/>
      <c r="C346" s="86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6"/>
      <c r="O346" s="86"/>
      <c r="P346" s="86"/>
      <c r="Q346" s="86"/>
      <c r="R346" s="86"/>
      <c r="S346" s="86"/>
      <c r="T346" s="86"/>
      <c r="U346" s="86"/>
      <c r="V346" s="86"/>
      <c r="W346" s="86"/>
      <c r="X346" s="86"/>
      <c r="Y346" s="86"/>
      <c r="Z346" s="86"/>
      <c r="AA346" s="86"/>
      <c r="AB346" s="86"/>
      <c r="AC346" s="86"/>
      <c r="AD346" s="86"/>
      <c r="AE346" s="86"/>
      <c r="AF346" s="86"/>
      <c r="AG346" s="86"/>
      <c r="AH346" s="86"/>
      <c r="AI346" s="86"/>
      <c r="AJ346" s="86"/>
      <c r="AK346" s="86"/>
      <c r="AL346" s="86"/>
      <c r="AM346" s="86"/>
      <c r="AN346" s="86"/>
    </row>
    <row r="347" spans="1:40" ht="13.5" customHeight="1">
      <c r="A347" s="86"/>
      <c r="B347" s="86"/>
      <c r="C347" s="86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6"/>
      <c r="O347" s="86"/>
      <c r="P347" s="86"/>
      <c r="Q347" s="86"/>
      <c r="R347" s="86"/>
      <c r="S347" s="86"/>
      <c r="T347" s="86"/>
      <c r="U347" s="86"/>
      <c r="V347" s="86"/>
      <c r="W347" s="86"/>
      <c r="X347" s="86"/>
      <c r="Y347" s="86"/>
      <c r="Z347" s="86"/>
      <c r="AA347" s="86"/>
      <c r="AB347" s="86"/>
      <c r="AC347" s="86"/>
      <c r="AD347" s="86"/>
      <c r="AE347" s="86"/>
      <c r="AF347" s="86"/>
      <c r="AG347" s="86"/>
      <c r="AH347" s="86"/>
      <c r="AI347" s="86"/>
      <c r="AJ347" s="86"/>
      <c r="AK347" s="86"/>
      <c r="AL347" s="86"/>
      <c r="AM347" s="86"/>
      <c r="AN347" s="86"/>
    </row>
    <row r="348" spans="1:40" ht="13.5" customHeight="1">
      <c r="A348" s="86"/>
      <c r="B348" s="86"/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  <c r="S348" s="86"/>
      <c r="T348" s="86"/>
      <c r="U348" s="86"/>
      <c r="V348" s="86"/>
      <c r="W348" s="86"/>
      <c r="X348" s="86"/>
      <c r="Y348" s="86"/>
      <c r="Z348" s="86"/>
      <c r="AA348" s="86"/>
      <c r="AB348" s="86"/>
      <c r="AC348" s="86"/>
      <c r="AD348" s="86"/>
      <c r="AE348" s="86"/>
      <c r="AF348" s="86"/>
      <c r="AG348" s="86"/>
      <c r="AH348" s="86"/>
      <c r="AI348" s="86"/>
      <c r="AJ348" s="86"/>
      <c r="AK348" s="86"/>
      <c r="AL348" s="86"/>
      <c r="AM348" s="86"/>
      <c r="AN348" s="86"/>
    </row>
    <row r="349" spans="1:40" ht="13.5" customHeight="1">
      <c r="A349" s="86"/>
      <c r="B349" s="86"/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  <c r="S349" s="86"/>
      <c r="T349" s="86"/>
      <c r="U349" s="86"/>
      <c r="V349" s="86"/>
      <c r="W349" s="86"/>
      <c r="X349" s="86"/>
      <c r="Y349" s="86"/>
      <c r="Z349" s="86"/>
      <c r="AA349" s="86"/>
      <c r="AB349" s="86"/>
      <c r="AC349" s="86"/>
      <c r="AD349" s="86"/>
      <c r="AE349" s="86"/>
      <c r="AF349" s="86"/>
      <c r="AG349" s="86"/>
      <c r="AH349" s="86"/>
      <c r="AI349" s="86"/>
      <c r="AJ349" s="86"/>
      <c r="AK349" s="86"/>
      <c r="AL349" s="86"/>
      <c r="AM349" s="86"/>
      <c r="AN349" s="86"/>
    </row>
    <row r="350" spans="1:40" ht="13.5" customHeight="1">
      <c r="A350" s="86"/>
      <c r="B350" s="86"/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  <c r="S350" s="86"/>
      <c r="T350" s="86"/>
      <c r="U350" s="86"/>
      <c r="V350" s="86"/>
      <c r="W350" s="86"/>
      <c r="X350" s="86"/>
      <c r="Y350" s="86"/>
      <c r="Z350" s="86"/>
      <c r="AA350" s="86"/>
      <c r="AB350" s="86"/>
      <c r="AC350" s="86"/>
      <c r="AD350" s="86"/>
      <c r="AE350" s="86"/>
      <c r="AF350" s="86"/>
      <c r="AG350" s="86"/>
      <c r="AH350" s="86"/>
      <c r="AI350" s="86"/>
      <c r="AJ350" s="86"/>
      <c r="AK350" s="86"/>
      <c r="AL350" s="86"/>
      <c r="AM350" s="86"/>
      <c r="AN350" s="86"/>
    </row>
    <row r="351" spans="1:40" ht="13.5" customHeight="1">
      <c r="A351" s="86"/>
      <c r="B351" s="86"/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  <c r="S351" s="86"/>
      <c r="T351" s="86"/>
      <c r="U351" s="86"/>
      <c r="V351" s="86"/>
      <c r="W351" s="86"/>
      <c r="X351" s="86"/>
      <c r="Y351" s="86"/>
      <c r="Z351" s="86"/>
      <c r="AA351" s="86"/>
      <c r="AB351" s="86"/>
      <c r="AC351" s="86"/>
      <c r="AD351" s="86"/>
      <c r="AE351" s="86"/>
      <c r="AF351" s="86"/>
      <c r="AG351" s="86"/>
      <c r="AH351" s="86"/>
      <c r="AI351" s="86"/>
      <c r="AJ351" s="86"/>
      <c r="AK351" s="86"/>
      <c r="AL351" s="86"/>
      <c r="AM351" s="86"/>
      <c r="AN351" s="86"/>
    </row>
    <row r="352" spans="1:40" ht="13.5" customHeight="1">
      <c r="A352" s="86"/>
      <c r="B352" s="86"/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  <c r="S352" s="86"/>
      <c r="T352" s="86"/>
      <c r="U352" s="86"/>
      <c r="V352" s="86"/>
      <c r="W352" s="86"/>
      <c r="X352" s="86"/>
      <c r="Y352" s="86"/>
      <c r="Z352" s="86"/>
      <c r="AA352" s="86"/>
      <c r="AB352" s="86"/>
      <c r="AC352" s="86"/>
      <c r="AD352" s="86"/>
      <c r="AE352" s="86"/>
      <c r="AF352" s="86"/>
      <c r="AG352" s="86"/>
      <c r="AH352" s="86"/>
      <c r="AI352" s="86"/>
      <c r="AJ352" s="86"/>
      <c r="AK352" s="86"/>
      <c r="AL352" s="86"/>
      <c r="AM352" s="86"/>
      <c r="AN352" s="86"/>
    </row>
    <row r="353" spans="1:40" ht="13.5" customHeight="1">
      <c r="A353" s="86"/>
      <c r="B353" s="86"/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  <c r="S353" s="86"/>
      <c r="T353" s="86"/>
      <c r="U353" s="86"/>
      <c r="V353" s="86"/>
      <c r="W353" s="86"/>
      <c r="X353" s="86"/>
      <c r="Y353" s="86"/>
      <c r="Z353" s="86"/>
      <c r="AA353" s="86"/>
      <c r="AB353" s="86"/>
      <c r="AC353" s="86"/>
      <c r="AD353" s="86"/>
      <c r="AE353" s="86"/>
      <c r="AF353" s="86"/>
      <c r="AG353" s="86"/>
      <c r="AH353" s="86"/>
      <c r="AI353" s="86"/>
      <c r="AJ353" s="86"/>
      <c r="AK353" s="86"/>
      <c r="AL353" s="86"/>
      <c r="AM353" s="86"/>
      <c r="AN353" s="86"/>
    </row>
    <row r="354" spans="1:40" ht="13.5" customHeight="1">
      <c r="A354" s="86"/>
      <c r="B354" s="86"/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  <c r="S354" s="86"/>
      <c r="T354" s="86"/>
      <c r="U354" s="86"/>
      <c r="V354" s="86"/>
      <c r="W354" s="86"/>
      <c r="X354" s="86"/>
      <c r="Y354" s="86"/>
      <c r="Z354" s="86"/>
      <c r="AA354" s="86"/>
      <c r="AB354" s="86"/>
      <c r="AC354" s="86"/>
      <c r="AD354" s="86"/>
      <c r="AE354" s="86"/>
      <c r="AF354" s="86"/>
      <c r="AG354" s="86"/>
      <c r="AH354" s="86"/>
      <c r="AI354" s="86"/>
      <c r="AJ354" s="86"/>
      <c r="AK354" s="86"/>
      <c r="AL354" s="86"/>
      <c r="AM354" s="86"/>
      <c r="AN354" s="86"/>
    </row>
    <row r="355" spans="1:40" ht="13.5" customHeight="1">
      <c r="A355" s="86"/>
      <c r="B355" s="86"/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  <c r="S355" s="86"/>
      <c r="T355" s="86"/>
      <c r="U355" s="86"/>
      <c r="V355" s="86"/>
      <c r="W355" s="86"/>
      <c r="X355" s="86"/>
      <c r="Y355" s="86"/>
      <c r="Z355" s="86"/>
      <c r="AA355" s="86"/>
      <c r="AB355" s="86"/>
      <c r="AC355" s="86"/>
      <c r="AD355" s="86"/>
      <c r="AE355" s="86"/>
      <c r="AF355" s="86"/>
      <c r="AG355" s="86"/>
      <c r="AH355" s="86"/>
      <c r="AI355" s="86"/>
      <c r="AJ355" s="86"/>
      <c r="AK355" s="86"/>
      <c r="AL355" s="86"/>
      <c r="AM355" s="86"/>
      <c r="AN355" s="86"/>
    </row>
    <row r="356" spans="1:40" ht="13.5" customHeight="1">
      <c r="A356" s="86"/>
      <c r="B356" s="86"/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  <c r="S356" s="86"/>
      <c r="T356" s="86"/>
      <c r="U356" s="86"/>
      <c r="V356" s="86"/>
      <c r="W356" s="86"/>
      <c r="X356" s="86"/>
      <c r="Y356" s="86"/>
      <c r="Z356" s="86"/>
      <c r="AA356" s="86"/>
      <c r="AB356" s="86"/>
      <c r="AC356" s="86"/>
      <c r="AD356" s="86"/>
      <c r="AE356" s="86"/>
      <c r="AF356" s="86"/>
      <c r="AG356" s="86"/>
      <c r="AH356" s="86"/>
      <c r="AI356" s="86"/>
      <c r="AJ356" s="86"/>
      <c r="AK356" s="86"/>
      <c r="AL356" s="86"/>
      <c r="AM356" s="86"/>
      <c r="AN356" s="86"/>
    </row>
    <row r="357" spans="1:40" ht="13.5" customHeight="1">
      <c r="A357" s="86"/>
      <c r="B357" s="86"/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  <c r="S357" s="86"/>
      <c r="T357" s="86"/>
      <c r="U357" s="86"/>
      <c r="V357" s="86"/>
      <c r="W357" s="86"/>
      <c r="X357" s="86"/>
      <c r="Y357" s="86"/>
      <c r="Z357" s="86"/>
      <c r="AA357" s="86"/>
      <c r="AB357" s="86"/>
      <c r="AC357" s="86"/>
      <c r="AD357" s="86"/>
      <c r="AE357" s="86"/>
      <c r="AF357" s="86"/>
      <c r="AG357" s="86"/>
      <c r="AH357" s="86"/>
      <c r="AI357" s="86"/>
      <c r="AJ357" s="86"/>
      <c r="AK357" s="86"/>
      <c r="AL357" s="86"/>
      <c r="AM357" s="86"/>
      <c r="AN357" s="86"/>
    </row>
    <row r="358" spans="1:40" ht="13.5" customHeight="1">
      <c r="A358" s="86"/>
      <c r="B358" s="86"/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  <c r="S358" s="86"/>
      <c r="T358" s="86"/>
      <c r="U358" s="86"/>
      <c r="V358" s="86"/>
      <c r="W358" s="86"/>
      <c r="X358" s="86"/>
      <c r="Y358" s="86"/>
      <c r="Z358" s="86"/>
      <c r="AA358" s="86"/>
      <c r="AB358" s="86"/>
      <c r="AC358" s="86"/>
      <c r="AD358" s="86"/>
      <c r="AE358" s="86"/>
      <c r="AF358" s="86"/>
      <c r="AG358" s="86"/>
      <c r="AH358" s="86"/>
      <c r="AI358" s="86"/>
      <c r="AJ358" s="86"/>
      <c r="AK358" s="86"/>
      <c r="AL358" s="86"/>
      <c r="AM358" s="86"/>
      <c r="AN358" s="86"/>
    </row>
    <row r="359" spans="1:40" ht="13.5" customHeight="1">
      <c r="A359" s="86"/>
      <c r="B359" s="86"/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  <c r="S359" s="86"/>
      <c r="T359" s="86"/>
      <c r="U359" s="86"/>
      <c r="V359" s="86"/>
      <c r="W359" s="86"/>
      <c r="X359" s="86"/>
      <c r="Y359" s="86"/>
      <c r="Z359" s="86"/>
      <c r="AA359" s="86"/>
      <c r="AB359" s="86"/>
      <c r="AC359" s="86"/>
      <c r="AD359" s="86"/>
      <c r="AE359" s="86"/>
      <c r="AF359" s="86"/>
      <c r="AG359" s="86"/>
      <c r="AH359" s="86"/>
      <c r="AI359" s="86"/>
      <c r="AJ359" s="86"/>
      <c r="AK359" s="86"/>
      <c r="AL359" s="86"/>
      <c r="AM359" s="86"/>
      <c r="AN359" s="86"/>
    </row>
    <row r="360" spans="1:40" ht="13.5" customHeight="1">
      <c r="A360" s="86"/>
      <c r="B360" s="86"/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  <c r="S360" s="86"/>
      <c r="T360" s="86"/>
      <c r="U360" s="86"/>
      <c r="V360" s="86"/>
      <c r="W360" s="86"/>
      <c r="X360" s="86"/>
      <c r="Y360" s="86"/>
      <c r="Z360" s="86"/>
      <c r="AA360" s="86"/>
      <c r="AB360" s="86"/>
      <c r="AC360" s="86"/>
      <c r="AD360" s="86"/>
      <c r="AE360" s="86"/>
      <c r="AF360" s="86"/>
      <c r="AG360" s="86"/>
      <c r="AH360" s="86"/>
      <c r="AI360" s="86"/>
      <c r="AJ360" s="86"/>
      <c r="AK360" s="86"/>
      <c r="AL360" s="86"/>
      <c r="AM360" s="86"/>
      <c r="AN360" s="86"/>
    </row>
    <row r="361" spans="1:40" ht="13.5" customHeight="1">
      <c r="A361" s="86"/>
      <c r="B361" s="86"/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  <c r="S361" s="86"/>
      <c r="T361" s="86"/>
      <c r="U361" s="86"/>
      <c r="V361" s="86"/>
      <c r="W361" s="86"/>
      <c r="X361" s="86"/>
      <c r="Y361" s="86"/>
      <c r="Z361" s="86"/>
      <c r="AA361" s="86"/>
      <c r="AB361" s="86"/>
      <c r="AC361" s="86"/>
      <c r="AD361" s="86"/>
      <c r="AE361" s="86"/>
      <c r="AF361" s="86"/>
      <c r="AG361" s="86"/>
      <c r="AH361" s="86"/>
      <c r="AI361" s="86"/>
      <c r="AJ361" s="86"/>
      <c r="AK361" s="86"/>
      <c r="AL361" s="86"/>
      <c r="AM361" s="86"/>
      <c r="AN361" s="86"/>
    </row>
    <row r="362" spans="1:40" ht="13.5" customHeight="1">
      <c r="A362" s="86"/>
      <c r="B362" s="86"/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  <c r="S362" s="86"/>
      <c r="T362" s="86"/>
      <c r="U362" s="86"/>
      <c r="V362" s="86"/>
      <c r="W362" s="86"/>
      <c r="X362" s="86"/>
      <c r="Y362" s="86"/>
      <c r="Z362" s="86"/>
      <c r="AA362" s="86"/>
      <c r="AB362" s="86"/>
      <c r="AC362" s="86"/>
      <c r="AD362" s="86"/>
      <c r="AE362" s="86"/>
      <c r="AF362" s="86"/>
      <c r="AG362" s="86"/>
      <c r="AH362" s="86"/>
      <c r="AI362" s="86"/>
      <c r="AJ362" s="86"/>
      <c r="AK362" s="86"/>
      <c r="AL362" s="86"/>
      <c r="AM362" s="86"/>
      <c r="AN362" s="86"/>
    </row>
    <row r="363" spans="1:40" ht="13.5" customHeight="1">
      <c r="A363" s="86"/>
      <c r="B363" s="86"/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  <c r="S363" s="86"/>
      <c r="T363" s="86"/>
      <c r="U363" s="86"/>
      <c r="V363" s="86"/>
      <c r="W363" s="86"/>
      <c r="X363" s="86"/>
      <c r="Y363" s="86"/>
      <c r="Z363" s="86"/>
      <c r="AA363" s="86"/>
      <c r="AB363" s="86"/>
      <c r="AC363" s="86"/>
      <c r="AD363" s="86"/>
      <c r="AE363" s="86"/>
      <c r="AF363" s="86"/>
      <c r="AG363" s="86"/>
      <c r="AH363" s="86"/>
      <c r="AI363" s="86"/>
      <c r="AJ363" s="86"/>
      <c r="AK363" s="86"/>
      <c r="AL363" s="86"/>
      <c r="AM363" s="86"/>
      <c r="AN363" s="86"/>
    </row>
    <row r="364" spans="1:40" ht="13.5" customHeight="1">
      <c r="A364" s="86"/>
      <c r="B364" s="86"/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  <c r="S364" s="86"/>
      <c r="T364" s="86"/>
      <c r="U364" s="86"/>
      <c r="V364" s="86"/>
      <c r="W364" s="86"/>
      <c r="X364" s="86"/>
      <c r="Y364" s="86"/>
      <c r="Z364" s="86"/>
      <c r="AA364" s="86"/>
      <c r="AB364" s="86"/>
      <c r="AC364" s="86"/>
      <c r="AD364" s="86"/>
      <c r="AE364" s="86"/>
      <c r="AF364" s="86"/>
      <c r="AG364" s="86"/>
      <c r="AH364" s="86"/>
      <c r="AI364" s="86"/>
      <c r="AJ364" s="86"/>
      <c r="AK364" s="86"/>
      <c r="AL364" s="86"/>
      <c r="AM364" s="86"/>
      <c r="AN364" s="86"/>
    </row>
    <row r="365" spans="1:40" ht="13.5" customHeight="1">
      <c r="A365" s="86"/>
      <c r="B365" s="86"/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  <c r="S365" s="86"/>
      <c r="T365" s="86"/>
      <c r="U365" s="86"/>
      <c r="V365" s="86"/>
      <c r="W365" s="86"/>
      <c r="X365" s="86"/>
      <c r="Y365" s="86"/>
      <c r="Z365" s="86"/>
      <c r="AA365" s="86"/>
      <c r="AB365" s="86"/>
      <c r="AC365" s="86"/>
      <c r="AD365" s="86"/>
      <c r="AE365" s="86"/>
      <c r="AF365" s="86"/>
      <c r="AG365" s="86"/>
      <c r="AH365" s="86"/>
      <c r="AI365" s="86"/>
      <c r="AJ365" s="86"/>
      <c r="AK365" s="86"/>
      <c r="AL365" s="86"/>
      <c r="AM365" s="86"/>
      <c r="AN365" s="86"/>
    </row>
    <row r="366" spans="1:40" ht="13.5" customHeight="1">
      <c r="A366" s="86"/>
      <c r="B366" s="86"/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  <c r="S366" s="86"/>
      <c r="T366" s="86"/>
      <c r="U366" s="86"/>
      <c r="V366" s="86"/>
      <c r="W366" s="86"/>
      <c r="X366" s="86"/>
      <c r="Y366" s="86"/>
      <c r="Z366" s="86"/>
      <c r="AA366" s="86"/>
      <c r="AB366" s="86"/>
      <c r="AC366" s="86"/>
      <c r="AD366" s="86"/>
      <c r="AE366" s="86"/>
      <c r="AF366" s="86"/>
      <c r="AG366" s="86"/>
      <c r="AH366" s="86"/>
      <c r="AI366" s="86"/>
      <c r="AJ366" s="86"/>
      <c r="AK366" s="86"/>
      <c r="AL366" s="86"/>
      <c r="AM366" s="86"/>
      <c r="AN366" s="86"/>
    </row>
    <row r="367" spans="1:40" ht="13.5" customHeight="1">
      <c r="A367" s="86"/>
      <c r="B367" s="86"/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  <c r="S367" s="86"/>
      <c r="T367" s="86"/>
      <c r="U367" s="86"/>
      <c r="V367" s="86"/>
      <c r="W367" s="86"/>
      <c r="X367" s="86"/>
      <c r="Y367" s="86"/>
      <c r="Z367" s="86"/>
      <c r="AA367" s="86"/>
      <c r="AB367" s="86"/>
      <c r="AC367" s="86"/>
      <c r="AD367" s="86"/>
      <c r="AE367" s="86"/>
      <c r="AF367" s="86"/>
      <c r="AG367" s="86"/>
      <c r="AH367" s="86"/>
      <c r="AI367" s="86"/>
      <c r="AJ367" s="86"/>
      <c r="AK367" s="86"/>
      <c r="AL367" s="86"/>
      <c r="AM367" s="86"/>
      <c r="AN367" s="86"/>
    </row>
    <row r="368" spans="1:40" ht="13.5" customHeight="1">
      <c r="A368" s="86"/>
      <c r="B368" s="86"/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  <c r="S368" s="86"/>
      <c r="T368" s="86"/>
      <c r="U368" s="86"/>
      <c r="V368" s="86"/>
      <c r="W368" s="86"/>
      <c r="X368" s="86"/>
      <c r="Y368" s="86"/>
      <c r="Z368" s="86"/>
      <c r="AA368" s="86"/>
      <c r="AB368" s="86"/>
      <c r="AC368" s="86"/>
      <c r="AD368" s="86"/>
      <c r="AE368" s="86"/>
      <c r="AF368" s="86"/>
      <c r="AG368" s="86"/>
      <c r="AH368" s="86"/>
      <c r="AI368" s="86"/>
      <c r="AJ368" s="86"/>
      <c r="AK368" s="86"/>
      <c r="AL368" s="86"/>
      <c r="AM368" s="86"/>
      <c r="AN368" s="86"/>
    </row>
    <row r="369" spans="1:40" ht="13.5" customHeight="1">
      <c r="A369" s="86"/>
      <c r="B369" s="86"/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  <c r="S369" s="86"/>
      <c r="T369" s="86"/>
      <c r="U369" s="86"/>
      <c r="V369" s="86"/>
      <c r="W369" s="86"/>
      <c r="X369" s="86"/>
      <c r="Y369" s="86"/>
      <c r="Z369" s="86"/>
      <c r="AA369" s="86"/>
      <c r="AB369" s="86"/>
      <c r="AC369" s="86"/>
      <c r="AD369" s="86"/>
      <c r="AE369" s="86"/>
      <c r="AF369" s="86"/>
      <c r="AG369" s="86"/>
      <c r="AH369" s="86"/>
      <c r="AI369" s="86"/>
      <c r="AJ369" s="86"/>
      <c r="AK369" s="86"/>
      <c r="AL369" s="86"/>
      <c r="AM369" s="86"/>
      <c r="AN369" s="86"/>
    </row>
    <row r="370" spans="1:40" ht="13.5" customHeight="1">
      <c r="A370" s="86"/>
      <c r="B370" s="86"/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  <c r="S370" s="86"/>
      <c r="T370" s="86"/>
      <c r="U370" s="86"/>
      <c r="V370" s="86"/>
      <c r="W370" s="86"/>
      <c r="X370" s="86"/>
      <c r="Y370" s="86"/>
      <c r="Z370" s="86"/>
      <c r="AA370" s="86"/>
      <c r="AB370" s="86"/>
      <c r="AC370" s="86"/>
      <c r="AD370" s="86"/>
      <c r="AE370" s="86"/>
      <c r="AF370" s="86"/>
      <c r="AG370" s="86"/>
      <c r="AH370" s="86"/>
      <c r="AI370" s="86"/>
      <c r="AJ370" s="86"/>
      <c r="AK370" s="86"/>
      <c r="AL370" s="86"/>
      <c r="AM370" s="86"/>
      <c r="AN370" s="86"/>
    </row>
    <row r="371" spans="1:40" ht="13.5" customHeight="1">
      <c r="A371" s="86"/>
      <c r="B371" s="86"/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6"/>
      <c r="O371" s="86"/>
      <c r="P371" s="86"/>
      <c r="Q371" s="86"/>
      <c r="R371" s="86"/>
      <c r="S371" s="86"/>
      <c r="T371" s="86"/>
      <c r="U371" s="86"/>
      <c r="V371" s="86"/>
      <c r="W371" s="86"/>
      <c r="X371" s="86"/>
      <c r="Y371" s="86"/>
      <c r="Z371" s="86"/>
      <c r="AA371" s="86"/>
      <c r="AB371" s="86"/>
      <c r="AC371" s="86"/>
      <c r="AD371" s="86"/>
      <c r="AE371" s="86"/>
      <c r="AF371" s="86"/>
      <c r="AG371" s="86"/>
      <c r="AH371" s="86"/>
      <c r="AI371" s="86"/>
      <c r="AJ371" s="86"/>
      <c r="AK371" s="86"/>
      <c r="AL371" s="86"/>
      <c r="AM371" s="86"/>
      <c r="AN371" s="86"/>
    </row>
    <row r="372" spans="1:40" ht="13.5" customHeight="1">
      <c r="A372" s="86"/>
      <c r="B372" s="86"/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6"/>
      <c r="O372" s="86"/>
      <c r="P372" s="86"/>
      <c r="Q372" s="86"/>
      <c r="R372" s="86"/>
      <c r="S372" s="86"/>
      <c r="T372" s="86"/>
      <c r="U372" s="86"/>
      <c r="V372" s="86"/>
      <c r="W372" s="86"/>
      <c r="X372" s="86"/>
      <c r="Y372" s="86"/>
      <c r="Z372" s="86"/>
      <c r="AA372" s="86"/>
      <c r="AB372" s="86"/>
      <c r="AC372" s="86"/>
      <c r="AD372" s="86"/>
      <c r="AE372" s="86"/>
      <c r="AF372" s="86"/>
      <c r="AG372" s="86"/>
      <c r="AH372" s="86"/>
      <c r="AI372" s="86"/>
      <c r="AJ372" s="86"/>
      <c r="AK372" s="86"/>
      <c r="AL372" s="86"/>
      <c r="AM372" s="86"/>
      <c r="AN372" s="86"/>
    </row>
    <row r="373" spans="1:40" ht="13.5" customHeight="1">
      <c r="A373" s="86"/>
      <c r="B373" s="86"/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6"/>
      <c r="O373" s="86"/>
      <c r="P373" s="86"/>
      <c r="Q373" s="86"/>
      <c r="R373" s="86"/>
      <c r="S373" s="86"/>
      <c r="T373" s="86"/>
      <c r="U373" s="86"/>
      <c r="V373" s="86"/>
      <c r="W373" s="86"/>
      <c r="X373" s="86"/>
      <c r="Y373" s="86"/>
      <c r="Z373" s="86"/>
      <c r="AA373" s="86"/>
      <c r="AB373" s="86"/>
      <c r="AC373" s="86"/>
      <c r="AD373" s="86"/>
      <c r="AE373" s="86"/>
      <c r="AF373" s="86"/>
      <c r="AG373" s="86"/>
      <c r="AH373" s="86"/>
      <c r="AI373" s="86"/>
      <c r="AJ373" s="86"/>
      <c r="AK373" s="86"/>
      <c r="AL373" s="86"/>
      <c r="AM373" s="86"/>
      <c r="AN373" s="86"/>
    </row>
    <row r="374" spans="1:40" ht="13.5" customHeight="1">
      <c r="A374" s="86"/>
      <c r="B374" s="86"/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6"/>
      <c r="O374" s="86"/>
      <c r="P374" s="86"/>
      <c r="Q374" s="86"/>
      <c r="R374" s="86"/>
      <c r="S374" s="86"/>
      <c r="T374" s="86"/>
      <c r="U374" s="86"/>
      <c r="V374" s="86"/>
      <c r="W374" s="86"/>
      <c r="X374" s="86"/>
      <c r="Y374" s="86"/>
      <c r="Z374" s="86"/>
      <c r="AA374" s="86"/>
      <c r="AB374" s="86"/>
      <c r="AC374" s="86"/>
      <c r="AD374" s="86"/>
      <c r="AE374" s="86"/>
      <c r="AF374" s="86"/>
      <c r="AG374" s="86"/>
      <c r="AH374" s="86"/>
      <c r="AI374" s="86"/>
      <c r="AJ374" s="86"/>
      <c r="AK374" s="86"/>
      <c r="AL374" s="86"/>
      <c r="AM374" s="86"/>
      <c r="AN374" s="86"/>
    </row>
    <row r="375" spans="1:40" ht="13.5" customHeight="1">
      <c r="A375" s="86"/>
      <c r="B375" s="86"/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6"/>
      <c r="O375" s="86"/>
      <c r="P375" s="86"/>
      <c r="Q375" s="86"/>
      <c r="R375" s="86"/>
      <c r="S375" s="86"/>
      <c r="T375" s="86"/>
      <c r="U375" s="86"/>
      <c r="V375" s="86"/>
      <c r="W375" s="86"/>
      <c r="X375" s="86"/>
      <c r="Y375" s="86"/>
      <c r="Z375" s="86"/>
      <c r="AA375" s="86"/>
      <c r="AB375" s="86"/>
      <c r="AC375" s="86"/>
      <c r="AD375" s="86"/>
      <c r="AE375" s="86"/>
      <c r="AF375" s="86"/>
      <c r="AG375" s="86"/>
      <c r="AH375" s="86"/>
      <c r="AI375" s="86"/>
      <c r="AJ375" s="86"/>
      <c r="AK375" s="86"/>
      <c r="AL375" s="86"/>
      <c r="AM375" s="86"/>
      <c r="AN375" s="86"/>
    </row>
    <row r="376" spans="1:40" ht="13.5" customHeight="1">
      <c r="A376" s="86"/>
      <c r="B376" s="86"/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6"/>
      <c r="O376" s="86"/>
      <c r="P376" s="86"/>
      <c r="Q376" s="86"/>
      <c r="R376" s="86"/>
      <c r="S376" s="86"/>
      <c r="T376" s="86"/>
      <c r="U376" s="86"/>
      <c r="V376" s="86"/>
      <c r="W376" s="86"/>
      <c r="X376" s="86"/>
      <c r="Y376" s="86"/>
      <c r="Z376" s="86"/>
      <c r="AA376" s="86"/>
      <c r="AB376" s="86"/>
      <c r="AC376" s="86"/>
      <c r="AD376" s="86"/>
      <c r="AE376" s="86"/>
      <c r="AF376" s="86"/>
      <c r="AG376" s="86"/>
      <c r="AH376" s="86"/>
      <c r="AI376" s="86"/>
      <c r="AJ376" s="86"/>
      <c r="AK376" s="86"/>
      <c r="AL376" s="86"/>
      <c r="AM376" s="86"/>
      <c r="AN376" s="86"/>
    </row>
    <row r="377" spans="1:40" ht="13.5" customHeight="1">
      <c r="A377" s="86"/>
      <c r="B377" s="86"/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6"/>
      <c r="O377" s="86"/>
      <c r="P377" s="86"/>
      <c r="Q377" s="86"/>
      <c r="R377" s="86"/>
      <c r="S377" s="86"/>
      <c r="T377" s="86"/>
      <c r="U377" s="86"/>
      <c r="V377" s="86"/>
      <c r="W377" s="86"/>
      <c r="X377" s="86"/>
      <c r="Y377" s="86"/>
      <c r="Z377" s="86"/>
      <c r="AA377" s="86"/>
      <c r="AB377" s="86"/>
      <c r="AC377" s="86"/>
      <c r="AD377" s="86"/>
      <c r="AE377" s="86"/>
      <c r="AF377" s="86"/>
      <c r="AG377" s="86"/>
      <c r="AH377" s="86"/>
      <c r="AI377" s="86"/>
      <c r="AJ377" s="86"/>
      <c r="AK377" s="86"/>
      <c r="AL377" s="86"/>
      <c r="AM377" s="86"/>
      <c r="AN377" s="86"/>
    </row>
    <row r="378" spans="1:40" ht="13.5" customHeight="1">
      <c r="A378" s="86"/>
      <c r="B378" s="86"/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6"/>
      <c r="O378" s="86"/>
      <c r="P378" s="86"/>
      <c r="Q378" s="86"/>
      <c r="R378" s="86"/>
      <c r="S378" s="86"/>
      <c r="T378" s="86"/>
      <c r="U378" s="86"/>
      <c r="V378" s="86"/>
      <c r="W378" s="86"/>
      <c r="X378" s="86"/>
      <c r="Y378" s="86"/>
      <c r="Z378" s="86"/>
      <c r="AA378" s="86"/>
      <c r="AB378" s="86"/>
      <c r="AC378" s="86"/>
      <c r="AD378" s="86"/>
      <c r="AE378" s="86"/>
      <c r="AF378" s="86"/>
      <c r="AG378" s="86"/>
      <c r="AH378" s="86"/>
      <c r="AI378" s="86"/>
      <c r="AJ378" s="86"/>
      <c r="AK378" s="86"/>
      <c r="AL378" s="86"/>
      <c r="AM378" s="86"/>
      <c r="AN378" s="86"/>
    </row>
    <row r="379" spans="1:40" ht="13.5" customHeight="1">
      <c r="A379" s="86"/>
      <c r="B379" s="86"/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6"/>
      <c r="O379" s="86"/>
      <c r="P379" s="86"/>
      <c r="Q379" s="86"/>
      <c r="R379" s="86"/>
      <c r="S379" s="86"/>
      <c r="T379" s="86"/>
      <c r="U379" s="86"/>
      <c r="V379" s="86"/>
      <c r="W379" s="86"/>
      <c r="X379" s="86"/>
      <c r="Y379" s="86"/>
      <c r="Z379" s="86"/>
      <c r="AA379" s="86"/>
      <c r="AB379" s="86"/>
      <c r="AC379" s="86"/>
      <c r="AD379" s="86"/>
      <c r="AE379" s="86"/>
      <c r="AF379" s="86"/>
      <c r="AG379" s="86"/>
      <c r="AH379" s="86"/>
      <c r="AI379" s="86"/>
      <c r="AJ379" s="86"/>
      <c r="AK379" s="86"/>
      <c r="AL379" s="86"/>
      <c r="AM379" s="86"/>
      <c r="AN379" s="86"/>
    </row>
    <row r="380" spans="1:40" ht="13.5" customHeight="1">
      <c r="A380" s="86"/>
      <c r="B380" s="86"/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6"/>
      <c r="O380" s="86"/>
      <c r="P380" s="86"/>
      <c r="Q380" s="86"/>
      <c r="R380" s="86"/>
      <c r="S380" s="86"/>
      <c r="T380" s="86"/>
      <c r="U380" s="86"/>
      <c r="V380" s="86"/>
      <c r="W380" s="86"/>
      <c r="X380" s="86"/>
      <c r="Y380" s="86"/>
      <c r="Z380" s="86"/>
      <c r="AA380" s="86"/>
      <c r="AB380" s="86"/>
      <c r="AC380" s="86"/>
      <c r="AD380" s="86"/>
      <c r="AE380" s="86"/>
      <c r="AF380" s="86"/>
      <c r="AG380" s="86"/>
      <c r="AH380" s="86"/>
      <c r="AI380" s="86"/>
      <c r="AJ380" s="86"/>
      <c r="AK380" s="86"/>
      <c r="AL380" s="86"/>
      <c r="AM380" s="86"/>
      <c r="AN380" s="86"/>
    </row>
    <row r="381" spans="1:40" ht="13.5" customHeight="1">
      <c r="A381" s="86"/>
      <c r="B381" s="86"/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6"/>
      <c r="O381" s="86"/>
      <c r="P381" s="86"/>
      <c r="Q381" s="86"/>
      <c r="R381" s="86"/>
      <c r="S381" s="86"/>
      <c r="T381" s="86"/>
      <c r="U381" s="86"/>
      <c r="V381" s="86"/>
      <c r="W381" s="86"/>
      <c r="X381" s="86"/>
      <c r="Y381" s="86"/>
      <c r="Z381" s="86"/>
      <c r="AA381" s="86"/>
      <c r="AB381" s="86"/>
      <c r="AC381" s="86"/>
      <c r="AD381" s="86"/>
      <c r="AE381" s="86"/>
      <c r="AF381" s="86"/>
      <c r="AG381" s="86"/>
      <c r="AH381" s="86"/>
      <c r="AI381" s="86"/>
      <c r="AJ381" s="86"/>
      <c r="AK381" s="86"/>
      <c r="AL381" s="86"/>
      <c r="AM381" s="86"/>
      <c r="AN381" s="86"/>
    </row>
    <row r="382" spans="1:40" ht="13.5" customHeight="1">
      <c r="A382" s="86"/>
      <c r="B382" s="86"/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6"/>
      <c r="O382" s="86"/>
      <c r="P382" s="86"/>
      <c r="Q382" s="86"/>
      <c r="R382" s="86"/>
      <c r="S382" s="86"/>
      <c r="T382" s="86"/>
      <c r="U382" s="86"/>
      <c r="V382" s="86"/>
      <c r="W382" s="86"/>
      <c r="X382" s="86"/>
      <c r="Y382" s="86"/>
      <c r="Z382" s="86"/>
      <c r="AA382" s="86"/>
      <c r="AB382" s="86"/>
      <c r="AC382" s="86"/>
      <c r="AD382" s="86"/>
      <c r="AE382" s="86"/>
      <c r="AF382" s="86"/>
      <c r="AG382" s="86"/>
      <c r="AH382" s="86"/>
      <c r="AI382" s="86"/>
      <c r="AJ382" s="86"/>
      <c r="AK382" s="86"/>
      <c r="AL382" s="86"/>
      <c r="AM382" s="86"/>
      <c r="AN382" s="86"/>
    </row>
    <row r="383" spans="1:40" ht="13.5" customHeight="1">
      <c r="A383" s="86"/>
      <c r="B383" s="86"/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6"/>
      <c r="O383" s="86"/>
      <c r="P383" s="86"/>
      <c r="Q383" s="86"/>
      <c r="R383" s="86"/>
      <c r="S383" s="86"/>
      <c r="T383" s="86"/>
      <c r="U383" s="86"/>
      <c r="V383" s="86"/>
      <c r="W383" s="86"/>
      <c r="X383" s="86"/>
      <c r="Y383" s="86"/>
      <c r="Z383" s="86"/>
      <c r="AA383" s="86"/>
      <c r="AB383" s="86"/>
      <c r="AC383" s="86"/>
      <c r="AD383" s="86"/>
      <c r="AE383" s="86"/>
      <c r="AF383" s="86"/>
      <c r="AG383" s="86"/>
      <c r="AH383" s="86"/>
      <c r="AI383" s="86"/>
      <c r="AJ383" s="86"/>
      <c r="AK383" s="86"/>
      <c r="AL383" s="86"/>
      <c r="AM383" s="86"/>
      <c r="AN383" s="86"/>
    </row>
    <row r="384" spans="1:40" ht="13.5" customHeight="1">
      <c r="A384" s="86"/>
      <c r="B384" s="86"/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6"/>
      <c r="O384" s="86"/>
      <c r="P384" s="86"/>
      <c r="Q384" s="86"/>
      <c r="R384" s="86"/>
      <c r="S384" s="86"/>
      <c r="T384" s="86"/>
      <c r="U384" s="86"/>
      <c r="V384" s="86"/>
      <c r="W384" s="86"/>
      <c r="X384" s="86"/>
      <c r="Y384" s="86"/>
      <c r="Z384" s="86"/>
      <c r="AA384" s="86"/>
      <c r="AB384" s="86"/>
      <c r="AC384" s="86"/>
      <c r="AD384" s="86"/>
      <c r="AE384" s="86"/>
      <c r="AF384" s="86"/>
      <c r="AG384" s="86"/>
      <c r="AH384" s="86"/>
      <c r="AI384" s="86"/>
      <c r="AJ384" s="86"/>
      <c r="AK384" s="86"/>
      <c r="AL384" s="86"/>
      <c r="AM384" s="86"/>
      <c r="AN384" s="86"/>
    </row>
    <row r="385" spans="1:40" ht="13.5" customHeight="1">
      <c r="A385" s="86"/>
      <c r="B385" s="86"/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6"/>
      <c r="O385" s="86"/>
      <c r="P385" s="86"/>
      <c r="Q385" s="86"/>
      <c r="R385" s="86"/>
      <c r="S385" s="86"/>
      <c r="T385" s="86"/>
      <c r="U385" s="86"/>
      <c r="V385" s="86"/>
      <c r="W385" s="86"/>
      <c r="X385" s="86"/>
      <c r="Y385" s="86"/>
      <c r="Z385" s="86"/>
      <c r="AA385" s="86"/>
      <c r="AB385" s="86"/>
      <c r="AC385" s="86"/>
      <c r="AD385" s="86"/>
      <c r="AE385" s="86"/>
      <c r="AF385" s="86"/>
      <c r="AG385" s="86"/>
      <c r="AH385" s="86"/>
      <c r="AI385" s="86"/>
      <c r="AJ385" s="86"/>
      <c r="AK385" s="86"/>
      <c r="AL385" s="86"/>
      <c r="AM385" s="86"/>
      <c r="AN385" s="86"/>
    </row>
    <row r="386" spans="1:40" ht="13.5" customHeight="1">
      <c r="A386" s="86"/>
      <c r="B386" s="86"/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6"/>
      <c r="O386" s="86"/>
      <c r="P386" s="86"/>
      <c r="Q386" s="86"/>
      <c r="R386" s="86"/>
      <c r="S386" s="86"/>
      <c r="T386" s="86"/>
      <c r="U386" s="86"/>
      <c r="V386" s="86"/>
      <c r="W386" s="86"/>
      <c r="X386" s="86"/>
      <c r="Y386" s="86"/>
      <c r="Z386" s="86"/>
      <c r="AA386" s="86"/>
      <c r="AB386" s="86"/>
      <c r="AC386" s="86"/>
      <c r="AD386" s="86"/>
      <c r="AE386" s="86"/>
      <c r="AF386" s="86"/>
      <c r="AG386" s="86"/>
      <c r="AH386" s="86"/>
      <c r="AI386" s="86"/>
      <c r="AJ386" s="86"/>
      <c r="AK386" s="86"/>
      <c r="AL386" s="86"/>
      <c r="AM386" s="86"/>
      <c r="AN386" s="86"/>
    </row>
    <row r="387" spans="1:40" ht="13.5" customHeight="1">
      <c r="A387" s="86"/>
      <c r="B387" s="86"/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6"/>
      <c r="O387" s="86"/>
      <c r="P387" s="86"/>
      <c r="Q387" s="86"/>
      <c r="R387" s="86"/>
      <c r="S387" s="86"/>
      <c r="T387" s="86"/>
      <c r="U387" s="86"/>
      <c r="V387" s="86"/>
      <c r="W387" s="86"/>
      <c r="X387" s="86"/>
      <c r="Y387" s="86"/>
      <c r="Z387" s="86"/>
      <c r="AA387" s="86"/>
      <c r="AB387" s="86"/>
      <c r="AC387" s="86"/>
      <c r="AD387" s="86"/>
      <c r="AE387" s="86"/>
      <c r="AF387" s="86"/>
      <c r="AG387" s="86"/>
      <c r="AH387" s="86"/>
      <c r="AI387" s="86"/>
      <c r="AJ387" s="86"/>
      <c r="AK387" s="86"/>
      <c r="AL387" s="86"/>
      <c r="AM387" s="86"/>
      <c r="AN387" s="86"/>
    </row>
    <row r="388" spans="1:40" ht="13.5" customHeight="1">
      <c r="A388" s="86"/>
      <c r="B388" s="86"/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6"/>
      <c r="O388" s="86"/>
      <c r="P388" s="86"/>
      <c r="Q388" s="86"/>
      <c r="R388" s="86"/>
      <c r="S388" s="86"/>
      <c r="T388" s="86"/>
      <c r="U388" s="86"/>
      <c r="V388" s="86"/>
      <c r="W388" s="86"/>
      <c r="X388" s="86"/>
      <c r="Y388" s="86"/>
      <c r="Z388" s="86"/>
      <c r="AA388" s="86"/>
      <c r="AB388" s="86"/>
      <c r="AC388" s="86"/>
      <c r="AD388" s="86"/>
      <c r="AE388" s="86"/>
      <c r="AF388" s="86"/>
      <c r="AG388" s="86"/>
      <c r="AH388" s="86"/>
      <c r="AI388" s="86"/>
      <c r="AJ388" s="86"/>
      <c r="AK388" s="86"/>
      <c r="AL388" s="86"/>
      <c r="AM388" s="86"/>
      <c r="AN388" s="86"/>
    </row>
    <row r="389" spans="1:40" ht="13.5" customHeight="1">
      <c r="A389" s="86"/>
      <c r="B389" s="86"/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6"/>
      <c r="O389" s="86"/>
      <c r="P389" s="86"/>
      <c r="Q389" s="86"/>
      <c r="R389" s="86"/>
      <c r="S389" s="86"/>
      <c r="T389" s="86"/>
      <c r="U389" s="86"/>
      <c r="V389" s="86"/>
      <c r="W389" s="86"/>
      <c r="X389" s="86"/>
      <c r="Y389" s="86"/>
      <c r="Z389" s="86"/>
      <c r="AA389" s="86"/>
      <c r="AB389" s="86"/>
      <c r="AC389" s="86"/>
      <c r="AD389" s="86"/>
      <c r="AE389" s="86"/>
      <c r="AF389" s="86"/>
      <c r="AG389" s="86"/>
      <c r="AH389" s="86"/>
      <c r="AI389" s="86"/>
      <c r="AJ389" s="86"/>
      <c r="AK389" s="86"/>
      <c r="AL389" s="86"/>
      <c r="AM389" s="86"/>
      <c r="AN389" s="86"/>
    </row>
    <row r="390" spans="1:40" ht="13.5" customHeight="1">
      <c r="A390" s="86"/>
      <c r="B390" s="86"/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6"/>
      <c r="O390" s="86"/>
      <c r="P390" s="86"/>
      <c r="Q390" s="86"/>
      <c r="R390" s="86"/>
      <c r="S390" s="86"/>
      <c r="T390" s="86"/>
      <c r="U390" s="86"/>
      <c r="V390" s="86"/>
      <c r="W390" s="86"/>
      <c r="X390" s="86"/>
      <c r="Y390" s="86"/>
      <c r="Z390" s="86"/>
      <c r="AA390" s="86"/>
      <c r="AB390" s="86"/>
      <c r="AC390" s="86"/>
      <c r="AD390" s="86"/>
      <c r="AE390" s="86"/>
      <c r="AF390" s="86"/>
      <c r="AG390" s="86"/>
      <c r="AH390" s="86"/>
      <c r="AI390" s="86"/>
      <c r="AJ390" s="86"/>
      <c r="AK390" s="86"/>
      <c r="AL390" s="86"/>
      <c r="AM390" s="86"/>
      <c r="AN390" s="86"/>
    </row>
    <row r="391" spans="1:40" ht="13.5" customHeight="1">
      <c r="A391" s="86"/>
      <c r="B391" s="86"/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6"/>
      <c r="O391" s="86"/>
      <c r="P391" s="86"/>
      <c r="Q391" s="86"/>
      <c r="R391" s="86"/>
      <c r="S391" s="86"/>
      <c r="T391" s="86"/>
      <c r="U391" s="86"/>
      <c r="V391" s="86"/>
      <c r="W391" s="86"/>
      <c r="X391" s="86"/>
      <c r="Y391" s="86"/>
      <c r="Z391" s="86"/>
      <c r="AA391" s="86"/>
      <c r="AB391" s="86"/>
      <c r="AC391" s="86"/>
      <c r="AD391" s="86"/>
      <c r="AE391" s="86"/>
      <c r="AF391" s="86"/>
      <c r="AG391" s="86"/>
      <c r="AH391" s="86"/>
      <c r="AI391" s="86"/>
      <c r="AJ391" s="86"/>
      <c r="AK391" s="86"/>
      <c r="AL391" s="86"/>
      <c r="AM391" s="86"/>
      <c r="AN391" s="86"/>
    </row>
    <row r="392" spans="1:40" ht="13.5" customHeight="1">
      <c r="A392" s="86"/>
      <c r="B392" s="86"/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6"/>
      <c r="O392" s="86"/>
      <c r="P392" s="86"/>
      <c r="Q392" s="86"/>
      <c r="R392" s="86"/>
      <c r="S392" s="86"/>
      <c r="T392" s="86"/>
      <c r="U392" s="86"/>
      <c r="V392" s="86"/>
      <c r="W392" s="86"/>
      <c r="X392" s="86"/>
      <c r="Y392" s="86"/>
      <c r="Z392" s="86"/>
      <c r="AA392" s="86"/>
      <c r="AB392" s="86"/>
      <c r="AC392" s="86"/>
      <c r="AD392" s="86"/>
      <c r="AE392" s="86"/>
      <c r="AF392" s="86"/>
      <c r="AG392" s="86"/>
      <c r="AH392" s="86"/>
      <c r="AI392" s="86"/>
      <c r="AJ392" s="86"/>
      <c r="AK392" s="86"/>
      <c r="AL392" s="86"/>
      <c r="AM392" s="86"/>
      <c r="AN392" s="86"/>
    </row>
    <row r="393" spans="1:40" ht="13.5" customHeight="1">
      <c r="A393" s="86"/>
      <c r="B393" s="86"/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6"/>
      <c r="O393" s="86"/>
      <c r="P393" s="86"/>
      <c r="Q393" s="86"/>
      <c r="R393" s="86"/>
      <c r="S393" s="86"/>
      <c r="T393" s="86"/>
      <c r="U393" s="86"/>
      <c r="V393" s="86"/>
      <c r="W393" s="86"/>
      <c r="X393" s="86"/>
      <c r="Y393" s="86"/>
      <c r="Z393" s="86"/>
      <c r="AA393" s="86"/>
      <c r="AB393" s="86"/>
      <c r="AC393" s="86"/>
      <c r="AD393" s="86"/>
      <c r="AE393" s="86"/>
      <c r="AF393" s="86"/>
      <c r="AG393" s="86"/>
      <c r="AH393" s="86"/>
      <c r="AI393" s="86"/>
      <c r="AJ393" s="86"/>
      <c r="AK393" s="86"/>
      <c r="AL393" s="86"/>
      <c r="AM393" s="86"/>
      <c r="AN393" s="86"/>
    </row>
    <row r="394" spans="1:40" ht="13.5" customHeight="1">
      <c r="A394" s="86"/>
      <c r="B394" s="86"/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  <c r="S394" s="86"/>
      <c r="T394" s="86"/>
      <c r="U394" s="86"/>
      <c r="V394" s="86"/>
      <c r="W394" s="86"/>
      <c r="X394" s="86"/>
      <c r="Y394" s="86"/>
      <c r="Z394" s="86"/>
      <c r="AA394" s="86"/>
      <c r="AB394" s="86"/>
      <c r="AC394" s="86"/>
      <c r="AD394" s="86"/>
      <c r="AE394" s="86"/>
      <c r="AF394" s="86"/>
      <c r="AG394" s="86"/>
      <c r="AH394" s="86"/>
      <c r="AI394" s="86"/>
      <c r="AJ394" s="86"/>
      <c r="AK394" s="86"/>
      <c r="AL394" s="86"/>
      <c r="AM394" s="86"/>
      <c r="AN394" s="86"/>
    </row>
    <row r="395" spans="1:40" ht="13.5" customHeight="1">
      <c r="A395" s="86"/>
      <c r="B395" s="86"/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  <c r="S395" s="86"/>
      <c r="T395" s="86"/>
      <c r="U395" s="86"/>
      <c r="V395" s="86"/>
      <c r="W395" s="86"/>
      <c r="X395" s="86"/>
      <c r="Y395" s="86"/>
      <c r="Z395" s="86"/>
      <c r="AA395" s="86"/>
      <c r="AB395" s="86"/>
      <c r="AC395" s="86"/>
      <c r="AD395" s="86"/>
      <c r="AE395" s="86"/>
      <c r="AF395" s="86"/>
      <c r="AG395" s="86"/>
      <c r="AH395" s="86"/>
      <c r="AI395" s="86"/>
      <c r="AJ395" s="86"/>
      <c r="AK395" s="86"/>
      <c r="AL395" s="86"/>
      <c r="AM395" s="86"/>
      <c r="AN395" s="86"/>
    </row>
    <row r="396" spans="1:40" ht="13.5" customHeight="1">
      <c r="A396" s="86"/>
      <c r="B396" s="86"/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  <c r="S396" s="86"/>
      <c r="T396" s="86"/>
      <c r="U396" s="86"/>
      <c r="V396" s="86"/>
      <c r="W396" s="86"/>
      <c r="X396" s="86"/>
      <c r="Y396" s="86"/>
      <c r="Z396" s="86"/>
      <c r="AA396" s="86"/>
      <c r="AB396" s="86"/>
      <c r="AC396" s="86"/>
      <c r="AD396" s="86"/>
      <c r="AE396" s="86"/>
      <c r="AF396" s="86"/>
      <c r="AG396" s="86"/>
      <c r="AH396" s="86"/>
      <c r="AI396" s="86"/>
      <c r="AJ396" s="86"/>
      <c r="AK396" s="86"/>
      <c r="AL396" s="86"/>
      <c r="AM396" s="86"/>
      <c r="AN396" s="86"/>
    </row>
    <row r="397" spans="1:40" ht="13.5" customHeight="1">
      <c r="A397" s="86"/>
      <c r="B397" s="86"/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  <c r="S397" s="86"/>
      <c r="T397" s="86"/>
      <c r="U397" s="86"/>
      <c r="V397" s="86"/>
      <c r="W397" s="86"/>
      <c r="X397" s="86"/>
      <c r="Y397" s="86"/>
      <c r="Z397" s="86"/>
      <c r="AA397" s="86"/>
      <c r="AB397" s="86"/>
      <c r="AC397" s="86"/>
      <c r="AD397" s="86"/>
      <c r="AE397" s="86"/>
      <c r="AF397" s="86"/>
      <c r="AG397" s="86"/>
      <c r="AH397" s="86"/>
      <c r="AI397" s="86"/>
      <c r="AJ397" s="86"/>
      <c r="AK397" s="86"/>
      <c r="AL397" s="86"/>
      <c r="AM397" s="86"/>
      <c r="AN397" s="86"/>
    </row>
    <row r="398" spans="1:40" ht="13.5" customHeight="1">
      <c r="A398" s="86"/>
      <c r="B398" s="86"/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  <c r="S398" s="86"/>
      <c r="T398" s="86"/>
      <c r="U398" s="86"/>
      <c r="V398" s="86"/>
      <c r="W398" s="86"/>
      <c r="X398" s="86"/>
      <c r="Y398" s="86"/>
      <c r="Z398" s="86"/>
      <c r="AA398" s="86"/>
      <c r="AB398" s="86"/>
      <c r="AC398" s="86"/>
      <c r="AD398" s="86"/>
      <c r="AE398" s="86"/>
      <c r="AF398" s="86"/>
      <c r="AG398" s="86"/>
      <c r="AH398" s="86"/>
      <c r="AI398" s="86"/>
      <c r="AJ398" s="86"/>
      <c r="AK398" s="86"/>
      <c r="AL398" s="86"/>
      <c r="AM398" s="86"/>
      <c r="AN398" s="86"/>
    </row>
    <row r="399" spans="1:40" ht="13.5" customHeight="1">
      <c r="A399" s="86"/>
      <c r="B399" s="86"/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  <c r="S399" s="86"/>
      <c r="T399" s="86"/>
      <c r="U399" s="86"/>
      <c r="V399" s="86"/>
      <c r="W399" s="86"/>
      <c r="X399" s="86"/>
      <c r="Y399" s="86"/>
      <c r="Z399" s="86"/>
      <c r="AA399" s="86"/>
      <c r="AB399" s="86"/>
      <c r="AC399" s="86"/>
      <c r="AD399" s="86"/>
      <c r="AE399" s="86"/>
      <c r="AF399" s="86"/>
      <c r="AG399" s="86"/>
      <c r="AH399" s="86"/>
      <c r="AI399" s="86"/>
      <c r="AJ399" s="86"/>
      <c r="AK399" s="86"/>
      <c r="AL399" s="86"/>
      <c r="AM399" s="86"/>
      <c r="AN399" s="86"/>
    </row>
    <row r="400" spans="1:40" ht="13.5" customHeight="1">
      <c r="A400" s="86"/>
      <c r="B400" s="86"/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  <c r="S400" s="86"/>
      <c r="T400" s="86"/>
      <c r="U400" s="86"/>
      <c r="V400" s="86"/>
      <c r="W400" s="86"/>
      <c r="X400" s="86"/>
      <c r="Y400" s="86"/>
      <c r="Z400" s="86"/>
      <c r="AA400" s="86"/>
      <c r="AB400" s="86"/>
      <c r="AC400" s="86"/>
      <c r="AD400" s="86"/>
      <c r="AE400" s="86"/>
      <c r="AF400" s="86"/>
      <c r="AG400" s="86"/>
      <c r="AH400" s="86"/>
      <c r="AI400" s="86"/>
      <c r="AJ400" s="86"/>
      <c r="AK400" s="86"/>
      <c r="AL400" s="86"/>
      <c r="AM400" s="86"/>
      <c r="AN400" s="86"/>
    </row>
    <row r="401" spans="1:40" ht="13.5" customHeight="1">
      <c r="A401" s="86"/>
      <c r="B401" s="86"/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  <c r="S401" s="86"/>
      <c r="T401" s="86"/>
      <c r="U401" s="86"/>
      <c r="V401" s="86"/>
      <c r="W401" s="86"/>
      <c r="X401" s="86"/>
      <c r="Y401" s="86"/>
      <c r="Z401" s="86"/>
      <c r="AA401" s="86"/>
      <c r="AB401" s="86"/>
      <c r="AC401" s="86"/>
      <c r="AD401" s="86"/>
      <c r="AE401" s="86"/>
      <c r="AF401" s="86"/>
      <c r="AG401" s="86"/>
      <c r="AH401" s="86"/>
      <c r="AI401" s="86"/>
      <c r="AJ401" s="86"/>
      <c r="AK401" s="86"/>
      <c r="AL401" s="86"/>
      <c r="AM401" s="86"/>
      <c r="AN401" s="86"/>
    </row>
    <row r="402" spans="1:40" ht="13.5" customHeight="1">
      <c r="A402" s="86"/>
      <c r="B402" s="86"/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  <c r="S402" s="86"/>
      <c r="T402" s="86"/>
      <c r="U402" s="86"/>
      <c r="V402" s="86"/>
      <c r="W402" s="86"/>
      <c r="X402" s="86"/>
      <c r="Y402" s="86"/>
      <c r="Z402" s="86"/>
      <c r="AA402" s="86"/>
      <c r="AB402" s="86"/>
      <c r="AC402" s="86"/>
      <c r="AD402" s="86"/>
      <c r="AE402" s="86"/>
      <c r="AF402" s="86"/>
      <c r="AG402" s="86"/>
      <c r="AH402" s="86"/>
      <c r="AI402" s="86"/>
      <c r="AJ402" s="86"/>
      <c r="AK402" s="86"/>
      <c r="AL402" s="86"/>
      <c r="AM402" s="86"/>
      <c r="AN402" s="86"/>
    </row>
    <row r="403" spans="1:40" ht="13.5" customHeight="1">
      <c r="A403" s="86"/>
      <c r="B403" s="86"/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  <c r="S403" s="86"/>
      <c r="T403" s="86"/>
      <c r="U403" s="86"/>
      <c r="V403" s="86"/>
      <c r="W403" s="86"/>
      <c r="X403" s="86"/>
      <c r="Y403" s="86"/>
      <c r="Z403" s="86"/>
      <c r="AA403" s="86"/>
      <c r="AB403" s="86"/>
      <c r="AC403" s="86"/>
      <c r="AD403" s="86"/>
      <c r="AE403" s="86"/>
      <c r="AF403" s="86"/>
      <c r="AG403" s="86"/>
      <c r="AH403" s="86"/>
      <c r="AI403" s="86"/>
      <c r="AJ403" s="86"/>
      <c r="AK403" s="86"/>
      <c r="AL403" s="86"/>
      <c r="AM403" s="86"/>
      <c r="AN403" s="86"/>
    </row>
    <row r="404" spans="1:40" ht="13.5" customHeight="1">
      <c r="A404" s="86"/>
      <c r="B404" s="86"/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  <c r="S404" s="86"/>
      <c r="T404" s="86"/>
      <c r="U404" s="86"/>
      <c r="V404" s="86"/>
      <c r="W404" s="86"/>
      <c r="X404" s="86"/>
      <c r="Y404" s="86"/>
      <c r="Z404" s="86"/>
      <c r="AA404" s="86"/>
      <c r="AB404" s="86"/>
      <c r="AC404" s="86"/>
      <c r="AD404" s="86"/>
      <c r="AE404" s="86"/>
      <c r="AF404" s="86"/>
      <c r="AG404" s="86"/>
      <c r="AH404" s="86"/>
      <c r="AI404" s="86"/>
      <c r="AJ404" s="86"/>
      <c r="AK404" s="86"/>
      <c r="AL404" s="86"/>
      <c r="AM404" s="86"/>
      <c r="AN404" s="86"/>
    </row>
    <row r="405" spans="1:40" ht="13.5" customHeight="1">
      <c r="A405" s="86"/>
      <c r="B405" s="86"/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  <c r="S405" s="86"/>
      <c r="T405" s="86"/>
      <c r="U405" s="86"/>
      <c r="V405" s="86"/>
      <c r="W405" s="86"/>
      <c r="X405" s="86"/>
      <c r="Y405" s="86"/>
      <c r="Z405" s="86"/>
      <c r="AA405" s="86"/>
      <c r="AB405" s="86"/>
      <c r="AC405" s="86"/>
      <c r="AD405" s="86"/>
      <c r="AE405" s="86"/>
      <c r="AF405" s="86"/>
      <c r="AG405" s="86"/>
      <c r="AH405" s="86"/>
      <c r="AI405" s="86"/>
      <c r="AJ405" s="86"/>
      <c r="AK405" s="86"/>
      <c r="AL405" s="86"/>
      <c r="AM405" s="86"/>
      <c r="AN405" s="86"/>
    </row>
    <row r="406" spans="1:40" ht="13.5" customHeight="1">
      <c r="A406" s="86"/>
      <c r="B406" s="86"/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  <c r="S406" s="86"/>
      <c r="T406" s="86"/>
      <c r="U406" s="86"/>
      <c r="V406" s="86"/>
      <c r="W406" s="86"/>
      <c r="X406" s="86"/>
      <c r="Y406" s="86"/>
      <c r="Z406" s="86"/>
      <c r="AA406" s="86"/>
      <c r="AB406" s="86"/>
      <c r="AC406" s="86"/>
      <c r="AD406" s="86"/>
      <c r="AE406" s="86"/>
      <c r="AF406" s="86"/>
      <c r="AG406" s="86"/>
      <c r="AH406" s="86"/>
      <c r="AI406" s="86"/>
      <c r="AJ406" s="86"/>
      <c r="AK406" s="86"/>
      <c r="AL406" s="86"/>
      <c r="AM406" s="86"/>
      <c r="AN406" s="86"/>
    </row>
    <row r="407" spans="1:40" ht="13.5" customHeight="1">
      <c r="A407" s="86"/>
      <c r="B407" s="86"/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  <c r="S407" s="86"/>
      <c r="T407" s="86"/>
      <c r="U407" s="86"/>
      <c r="V407" s="86"/>
      <c r="W407" s="86"/>
      <c r="X407" s="86"/>
      <c r="Y407" s="86"/>
      <c r="Z407" s="86"/>
      <c r="AA407" s="86"/>
      <c r="AB407" s="86"/>
      <c r="AC407" s="86"/>
      <c r="AD407" s="86"/>
      <c r="AE407" s="86"/>
      <c r="AF407" s="86"/>
      <c r="AG407" s="86"/>
      <c r="AH407" s="86"/>
      <c r="AI407" s="86"/>
      <c r="AJ407" s="86"/>
      <c r="AK407" s="86"/>
      <c r="AL407" s="86"/>
      <c r="AM407" s="86"/>
      <c r="AN407" s="86"/>
    </row>
    <row r="408" spans="1:40" ht="13.5" customHeight="1">
      <c r="A408" s="86"/>
      <c r="B408" s="86"/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  <c r="S408" s="86"/>
      <c r="T408" s="86"/>
      <c r="U408" s="86"/>
      <c r="V408" s="86"/>
      <c r="W408" s="86"/>
      <c r="X408" s="86"/>
      <c r="Y408" s="86"/>
      <c r="Z408" s="86"/>
      <c r="AA408" s="86"/>
      <c r="AB408" s="86"/>
      <c r="AC408" s="86"/>
      <c r="AD408" s="86"/>
      <c r="AE408" s="86"/>
      <c r="AF408" s="86"/>
      <c r="AG408" s="86"/>
      <c r="AH408" s="86"/>
      <c r="AI408" s="86"/>
      <c r="AJ408" s="86"/>
      <c r="AK408" s="86"/>
      <c r="AL408" s="86"/>
      <c r="AM408" s="86"/>
      <c r="AN408" s="86"/>
    </row>
    <row r="409" spans="1:40" ht="13.5" customHeight="1">
      <c r="A409" s="86"/>
      <c r="B409" s="86"/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  <c r="S409" s="86"/>
      <c r="T409" s="86"/>
      <c r="U409" s="86"/>
      <c r="V409" s="86"/>
      <c r="W409" s="86"/>
      <c r="X409" s="86"/>
      <c r="Y409" s="86"/>
      <c r="Z409" s="86"/>
      <c r="AA409" s="86"/>
      <c r="AB409" s="86"/>
      <c r="AC409" s="86"/>
      <c r="AD409" s="86"/>
      <c r="AE409" s="86"/>
      <c r="AF409" s="86"/>
      <c r="AG409" s="86"/>
      <c r="AH409" s="86"/>
      <c r="AI409" s="86"/>
      <c r="AJ409" s="86"/>
      <c r="AK409" s="86"/>
      <c r="AL409" s="86"/>
      <c r="AM409" s="86"/>
      <c r="AN409" s="86"/>
    </row>
    <row r="410" spans="1:40" ht="13.5" customHeight="1">
      <c r="A410" s="86"/>
      <c r="B410" s="86"/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  <c r="S410" s="86"/>
      <c r="T410" s="86"/>
      <c r="U410" s="86"/>
      <c r="V410" s="86"/>
      <c r="W410" s="86"/>
      <c r="X410" s="86"/>
      <c r="Y410" s="86"/>
      <c r="Z410" s="86"/>
      <c r="AA410" s="86"/>
      <c r="AB410" s="86"/>
      <c r="AC410" s="86"/>
      <c r="AD410" s="86"/>
      <c r="AE410" s="86"/>
      <c r="AF410" s="86"/>
      <c r="AG410" s="86"/>
      <c r="AH410" s="86"/>
      <c r="AI410" s="86"/>
      <c r="AJ410" s="86"/>
      <c r="AK410" s="86"/>
      <c r="AL410" s="86"/>
      <c r="AM410" s="86"/>
      <c r="AN410" s="86"/>
    </row>
    <row r="411" spans="1:40" ht="13.5" customHeight="1">
      <c r="A411" s="86"/>
      <c r="B411" s="86"/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  <c r="S411" s="86"/>
      <c r="T411" s="86"/>
      <c r="U411" s="86"/>
      <c r="V411" s="86"/>
      <c r="W411" s="86"/>
      <c r="X411" s="86"/>
      <c r="Y411" s="86"/>
      <c r="Z411" s="86"/>
      <c r="AA411" s="86"/>
      <c r="AB411" s="86"/>
      <c r="AC411" s="86"/>
      <c r="AD411" s="86"/>
      <c r="AE411" s="86"/>
      <c r="AF411" s="86"/>
      <c r="AG411" s="86"/>
      <c r="AH411" s="86"/>
      <c r="AI411" s="86"/>
      <c r="AJ411" s="86"/>
      <c r="AK411" s="86"/>
      <c r="AL411" s="86"/>
      <c r="AM411" s="86"/>
      <c r="AN411" s="86"/>
    </row>
    <row r="412" spans="1:40" ht="13.5" customHeight="1">
      <c r="A412" s="86"/>
      <c r="B412" s="86"/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  <c r="S412" s="86"/>
      <c r="T412" s="86"/>
      <c r="U412" s="86"/>
      <c r="V412" s="86"/>
      <c r="W412" s="86"/>
      <c r="X412" s="86"/>
      <c r="Y412" s="86"/>
      <c r="Z412" s="86"/>
      <c r="AA412" s="86"/>
      <c r="AB412" s="86"/>
      <c r="AC412" s="86"/>
      <c r="AD412" s="86"/>
      <c r="AE412" s="86"/>
      <c r="AF412" s="86"/>
      <c r="AG412" s="86"/>
      <c r="AH412" s="86"/>
      <c r="AI412" s="86"/>
      <c r="AJ412" s="86"/>
      <c r="AK412" s="86"/>
      <c r="AL412" s="86"/>
      <c r="AM412" s="86"/>
      <c r="AN412" s="86"/>
    </row>
    <row r="413" spans="1:40" ht="13.5" customHeight="1">
      <c r="A413" s="86"/>
      <c r="B413" s="86"/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  <c r="S413" s="86"/>
      <c r="T413" s="86"/>
      <c r="U413" s="86"/>
      <c r="V413" s="86"/>
      <c r="W413" s="86"/>
      <c r="X413" s="86"/>
      <c r="Y413" s="86"/>
      <c r="Z413" s="86"/>
      <c r="AA413" s="86"/>
      <c r="AB413" s="86"/>
      <c r="AC413" s="86"/>
      <c r="AD413" s="86"/>
      <c r="AE413" s="86"/>
      <c r="AF413" s="86"/>
      <c r="AG413" s="86"/>
      <c r="AH413" s="86"/>
      <c r="AI413" s="86"/>
      <c r="AJ413" s="86"/>
      <c r="AK413" s="86"/>
      <c r="AL413" s="86"/>
      <c r="AM413" s="86"/>
      <c r="AN413" s="86"/>
    </row>
    <row r="414" spans="1:40" ht="13.5" customHeight="1">
      <c r="A414" s="86"/>
      <c r="B414" s="86"/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  <c r="S414" s="86"/>
      <c r="T414" s="86"/>
      <c r="U414" s="86"/>
      <c r="V414" s="86"/>
      <c r="W414" s="86"/>
      <c r="X414" s="86"/>
      <c r="Y414" s="86"/>
      <c r="Z414" s="86"/>
      <c r="AA414" s="86"/>
      <c r="AB414" s="86"/>
      <c r="AC414" s="86"/>
      <c r="AD414" s="86"/>
      <c r="AE414" s="86"/>
      <c r="AF414" s="86"/>
      <c r="AG414" s="86"/>
      <c r="AH414" s="86"/>
      <c r="AI414" s="86"/>
      <c r="AJ414" s="86"/>
      <c r="AK414" s="86"/>
      <c r="AL414" s="86"/>
      <c r="AM414" s="86"/>
      <c r="AN414" s="86"/>
    </row>
    <row r="415" spans="1:40" ht="13.5" customHeight="1">
      <c r="A415" s="86"/>
      <c r="B415" s="86"/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  <c r="S415" s="86"/>
      <c r="T415" s="86"/>
      <c r="U415" s="86"/>
      <c r="V415" s="86"/>
      <c r="W415" s="86"/>
      <c r="X415" s="86"/>
      <c r="Y415" s="86"/>
      <c r="Z415" s="86"/>
      <c r="AA415" s="86"/>
      <c r="AB415" s="86"/>
      <c r="AC415" s="86"/>
      <c r="AD415" s="86"/>
      <c r="AE415" s="86"/>
      <c r="AF415" s="86"/>
      <c r="AG415" s="86"/>
      <c r="AH415" s="86"/>
      <c r="AI415" s="86"/>
      <c r="AJ415" s="86"/>
      <c r="AK415" s="86"/>
      <c r="AL415" s="86"/>
      <c r="AM415" s="86"/>
      <c r="AN415" s="86"/>
    </row>
    <row r="416" spans="1:40" ht="13.5" customHeight="1">
      <c r="A416" s="86"/>
      <c r="B416" s="86"/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  <c r="S416" s="86"/>
      <c r="T416" s="86"/>
      <c r="U416" s="86"/>
      <c r="V416" s="86"/>
      <c r="W416" s="86"/>
      <c r="X416" s="86"/>
      <c r="Y416" s="86"/>
      <c r="Z416" s="86"/>
      <c r="AA416" s="86"/>
      <c r="AB416" s="86"/>
      <c r="AC416" s="86"/>
      <c r="AD416" s="86"/>
      <c r="AE416" s="86"/>
      <c r="AF416" s="86"/>
      <c r="AG416" s="86"/>
      <c r="AH416" s="86"/>
      <c r="AI416" s="86"/>
      <c r="AJ416" s="86"/>
      <c r="AK416" s="86"/>
      <c r="AL416" s="86"/>
      <c r="AM416" s="86"/>
      <c r="AN416" s="86"/>
    </row>
    <row r="417" spans="1:40" ht="13.5" customHeight="1">
      <c r="A417" s="86"/>
      <c r="B417" s="86"/>
      <c r="C417" s="86"/>
      <c r="D417" s="86"/>
      <c r="E417" s="86"/>
      <c r="F417" s="86"/>
      <c r="G417" s="86"/>
      <c r="H417" s="86"/>
      <c r="I417" s="86"/>
      <c r="J417" s="86"/>
      <c r="K417" s="86"/>
      <c r="L417" s="86"/>
      <c r="M417" s="86"/>
      <c r="N417" s="86"/>
      <c r="O417" s="86"/>
      <c r="P417" s="86"/>
      <c r="Q417" s="86"/>
      <c r="R417" s="86"/>
      <c r="S417" s="86"/>
      <c r="T417" s="86"/>
      <c r="U417" s="86"/>
      <c r="V417" s="86"/>
      <c r="W417" s="86"/>
      <c r="X417" s="86"/>
      <c r="Y417" s="86"/>
      <c r="Z417" s="86"/>
      <c r="AA417" s="86"/>
      <c r="AB417" s="86"/>
      <c r="AC417" s="86"/>
      <c r="AD417" s="86"/>
      <c r="AE417" s="86"/>
      <c r="AF417" s="86"/>
      <c r="AG417" s="86"/>
      <c r="AH417" s="86"/>
      <c r="AI417" s="86"/>
      <c r="AJ417" s="86"/>
      <c r="AK417" s="86"/>
      <c r="AL417" s="86"/>
      <c r="AM417" s="86"/>
      <c r="AN417" s="86"/>
    </row>
    <row r="418" spans="1:40" ht="13.5" customHeight="1">
      <c r="A418" s="86"/>
      <c r="B418" s="86"/>
      <c r="C418" s="86"/>
      <c r="D418" s="86"/>
      <c r="E418" s="86"/>
      <c r="F418" s="86"/>
      <c r="G418" s="86"/>
      <c r="H418" s="86"/>
      <c r="I418" s="86"/>
      <c r="J418" s="86"/>
      <c r="K418" s="86"/>
      <c r="L418" s="86"/>
      <c r="M418" s="86"/>
      <c r="N418" s="86"/>
      <c r="O418" s="86"/>
      <c r="P418" s="86"/>
      <c r="Q418" s="86"/>
      <c r="R418" s="86"/>
      <c r="S418" s="86"/>
      <c r="T418" s="86"/>
      <c r="U418" s="86"/>
      <c r="V418" s="86"/>
      <c r="W418" s="86"/>
      <c r="X418" s="86"/>
      <c r="Y418" s="86"/>
      <c r="Z418" s="86"/>
      <c r="AA418" s="86"/>
      <c r="AB418" s="86"/>
      <c r="AC418" s="86"/>
      <c r="AD418" s="86"/>
      <c r="AE418" s="86"/>
      <c r="AF418" s="86"/>
      <c r="AG418" s="86"/>
      <c r="AH418" s="86"/>
      <c r="AI418" s="86"/>
      <c r="AJ418" s="86"/>
      <c r="AK418" s="86"/>
      <c r="AL418" s="86"/>
      <c r="AM418" s="86"/>
      <c r="AN418" s="86"/>
    </row>
    <row r="419" spans="1:40" ht="13.5" customHeight="1">
      <c r="A419" s="86"/>
      <c r="B419" s="86"/>
      <c r="C419" s="86"/>
      <c r="D419" s="86"/>
      <c r="E419" s="86"/>
      <c r="F419" s="86"/>
      <c r="G419" s="86"/>
      <c r="H419" s="86"/>
      <c r="I419" s="86"/>
      <c r="J419" s="86"/>
      <c r="K419" s="86"/>
      <c r="L419" s="86"/>
      <c r="M419" s="86"/>
      <c r="N419" s="86"/>
      <c r="O419" s="86"/>
      <c r="P419" s="86"/>
      <c r="Q419" s="86"/>
      <c r="R419" s="86"/>
      <c r="S419" s="86"/>
      <c r="T419" s="86"/>
      <c r="U419" s="86"/>
      <c r="V419" s="86"/>
      <c r="W419" s="86"/>
      <c r="X419" s="86"/>
      <c r="Y419" s="86"/>
      <c r="Z419" s="86"/>
      <c r="AA419" s="86"/>
      <c r="AB419" s="86"/>
      <c r="AC419" s="86"/>
      <c r="AD419" s="86"/>
      <c r="AE419" s="86"/>
      <c r="AF419" s="86"/>
      <c r="AG419" s="86"/>
      <c r="AH419" s="86"/>
      <c r="AI419" s="86"/>
      <c r="AJ419" s="86"/>
      <c r="AK419" s="86"/>
      <c r="AL419" s="86"/>
      <c r="AM419" s="86"/>
      <c r="AN419" s="86"/>
    </row>
    <row r="420" spans="1:40" ht="13.5" customHeight="1">
      <c r="A420" s="86"/>
      <c r="B420" s="86"/>
      <c r="C420" s="86"/>
      <c r="D420" s="86"/>
      <c r="E420" s="86"/>
      <c r="F420" s="86"/>
      <c r="G420" s="86"/>
      <c r="H420" s="86"/>
      <c r="I420" s="86"/>
      <c r="J420" s="86"/>
      <c r="K420" s="86"/>
      <c r="L420" s="86"/>
      <c r="M420" s="86"/>
      <c r="N420" s="86"/>
      <c r="O420" s="86"/>
      <c r="P420" s="86"/>
      <c r="Q420" s="86"/>
      <c r="R420" s="86"/>
      <c r="S420" s="86"/>
      <c r="T420" s="86"/>
      <c r="U420" s="86"/>
      <c r="V420" s="86"/>
      <c r="W420" s="86"/>
      <c r="X420" s="86"/>
      <c r="Y420" s="86"/>
      <c r="Z420" s="86"/>
      <c r="AA420" s="86"/>
      <c r="AB420" s="86"/>
      <c r="AC420" s="86"/>
      <c r="AD420" s="86"/>
      <c r="AE420" s="86"/>
      <c r="AF420" s="86"/>
      <c r="AG420" s="86"/>
      <c r="AH420" s="86"/>
      <c r="AI420" s="86"/>
      <c r="AJ420" s="86"/>
      <c r="AK420" s="86"/>
      <c r="AL420" s="86"/>
      <c r="AM420" s="86"/>
      <c r="AN420" s="86"/>
    </row>
    <row r="421" spans="1:40" ht="13.5" customHeight="1">
      <c r="A421" s="86"/>
      <c r="B421" s="86"/>
      <c r="C421" s="86"/>
      <c r="D421" s="86"/>
      <c r="E421" s="86"/>
      <c r="F421" s="86"/>
      <c r="G421" s="86"/>
      <c r="H421" s="86"/>
      <c r="I421" s="86"/>
      <c r="J421" s="86"/>
      <c r="K421" s="86"/>
      <c r="L421" s="86"/>
      <c r="M421" s="86"/>
      <c r="N421" s="86"/>
      <c r="O421" s="86"/>
      <c r="P421" s="86"/>
      <c r="Q421" s="86"/>
      <c r="R421" s="86"/>
      <c r="S421" s="86"/>
      <c r="T421" s="86"/>
      <c r="U421" s="86"/>
      <c r="V421" s="86"/>
      <c r="W421" s="86"/>
      <c r="X421" s="86"/>
      <c r="Y421" s="86"/>
      <c r="Z421" s="86"/>
      <c r="AA421" s="86"/>
      <c r="AB421" s="86"/>
      <c r="AC421" s="86"/>
      <c r="AD421" s="86"/>
      <c r="AE421" s="86"/>
      <c r="AF421" s="86"/>
      <c r="AG421" s="86"/>
      <c r="AH421" s="86"/>
      <c r="AI421" s="86"/>
      <c r="AJ421" s="86"/>
      <c r="AK421" s="86"/>
      <c r="AL421" s="86"/>
      <c r="AM421" s="86"/>
      <c r="AN421" s="86"/>
    </row>
    <row r="422" spans="1:40" ht="13.5" customHeight="1">
      <c r="A422" s="86"/>
      <c r="B422" s="86"/>
      <c r="C422" s="86"/>
      <c r="D422" s="86"/>
      <c r="E422" s="86"/>
      <c r="F422" s="86"/>
      <c r="G422" s="86"/>
      <c r="H422" s="86"/>
      <c r="I422" s="86"/>
      <c r="J422" s="86"/>
      <c r="K422" s="86"/>
      <c r="L422" s="86"/>
      <c r="M422" s="86"/>
      <c r="N422" s="86"/>
      <c r="O422" s="86"/>
      <c r="P422" s="86"/>
      <c r="Q422" s="86"/>
      <c r="R422" s="86"/>
      <c r="S422" s="86"/>
      <c r="T422" s="86"/>
      <c r="U422" s="86"/>
      <c r="V422" s="86"/>
      <c r="W422" s="86"/>
      <c r="X422" s="86"/>
      <c r="Y422" s="86"/>
      <c r="Z422" s="86"/>
      <c r="AA422" s="86"/>
      <c r="AB422" s="86"/>
      <c r="AC422" s="86"/>
      <c r="AD422" s="86"/>
      <c r="AE422" s="86"/>
      <c r="AF422" s="86"/>
      <c r="AG422" s="86"/>
      <c r="AH422" s="86"/>
      <c r="AI422" s="86"/>
      <c r="AJ422" s="86"/>
      <c r="AK422" s="86"/>
      <c r="AL422" s="86"/>
      <c r="AM422" s="86"/>
      <c r="AN422" s="86"/>
    </row>
    <row r="423" spans="1:40" ht="13.5" customHeight="1">
      <c r="A423" s="86"/>
      <c r="B423" s="86"/>
      <c r="C423" s="86"/>
      <c r="D423" s="86"/>
      <c r="E423" s="86"/>
      <c r="F423" s="86"/>
      <c r="G423" s="86"/>
      <c r="H423" s="86"/>
      <c r="I423" s="86"/>
      <c r="J423" s="86"/>
      <c r="K423" s="86"/>
      <c r="L423" s="86"/>
      <c r="M423" s="86"/>
      <c r="N423" s="86"/>
      <c r="O423" s="86"/>
      <c r="P423" s="86"/>
      <c r="Q423" s="86"/>
      <c r="R423" s="86"/>
      <c r="S423" s="86"/>
      <c r="T423" s="86"/>
      <c r="U423" s="86"/>
      <c r="V423" s="86"/>
      <c r="W423" s="86"/>
      <c r="X423" s="86"/>
      <c r="Y423" s="86"/>
      <c r="Z423" s="86"/>
      <c r="AA423" s="86"/>
      <c r="AB423" s="86"/>
      <c r="AC423" s="86"/>
      <c r="AD423" s="86"/>
      <c r="AE423" s="86"/>
      <c r="AF423" s="86"/>
      <c r="AG423" s="86"/>
      <c r="AH423" s="86"/>
      <c r="AI423" s="86"/>
      <c r="AJ423" s="86"/>
      <c r="AK423" s="86"/>
      <c r="AL423" s="86"/>
      <c r="AM423" s="86"/>
      <c r="AN423" s="86"/>
    </row>
    <row r="424" spans="1:40" ht="13.5" customHeight="1">
      <c r="A424" s="86"/>
      <c r="B424" s="86"/>
      <c r="C424" s="86"/>
      <c r="D424" s="86"/>
      <c r="E424" s="86"/>
      <c r="F424" s="86"/>
      <c r="G424" s="86"/>
      <c r="H424" s="86"/>
      <c r="I424" s="86"/>
      <c r="J424" s="86"/>
      <c r="K424" s="86"/>
      <c r="L424" s="86"/>
      <c r="M424" s="86"/>
      <c r="N424" s="86"/>
      <c r="O424" s="86"/>
      <c r="P424" s="86"/>
      <c r="Q424" s="86"/>
      <c r="R424" s="86"/>
      <c r="S424" s="86"/>
      <c r="T424" s="86"/>
      <c r="U424" s="86"/>
      <c r="V424" s="86"/>
      <c r="W424" s="86"/>
      <c r="X424" s="86"/>
      <c r="Y424" s="86"/>
      <c r="Z424" s="86"/>
      <c r="AA424" s="86"/>
      <c r="AB424" s="86"/>
      <c r="AC424" s="86"/>
      <c r="AD424" s="86"/>
      <c r="AE424" s="86"/>
      <c r="AF424" s="86"/>
      <c r="AG424" s="86"/>
      <c r="AH424" s="86"/>
      <c r="AI424" s="86"/>
      <c r="AJ424" s="86"/>
      <c r="AK424" s="86"/>
      <c r="AL424" s="86"/>
      <c r="AM424" s="86"/>
      <c r="AN424" s="86"/>
    </row>
    <row r="425" spans="1:40" ht="13.5" customHeight="1">
      <c r="A425" s="86"/>
      <c r="B425" s="86"/>
      <c r="C425" s="86"/>
      <c r="D425" s="86"/>
      <c r="E425" s="86"/>
      <c r="F425" s="86"/>
      <c r="G425" s="86"/>
      <c r="H425" s="86"/>
      <c r="I425" s="86"/>
      <c r="J425" s="86"/>
      <c r="K425" s="86"/>
      <c r="L425" s="86"/>
      <c r="M425" s="86"/>
      <c r="N425" s="86"/>
      <c r="O425" s="86"/>
      <c r="P425" s="86"/>
      <c r="Q425" s="86"/>
      <c r="R425" s="86"/>
      <c r="S425" s="86"/>
      <c r="T425" s="86"/>
      <c r="U425" s="86"/>
      <c r="V425" s="86"/>
      <c r="W425" s="86"/>
      <c r="X425" s="86"/>
      <c r="Y425" s="86"/>
      <c r="Z425" s="86"/>
      <c r="AA425" s="86"/>
      <c r="AB425" s="86"/>
      <c r="AC425" s="86"/>
      <c r="AD425" s="86"/>
      <c r="AE425" s="86"/>
      <c r="AF425" s="86"/>
      <c r="AG425" s="86"/>
      <c r="AH425" s="86"/>
      <c r="AI425" s="86"/>
      <c r="AJ425" s="86"/>
      <c r="AK425" s="86"/>
      <c r="AL425" s="86"/>
      <c r="AM425" s="86"/>
      <c r="AN425" s="86"/>
    </row>
    <row r="426" spans="1:40" ht="13.5" customHeight="1">
      <c r="A426" s="86"/>
      <c r="B426" s="86"/>
      <c r="C426" s="86"/>
      <c r="D426" s="86"/>
      <c r="E426" s="86"/>
      <c r="F426" s="86"/>
      <c r="G426" s="86"/>
      <c r="H426" s="86"/>
      <c r="I426" s="86"/>
      <c r="J426" s="86"/>
      <c r="K426" s="86"/>
      <c r="L426" s="86"/>
      <c r="M426" s="86"/>
      <c r="N426" s="86"/>
      <c r="O426" s="86"/>
      <c r="P426" s="86"/>
      <c r="Q426" s="86"/>
      <c r="R426" s="86"/>
      <c r="S426" s="86"/>
      <c r="T426" s="86"/>
      <c r="U426" s="86"/>
      <c r="V426" s="86"/>
      <c r="W426" s="86"/>
      <c r="X426" s="86"/>
      <c r="Y426" s="86"/>
      <c r="Z426" s="86"/>
      <c r="AA426" s="86"/>
      <c r="AB426" s="86"/>
      <c r="AC426" s="86"/>
      <c r="AD426" s="86"/>
      <c r="AE426" s="86"/>
      <c r="AF426" s="86"/>
      <c r="AG426" s="86"/>
      <c r="AH426" s="86"/>
      <c r="AI426" s="86"/>
      <c r="AJ426" s="86"/>
      <c r="AK426" s="86"/>
      <c r="AL426" s="86"/>
      <c r="AM426" s="86"/>
      <c r="AN426" s="86"/>
    </row>
    <row r="427" spans="1:40" ht="13.5" customHeight="1">
      <c r="A427" s="86"/>
      <c r="B427" s="86"/>
      <c r="C427" s="86"/>
      <c r="D427" s="86"/>
      <c r="E427" s="86"/>
      <c r="F427" s="86"/>
      <c r="G427" s="86"/>
      <c r="H427" s="86"/>
      <c r="I427" s="86"/>
      <c r="J427" s="86"/>
      <c r="K427" s="86"/>
      <c r="L427" s="86"/>
      <c r="M427" s="86"/>
      <c r="N427" s="86"/>
      <c r="O427" s="86"/>
      <c r="P427" s="86"/>
      <c r="Q427" s="86"/>
      <c r="R427" s="86"/>
      <c r="S427" s="86"/>
      <c r="T427" s="86"/>
      <c r="U427" s="86"/>
      <c r="V427" s="86"/>
      <c r="W427" s="86"/>
      <c r="X427" s="86"/>
      <c r="Y427" s="86"/>
      <c r="Z427" s="86"/>
      <c r="AA427" s="86"/>
      <c r="AB427" s="86"/>
      <c r="AC427" s="86"/>
      <c r="AD427" s="86"/>
      <c r="AE427" s="86"/>
      <c r="AF427" s="86"/>
      <c r="AG427" s="86"/>
      <c r="AH427" s="86"/>
      <c r="AI427" s="86"/>
      <c r="AJ427" s="86"/>
      <c r="AK427" s="86"/>
      <c r="AL427" s="86"/>
      <c r="AM427" s="86"/>
      <c r="AN427" s="86"/>
    </row>
    <row r="428" spans="1:40" ht="13.5" customHeight="1">
      <c r="A428" s="86"/>
      <c r="B428" s="86"/>
      <c r="C428" s="86"/>
      <c r="D428" s="86"/>
      <c r="E428" s="86"/>
      <c r="F428" s="86"/>
      <c r="G428" s="86"/>
      <c r="H428" s="86"/>
      <c r="I428" s="86"/>
      <c r="J428" s="86"/>
      <c r="K428" s="86"/>
      <c r="L428" s="86"/>
      <c r="M428" s="86"/>
      <c r="N428" s="86"/>
      <c r="O428" s="86"/>
      <c r="P428" s="86"/>
      <c r="Q428" s="86"/>
      <c r="R428" s="86"/>
      <c r="S428" s="86"/>
      <c r="T428" s="86"/>
      <c r="U428" s="86"/>
      <c r="V428" s="86"/>
      <c r="W428" s="86"/>
      <c r="X428" s="86"/>
      <c r="Y428" s="86"/>
      <c r="Z428" s="86"/>
      <c r="AA428" s="86"/>
      <c r="AB428" s="86"/>
      <c r="AC428" s="86"/>
      <c r="AD428" s="86"/>
      <c r="AE428" s="86"/>
      <c r="AF428" s="86"/>
      <c r="AG428" s="86"/>
      <c r="AH428" s="86"/>
      <c r="AI428" s="86"/>
      <c r="AJ428" s="86"/>
      <c r="AK428" s="86"/>
      <c r="AL428" s="86"/>
      <c r="AM428" s="86"/>
      <c r="AN428" s="86"/>
    </row>
    <row r="429" spans="1:40" ht="13.5" customHeight="1">
      <c r="A429" s="86"/>
      <c r="B429" s="86"/>
      <c r="C429" s="86"/>
      <c r="D429" s="86"/>
      <c r="E429" s="86"/>
      <c r="F429" s="86"/>
      <c r="G429" s="86"/>
      <c r="H429" s="86"/>
      <c r="I429" s="86"/>
      <c r="J429" s="86"/>
      <c r="K429" s="86"/>
      <c r="L429" s="86"/>
      <c r="M429" s="86"/>
      <c r="N429" s="86"/>
      <c r="O429" s="86"/>
      <c r="P429" s="86"/>
      <c r="Q429" s="86"/>
      <c r="R429" s="86"/>
      <c r="S429" s="86"/>
      <c r="T429" s="86"/>
      <c r="U429" s="86"/>
      <c r="V429" s="86"/>
      <c r="W429" s="86"/>
      <c r="X429" s="86"/>
      <c r="Y429" s="86"/>
      <c r="Z429" s="86"/>
      <c r="AA429" s="86"/>
      <c r="AB429" s="86"/>
      <c r="AC429" s="86"/>
      <c r="AD429" s="86"/>
      <c r="AE429" s="86"/>
      <c r="AF429" s="86"/>
      <c r="AG429" s="86"/>
      <c r="AH429" s="86"/>
      <c r="AI429" s="86"/>
      <c r="AJ429" s="86"/>
      <c r="AK429" s="86"/>
      <c r="AL429" s="86"/>
      <c r="AM429" s="86"/>
      <c r="AN429" s="86"/>
    </row>
    <row r="430" spans="1:40" ht="13.5" customHeight="1">
      <c r="A430" s="86"/>
      <c r="B430" s="86"/>
      <c r="C430" s="86"/>
      <c r="D430" s="86"/>
      <c r="E430" s="86"/>
      <c r="F430" s="86"/>
      <c r="G430" s="86"/>
      <c r="H430" s="86"/>
      <c r="I430" s="86"/>
      <c r="J430" s="86"/>
      <c r="K430" s="86"/>
      <c r="L430" s="86"/>
      <c r="M430" s="86"/>
      <c r="N430" s="86"/>
      <c r="O430" s="86"/>
      <c r="P430" s="86"/>
      <c r="Q430" s="86"/>
      <c r="R430" s="86"/>
      <c r="S430" s="86"/>
      <c r="T430" s="86"/>
      <c r="U430" s="86"/>
      <c r="V430" s="86"/>
      <c r="W430" s="86"/>
      <c r="X430" s="86"/>
      <c r="Y430" s="86"/>
      <c r="Z430" s="86"/>
      <c r="AA430" s="86"/>
      <c r="AB430" s="86"/>
      <c r="AC430" s="86"/>
      <c r="AD430" s="86"/>
      <c r="AE430" s="86"/>
      <c r="AF430" s="86"/>
      <c r="AG430" s="86"/>
      <c r="AH430" s="86"/>
      <c r="AI430" s="86"/>
      <c r="AJ430" s="86"/>
      <c r="AK430" s="86"/>
      <c r="AL430" s="86"/>
      <c r="AM430" s="86"/>
      <c r="AN430" s="86"/>
    </row>
    <row r="431" spans="1:40" ht="13.5" customHeight="1">
      <c r="A431" s="86"/>
      <c r="B431" s="86"/>
      <c r="C431" s="86"/>
      <c r="D431" s="86"/>
      <c r="E431" s="86"/>
      <c r="F431" s="86"/>
      <c r="G431" s="86"/>
      <c r="H431" s="86"/>
      <c r="I431" s="86"/>
      <c r="J431" s="86"/>
      <c r="K431" s="86"/>
      <c r="L431" s="86"/>
      <c r="M431" s="86"/>
      <c r="N431" s="86"/>
      <c r="O431" s="86"/>
      <c r="P431" s="86"/>
      <c r="Q431" s="86"/>
      <c r="R431" s="86"/>
      <c r="S431" s="86"/>
      <c r="T431" s="86"/>
      <c r="U431" s="86"/>
      <c r="V431" s="86"/>
      <c r="W431" s="86"/>
      <c r="X431" s="86"/>
      <c r="Y431" s="86"/>
      <c r="Z431" s="86"/>
      <c r="AA431" s="86"/>
      <c r="AB431" s="86"/>
      <c r="AC431" s="86"/>
      <c r="AD431" s="86"/>
      <c r="AE431" s="86"/>
      <c r="AF431" s="86"/>
      <c r="AG431" s="86"/>
      <c r="AH431" s="86"/>
      <c r="AI431" s="86"/>
      <c r="AJ431" s="86"/>
      <c r="AK431" s="86"/>
      <c r="AL431" s="86"/>
      <c r="AM431" s="86"/>
      <c r="AN431" s="86"/>
    </row>
    <row r="432" spans="1:40" ht="13.5" customHeight="1">
      <c r="A432" s="86"/>
      <c r="B432" s="86"/>
      <c r="C432" s="86"/>
      <c r="D432" s="86"/>
      <c r="E432" s="86"/>
      <c r="F432" s="86"/>
      <c r="G432" s="86"/>
      <c r="H432" s="86"/>
      <c r="I432" s="86"/>
      <c r="J432" s="86"/>
      <c r="K432" s="86"/>
      <c r="L432" s="86"/>
      <c r="M432" s="86"/>
      <c r="N432" s="86"/>
      <c r="O432" s="86"/>
      <c r="P432" s="86"/>
      <c r="Q432" s="86"/>
      <c r="R432" s="86"/>
      <c r="S432" s="86"/>
      <c r="T432" s="86"/>
      <c r="U432" s="86"/>
      <c r="V432" s="86"/>
      <c r="W432" s="86"/>
      <c r="X432" s="86"/>
      <c r="Y432" s="86"/>
      <c r="Z432" s="86"/>
      <c r="AA432" s="86"/>
      <c r="AB432" s="86"/>
      <c r="AC432" s="86"/>
      <c r="AD432" s="86"/>
      <c r="AE432" s="86"/>
      <c r="AF432" s="86"/>
      <c r="AG432" s="86"/>
      <c r="AH432" s="86"/>
      <c r="AI432" s="86"/>
      <c r="AJ432" s="86"/>
      <c r="AK432" s="86"/>
      <c r="AL432" s="86"/>
      <c r="AM432" s="86"/>
      <c r="AN432" s="86"/>
    </row>
    <row r="433" spans="1:40" ht="13.5" customHeight="1">
      <c r="A433" s="86"/>
      <c r="B433" s="86"/>
      <c r="C433" s="86"/>
      <c r="D433" s="86"/>
      <c r="E433" s="86"/>
      <c r="F433" s="86"/>
      <c r="G433" s="86"/>
      <c r="H433" s="86"/>
      <c r="I433" s="86"/>
      <c r="J433" s="86"/>
      <c r="K433" s="86"/>
      <c r="L433" s="86"/>
      <c r="M433" s="86"/>
      <c r="N433" s="86"/>
      <c r="O433" s="86"/>
      <c r="P433" s="86"/>
      <c r="Q433" s="86"/>
      <c r="R433" s="86"/>
      <c r="S433" s="86"/>
      <c r="T433" s="86"/>
      <c r="U433" s="86"/>
      <c r="V433" s="86"/>
      <c r="W433" s="86"/>
      <c r="X433" s="86"/>
      <c r="Y433" s="86"/>
      <c r="Z433" s="86"/>
      <c r="AA433" s="86"/>
      <c r="AB433" s="86"/>
      <c r="AC433" s="86"/>
      <c r="AD433" s="86"/>
      <c r="AE433" s="86"/>
      <c r="AF433" s="86"/>
      <c r="AG433" s="86"/>
      <c r="AH433" s="86"/>
      <c r="AI433" s="86"/>
      <c r="AJ433" s="86"/>
      <c r="AK433" s="86"/>
      <c r="AL433" s="86"/>
      <c r="AM433" s="86"/>
      <c r="AN433" s="86"/>
    </row>
    <row r="434" spans="1:40" ht="13.5" customHeight="1">
      <c r="A434" s="86"/>
      <c r="B434" s="86"/>
      <c r="C434" s="86"/>
      <c r="D434" s="86"/>
      <c r="E434" s="86"/>
      <c r="F434" s="86"/>
      <c r="G434" s="86"/>
      <c r="H434" s="86"/>
      <c r="I434" s="86"/>
      <c r="J434" s="86"/>
      <c r="K434" s="86"/>
      <c r="L434" s="86"/>
      <c r="M434" s="86"/>
      <c r="N434" s="86"/>
      <c r="O434" s="86"/>
      <c r="P434" s="86"/>
      <c r="Q434" s="86"/>
      <c r="R434" s="86"/>
      <c r="S434" s="86"/>
      <c r="T434" s="86"/>
      <c r="U434" s="86"/>
      <c r="V434" s="86"/>
      <c r="W434" s="86"/>
      <c r="X434" s="86"/>
      <c r="Y434" s="86"/>
      <c r="Z434" s="86"/>
      <c r="AA434" s="86"/>
      <c r="AB434" s="86"/>
      <c r="AC434" s="86"/>
      <c r="AD434" s="86"/>
      <c r="AE434" s="86"/>
      <c r="AF434" s="86"/>
      <c r="AG434" s="86"/>
      <c r="AH434" s="86"/>
      <c r="AI434" s="86"/>
      <c r="AJ434" s="86"/>
      <c r="AK434" s="86"/>
      <c r="AL434" s="86"/>
      <c r="AM434" s="86"/>
      <c r="AN434" s="86"/>
    </row>
    <row r="435" spans="1:40" ht="13.5" customHeight="1">
      <c r="A435" s="86"/>
      <c r="B435" s="86"/>
      <c r="C435" s="86"/>
      <c r="D435" s="86"/>
      <c r="E435" s="86"/>
      <c r="F435" s="86"/>
      <c r="G435" s="86"/>
      <c r="H435" s="86"/>
      <c r="I435" s="86"/>
      <c r="J435" s="86"/>
      <c r="K435" s="86"/>
      <c r="L435" s="86"/>
      <c r="M435" s="86"/>
      <c r="N435" s="86"/>
      <c r="O435" s="86"/>
      <c r="P435" s="86"/>
      <c r="Q435" s="86"/>
      <c r="R435" s="86"/>
      <c r="S435" s="86"/>
      <c r="T435" s="86"/>
      <c r="U435" s="86"/>
      <c r="V435" s="86"/>
      <c r="W435" s="86"/>
      <c r="X435" s="86"/>
      <c r="Y435" s="86"/>
      <c r="Z435" s="86"/>
      <c r="AA435" s="86"/>
      <c r="AB435" s="86"/>
      <c r="AC435" s="86"/>
      <c r="AD435" s="86"/>
      <c r="AE435" s="86"/>
      <c r="AF435" s="86"/>
      <c r="AG435" s="86"/>
      <c r="AH435" s="86"/>
      <c r="AI435" s="86"/>
      <c r="AJ435" s="86"/>
      <c r="AK435" s="86"/>
      <c r="AL435" s="86"/>
      <c r="AM435" s="86"/>
      <c r="AN435" s="86"/>
    </row>
    <row r="436" spans="1:40" ht="13.5" customHeight="1">
      <c r="A436" s="86"/>
      <c r="B436" s="86"/>
      <c r="C436" s="86"/>
      <c r="D436" s="86"/>
      <c r="E436" s="86"/>
      <c r="F436" s="86"/>
      <c r="G436" s="86"/>
      <c r="H436" s="86"/>
      <c r="I436" s="86"/>
      <c r="J436" s="86"/>
      <c r="K436" s="86"/>
      <c r="L436" s="86"/>
      <c r="M436" s="86"/>
      <c r="N436" s="86"/>
      <c r="O436" s="86"/>
      <c r="P436" s="86"/>
      <c r="Q436" s="86"/>
      <c r="R436" s="86"/>
      <c r="S436" s="86"/>
      <c r="T436" s="86"/>
      <c r="U436" s="86"/>
      <c r="V436" s="86"/>
      <c r="W436" s="86"/>
      <c r="X436" s="86"/>
      <c r="Y436" s="86"/>
      <c r="Z436" s="86"/>
      <c r="AA436" s="86"/>
      <c r="AB436" s="86"/>
      <c r="AC436" s="86"/>
      <c r="AD436" s="86"/>
      <c r="AE436" s="86"/>
      <c r="AF436" s="86"/>
      <c r="AG436" s="86"/>
      <c r="AH436" s="86"/>
      <c r="AI436" s="86"/>
      <c r="AJ436" s="86"/>
      <c r="AK436" s="86"/>
      <c r="AL436" s="86"/>
      <c r="AM436" s="86"/>
      <c r="AN436" s="86"/>
    </row>
    <row r="437" spans="1:40" ht="13.5" customHeight="1">
      <c r="A437" s="86"/>
      <c r="B437" s="86"/>
      <c r="C437" s="86"/>
      <c r="D437" s="86"/>
      <c r="E437" s="86"/>
      <c r="F437" s="86"/>
      <c r="G437" s="86"/>
      <c r="H437" s="86"/>
      <c r="I437" s="86"/>
      <c r="J437" s="86"/>
      <c r="K437" s="86"/>
      <c r="L437" s="86"/>
      <c r="M437" s="86"/>
      <c r="N437" s="86"/>
      <c r="O437" s="86"/>
      <c r="P437" s="86"/>
      <c r="Q437" s="86"/>
      <c r="R437" s="86"/>
      <c r="S437" s="86"/>
      <c r="T437" s="86"/>
      <c r="U437" s="86"/>
      <c r="V437" s="86"/>
      <c r="W437" s="86"/>
      <c r="X437" s="86"/>
      <c r="Y437" s="86"/>
      <c r="Z437" s="86"/>
      <c r="AA437" s="86"/>
      <c r="AB437" s="86"/>
      <c r="AC437" s="86"/>
      <c r="AD437" s="86"/>
      <c r="AE437" s="86"/>
      <c r="AF437" s="86"/>
      <c r="AG437" s="86"/>
      <c r="AH437" s="86"/>
      <c r="AI437" s="86"/>
      <c r="AJ437" s="86"/>
      <c r="AK437" s="86"/>
      <c r="AL437" s="86"/>
      <c r="AM437" s="86"/>
      <c r="AN437" s="86"/>
    </row>
    <row r="438" spans="1:40" ht="13.5" customHeight="1">
      <c r="A438" s="86"/>
      <c r="B438" s="86"/>
      <c r="C438" s="86"/>
      <c r="D438" s="86"/>
      <c r="E438" s="86"/>
      <c r="F438" s="86"/>
      <c r="G438" s="86"/>
      <c r="H438" s="86"/>
      <c r="I438" s="86"/>
      <c r="J438" s="86"/>
      <c r="K438" s="86"/>
      <c r="L438" s="86"/>
      <c r="M438" s="86"/>
      <c r="N438" s="86"/>
      <c r="O438" s="86"/>
      <c r="P438" s="86"/>
      <c r="Q438" s="86"/>
      <c r="R438" s="86"/>
      <c r="S438" s="86"/>
      <c r="T438" s="86"/>
      <c r="U438" s="86"/>
      <c r="V438" s="86"/>
      <c r="W438" s="86"/>
      <c r="X438" s="86"/>
      <c r="Y438" s="86"/>
      <c r="Z438" s="86"/>
      <c r="AA438" s="86"/>
      <c r="AB438" s="86"/>
      <c r="AC438" s="86"/>
      <c r="AD438" s="86"/>
      <c r="AE438" s="86"/>
      <c r="AF438" s="86"/>
      <c r="AG438" s="86"/>
      <c r="AH438" s="86"/>
      <c r="AI438" s="86"/>
      <c r="AJ438" s="86"/>
      <c r="AK438" s="86"/>
      <c r="AL438" s="86"/>
      <c r="AM438" s="86"/>
      <c r="AN438" s="86"/>
    </row>
    <row r="439" spans="1:40" ht="13.5" customHeight="1">
      <c r="A439" s="86"/>
      <c r="B439" s="86"/>
      <c r="C439" s="86"/>
      <c r="D439" s="86"/>
      <c r="E439" s="86"/>
      <c r="F439" s="86"/>
      <c r="G439" s="86"/>
      <c r="H439" s="86"/>
      <c r="I439" s="86"/>
      <c r="J439" s="86"/>
      <c r="K439" s="86"/>
      <c r="L439" s="86"/>
      <c r="M439" s="86"/>
      <c r="N439" s="86"/>
      <c r="O439" s="86"/>
      <c r="P439" s="86"/>
      <c r="Q439" s="86"/>
      <c r="R439" s="86"/>
      <c r="S439" s="86"/>
      <c r="T439" s="86"/>
      <c r="U439" s="86"/>
      <c r="V439" s="86"/>
      <c r="W439" s="86"/>
      <c r="X439" s="86"/>
      <c r="Y439" s="86"/>
      <c r="Z439" s="86"/>
      <c r="AA439" s="86"/>
      <c r="AB439" s="86"/>
      <c r="AC439" s="86"/>
      <c r="AD439" s="86"/>
      <c r="AE439" s="86"/>
      <c r="AF439" s="86"/>
      <c r="AG439" s="86"/>
      <c r="AH439" s="86"/>
      <c r="AI439" s="86"/>
      <c r="AJ439" s="86"/>
      <c r="AK439" s="86"/>
      <c r="AL439" s="86"/>
      <c r="AM439" s="86"/>
      <c r="AN439" s="86"/>
    </row>
    <row r="440" spans="1:40" ht="13.5" customHeight="1">
      <c r="A440" s="86"/>
      <c r="B440" s="86"/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  <c r="S440" s="86"/>
      <c r="T440" s="86"/>
      <c r="U440" s="86"/>
      <c r="V440" s="86"/>
      <c r="W440" s="86"/>
      <c r="X440" s="86"/>
      <c r="Y440" s="86"/>
      <c r="Z440" s="86"/>
      <c r="AA440" s="86"/>
      <c r="AB440" s="86"/>
      <c r="AC440" s="86"/>
      <c r="AD440" s="86"/>
      <c r="AE440" s="86"/>
      <c r="AF440" s="86"/>
      <c r="AG440" s="86"/>
      <c r="AH440" s="86"/>
      <c r="AI440" s="86"/>
      <c r="AJ440" s="86"/>
      <c r="AK440" s="86"/>
      <c r="AL440" s="86"/>
      <c r="AM440" s="86"/>
      <c r="AN440" s="86"/>
    </row>
    <row r="441" spans="1:40" ht="13.5" customHeight="1">
      <c r="A441" s="86"/>
      <c r="B441" s="86"/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  <c r="S441" s="86"/>
      <c r="T441" s="86"/>
      <c r="U441" s="86"/>
      <c r="V441" s="86"/>
      <c r="W441" s="86"/>
      <c r="X441" s="86"/>
      <c r="Y441" s="86"/>
      <c r="Z441" s="86"/>
      <c r="AA441" s="86"/>
      <c r="AB441" s="86"/>
      <c r="AC441" s="86"/>
      <c r="AD441" s="86"/>
      <c r="AE441" s="86"/>
      <c r="AF441" s="86"/>
      <c r="AG441" s="86"/>
      <c r="AH441" s="86"/>
      <c r="AI441" s="86"/>
      <c r="AJ441" s="86"/>
      <c r="AK441" s="86"/>
      <c r="AL441" s="86"/>
      <c r="AM441" s="86"/>
      <c r="AN441" s="86"/>
    </row>
    <row r="442" spans="1:40" ht="13.5" customHeight="1">
      <c r="A442" s="86"/>
      <c r="B442" s="86"/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  <c r="S442" s="86"/>
      <c r="T442" s="86"/>
      <c r="U442" s="86"/>
      <c r="V442" s="86"/>
      <c r="W442" s="86"/>
      <c r="X442" s="86"/>
      <c r="Y442" s="86"/>
      <c r="Z442" s="86"/>
      <c r="AA442" s="86"/>
      <c r="AB442" s="86"/>
      <c r="AC442" s="86"/>
      <c r="AD442" s="86"/>
      <c r="AE442" s="86"/>
      <c r="AF442" s="86"/>
      <c r="AG442" s="86"/>
      <c r="AH442" s="86"/>
      <c r="AI442" s="86"/>
      <c r="AJ442" s="86"/>
      <c r="AK442" s="86"/>
      <c r="AL442" s="86"/>
      <c r="AM442" s="86"/>
      <c r="AN442" s="86"/>
    </row>
    <row r="443" spans="1:40" ht="13.5" customHeight="1">
      <c r="A443" s="86"/>
      <c r="B443" s="86"/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  <c r="S443" s="86"/>
      <c r="T443" s="86"/>
      <c r="U443" s="86"/>
      <c r="V443" s="86"/>
      <c r="W443" s="86"/>
      <c r="X443" s="86"/>
      <c r="Y443" s="86"/>
      <c r="Z443" s="86"/>
      <c r="AA443" s="86"/>
      <c r="AB443" s="86"/>
      <c r="AC443" s="86"/>
      <c r="AD443" s="86"/>
      <c r="AE443" s="86"/>
      <c r="AF443" s="86"/>
      <c r="AG443" s="86"/>
      <c r="AH443" s="86"/>
      <c r="AI443" s="86"/>
      <c r="AJ443" s="86"/>
      <c r="AK443" s="86"/>
      <c r="AL443" s="86"/>
      <c r="AM443" s="86"/>
      <c r="AN443" s="86"/>
    </row>
    <row r="444" spans="1:40" ht="13.5" customHeight="1">
      <c r="A444" s="86"/>
      <c r="B444" s="86"/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  <c r="S444" s="86"/>
      <c r="T444" s="86"/>
      <c r="U444" s="86"/>
      <c r="V444" s="86"/>
      <c r="W444" s="86"/>
      <c r="X444" s="86"/>
      <c r="Y444" s="86"/>
      <c r="Z444" s="86"/>
      <c r="AA444" s="86"/>
      <c r="AB444" s="86"/>
      <c r="AC444" s="86"/>
      <c r="AD444" s="86"/>
      <c r="AE444" s="86"/>
      <c r="AF444" s="86"/>
      <c r="AG444" s="86"/>
      <c r="AH444" s="86"/>
      <c r="AI444" s="86"/>
      <c r="AJ444" s="86"/>
      <c r="AK444" s="86"/>
      <c r="AL444" s="86"/>
      <c r="AM444" s="86"/>
      <c r="AN444" s="86"/>
    </row>
    <row r="445" spans="1:40" ht="13.5" customHeight="1">
      <c r="A445" s="86"/>
      <c r="B445" s="86"/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  <c r="S445" s="86"/>
      <c r="T445" s="86"/>
      <c r="U445" s="86"/>
      <c r="V445" s="86"/>
      <c r="W445" s="86"/>
      <c r="X445" s="86"/>
      <c r="Y445" s="86"/>
      <c r="Z445" s="86"/>
      <c r="AA445" s="86"/>
      <c r="AB445" s="86"/>
      <c r="AC445" s="86"/>
      <c r="AD445" s="86"/>
      <c r="AE445" s="86"/>
      <c r="AF445" s="86"/>
      <c r="AG445" s="86"/>
      <c r="AH445" s="86"/>
      <c r="AI445" s="86"/>
      <c r="AJ445" s="86"/>
      <c r="AK445" s="86"/>
      <c r="AL445" s="86"/>
      <c r="AM445" s="86"/>
      <c r="AN445" s="86"/>
    </row>
    <row r="446" spans="1:40" ht="13.5" customHeight="1">
      <c r="A446" s="86"/>
      <c r="B446" s="86"/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  <c r="S446" s="86"/>
      <c r="T446" s="86"/>
      <c r="U446" s="86"/>
      <c r="V446" s="86"/>
      <c r="W446" s="86"/>
      <c r="X446" s="86"/>
      <c r="Y446" s="86"/>
      <c r="Z446" s="86"/>
      <c r="AA446" s="86"/>
      <c r="AB446" s="86"/>
      <c r="AC446" s="86"/>
      <c r="AD446" s="86"/>
      <c r="AE446" s="86"/>
      <c r="AF446" s="86"/>
      <c r="AG446" s="86"/>
      <c r="AH446" s="86"/>
      <c r="AI446" s="86"/>
      <c r="AJ446" s="86"/>
      <c r="AK446" s="86"/>
      <c r="AL446" s="86"/>
      <c r="AM446" s="86"/>
      <c r="AN446" s="86"/>
    </row>
    <row r="447" spans="1:40" ht="13.5" customHeight="1">
      <c r="A447" s="86"/>
      <c r="B447" s="86"/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  <c r="S447" s="86"/>
      <c r="T447" s="86"/>
      <c r="U447" s="86"/>
      <c r="V447" s="86"/>
      <c r="W447" s="86"/>
      <c r="X447" s="86"/>
      <c r="Y447" s="86"/>
      <c r="Z447" s="86"/>
      <c r="AA447" s="86"/>
      <c r="AB447" s="86"/>
      <c r="AC447" s="86"/>
      <c r="AD447" s="86"/>
      <c r="AE447" s="86"/>
      <c r="AF447" s="86"/>
      <c r="AG447" s="86"/>
      <c r="AH447" s="86"/>
      <c r="AI447" s="86"/>
      <c r="AJ447" s="86"/>
      <c r="AK447" s="86"/>
      <c r="AL447" s="86"/>
      <c r="AM447" s="86"/>
      <c r="AN447" s="86"/>
    </row>
    <row r="448" spans="1:40" ht="13.5" customHeight="1">
      <c r="A448" s="86"/>
      <c r="B448" s="86"/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  <c r="S448" s="86"/>
      <c r="T448" s="86"/>
      <c r="U448" s="86"/>
      <c r="V448" s="86"/>
      <c r="W448" s="86"/>
      <c r="X448" s="86"/>
      <c r="Y448" s="86"/>
      <c r="Z448" s="86"/>
      <c r="AA448" s="86"/>
      <c r="AB448" s="86"/>
      <c r="AC448" s="86"/>
      <c r="AD448" s="86"/>
      <c r="AE448" s="86"/>
      <c r="AF448" s="86"/>
      <c r="AG448" s="86"/>
      <c r="AH448" s="86"/>
      <c r="AI448" s="86"/>
      <c r="AJ448" s="86"/>
      <c r="AK448" s="86"/>
      <c r="AL448" s="86"/>
      <c r="AM448" s="86"/>
      <c r="AN448" s="86"/>
    </row>
    <row r="449" spans="1:40" ht="13.5" customHeight="1">
      <c r="A449" s="86"/>
      <c r="B449" s="86"/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  <c r="S449" s="86"/>
      <c r="T449" s="86"/>
      <c r="U449" s="86"/>
      <c r="V449" s="86"/>
      <c r="W449" s="86"/>
      <c r="X449" s="86"/>
      <c r="Y449" s="86"/>
      <c r="Z449" s="86"/>
      <c r="AA449" s="86"/>
      <c r="AB449" s="86"/>
      <c r="AC449" s="86"/>
      <c r="AD449" s="86"/>
      <c r="AE449" s="86"/>
      <c r="AF449" s="86"/>
      <c r="AG449" s="86"/>
      <c r="AH449" s="86"/>
      <c r="AI449" s="86"/>
      <c r="AJ449" s="86"/>
      <c r="AK449" s="86"/>
      <c r="AL449" s="86"/>
      <c r="AM449" s="86"/>
      <c r="AN449" s="86"/>
    </row>
    <row r="450" spans="1:40" ht="13.5" customHeight="1">
      <c r="A450" s="86"/>
      <c r="B450" s="86"/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  <c r="S450" s="86"/>
      <c r="T450" s="86"/>
      <c r="U450" s="86"/>
      <c r="V450" s="86"/>
      <c r="W450" s="86"/>
      <c r="X450" s="86"/>
      <c r="Y450" s="86"/>
      <c r="Z450" s="86"/>
      <c r="AA450" s="86"/>
      <c r="AB450" s="86"/>
      <c r="AC450" s="86"/>
      <c r="AD450" s="86"/>
      <c r="AE450" s="86"/>
      <c r="AF450" s="86"/>
      <c r="AG450" s="86"/>
      <c r="AH450" s="86"/>
      <c r="AI450" s="86"/>
      <c r="AJ450" s="86"/>
      <c r="AK450" s="86"/>
      <c r="AL450" s="86"/>
      <c r="AM450" s="86"/>
      <c r="AN450" s="86"/>
    </row>
    <row r="451" spans="1:40" ht="13.5" customHeight="1">
      <c r="A451" s="86"/>
      <c r="B451" s="86"/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  <c r="S451" s="86"/>
      <c r="T451" s="86"/>
      <c r="U451" s="86"/>
      <c r="V451" s="86"/>
      <c r="W451" s="86"/>
      <c r="X451" s="86"/>
      <c r="Y451" s="86"/>
      <c r="Z451" s="86"/>
      <c r="AA451" s="86"/>
      <c r="AB451" s="86"/>
      <c r="AC451" s="86"/>
      <c r="AD451" s="86"/>
      <c r="AE451" s="86"/>
      <c r="AF451" s="86"/>
      <c r="AG451" s="86"/>
      <c r="AH451" s="86"/>
      <c r="AI451" s="86"/>
      <c r="AJ451" s="86"/>
      <c r="AK451" s="86"/>
      <c r="AL451" s="86"/>
      <c r="AM451" s="86"/>
      <c r="AN451" s="86"/>
    </row>
    <row r="452" spans="1:40" ht="13.5" customHeight="1">
      <c r="A452" s="86"/>
      <c r="B452" s="86"/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  <c r="S452" s="86"/>
      <c r="T452" s="86"/>
      <c r="U452" s="86"/>
      <c r="V452" s="86"/>
      <c r="W452" s="86"/>
      <c r="X452" s="86"/>
      <c r="Y452" s="86"/>
      <c r="Z452" s="86"/>
      <c r="AA452" s="86"/>
      <c r="AB452" s="86"/>
      <c r="AC452" s="86"/>
      <c r="AD452" s="86"/>
      <c r="AE452" s="86"/>
      <c r="AF452" s="86"/>
      <c r="AG452" s="86"/>
      <c r="AH452" s="86"/>
      <c r="AI452" s="86"/>
      <c r="AJ452" s="86"/>
      <c r="AK452" s="86"/>
      <c r="AL452" s="86"/>
      <c r="AM452" s="86"/>
      <c r="AN452" s="86"/>
    </row>
    <row r="453" spans="1:40" ht="13.5" customHeight="1">
      <c r="A453" s="86"/>
      <c r="B453" s="86"/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  <c r="S453" s="86"/>
      <c r="T453" s="86"/>
      <c r="U453" s="86"/>
      <c r="V453" s="86"/>
      <c r="W453" s="86"/>
      <c r="X453" s="86"/>
      <c r="Y453" s="86"/>
      <c r="Z453" s="86"/>
      <c r="AA453" s="86"/>
      <c r="AB453" s="86"/>
      <c r="AC453" s="86"/>
      <c r="AD453" s="86"/>
      <c r="AE453" s="86"/>
      <c r="AF453" s="86"/>
      <c r="AG453" s="86"/>
      <c r="AH453" s="86"/>
      <c r="AI453" s="86"/>
      <c r="AJ453" s="86"/>
      <c r="AK453" s="86"/>
      <c r="AL453" s="86"/>
      <c r="AM453" s="86"/>
      <c r="AN453" s="86"/>
    </row>
    <row r="454" spans="1:40" ht="13.5" customHeight="1">
      <c r="A454" s="86"/>
      <c r="B454" s="86"/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  <c r="S454" s="86"/>
      <c r="T454" s="86"/>
      <c r="U454" s="86"/>
      <c r="V454" s="86"/>
      <c r="W454" s="86"/>
      <c r="X454" s="86"/>
      <c r="Y454" s="86"/>
      <c r="Z454" s="86"/>
      <c r="AA454" s="86"/>
      <c r="AB454" s="86"/>
      <c r="AC454" s="86"/>
      <c r="AD454" s="86"/>
      <c r="AE454" s="86"/>
      <c r="AF454" s="86"/>
      <c r="AG454" s="86"/>
      <c r="AH454" s="86"/>
      <c r="AI454" s="86"/>
      <c r="AJ454" s="86"/>
      <c r="AK454" s="86"/>
      <c r="AL454" s="86"/>
      <c r="AM454" s="86"/>
      <c r="AN454" s="86"/>
    </row>
    <row r="455" spans="1:40" ht="13.5" customHeight="1">
      <c r="A455" s="86"/>
      <c r="B455" s="86"/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  <c r="S455" s="86"/>
      <c r="T455" s="86"/>
      <c r="U455" s="86"/>
      <c r="V455" s="86"/>
      <c r="W455" s="86"/>
      <c r="X455" s="86"/>
      <c r="Y455" s="86"/>
      <c r="Z455" s="86"/>
      <c r="AA455" s="86"/>
      <c r="AB455" s="86"/>
      <c r="AC455" s="86"/>
      <c r="AD455" s="86"/>
      <c r="AE455" s="86"/>
      <c r="AF455" s="86"/>
      <c r="AG455" s="86"/>
      <c r="AH455" s="86"/>
      <c r="AI455" s="86"/>
      <c r="AJ455" s="86"/>
      <c r="AK455" s="86"/>
      <c r="AL455" s="86"/>
      <c r="AM455" s="86"/>
      <c r="AN455" s="86"/>
    </row>
    <row r="456" spans="1:40" ht="13.5" customHeight="1">
      <c r="A456" s="86"/>
      <c r="B456" s="86"/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  <c r="S456" s="86"/>
      <c r="T456" s="86"/>
      <c r="U456" s="86"/>
      <c r="V456" s="86"/>
      <c r="W456" s="86"/>
      <c r="X456" s="86"/>
      <c r="Y456" s="86"/>
      <c r="Z456" s="86"/>
      <c r="AA456" s="86"/>
      <c r="AB456" s="86"/>
      <c r="AC456" s="86"/>
      <c r="AD456" s="86"/>
      <c r="AE456" s="86"/>
      <c r="AF456" s="86"/>
      <c r="AG456" s="86"/>
      <c r="AH456" s="86"/>
      <c r="AI456" s="86"/>
      <c r="AJ456" s="86"/>
      <c r="AK456" s="86"/>
      <c r="AL456" s="86"/>
      <c r="AM456" s="86"/>
      <c r="AN456" s="86"/>
    </row>
    <row r="457" spans="1:40" ht="13.5" customHeight="1">
      <c r="A457" s="86"/>
      <c r="B457" s="86"/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  <c r="S457" s="86"/>
      <c r="T457" s="86"/>
      <c r="U457" s="86"/>
      <c r="V457" s="86"/>
      <c r="W457" s="86"/>
      <c r="X457" s="86"/>
      <c r="Y457" s="86"/>
      <c r="Z457" s="86"/>
      <c r="AA457" s="86"/>
      <c r="AB457" s="86"/>
      <c r="AC457" s="86"/>
      <c r="AD457" s="86"/>
      <c r="AE457" s="86"/>
      <c r="AF457" s="86"/>
      <c r="AG457" s="86"/>
      <c r="AH457" s="86"/>
      <c r="AI457" s="86"/>
      <c r="AJ457" s="86"/>
      <c r="AK457" s="86"/>
      <c r="AL457" s="86"/>
      <c r="AM457" s="86"/>
      <c r="AN457" s="86"/>
    </row>
    <row r="458" spans="1:40" ht="13.5" customHeight="1">
      <c r="A458" s="86"/>
      <c r="B458" s="86"/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  <c r="S458" s="86"/>
      <c r="T458" s="86"/>
      <c r="U458" s="86"/>
      <c r="V458" s="86"/>
      <c r="W458" s="86"/>
      <c r="X458" s="86"/>
      <c r="Y458" s="86"/>
      <c r="Z458" s="86"/>
      <c r="AA458" s="86"/>
      <c r="AB458" s="86"/>
      <c r="AC458" s="86"/>
      <c r="AD458" s="86"/>
      <c r="AE458" s="86"/>
      <c r="AF458" s="86"/>
      <c r="AG458" s="86"/>
      <c r="AH458" s="86"/>
      <c r="AI458" s="86"/>
      <c r="AJ458" s="86"/>
      <c r="AK458" s="86"/>
      <c r="AL458" s="86"/>
      <c r="AM458" s="86"/>
      <c r="AN458" s="86"/>
    </row>
    <row r="459" spans="1:40" ht="13.5" customHeight="1">
      <c r="A459" s="86"/>
      <c r="B459" s="86"/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  <c r="S459" s="86"/>
      <c r="T459" s="86"/>
      <c r="U459" s="86"/>
      <c r="V459" s="86"/>
      <c r="W459" s="86"/>
      <c r="X459" s="86"/>
      <c r="Y459" s="86"/>
      <c r="Z459" s="86"/>
      <c r="AA459" s="86"/>
      <c r="AB459" s="86"/>
      <c r="AC459" s="86"/>
      <c r="AD459" s="86"/>
      <c r="AE459" s="86"/>
      <c r="AF459" s="86"/>
      <c r="AG459" s="86"/>
      <c r="AH459" s="86"/>
      <c r="AI459" s="86"/>
      <c r="AJ459" s="86"/>
      <c r="AK459" s="86"/>
      <c r="AL459" s="86"/>
      <c r="AM459" s="86"/>
      <c r="AN459" s="86"/>
    </row>
    <row r="460" spans="1:40" ht="13.5" customHeight="1">
      <c r="A460" s="86"/>
      <c r="B460" s="86"/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  <c r="S460" s="86"/>
      <c r="T460" s="86"/>
      <c r="U460" s="86"/>
      <c r="V460" s="86"/>
      <c r="W460" s="86"/>
      <c r="X460" s="86"/>
      <c r="Y460" s="86"/>
      <c r="Z460" s="86"/>
      <c r="AA460" s="86"/>
      <c r="AB460" s="86"/>
      <c r="AC460" s="86"/>
      <c r="AD460" s="86"/>
      <c r="AE460" s="86"/>
      <c r="AF460" s="86"/>
      <c r="AG460" s="86"/>
      <c r="AH460" s="86"/>
      <c r="AI460" s="86"/>
      <c r="AJ460" s="86"/>
      <c r="AK460" s="86"/>
      <c r="AL460" s="86"/>
      <c r="AM460" s="86"/>
      <c r="AN460" s="86"/>
    </row>
    <row r="461" spans="1:40" ht="13.5" customHeight="1">
      <c r="A461" s="86"/>
      <c r="B461" s="86"/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  <c r="S461" s="86"/>
      <c r="T461" s="86"/>
      <c r="U461" s="86"/>
      <c r="V461" s="86"/>
      <c r="W461" s="86"/>
      <c r="X461" s="86"/>
      <c r="Y461" s="86"/>
      <c r="Z461" s="86"/>
      <c r="AA461" s="86"/>
      <c r="AB461" s="86"/>
      <c r="AC461" s="86"/>
      <c r="AD461" s="86"/>
      <c r="AE461" s="86"/>
      <c r="AF461" s="86"/>
      <c r="AG461" s="86"/>
      <c r="AH461" s="86"/>
      <c r="AI461" s="86"/>
      <c r="AJ461" s="86"/>
      <c r="AK461" s="86"/>
      <c r="AL461" s="86"/>
      <c r="AM461" s="86"/>
      <c r="AN461" s="86"/>
    </row>
    <row r="462" spans="1:40" ht="13.5" customHeight="1">
      <c r="A462" s="86"/>
      <c r="B462" s="86"/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  <c r="S462" s="86"/>
      <c r="T462" s="86"/>
      <c r="U462" s="86"/>
      <c r="V462" s="86"/>
      <c r="W462" s="86"/>
      <c r="X462" s="86"/>
      <c r="Y462" s="86"/>
      <c r="Z462" s="86"/>
      <c r="AA462" s="86"/>
      <c r="AB462" s="86"/>
      <c r="AC462" s="86"/>
      <c r="AD462" s="86"/>
      <c r="AE462" s="86"/>
      <c r="AF462" s="86"/>
      <c r="AG462" s="86"/>
      <c r="AH462" s="86"/>
      <c r="AI462" s="86"/>
      <c r="AJ462" s="86"/>
      <c r="AK462" s="86"/>
      <c r="AL462" s="86"/>
      <c r="AM462" s="86"/>
      <c r="AN462" s="86"/>
    </row>
    <row r="463" spans="1:40" ht="13.5" customHeight="1">
      <c r="A463" s="86"/>
      <c r="B463" s="86"/>
      <c r="C463" s="86"/>
      <c r="D463" s="86"/>
      <c r="E463" s="86"/>
      <c r="F463" s="86"/>
      <c r="G463" s="86"/>
      <c r="H463" s="86"/>
      <c r="I463" s="86"/>
      <c r="J463" s="86"/>
      <c r="K463" s="86"/>
      <c r="L463" s="86"/>
      <c r="M463" s="86"/>
      <c r="N463" s="86"/>
      <c r="O463" s="86"/>
      <c r="P463" s="86"/>
      <c r="Q463" s="86"/>
      <c r="R463" s="86"/>
      <c r="S463" s="86"/>
      <c r="T463" s="86"/>
      <c r="U463" s="86"/>
      <c r="V463" s="86"/>
      <c r="W463" s="86"/>
      <c r="X463" s="86"/>
      <c r="Y463" s="86"/>
      <c r="Z463" s="86"/>
      <c r="AA463" s="86"/>
      <c r="AB463" s="86"/>
      <c r="AC463" s="86"/>
      <c r="AD463" s="86"/>
      <c r="AE463" s="86"/>
      <c r="AF463" s="86"/>
      <c r="AG463" s="86"/>
      <c r="AH463" s="86"/>
      <c r="AI463" s="86"/>
      <c r="AJ463" s="86"/>
      <c r="AK463" s="86"/>
      <c r="AL463" s="86"/>
      <c r="AM463" s="86"/>
      <c r="AN463" s="86"/>
    </row>
    <row r="464" spans="1:40" ht="13.5" customHeight="1">
      <c r="A464" s="86"/>
      <c r="B464" s="86"/>
      <c r="C464" s="86"/>
      <c r="D464" s="86"/>
      <c r="E464" s="86"/>
      <c r="F464" s="86"/>
      <c r="G464" s="86"/>
      <c r="H464" s="86"/>
      <c r="I464" s="86"/>
      <c r="J464" s="86"/>
      <c r="K464" s="86"/>
      <c r="L464" s="86"/>
      <c r="M464" s="86"/>
      <c r="N464" s="86"/>
      <c r="O464" s="86"/>
      <c r="P464" s="86"/>
      <c r="Q464" s="86"/>
      <c r="R464" s="86"/>
      <c r="S464" s="86"/>
      <c r="T464" s="86"/>
      <c r="U464" s="86"/>
      <c r="V464" s="86"/>
      <c r="W464" s="86"/>
      <c r="X464" s="86"/>
      <c r="Y464" s="86"/>
      <c r="Z464" s="86"/>
      <c r="AA464" s="86"/>
      <c r="AB464" s="86"/>
      <c r="AC464" s="86"/>
      <c r="AD464" s="86"/>
      <c r="AE464" s="86"/>
      <c r="AF464" s="86"/>
      <c r="AG464" s="86"/>
      <c r="AH464" s="86"/>
      <c r="AI464" s="86"/>
      <c r="AJ464" s="86"/>
      <c r="AK464" s="86"/>
      <c r="AL464" s="86"/>
      <c r="AM464" s="86"/>
      <c r="AN464" s="86"/>
    </row>
    <row r="465" spans="1:40" ht="13.5" customHeight="1">
      <c r="A465" s="86"/>
      <c r="B465" s="86"/>
      <c r="C465" s="86"/>
      <c r="D465" s="86"/>
      <c r="E465" s="86"/>
      <c r="F465" s="86"/>
      <c r="G465" s="86"/>
      <c r="H465" s="86"/>
      <c r="I465" s="86"/>
      <c r="J465" s="86"/>
      <c r="K465" s="86"/>
      <c r="L465" s="86"/>
      <c r="M465" s="86"/>
      <c r="N465" s="86"/>
      <c r="O465" s="86"/>
      <c r="P465" s="86"/>
      <c r="Q465" s="86"/>
      <c r="R465" s="86"/>
      <c r="S465" s="86"/>
      <c r="T465" s="86"/>
      <c r="U465" s="86"/>
      <c r="V465" s="86"/>
      <c r="W465" s="86"/>
      <c r="X465" s="86"/>
      <c r="Y465" s="86"/>
      <c r="Z465" s="86"/>
      <c r="AA465" s="86"/>
      <c r="AB465" s="86"/>
      <c r="AC465" s="86"/>
      <c r="AD465" s="86"/>
      <c r="AE465" s="86"/>
      <c r="AF465" s="86"/>
      <c r="AG465" s="86"/>
      <c r="AH465" s="86"/>
      <c r="AI465" s="86"/>
      <c r="AJ465" s="86"/>
      <c r="AK465" s="86"/>
      <c r="AL465" s="86"/>
      <c r="AM465" s="86"/>
      <c r="AN465" s="86"/>
    </row>
    <row r="466" spans="1:40" ht="13.5" customHeight="1">
      <c r="A466" s="86"/>
      <c r="B466" s="86"/>
      <c r="C466" s="86"/>
      <c r="D466" s="86"/>
      <c r="E466" s="86"/>
      <c r="F466" s="86"/>
      <c r="G466" s="86"/>
      <c r="H466" s="86"/>
      <c r="I466" s="86"/>
      <c r="J466" s="86"/>
      <c r="K466" s="86"/>
      <c r="L466" s="86"/>
      <c r="M466" s="86"/>
      <c r="N466" s="86"/>
      <c r="O466" s="86"/>
      <c r="P466" s="86"/>
      <c r="Q466" s="86"/>
      <c r="R466" s="86"/>
      <c r="S466" s="86"/>
      <c r="T466" s="86"/>
      <c r="U466" s="86"/>
      <c r="V466" s="86"/>
      <c r="W466" s="86"/>
      <c r="X466" s="86"/>
      <c r="Y466" s="86"/>
      <c r="Z466" s="86"/>
      <c r="AA466" s="86"/>
      <c r="AB466" s="86"/>
      <c r="AC466" s="86"/>
      <c r="AD466" s="86"/>
      <c r="AE466" s="86"/>
      <c r="AF466" s="86"/>
      <c r="AG466" s="86"/>
      <c r="AH466" s="86"/>
      <c r="AI466" s="86"/>
      <c r="AJ466" s="86"/>
      <c r="AK466" s="86"/>
      <c r="AL466" s="86"/>
      <c r="AM466" s="86"/>
      <c r="AN466" s="86"/>
    </row>
    <row r="467" spans="1:40" ht="13.5" customHeight="1">
      <c r="A467" s="86"/>
      <c r="B467" s="86"/>
      <c r="C467" s="86"/>
      <c r="D467" s="86"/>
      <c r="E467" s="86"/>
      <c r="F467" s="86"/>
      <c r="G467" s="86"/>
      <c r="H467" s="86"/>
      <c r="I467" s="86"/>
      <c r="J467" s="86"/>
      <c r="K467" s="86"/>
      <c r="L467" s="86"/>
      <c r="M467" s="86"/>
      <c r="N467" s="86"/>
      <c r="O467" s="86"/>
      <c r="P467" s="86"/>
      <c r="Q467" s="86"/>
      <c r="R467" s="86"/>
      <c r="S467" s="86"/>
      <c r="T467" s="86"/>
      <c r="U467" s="86"/>
      <c r="V467" s="86"/>
      <c r="W467" s="86"/>
      <c r="X467" s="86"/>
      <c r="Y467" s="86"/>
      <c r="Z467" s="86"/>
      <c r="AA467" s="86"/>
      <c r="AB467" s="86"/>
      <c r="AC467" s="86"/>
      <c r="AD467" s="86"/>
      <c r="AE467" s="86"/>
      <c r="AF467" s="86"/>
      <c r="AG467" s="86"/>
      <c r="AH467" s="86"/>
      <c r="AI467" s="86"/>
      <c r="AJ467" s="86"/>
      <c r="AK467" s="86"/>
      <c r="AL467" s="86"/>
      <c r="AM467" s="86"/>
      <c r="AN467" s="86"/>
    </row>
    <row r="468" spans="1:40" ht="13.5" customHeight="1">
      <c r="A468" s="86"/>
      <c r="B468" s="86"/>
      <c r="C468" s="86"/>
      <c r="D468" s="86"/>
      <c r="E468" s="86"/>
      <c r="F468" s="86"/>
      <c r="G468" s="86"/>
      <c r="H468" s="86"/>
      <c r="I468" s="86"/>
      <c r="J468" s="86"/>
      <c r="K468" s="86"/>
      <c r="L468" s="86"/>
      <c r="M468" s="86"/>
      <c r="N468" s="86"/>
      <c r="O468" s="86"/>
      <c r="P468" s="86"/>
      <c r="Q468" s="86"/>
      <c r="R468" s="86"/>
      <c r="S468" s="86"/>
      <c r="T468" s="86"/>
      <c r="U468" s="86"/>
      <c r="V468" s="86"/>
      <c r="W468" s="86"/>
      <c r="X468" s="86"/>
      <c r="Y468" s="86"/>
      <c r="Z468" s="86"/>
      <c r="AA468" s="86"/>
      <c r="AB468" s="86"/>
      <c r="AC468" s="86"/>
      <c r="AD468" s="86"/>
      <c r="AE468" s="86"/>
      <c r="AF468" s="86"/>
      <c r="AG468" s="86"/>
      <c r="AH468" s="86"/>
      <c r="AI468" s="86"/>
      <c r="AJ468" s="86"/>
      <c r="AK468" s="86"/>
      <c r="AL468" s="86"/>
      <c r="AM468" s="86"/>
      <c r="AN468" s="86"/>
    </row>
    <row r="469" spans="1:40" ht="13.5" customHeight="1">
      <c r="A469" s="86"/>
      <c r="B469" s="86"/>
      <c r="C469" s="86"/>
      <c r="D469" s="86"/>
      <c r="E469" s="86"/>
      <c r="F469" s="86"/>
      <c r="G469" s="86"/>
      <c r="H469" s="86"/>
      <c r="I469" s="86"/>
      <c r="J469" s="86"/>
      <c r="K469" s="86"/>
      <c r="L469" s="86"/>
      <c r="M469" s="86"/>
      <c r="N469" s="86"/>
      <c r="O469" s="86"/>
      <c r="P469" s="86"/>
      <c r="Q469" s="86"/>
      <c r="R469" s="86"/>
      <c r="S469" s="86"/>
      <c r="T469" s="86"/>
      <c r="U469" s="86"/>
      <c r="V469" s="86"/>
      <c r="W469" s="86"/>
      <c r="X469" s="86"/>
      <c r="Y469" s="86"/>
      <c r="Z469" s="86"/>
      <c r="AA469" s="86"/>
      <c r="AB469" s="86"/>
      <c r="AC469" s="86"/>
      <c r="AD469" s="86"/>
      <c r="AE469" s="86"/>
      <c r="AF469" s="86"/>
      <c r="AG469" s="86"/>
      <c r="AH469" s="86"/>
      <c r="AI469" s="86"/>
      <c r="AJ469" s="86"/>
      <c r="AK469" s="86"/>
      <c r="AL469" s="86"/>
      <c r="AM469" s="86"/>
      <c r="AN469" s="86"/>
    </row>
    <row r="470" spans="1:40" ht="13.5" customHeight="1">
      <c r="A470" s="86"/>
      <c r="B470" s="86"/>
      <c r="C470" s="86"/>
      <c r="D470" s="86"/>
      <c r="E470" s="86"/>
      <c r="F470" s="86"/>
      <c r="G470" s="86"/>
      <c r="H470" s="86"/>
      <c r="I470" s="86"/>
      <c r="J470" s="86"/>
      <c r="K470" s="86"/>
      <c r="L470" s="86"/>
      <c r="M470" s="86"/>
      <c r="N470" s="86"/>
      <c r="O470" s="86"/>
      <c r="P470" s="86"/>
      <c r="Q470" s="86"/>
      <c r="R470" s="86"/>
      <c r="S470" s="86"/>
      <c r="T470" s="86"/>
      <c r="U470" s="86"/>
      <c r="V470" s="86"/>
      <c r="W470" s="86"/>
      <c r="X470" s="86"/>
      <c r="Y470" s="86"/>
      <c r="Z470" s="86"/>
      <c r="AA470" s="86"/>
      <c r="AB470" s="86"/>
      <c r="AC470" s="86"/>
      <c r="AD470" s="86"/>
      <c r="AE470" s="86"/>
      <c r="AF470" s="86"/>
      <c r="AG470" s="86"/>
      <c r="AH470" s="86"/>
      <c r="AI470" s="86"/>
      <c r="AJ470" s="86"/>
      <c r="AK470" s="86"/>
      <c r="AL470" s="86"/>
      <c r="AM470" s="86"/>
      <c r="AN470" s="86"/>
    </row>
    <row r="471" spans="1:40" ht="13.5" customHeight="1">
      <c r="A471" s="86"/>
      <c r="B471" s="86"/>
      <c r="C471" s="86"/>
      <c r="D471" s="86"/>
      <c r="E471" s="86"/>
      <c r="F471" s="86"/>
      <c r="G471" s="86"/>
      <c r="H471" s="86"/>
      <c r="I471" s="86"/>
      <c r="J471" s="86"/>
      <c r="K471" s="86"/>
      <c r="L471" s="86"/>
      <c r="M471" s="86"/>
      <c r="N471" s="86"/>
      <c r="O471" s="86"/>
      <c r="P471" s="86"/>
      <c r="Q471" s="86"/>
      <c r="R471" s="86"/>
      <c r="S471" s="86"/>
      <c r="T471" s="86"/>
      <c r="U471" s="86"/>
      <c r="V471" s="86"/>
      <c r="W471" s="86"/>
      <c r="X471" s="86"/>
      <c r="Y471" s="86"/>
      <c r="Z471" s="86"/>
      <c r="AA471" s="86"/>
      <c r="AB471" s="86"/>
      <c r="AC471" s="86"/>
      <c r="AD471" s="86"/>
      <c r="AE471" s="86"/>
      <c r="AF471" s="86"/>
      <c r="AG471" s="86"/>
      <c r="AH471" s="86"/>
      <c r="AI471" s="86"/>
      <c r="AJ471" s="86"/>
      <c r="AK471" s="86"/>
      <c r="AL471" s="86"/>
      <c r="AM471" s="86"/>
      <c r="AN471" s="86"/>
    </row>
    <row r="472" spans="1:40" ht="13.5" customHeight="1">
      <c r="A472" s="86"/>
      <c r="B472" s="86"/>
      <c r="C472" s="86"/>
      <c r="D472" s="86"/>
      <c r="E472" s="86"/>
      <c r="F472" s="86"/>
      <c r="G472" s="86"/>
      <c r="H472" s="86"/>
      <c r="I472" s="86"/>
      <c r="J472" s="86"/>
      <c r="K472" s="86"/>
      <c r="L472" s="86"/>
      <c r="M472" s="86"/>
      <c r="N472" s="86"/>
      <c r="O472" s="86"/>
      <c r="P472" s="86"/>
      <c r="Q472" s="86"/>
      <c r="R472" s="86"/>
      <c r="S472" s="86"/>
      <c r="T472" s="86"/>
      <c r="U472" s="86"/>
      <c r="V472" s="86"/>
      <c r="W472" s="86"/>
      <c r="X472" s="86"/>
      <c r="Y472" s="86"/>
      <c r="Z472" s="86"/>
      <c r="AA472" s="86"/>
      <c r="AB472" s="86"/>
      <c r="AC472" s="86"/>
      <c r="AD472" s="86"/>
      <c r="AE472" s="86"/>
      <c r="AF472" s="86"/>
      <c r="AG472" s="86"/>
      <c r="AH472" s="86"/>
      <c r="AI472" s="86"/>
      <c r="AJ472" s="86"/>
      <c r="AK472" s="86"/>
      <c r="AL472" s="86"/>
      <c r="AM472" s="86"/>
      <c r="AN472" s="86"/>
    </row>
    <row r="473" spans="1:40" ht="13.5" customHeight="1">
      <c r="A473" s="86"/>
      <c r="B473" s="86"/>
      <c r="C473" s="86"/>
      <c r="D473" s="86"/>
      <c r="E473" s="86"/>
      <c r="F473" s="86"/>
      <c r="G473" s="86"/>
      <c r="H473" s="86"/>
      <c r="I473" s="86"/>
      <c r="J473" s="86"/>
      <c r="K473" s="86"/>
      <c r="L473" s="86"/>
      <c r="M473" s="86"/>
      <c r="N473" s="86"/>
      <c r="O473" s="86"/>
      <c r="P473" s="86"/>
      <c r="Q473" s="86"/>
      <c r="R473" s="86"/>
      <c r="S473" s="86"/>
      <c r="T473" s="86"/>
      <c r="U473" s="86"/>
      <c r="V473" s="86"/>
      <c r="W473" s="86"/>
      <c r="X473" s="86"/>
      <c r="Y473" s="86"/>
      <c r="Z473" s="86"/>
      <c r="AA473" s="86"/>
      <c r="AB473" s="86"/>
      <c r="AC473" s="86"/>
      <c r="AD473" s="86"/>
      <c r="AE473" s="86"/>
      <c r="AF473" s="86"/>
      <c r="AG473" s="86"/>
      <c r="AH473" s="86"/>
      <c r="AI473" s="86"/>
      <c r="AJ473" s="86"/>
      <c r="AK473" s="86"/>
      <c r="AL473" s="86"/>
      <c r="AM473" s="86"/>
      <c r="AN473" s="86"/>
    </row>
    <row r="474" spans="1:40" ht="13.5" customHeight="1">
      <c r="A474" s="86"/>
      <c r="B474" s="86"/>
      <c r="C474" s="86"/>
      <c r="D474" s="86"/>
      <c r="E474" s="86"/>
      <c r="F474" s="86"/>
      <c r="G474" s="86"/>
      <c r="H474" s="86"/>
      <c r="I474" s="86"/>
      <c r="J474" s="86"/>
      <c r="K474" s="86"/>
      <c r="L474" s="86"/>
      <c r="M474" s="86"/>
      <c r="N474" s="86"/>
      <c r="O474" s="86"/>
      <c r="P474" s="86"/>
      <c r="Q474" s="86"/>
      <c r="R474" s="86"/>
      <c r="S474" s="86"/>
      <c r="T474" s="86"/>
      <c r="U474" s="86"/>
      <c r="V474" s="86"/>
      <c r="W474" s="86"/>
      <c r="X474" s="86"/>
      <c r="Y474" s="86"/>
      <c r="Z474" s="86"/>
      <c r="AA474" s="86"/>
      <c r="AB474" s="86"/>
      <c r="AC474" s="86"/>
      <c r="AD474" s="86"/>
      <c r="AE474" s="86"/>
      <c r="AF474" s="86"/>
      <c r="AG474" s="86"/>
      <c r="AH474" s="86"/>
      <c r="AI474" s="86"/>
      <c r="AJ474" s="86"/>
      <c r="AK474" s="86"/>
      <c r="AL474" s="86"/>
      <c r="AM474" s="86"/>
      <c r="AN474" s="86"/>
    </row>
    <row r="475" spans="1:40" ht="13.5" customHeight="1">
      <c r="A475" s="86"/>
      <c r="B475" s="86"/>
      <c r="C475" s="86"/>
      <c r="D475" s="86"/>
      <c r="E475" s="86"/>
      <c r="F475" s="86"/>
      <c r="G475" s="86"/>
      <c r="H475" s="86"/>
      <c r="I475" s="86"/>
      <c r="J475" s="86"/>
      <c r="K475" s="86"/>
      <c r="L475" s="86"/>
      <c r="M475" s="86"/>
      <c r="N475" s="86"/>
      <c r="O475" s="86"/>
      <c r="P475" s="86"/>
      <c r="Q475" s="86"/>
      <c r="R475" s="86"/>
      <c r="S475" s="86"/>
      <c r="T475" s="86"/>
      <c r="U475" s="86"/>
      <c r="V475" s="86"/>
      <c r="W475" s="86"/>
      <c r="X475" s="86"/>
      <c r="Y475" s="86"/>
      <c r="Z475" s="86"/>
      <c r="AA475" s="86"/>
      <c r="AB475" s="86"/>
      <c r="AC475" s="86"/>
      <c r="AD475" s="86"/>
      <c r="AE475" s="86"/>
      <c r="AF475" s="86"/>
      <c r="AG475" s="86"/>
      <c r="AH475" s="86"/>
      <c r="AI475" s="86"/>
      <c r="AJ475" s="86"/>
      <c r="AK475" s="86"/>
      <c r="AL475" s="86"/>
      <c r="AM475" s="86"/>
      <c r="AN475" s="86"/>
    </row>
    <row r="476" spans="1:40" ht="13.5" customHeight="1">
      <c r="A476" s="86"/>
      <c r="B476" s="86"/>
      <c r="C476" s="86"/>
      <c r="D476" s="86"/>
      <c r="E476" s="86"/>
      <c r="F476" s="86"/>
      <c r="G476" s="86"/>
      <c r="H476" s="86"/>
      <c r="I476" s="86"/>
      <c r="J476" s="86"/>
      <c r="K476" s="86"/>
      <c r="L476" s="86"/>
      <c r="M476" s="86"/>
      <c r="N476" s="86"/>
      <c r="O476" s="86"/>
      <c r="P476" s="86"/>
      <c r="Q476" s="86"/>
      <c r="R476" s="86"/>
      <c r="S476" s="86"/>
      <c r="T476" s="86"/>
      <c r="U476" s="86"/>
      <c r="V476" s="86"/>
      <c r="W476" s="86"/>
      <c r="X476" s="86"/>
      <c r="Y476" s="86"/>
      <c r="Z476" s="86"/>
      <c r="AA476" s="86"/>
      <c r="AB476" s="86"/>
      <c r="AC476" s="86"/>
      <c r="AD476" s="86"/>
      <c r="AE476" s="86"/>
      <c r="AF476" s="86"/>
      <c r="AG476" s="86"/>
      <c r="AH476" s="86"/>
      <c r="AI476" s="86"/>
      <c r="AJ476" s="86"/>
      <c r="AK476" s="86"/>
      <c r="AL476" s="86"/>
      <c r="AM476" s="86"/>
      <c r="AN476" s="86"/>
    </row>
    <row r="477" spans="1:40" ht="13.5" customHeight="1">
      <c r="A477" s="86"/>
      <c r="B477" s="86"/>
      <c r="C477" s="86"/>
      <c r="D477" s="86"/>
      <c r="E477" s="86"/>
      <c r="F477" s="86"/>
      <c r="G477" s="86"/>
      <c r="H477" s="86"/>
      <c r="I477" s="86"/>
      <c r="J477" s="86"/>
      <c r="K477" s="86"/>
      <c r="L477" s="86"/>
      <c r="M477" s="86"/>
      <c r="N477" s="86"/>
      <c r="O477" s="86"/>
      <c r="P477" s="86"/>
      <c r="Q477" s="86"/>
      <c r="R477" s="86"/>
      <c r="S477" s="86"/>
      <c r="T477" s="86"/>
      <c r="U477" s="86"/>
      <c r="V477" s="86"/>
      <c r="W477" s="86"/>
      <c r="X477" s="86"/>
      <c r="Y477" s="86"/>
      <c r="Z477" s="86"/>
      <c r="AA477" s="86"/>
      <c r="AB477" s="86"/>
      <c r="AC477" s="86"/>
      <c r="AD477" s="86"/>
      <c r="AE477" s="86"/>
      <c r="AF477" s="86"/>
      <c r="AG477" s="86"/>
      <c r="AH477" s="86"/>
      <c r="AI477" s="86"/>
      <c r="AJ477" s="86"/>
      <c r="AK477" s="86"/>
      <c r="AL477" s="86"/>
      <c r="AM477" s="86"/>
      <c r="AN477" s="86"/>
    </row>
    <row r="478" spans="1:40" ht="13.5" customHeight="1">
      <c r="A478" s="86"/>
      <c r="B478" s="86"/>
      <c r="C478" s="86"/>
      <c r="D478" s="86"/>
      <c r="E478" s="86"/>
      <c r="F478" s="86"/>
      <c r="G478" s="86"/>
      <c r="H478" s="86"/>
      <c r="I478" s="86"/>
      <c r="J478" s="86"/>
      <c r="K478" s="86"/>
      <c r="L478" s="86"/>
      <c r="M478" s="86"/>
      <c r="N478" s="86"/>
      <c r="O478" s="86"/>
      <c r="P478" s="86"/>
      <c r="Q478" s="86"/>
      <c r="R478" s="86"/>
      <c r="S478" s="86"/>
      <c r="T478" s="86"/>
      <c r="U478" s="86"/>
      <c r="V478" s="86"/>
      <c r="W478" s="86"/>
      <c r="X478" s="86"/>
      <c r="Y478" s="86"/>
      <c r="Z478" s="86"/>
      <c r="AA478" s="86"/>
      <c r="AB478" s="86"/>
      <c r="AC478" s="86"/>
      <c r="AD478" s="86"/>
      <c r="AE478" s="86"/>
      <c r="AF478" s="86"/>
      <c r="AG478" s="86"/>
      <c r="AH478" s="86"/>
      <c r="AI478" s="86"/>
      <c r="AJ478" s="86"/>
      <c r="AK478" s="86"/>
      <c r="AL478" s="86"/>
      <c r="AM478" s="86"/>
      <c r="AN478" s="86"/>
    </row>
    <row r="479" spans="1:40" ht="13.5" customHeight="1">
      <c r="A479" s="86"/>
      <c r="B479" s="86"/>
      <c r="C479" s="86"/>
      <c r="D479" s="86"/>
      <c r="E479" s="86"/>
      <c r="F479" s="86"/>
      <c r="G479" s="86"/>
      <c r="H479" s="86"/>
      <c r="I479" s="86"/>
      <c r="J479" s="86"/>
      <c r="K479" s="86"/>
      <c r="L479" s="86"/>
      <c r="M479" s="86"/>
      <c r="N479" s="86"/>
      <c r="O479" s="86"/>
      <c r="P479" s="86"/>
      <c r="Q479" s="86"/>
      <c r="R479" s="86"/>
      <c r="S479" s="86"/>
      <c r="T479" s="86"/>
      <c r="U479" s="86"/>
      <c r="V479" s="86"/>
      <c r="W479" s="86"/>
      <c r="X479" s="86"/>
      <c r="Y479" s="86"/>
      <c r="Z479" s="86"/>
      <c r="AA479" s="86"/>
      <c r="AB479" s="86"/>
      <c r="AC479" s="86"/>
      <c r="AD479" s="86"/>
      <c r="AE479" s="86"/>
      <c r="AF479" s="86"/>
      <c r="AG479" s="86"/>
      <c r="AH479" s="86"/>
      <c r="AI479" s="86"/>
      <c r="AJ479" s="86"/>
      <c r="AK479" s="86"/>
      <c r="AL479" s="86"/>
      <c r="AM479" s="86"/>
      <c r="AN479" s="86"/>
    </row>
    <row r="480" spans="1:40" ht="13.5" customHeight="1">
      <c r="A480" s="86"/>
      <c r="B480" s="86"/>
      <c r="C480" s="86"/>
      <c r="D480" s="86"/>
      <c r="E480" s="86"/>
      <c r="F480" s="86"/>
      <c r="G480" s="86"/>
      <c r="H480" s="86"/>
      <c r="I480" s="86"/>
      <c r="J480" s="86"/>
      <c r="K480" s="86"/>
      <c r="L480" s="86"/>
      <c r="M480" s="86"/>
      <c r="N480" s="86"/>
      <c r="O480" s="86"/>
      <c r="P480" s="86"/>
      <c r="Q480" s="86"/>
      <c r="R480" s="86"/>
      <c r="S480" s="86"/>
      <c r="T480" s="86"/>
      <c r="U480" s="86"/>
      <c r="V480" s="86"/>
      <c r="W480" s="86"/>
      <c r="X480" s="86"/>
      <c r="Y480" s="86"/>
      <c r="Z480" s="86"/>
      <c r="AA480" s="86"/>
      <c r="AB480" s="86"/>
      <c r="AC480" s="86"/>
      <c r="AD480" s="86"/>
      <c r="AE480" s="86"/>
      <c r="AF480" s="86"/>
      <c r="AG480" s="86"/>
      <c r="AH480" s="86"/>
      <c r="AI480" s="86"/>
      <c r="AJ480" s="86"/>
      <c r="AK480" s="86"/>
      <c r="AL480" s="86"/>
      <c r="AM480" s="86"/>
      <c r="AN480" s="86"/>
    </row>
    <row r="481" spans="1:40" ht="13.5" customHeight="1">
      <c r="A481" s="86"/>
      <c r="B481" s="86"/>
      <c r="C481" s="86"/>
      <c r="D481" s="86"/>
      <c r="E481" s="86"/>
      <c r="F481" s="86"/>
      <c r="G481" s="86"/>
      <c r="H481" s="86"/>
      <c r="I481" s="86"/>
      <c r="J481" s="86"/>
      <c r="K481" s="86"/>
      <c r="L481" s="86"/>
      <c r="M481" s="86"/>
      <c r="N481" s="86"/>
      <c r="O481" s="86"/>
      <c r="P481" s="86"/>
      <c r="Q481" s="86"/>
      <c r="R481" s="86"/>
      <c r="S481" s="86"/>
      <c r="T481" s="86"/>
      <c r="U481" s="86"/>
      <c r="V481" s="86"/>
      <c r="W481" s="86"/>
      <c r="X481" s="86"/>
      <c r="Y481" s="86"/>
      <c r="Z481" s="86"/>
      <c r="AA481" s="86"/>
      <c r="AB481" s="86"/>
      <c r="AC481" s="86"/>
      <c r="AD481" s="86"/>
      <c r="AE481" s="86"/>
      <c r="AF481" s="86"/>
      <c r="AG481" s="86"/>
      <c r="AH481" s="86"/>
      <c r="AI481" s="86"/>
      <c r="AJ481" s="86"/>
      <c r="AK481" s="86"/>
      <c r="AL481" s="86"/>
      <c r="AM481" s="86"/>
      <c r="AN481" s="86"/>
    </row>
    <row r="482" spans="1:40" ht="13.5" customHeight="1">
      <c r="A482" s="86"/>
      <c r="B482" s="86"/>
      <c r="C482" s="86"/>
      <c r="D482" s="86"/>
      <c r="E482" s="86"/>
      <c r="F482" s="86"/>
      <c r="G482" s="86"/>
      <c r="H482" s="86"/>
      <c r="I482" s="86"/>
      <c r="J482" s="86"/>
      <c r="K482" s="86"/>
      <c r="L482" s="86"/>
      <c r="M482" s="86"/>
      <c r="N482" s="86"/>
      <c r="O482" s="86"/>
      <c r="P482" s="86"/>
      <c r="Q482" s="86"/>
      <c r="R482" s="86"/>
      <c r="S482" s="86"/>
      <c r="T482" s="86"/>
      <c r="U482" s="86"/>
      <c r="V482" s="86"/>
      <c r="W482" s="86"/>
      <c r="X482" s="86"/>
      <c r="Y482" s="86"/>
      <c r="Z482" s="86"/>
      <c r="AA482" s="86"/>
      <c r="AB482" s="86"/>
      <c r="AC482" s="86"/>
      <c r="AD482" s="86"/>
      <c r="AE482" s="86"/>
      <c r="AF482" s="86"/>
      <c r="AG482" s="86"/>
      <c r="AH482" s="86"/>
      <c r="AI482" s="86"/>
      <c r="AJ482" s="86"/>
      <c r="AK482" s="86"/>
      <c r="AL482" s="86"/>
      <c r="AM482" s="86"/>
      <c r="AN482" s="86"/>
    </row>
    <row r="483" spans="1:40" ht="13.5" customHeight="1">
      <c r="A483" s="86"/>
      <c r="B483" s="86"/>
      <c r="C483" s="86"/>
      <c r="D483" s="86"/>
      <c r="E483" s="86"/>
      <c r="F483" s="86"/>
      <c r="G483" s="86"/>
      <c r="H483" s="86"/>
      <c r="I483" s="86"/>
      <c r="J483" s="86"/>
      <c r="K483" s="86"/>
      <c r="L483" s="86"/>
      <c r="M483" s="86"/>
      <c r="N483" s="86"/>
      <c r="O483" s="86"/>
      <c r="P483" s="86"/>
      <c r="Q483" s="86"/>
      <c r="R483" s="86"/>
      <c r="S483" s="86"/>
      <c r="T483" s="86"/>
      <c r="U483" s="86"/>
      <c r="V483" s="86"/>
      <c r="W483" s="86"/>
      <c r="X483" s="86"/>
      <c r="Y483" s="86"/>
      <c r="Z483" s="86"/>
      <c r="AA483" s="86"/>
      <c r="AB483" s="86"/>
      <c r="AC483" s="86"/>
      <c r="AD483" s="86"/>
      <c r="AE483" s="86"/>
      <c r="AF483" s="86"/>
      <c r="AG483" s="86"/>
      <c r="AH483" s="86"/>
      <c r="AI483" s="86"/>
      <c r="AJ483" s="86"/>
      <c r="AK483" s="86"/>
      <c r="AL483" s="86"/>
      <c r="AM483" s="86"/>
      <c r="AN483" s="86"/>
    </row>
    <row r="484" spans="1:40" ht="13.5" customHeight="1">
      <c r="A484" s="86"/>
      <c r="B484" s="86"/>
      <c r="C484" s="86"/>
      <c r="D484" s="86"/>
      <c r="E484" s="86"/>
      <c r="F484" s="86"/>
      <c r="G484" s="86"/>
      <c r="H484" s="86"/>
      <c r="I484" s="86"/>
      <c r="J484" s="86"/>
      <c r="K484" s="86"/>
      <c r="L484" s="86"/>
      <c r="M484" s="86"/>
      <c r="N484" s="86"/>
      <c r="O484" s="86"/>
      <c r="P484" s="86"/>
      <c r="Q484" s="86"/>
      <c r="R484" s="86"/>
      <c r="S484" s="86"/>
      <c r="T484" s="86"/>
      <c r="U484" s="86"/>
      <c r="V484" s="86"/>
      <c r="W484" s="86"/>
      <c r="X484" s="86"/>
      <c r="Y484" s="86"/>
      <c r="Z484" s="86"/>
      <c r="AA484" s="86"/>
      <c r="AB484" s="86"/>
      <c r="AC484" s="86"/>
      <c r="AD484" s="86"/>
      <c r="AE484" s="86"/>
      <c r="AF484" s="86"/>
      <c r="AG484" s="86"/>
      <c r="AH484" s="86"/>
      <c r="AI484" s="86"/>
      <c r="AJ484" s="86"/>
      <c r="AK484" s="86"/>
      <c r="AL484" s="86"/>
      <c r="AM484" s="86"/>
      <c r="AN484" s="86"/>
    </row>
    <row r="485" spans="1:40" ht="13.5" customHeight="1">
      <c r="A485" s="86"/>
      <c r="B485" s="86"/>
      <c r="C485" s="86"/>
      <c r="D485" s="86"/>
      <c r="E485" s="86"/>
      <c r="F485" s="86"/>
      <c r="G485" s="86"/>
      <c r="H485" s="86"/>
      <c r="I485" s="86"/>
      <c r="J485" s="86"/>
      <c r="K485" s="86"/>
      <c r="L485" s="86"/>
      <c r="M485" s="86"/>
      <c r="N485" s="86"/>
      <c r="O485" s="86"/>
      <c r="P485" s="86"/>
      <c r="Q485" s="86"/>
      <c r="R485" s="86"/>
      <c r="S485" s="86"/>
      <c r="T485" s="86"/>
      <c r="U485" s="86"/>
      <c r="V485" s="86"/>
      <c r="W485" s="86"/>
      <c r="X485" s="86"/>
      <c r="Y485" s="86"/>
      <c r="Z485" s="86"/>
      <c r="AA485" s="86"/>
      <c r="AB485" s="86"/>
      <c r="AC485" s="86"/>
      <c r="AD485" s="86"/>
      <c r="AE485" s="86"/>
      <c r="AF485" s="86"/>
      <c r="AG485" s="86"/>
      <c r="AH485" s="86"/>
      <c r="AI485" s="86"/>
      <c r="AJ485" s="86"/>
      <c r="AK485" s="86"/>
      <c r="AL485" s="86"/>
      <c r="AM485" s="86"/>
      <c r="AN485" s="86"/>
    </row>
    <row r="486" spans="1:40" ht="13.5" customHeight="1">
      <c r="A486" s="86"/>
      <c r="B486" s="86"/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  <c r="S486" s="86"/>
      <c r="T486" s="86"/>
      <c r="U486" s="86"/>
      <c r="V486" s="86"/>
      <c r="W486" s="86"/>
      <c r="X486" s="86"/>
      <c r="Y486" s="86"/>
      <c r="Z486" s="86"/>
      <c r="AA486" s="86"/>
      <c r="AB486" s="86"/>
      <c r="AC486" s="86"/>
      <c r="AD486" s="86"/>
      <c r="AE486" s="86"/>
      <c r="AF486" s="86"/>
      <c r="AG486" s="86"/>
      <c r="AH486" s="86"/>
      <c r="AI486" s="86"/>
      <c r="AJ486" s="86"/>
      <c r="AK486" s="86"/>
      <c r="AL486" s="86"/>
      <c r="AM486" s="86"/>
      <c r="AN486" s="86"/>
    </row>
    <row r="487" spans="1:40" ht="13.5" customHeight="1">
      <c r="A487" s="86"/>
      <c r="B487" s="86"/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  <c r="S487" s="86"/>
      <c r="T487" s="86"/>
      <c r="U487" s="86"/>
      <c r="V487" s="86"/>
      <c r="W487" s="86"/>
      <c r="X487" s="86"/>
      <c r="Y487" s="86"/>
      <c r="Z487" s="86"/>
      <c r="AA487" s="86"/>
      <c r="AB487" s="86"/>
      <c r="AC487" s="86"/>
      <c r="AD487" s="86"/>
      <c r="AE487" s="86"/>
      <c r="AF487" s="86"/>
      <c r="AG487" s="86"/>
      <c r="AH487" s="86"/>
      <c r="AI487" s="86"/>
      <c r="AJ487" s="86"/>
      <c r="AK487" s="86"/>
      <c r="AL487" s="86"/>
      <c r="AM487" s="86"/>
      <c r="AN487" s="86"/>
    </row>
    <row r="488" spans="1:40" ht="13.5" customHeight="1">
      <c r="A488" s="86"/>
      <c r="B488" s="86"/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  <c r="S488" s="86"/>
      <c r="T488" s="86"/>
      <c r="U488" s="86"/>
      <c r="V488" s="86"/>
      <c r="W488" s="86"/>
      <c r="X488" s="86"/>
      <c r="Y488" s="86"/>
      <c r="Z488" s="86"/>
      <c r="AA488" s="86"/>
      <c r="AB488" s="86"/>
      <c r="AC488" s="86"/>
      <c r="AD488" s="86"/>
      <c r="AE488" s="86"/>
      <c r="AF488" s="86"/>
      <c r="AG488" s="86"/>
      <c r="AH488" s="86"/>
      <c r="AI488" s="86"/>
      <c r="AJ488" s="86"/>
      <c r="AK488" s="86"/>
      <c r="AL488" s="86"/>
      <c r="AM488" s="86"/>
      <c r="AN488" s="86"/>
    </row>
    <row r="489" spans="1:40" ht="13.5" customHeight="1">
      <c r="A489" s="86"/>
      <c r="B489" s="86"/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  <c r="S489" s="86"/>
      <c r="T489" s="86"/>
      <c r="U489" s="86"/>
      <c r="V489" s="86"/>
      <c r="W489" s="86"/>
      <c r="X489" s="86"/>
      <c r="Y489" s="86"/>
      <c r="Z489" s="86"/>
      <c r="AA489" s="86"/>
      <c r="AB489" s="86"/>
      <c r="AC489" s="86"/>
      <c r="AD489" s="86"/>
      <c r="AE489" s="86"/>
      <c r="AF489" s="86"/>
      <c r="AG489" s="86"/>
      <c r="AH489" s="86"/>
      <c r="AI489" s="86"/>
      <c r="AJ489" s="86"/>
      <c r="AK489" s="86"/>
      <c r="AL489" s="86"/>
      <c r="AM489" s="86"/>
      <c r="AN489" s="86"/>
    </row>
    <row r="490" spans="1:40" ht="13.5" customHeight="1">
      <c r="A490" s="86"/>
      <c r="B490" s="86"/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  <c r="S490" s="86"/>
      <c r="T490" s="86"/>
      <c r="U490" s="86"/>
      <c r="V490" s="86"/>
      <c r="W490" s="86"/>
      <c r="X490" s="86"/>
      <c r="Y490" s="86"/>
      <c r="Z490" s="86"/>
      <c r="AA490" s="86"/>
      <c r="AB490" s="86"/>
      <c r="AC490" s="86"/>
      <c r="AD490" s="86"/>
      <c r="AE490" s="86"/>
      <c r="AF490" s="86"/>
      <c r="AG490" s="86"/>
      <c r="AH490" s="86"/>
      <c r="AI490" s="86"/>
      <c r="AJ490" s="86"/>
      <c r="AK490" s="86"/>
      <c r="AL490" s="86"/>
      <c r="AM490" s="86"/>
      <c r="AN490" s="86"/>
    </row>
    <row r="491" spans="1:40" ht="13.5" customHeight="1">
      <c r="A491" s="86"/>
      <c r="B491" s="86"/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  <c r="S491" s="86"/>
      <c r="T491" s="86"/>
      <c r="U491" s="86"/>
      <c r="V491" s="86"/>
      <c r="W491" s="86"/>
      <c r="X491" s="86"/>
      <c r="Y491" s="86"/>
      <c r="Z491" s="86"/>
      <c r="AA491" s="86"/>
      <c r="AB491" s="86"/>
      <c r="AC491" s="86"/>
      <c r="AD491" s="86"/>
      <c r="AE491" s="86"/>
      <c r="AF491" s="86"/>
      <c r="AG491" s="86"/>
      <c r="AH491" s="86"/>
      <c r="AI491" s="86"/>
      <c r="AJ491" s="86"/>
      <c r="AK491" s="86"/>
      <c r="AL491" s="86"/>
      <c r="AM491" s="86"/>
      <c r="AN491" s="86"/>
    </row>
    <row r="492" spans="1:40" ht="13.5" customHeight="1">
      <c r="A492" s="86"/>
      <c r="B492" s="86"/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  <c r="S492" s="86"/>
      <c r="T492" s="86"/>
      <c r="U492" s="86"/>
      <c r="V492" s="86"/>
      <c r="W492" s="86"/>
      <c r="X492" s="86"/>
      <c r="Y492" s="86"/>
      <c r="Z492" s="86"/>
      <c r="AA492" s="86"/>
      <c r="AB492" s="86"/>
      <c r="AC492" s="86"/>
      <c r="AD492" s="86"/>
      <c r="AE492" s="86"/>
      <c r="AF492" s="86"/>
      <c r="AG492" s="86"/>
      <c r="AH492" s="86"/>
      <c r="AI492" s="86"/>
      <c r="AJ492" s="86"/>
      <c r="AK492" s="86"/>
      <c r="AL492" s="86"/>
      <c r="AM492" s="86"/>
      <c r="AN492" s="86"/>
    </row>
    <row r="493" spans="1:40" ht="13.5" customHeight="1">
      <c r="A493" s="86"/>
      <c r="B493" s="86"/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  <c r="S493" s="86"/>
      <c r="T493" s="86"/>
      <c r="U493" s="86"/>
      <c r="V493" s="86"/>
      <c r="W493" s="86"/>
      <c r="X493" s="86"/>
      <c r="Y493" s="86"/>
      <c r="Z493" s="86"/>
      <c r="AA493" s="86"/>
      <c r="AB493" s="86"/>
      <c r="AC493" s="86"/>
      <c r="AD493" s="86"/>
      <c r="AE493" s="86"/>
      <c r="AF493" s="86"/>
      <c r="AG493" s="86"/>
      <c r="AH493" s="86"/>
      <c r="AI493" s="86"/>
      <c r="AJ493" s="86"/>
      <c r="AK493" s="86"/>
      <c r="AL493" s="86"/>
      <c r="AM493" s="86"/>
      <c r="AN493" s="86"/>
    </row>
    <row r="494" spans="1:40" ht="13.5" customHeight="1">
      <c r="A494" s="86"/>
      <c r="B494" s="86"/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  <c r="S494" s="86"/>
      <c r="T494" s="86"/>
      <c r="U494" s="86"/>
      <c r="V494" s="86"/>
      <c r="W494" s="86"/>
      <c r="X494" s="86"/>
      <c r="Y494" s="86"/>
      <c r="Z494" s="86"/>
      <c r="AA494" s="86"/>
      <c r="AB494" s="86"/>
      <c r="AC494" s="86"/>
      <c r="AD494" s="86"/>
      <c r="AE494" s="86"/>
      <c r="AF494" s="86"/>
      <c r="AG494" s="86"/>
      <c r="AH494" s="86"/>
      <c r="AI494" s="86"/>
      <c r="AJ494" s="86"/>
      <c r="AK494" s="86"/>
      <c r="AL494" s="86"/>
      <c r="AM494" s="86"/>
      <c r="AN494" s="86"/>
    </row>
    <row r="495" spans="1:40" ht="13.5" customHeight="1">
      <c r="A495" s="86"/>
      <c r="B495" s="86"/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  <c r="S495" s="86"/>
      <c r="T495" s="86"/>
      <c r="U495" s="86"/>
      <c r="V495" s="86"/>
      <c r="W495" s="86"/>
      <c r="X495" s="86"/>
      <c r="Y495" s="86"/>
      <c r="Z495" s="86"/>
      <c r="AA495" s="86"/>
      <c r="AB495" s="86"/>
      <c r="AC495" s="86"/>
      <c r="AD495" s="86"/>
      <c r="AE495" s="86"/>
      <c r="AF495" s="86"/>
      <c r="AG495" s="86"/>
      <c r="AH495" s="86"/>
      <c r="AI495" s="86"/>
      <c r="AJ495" s="86"/>
      <c r="AK495" s="86"/>
      <c r="AL495" s="86"/>
      <c r="AM495" s="86"/>
      <c r="AN495" s="86"/>
    </row>
    <row r="496" spans="1:40" ht="13.5" customHeight="1">
      <c r="A496" s="86"/>
      <c r="B496" s="86"/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  <c r="S496" s="86"/>
      <c r="T496" s="86"/>
      <c r="U496" s="86"/>
      <c r="V496" s="86"/>
      <c r="W496" s="86"/>
      <c r="X496" s="86"/>
      <c r="Y496" s="86"/>
      <c r="Z496" s="86"/>
      <c r="AA496" s="86"/>
      <c r="AB496" s="86"/>
      <c r="AC496" s="86"/>
      <c r="AD496" s="86"/>
      <c r="AE496" s="86"/>
      <c r="AF496" s="86"/>
      <c r="AG496" s="86"/>
      <c r="AH496" s="86"/>
      <c r="AI496" s="86"/>
      <c r="AJ496" s="86"/>
      <c r="AK496" s="86"/>
      <c r="AL496" s="86"/>
      <c r="AM496" s="86"/>
      <c r="AN496" s="86"/>
    </row>
    <row r="497" spans="1:40" ht="13.5" customHeight="1">
      <c r="A497" s="86"/>
      <c r="B497" s="86"/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  <c r="S497" s="86"/>
      <c r="T497" s="86"/>
      <c r="U497" s="86"/>
      <c r="V497" s="86"/>
      <c r="W497" s="86"/>
      <c r="X497" s="86"/>
      <c r="Y497" s="86"/>
      <c r="Z497" s="86"/>
      <c r="AA497" s="86"/>
      <c r="AB497" s="86"/>
      <c r="AC497" s="86"/>
      <c r="AD497" s="86"/>
      <c r="AE497" s="86"/>
      <c r="AF497" s="86"/>
      <c r="AG497" s="86"/>
      <c r="AH497" s="86"/>
      <c r="AI497" s="86"/>
      <c r="AJ497" s="86"/>
      <c r="AK497" s="86"/>
      <c r="AL497" s="86"/>
      <c r="AM497" s="86"/>
      <c r="AN497" s="86"/>
    </row>
    <row r="498" spans="1:40" ht="13.5" customHeight="1">
      <c r="A498" s="86"/>
      <c r="B498" s="86"/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  <c r="S498" s="86"/>
      <c r="T498" s="86"/>
      <c r="U498" s="86"/>
      <c r="V498" s="86"/>
      <c r="W498" s="86"/>
      <c r="X498" s="86"/>
      <c r="Y498" s="86"/>
      <c r="Z498" s="86"/>
      <c r="AA498" s="86"/>
      <c r="AB498" s="86"/>
      <c r="AC498" s="86"/>
      <c r="AD498" s="86"/>
      <c r="AE498" s="86"/>
      <c r="AF498" s="86"/>
      <c r="AG498" s="86"/>
      <c r="AH498" s="86"/>
      <c r="AI498" s="86"/>
      <c r="AJ498" s="86"/>
      <c r="AK498" s="86"/>
      <c r="AL498" s="86"/>
      <c r="AM498" s="86"/>
      <c r="AN498" s="86"/>
    </row>
    <row r="499" spans="1:40" ht="13.5" customHeight="1">
      <c r="A499" s="86"/>
      <c r="B499" s="86"/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  <c r="S499" s="86"/>
      <c r="T499" s="86"/>
      <c r="U499" s="86"/>
      <c r="V499" s="86"/>
      <c r="W499" s="86"/>
      <c r="X499" s="86"/>
      <c r="Y499" s="86"/>
      <c r="Z499" s="86"/>
      <c r="AA499" s="86"/>
      <c r="AB499" s="86"/>
      <c r="AC499" s="86"/>
      <c r="AD499" s="86"/>
      <c r="AE499" s="86"/>
      <c r="AF499" s="86"/>
      <c r="AG499" s="86"/>
      <c r="AH499" s="86"/>
      <c r="AI499" s="86"/>
      <c r="AJ499" s="86"/>
      <c r="AK499" s="86"/>
      <c r="AL499" s="86"/>
      <c r="AM499" s="86"/>
      <c r="AN499" s="86"/>
    </row>
    <row r="500" spans="1:40" ht="13.5" customHeight="1">
      <c r="A500" s="86"/>
      <c r="B500" s="86"/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  <c r="S500" s="86"/>
      <c r="T500" s="86"/>
      <c r="U500" s="86"/>
      <c r="V500" s="86"/>
      <c r="W500" s="86"/>
      <c r="X500" s="86"/>
      <c r="Y500" s="86"/>
      <c r="Z500" s="86"/>
      <c r="AA500" s="86"/>
      <c r="AB500" s="86"/>
      <c r="AC500" s="86"/>
      <c r="AD500" s="86"/>
      <c r="AE500" s="86"/>
      <c r="AF500" s="86"/>
      <c r="AG500" s="86"/>
      <c r="AH500" s="86"/>
      <c r="AI500" s="86"/>
      <c r="AJ500" s="86"/>
      <c r="AK500" s="86"/>
      <c r="AL500" s="86"/>
      <c r="AM500" s="86"/>
      <c r="AN500" s="86"/>
    </row>
    <row r="501" spans="1:40" ht="13.5" customHeight="1">
      <c r="A501" s="86"/>
      <c r="B501" s="86"/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  <c r="S501" s="86"/>
      <c r="T501" s="86"/>
      <c r="U501" s="86"/>
      <c r="V501" s="86"/>
      <c r="W501" s="86"/>
      <c r="X501" s="86"/>
      <c r="Y501" s="86"/>
      <c r="Z501" s="86"/>
      <c r="AA501" s="86"/>
      <c r="AB501" s="86"/>
      <c r="AC501" s="86"/>
      <c r="AD501" s="86"/>
      <c r="AE501" s="86"/>
      <c r="AF501" s="86"/>
      <c r="AG501" s="86"/>
      <c r="AH501" s="86"/>
      <c r="AI501" s="86"/>
      <c r="AJ501" s="86"/>
      <c r="AK501" s="86"/>
      <c r="AL501" s="86"/>
      <c r="AM501" s="86"/>
      <c r="AN501" s="86"/>
    </row>
    <row r="502" spans="1:40" ht="13.5" customHeight="1">
      <c r="A502" s="86"/>
      <c r="B502" s="86"/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  <c r="S502" s="86"/>
      <c r="T502" s="86"/>
      <c r="U502" s="86"/>
      <c r="V502" s="86"/>
      <c r="W502" s="86"/>
      <c r="X502" s="86"/>
      <c r="Y502" s="86"/>
      <c r="Z502" s="86"/>
      <c r="AA502" s="86"/>
      <c r="AB502" s="86"/>
      <c r="AC502" s="86"/>
      <c r="AD502" s="86"/>
      <c r="AE502" s="86"/>
      <c r="AF502" s="86"/>
      <c r="AG502" s="86"/>
      <c r="AH502" s="86"/>
      <c r="AI502" s="86"/>
      <c r="AJ502" s="86"/>
      <c r="AK502" s="86"/>
      <c r="AL502" s="86"/>
      <c r="AM502" s="86"/>
      <c r="AN502" s="86"/>
    </row>
    <row r="503" spans="1:40" ht="13.5" customHeight="1">
      <c r="A503" s="86"/>
      <c r="B503" s="86"/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  <c r="S503" s="86"/>
      <c r="T503" s="86"/>
      <c r="U503" s="86"/>
      <c r="V503" s="86"/>
      <c r="W503" s="86"/>
      <c r="X503" s="86"/>
      <c r="Y503" s="86"/>
      <c r="Z503" s="86"/>
      <c r="AA503" s="86"/>
      <c r="AB503" s="86"/>
      <c r="AC503" s="86"/>
      <c r="AD503" s="86"/>
      <c r="AE503" s="86"/>
      <c r="AF503" s="86"/>
      <c r="AG503" s="86"/>
      <c r="AH503" s="86"/>
      <c r="AI503" s="86"/>
      <c r="AJ503" s="86"/>
      <c r="AK503" s="86"/>
      <c r="AL503" s="86"/>
      <c r="AM503" s="86"/>
      <c r="AN503" s="86"/>
    </row>
    <row r="504" spans="1:40" ht="13.5" customHeight="1">
      <c r="A504" s="86"/>
      <c r="B504" s="86"/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  <c r="S504" s="86"/>
      <c r="T504" s="86"/>
      <c r="U504" s="86"/>
      <c r="V504" s="86"/>
      <c r="W504" s="86"/>
      <c r="X504" s="86"/>
      <c r="Y504" s="86"/>
      <c r="Z504" s="86"/>
      <c r="AA504" s="86"/>
      <c r="AB504" s="86"/>
      <c r="AC504" s="86"/>
      <c r="AD504" s="86"/>
      <c r="AE504" s="86"/>
      <c r="AF504" s="86"/>
      <c r="AG504" s="86"/>
      <c r="AH504" s="86"/>
      <c r="AI504" s="86"/>
      <c r="AJ504" s="86"/>
      <c r="AK504" s="86"/>
      <c r="AL504" s="86"/>
      <c r="AM504" s="86"/>
      <c r="AN504" s="86"/>
    </row>
    <row r="505" spans="1:40" ht="13.5" customHeight="1">
      <c r="A505" s="86"/>
      <c r="B505" s="86"/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  <c r="S505" s="86"/>
      <c r="T505" s="86"/>
      <c r="U505" s="86"/>
      <c r="V505" s="86"/>
      <c r="W505" s="86"/>
      <c r="X505" s="86"/>
      <c r="Y505" s="86"/>
      <c r="Z505" s="86"/>
      <c r="AA505" s="86"/>
      <c r="AB505" s="86"/>
      <c r="AC505" s="86"/>
      <c r="AD505" s="86"/>
      <c r="AE505" s="86"/>
      <c r="AF505" s="86"/>
      <c r="AG505" s="86"/>
      <c r="AH505" s="86"/>
      <c r="AI505" s="86"/>
      <c r="AJ505" s="86"/>
      <c r="AK505" s="86"/>
      <c r="AL505" s="86"/>
      <c r="AM505" s="86"/>
      <c r="AN505" s="86"/>
    </row>
    <row r="506" spans="1:40" ht="13.5" customHeight="1">
      <c r="A506" s="86"/>
      <c r="B506" s="86"/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  <c r="S506" s="86"/>
      <c r="T506" s="86"/>
      <c r="U506" s="86"/>
      <c r="V506" s="86"/>
      <c r="W506" s="86"/>
      <c r="X506" s="86"/>
      <c r="Y506" s="86"/>
      <c r="Z506" s="86"/>
      <c r="AA506" s="86"/>
      <c r="AB506" s="86"/>
      <c r="AC506" s="86"/>
      <c r="AD506" s="86"/>
      <c r="AE506" s="86"/>
      <c r="AF506" s="86"/>
      <c r="AG506" s="86"/>
      <c r="AH506" s="86"/>
      <c r="AI506" s="86"/>
      <c r="AJ506" s="86"/>
      <c r="AK506" s="86"/>
      <c r="AL506" s="86"/>
      <c r="AM506" s="86"/>
      <c r="AN506" s="86"/>
    </row>
    <row r="507" spans="1:40" ht="13.5" customHeight="1">
      <c r="A507" s="86"/>
      <c r="B507" s="86"/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  <c r="S507" s="86"/>
      <c r="T507" s="86"/>
      <c r="U507" s="86"/>
      <c r="V507" s="86"/>
      <c r="W507" s="86"/>
      <c r="X507" s="86"/>
      <c r="Y507" s="86"/>
      <c r="Z507" s="86"/>
      <c r="AA507" s="86"/>
      <c r="AB507" s="86"/>
      <c r="AC507" s="86"/>
      <c r="AD507" s="86"/>
      <c r="AE507" s="86"/>
      <c r="AF507" s="86"/>
      <c r="AG507" s="86"/>
      <c r="AH507" s="86"/>
      <c r="AI507" s="86"/>
      <c r="AJ507" s="86"/>
      <c r="AK507" s="86"/>
      <c r="AL507" s="86"/>
      <c r="AM507" s="86"/>
      <c r="AN507" s="86"/>
    </row>
    <row r="508" spans="1:40" ht="13.5" customHeight="1">
      <c r="A508" s="86"/>
      <c r="B508" s="86"/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  <c r="S508" s="86"/>
      <c r="T508" s="86"/>
      <c r="U508" s="86"/>
      <c r="V508" s="86"/>
      <c r="W508" s="86"/>
      <c r="X508" s="86"/>
      <c r="Y508" s="86"/>
      <c r="Z508" s="86"/>
      <c r="AA508" s="86"/>
      <c r="AB508" s="86"/>
      <c r="AC508" s="86"/>
      <c r="AD508" s="86"/>
      <c r="AE508" s="86"/>
      <c r="AF508" s="86"/>
      <c r="AG508" s="86"/>
      <c r="AH508" s="86"/>
      <c r="AI508" s="86"/>
      <c r="AJ508" s="86"/>
      <c r="AK508" s="86"/>
      <c r="AL508" s="86"/>
      <c r="AM508" s="86"/>
      <c r="AN508" s="86"/>
    </row>
    <row r="509" spans="1:40" ht="13.5" customHeight="1">
      <c r="A509" s="86"/>
      <c r="B509" s="86"/>
      <c r="C509" s="86"/>
      <c r="D509" s="86"/>
      <c r="E509" s="86"/>
      <c r="F509" s="86"/>
      <c r="G509" s="86"/>
      <c r="H509" s="86"/>
      <c r="I509" s="86"/>
      <c r="J509" s="86"/>
      <c r="K509" s="86"/>
      <c r="L509" s="86"/>
      <c r="M509" s="86"/>
      <c r="N509" s="86"/>
      <c r="O509" s="86"/>
      <c r="P509" s="86"/>
      <c r="Q509" s="86"/>
      <c r="R509" s="86"/>
      <c r="S509" s="86"/>
      <c r="T509" s="86"/>
      <c r="U509" s="86"/>
      <c r="V509" s="86"/>
      <c r="W509" s="86"/>
      <c r="X509" s="86"/>
      <c r="Y509" s="86"/>
      <c r="Z509" s="86"/>
      <c r="AA509" s="86"/>
      <c r="AB509" s="86"/>
      <c r="AC509" s="86"/>
      <c r="AD509" s="86"/>
      <c r="AE509" s="86"/>
      <c r="AF509" s="86"/>
      <c r="AG509" s="86"/>
      <c r="AH509" s="86"/>
      <c r="AI509" s="86"/>
      <c r="AJ509" s="86"/>
      <c r="AK509" s="86"/>
      <c r="AL509" s="86"/>
      <c r="AM509" s="86"/>
      <c r="AN509" s="86"/>
    </row>
    <row r="510" spans="1:40" ht="13.5" customHeight="1">
      <c r="A510" s="86"/>
      <c r="B510" s="86"/>
      <c r="C510" s="86"/>
      <c r="D510" s="86"/>
      <c r="E510" s="86"/>
      <c r="F510" s="86"/>
      <c r="G510" s="86"/>
      <c r="H510" s="86"/>
      <c r="I510" s="86"/>
      <c r="J510" s="86"/>
      <c r="K510" s="86"/>
      <c r="L510" s="86"/>
      <c r="M510" s="86"/>
      <c r="N510" s="86"/>
      <c r="O510" s="86"/>
      <c r="P510" s="86"/>
      <c r="Q510" s="86"/>
      <c r="R510" s="86"/>
      <c r="S510" s="86"/>
      <c r="T510" s="86"/>
      <c r="U510" s="86"/>
      <c r="V510" s="86"/>
      <c r="W510" s="86"/>
      <c r="X510" s="86"/>
      <c r="Y510" s="86"/>
      <c r="Z510" s="86"/>
      <c r="AA510" s="86"/>
      <c r="AB510" s="86"/>
      <c r="AC510" s="86"/>
      <c r="AD510" s="86"/>
      <c r="AE510" s="86"/>
      <c r="AF510" s="86"/>
      <c r="AG510" s="86"/>
      <c r="AH510" s="86"/>
      <c r="AI510" s="86"/>
      <c r="AJ510" s="86"/>
      <c r="AK510" s="86"/>
      <c r="AL510" s="86"/>
      <c r="AM510" s="86"/>
      <c r="AN510" s="86"/>
    </row>
    <row r="511" spans="1:40" ht="13.5" customHeight="1">
      <c r="A511" s="86"/>
      <c r="B511" s="86"/>
      <c r="C511" s="86"/>
      <c r="D511" s="86"/>
      <c r="E511" s="86"/>
      <c r="F511" s="86"/>
      <c r="G511" s="86"/>
      <c r="H511" s="86"/>
      <c r="I511" s="86"/>
      <c r="J511" s="86"/>
      <c r="K511" s="86"/>
      <c r="L511" s="86"/>
      <c r="M511" s="86"/>
      <c r="N511" s="86"/>
      <c r="O511" s="86"/>
      <c r="P511" s="86"/>
      <c r="Q511" s="86"/>
      <c r="R511" s="86"/>
      <c r="S511" s="86"/>
      <c r="T511" s="86"/>
      <c r="U511" s="86"/>
      <c r="V511" s="86"/>
      <c r="W511" s="86"/>
      <c r="X511" s="86"/>
      <c r="Y511" s="86"/>
      <c r="Z511" s="86"/>
      <c r="AA511" s="86"/>
      <c r="AB511" s="86"/>
      <c r="AC511" s="86"/>
      <c r="AD511" s="86"/>
      <c r="AE511" s="86"/>
      <c r="AF511" s="86"/>
      <c r="AG511" s="86"/>
      <c r="AH511" s="86"/>
      <c r="AI511" s="86"/>
      <c r="AJ511" s="86"/>
      <c r="AK511" s="86"/>
      <c r="AL511" s="86"/>
      <c r="AM511" s="86"/>
      <c r="AN511" s="86"/>
    </row>
    <row r="512" spans="1:40" ht="13.5" customHeight="1">
      <c r="A512" s="86"/>
      <c r="B512" s="86"/>
      <c r="C512" s="86"/>
      <c r="D512" s="86"/>
      <c r="E512" s="86"/>
      <c r="F512" s="86"/>
      <c r="G512" s="86"/>
      <c r="H512" s="86"/>
      <c r="I512" s="86"/>
      <c r="J512" s="86"/>
      <c r="K512" s="86"/>
      <c r="L512" s="86"/>
      <c r="M512" s="86"/>
      <c r="N512" s="86"/>
      <c r="O512" s="86"/>
      <c r="P512" s="86"/>
      <c r="Q512" s="86"/>
      <c r="R512" s="86"/>
      <c r="S512" s="86"/>
      <c r="T512" s="86"/>
      <c r="U512" s="86"/>
      <c r="V512" s="86"/>
      <c r="W512" s="86"/>
      <c r="X512" s="86"/>
      <c r="Y512" s="86"/>
      <c r="Z512" s="86"/>
      <c r="AA512" s="86"/>
      <c r="AB512" s="86"/>
      <c r="AC512" s="86"/>
      <c r="AD512" s="86"/>
      <c r="AE512" s="86"/>
      <c r="AF512" s="86"/>
      <c r="AG512" s="86"/>
      <c r="AH512" s="86"/>
      <c r="AI512" s="86"/>
      <c r="AJ512" s="86"/>
      <c r="AK512" s="86"/>
      <c r="AL512" s="86"/>
      <c r="AM512" s="86"/>
      <c r="AN512" s="86"/>
    </row>
    <row r="513" spans="1:40" ht="13.5" customHeight="1">
      <c r="A513" s="86"/>
      <c r="B513" s="86"/>
      <c r="C513" s="86"/>
      <c r="D513" s="86"/>
      <c r="E513" s="86"/>
      <c r="F513" s="86"/>
      <c r="G513" s="86"/>
      <c r="H513" s="86"/>
      <c r="I513" s="86"/>
      <c r="J513" s="86"/>
      <c r="K513" s="86"/>
      <c r="L513" s="86"/>
      <c r="M513" s="86"/>
      <c r="N513" s="86"/>
      <c r="O513" s="86"/>
      <c r="P513" s="86"/>
      <c r="Q513" s="86"/>
      <c r="R513" s="86"/>
      <c r="S513" s="86"/>
      <c r="T513" s="86"/>
      <c r="U513" s="86"/>
      <c r="V513" s="86"/>
      <c r="W513" s="86"/>
      <c r="X513" s="86"/>
      <c r="Y513" s="86"/>
      <c r="Z513" s="86"/>
      <c r="AA513" s="86"/>
      <c r="AB513" s="86"/>
      <c r="AC513" s="86"/>
      <c r="AD513" s="86"/>
      <c r="AE513" s="86"/>
      <c r="AF513" s="86"/>
      <c r="AG513" s="86"/>
      <c r="AH513" s="86"/>
      <c r="AI513" s="86"/>
      <c r="AJ513" s="86"/>
      <c r="AK513" s="86"/>
      <c r="AL513" s="86"/>
      <c r="AM513" s="86"/>
      <c r="AN513" s="86"/>
    </row>
    <row r="514" spans="1:40" ht="13.5" customHeight="1">
      <c r="A514" s="86"/>
      <c r="B514" s="86"/>
      <c r="C514" s="86"/>
      <c r="D514" s="86"/>
      <c r="E514" s="86"/>
      <c r="F514" s="86"/>
      <c r="G514" s="86"/>
      <c r="H514" s="86"/>
      <c r="I514" s="86"/>
      <c r="J514" s="86"/>
      <c r="K514" s="86"/>
      <c r="L514" s="86"/>
      <c r="M514" s="86"/>
      <c r="N514" s="86"/>
      <c r="O514" s="86"/>
      <c r="P514" s="86"/>
      <c r="Q514" s="86"/>
      <c r="R514" s="86"/>
      <c r="S514" s="86"/>
      <c r="T514" s="86"/>
      <c r="U514" s="86"/>
      <c r="V514" s="86"/>
      <c r="W514" s="86"/>
      <c r="X514" s="86"/>
      <c r="Y514" s="86"/>
      <c r="Z514" s="86"/>
      <c r="AA514" s="86"/>
      <c r="AB514" s="86"/>
      <c r="AC514" s="86"/>
      <c r="AD514" s="86"/>
      <c r="AE514" s="86"/>
      <c r="AF514" s="86"/>
      <c r="AG514" s="86"/>
      <c r="AH514" s="86"/>
      <c r="AI514" s="86"/>
      <c r="AJ514" s="86"/>
      <c r="AK514" s="86"/>
      <c r="AL514" s="86"/>
      <c r="AM514" s="86"/>
      <c r="AN514" s="86"/>
    </row>
    <row r="515" spans="1:40" ht="13.5" customHeight="1">
      <c r="A515" s="86"/>
      <c r="B515" s="86"/>
      <c r="C515" s="86"/>
      <c r="D515" s="86"/>
      <c r="E515" s="86"/>
      <c r="F515" s="86"/>
      <c r="G515" s="86"/>
      <c r="H515" s="86"/>
      <c r="I515" s="86"/>
      <c r="J515" s="86"/>
      <c r="K515" s="86"/>
      <c r="L515" s="86"/>
      <c r="M515" s="86"/>
      <c r="N515" s="86"/>
      <c r="O515" s="86"/>
      <c r="P515" s="86"/>
      <c r="Q515" s="86"/>
      <c r="R515" s="86"/>
      <c r="S515" s="86"/>
      <c r="T515" s="86"/>
      <c r="U515" s="86"/>
      <c r="V515" s="86"/>
      <c r="W515" s="86"/>
      <c r="X515" s="86"/>
      <c r="Y515" s="86"/>
      <c r="Z515" s="86"/>
      <c r="AA515" s="86"/>
      <c r="AB515" s="86"/>
      <c r="AC515" s="86"/>
      <c r="AD515" s="86"/>
      <c r="AE515" s="86"/>
      <c r="AF515" s="86"/>
      <c r="AG515" s="86"/>
      <c r="AH515" s="86"/>
      <c r="AI515" s="86"/>
      <c r="AJ515" s="86"/>
      <c r="AK515" s="86"/>
      <c r="AL515" s="86"/>
      <c r="AM515" s="86"/>
      <c r="AN515" s="86"/>
    </row>
    <row r="516" spans="1:40" ht="13.5" customHeight="1">
      <c r="A516" s="86"/>
      <c r="B516" s="86"/>
      <c r="C516" s="86"/>
      <c r="D516" s="86"/>
      <c r="E516" s="86"/>
      <c r="F516" s="86"/>
      <c r="G516" s="86"/>
      <c r="H516" s="86"/>
      <c r="I516" s="86"/>
      <c r="J516" s="86"/>
      <c r="K516" s="86"/>
      <c r="L516" s="86"/>
      <c r="M516" s="86"/>
      <c r="N516" s="86"/>
      <c r="O516" s="86"/>
      <c r="P516" s="86"/>
      <c r="Q516" s="86"/>
      <c r="R516" s="86"/>
      <c r="S516" s="86"/>
      <c r="T516" s="86"/>
      <c r="U516" s="86"/>
      <c r="V516" s="86"/>
      <c r="W516" s="86"/>
      <c r="X516" s="86"/>
      <c r="Y516" s="86"/>
      <c r="Z516" s="86"/>
      <c r="AA516" s="86"/>
      <c r="AB516" s="86"/>
      <c r="AC516" s="86"/>
      <c r="AD516" s="86"/>
      <c r="AE516" s="86"/>
      <c r="AF516" s="86"/>
      <c r="AG516" s="86"/>
      <c r="AH516" s="86"/>
      <c r="AI516" s="86"/>
      <c r="AJ516" s="86"/>
      <c r="AK516" s="86"/>
      <c r="AL516" s="86"/>
      <c r="AM516" s="86"/>
      <c r="AN516" s="86"/>
    </row>
    <row r="517" spans="1:40" ht="13.5" customHeight="1">
      <c r="A517" s="86"/>
      <c r="B517" s="86"/>
      <c r="C517" s="86"/>
      <c r="D517" s="86"/>
      <c r="E517" s="86"/>
      <c r="F517" s="86"/>
      <c r="G517" s="86"/>
      <c r="H517" s="86"/>
      <c r="I517" s="86"/>
      <c r="J517" s="86"/>
      <c r="K517" s="86"/>
      <c r="L517" s="86"/>
      <c r="M517" s="86"/>
      <c r="N517" s="86"/>
      <c r="O517" s="86"/>
      <c r="P517" s="86"/>
      <c r="Q517" s="86"/>
      <c r="R517" s="86"/>
      <c r="S517" s="86"/>
      <c r="T517" s="86"/>
      <c r="U517" s="86"/>
      <c r="V517" s="86"/>
      <c r="W517" s="86"/>
      <c r="X517" s="86"/>
      <c r="Y517" s="86"/>
      <c r="Z517" s="86"/>
      <c r="AA517" s="86"/>
      <c r="AB517" s="86"/>
      <c r="AC517" s="86"/>
      <c r="AD517" s="86"/>
      <c r="AE517" s="86"/>
      <c r="AF517" s="86"/>
      <c r="AG517" s="86"/>
      <c r="AH517" s="86"/>
      <c r="AI517" s="86"/>
      <c r="AJ517" s="86"/>
      <c r="AK517" s="86"/>
      <c r="AL517" s="86"/>
      <c r="AM517" s="86"/>
      <c r="AN517" s="86"/>
    </row>
    <row r="518" spans="1:40" ht="13.5" customHeight="1">
      <c r="A518" s="86"/>
      <c r="B518" s="86"/>
      <c r="C518" s="86"/>
      <c r="D518" s="86"/>
      <c r="E518" s="86"/>
      <c r="F518" s="86"/>
      <c r="G518" s="86"/>
      <c r="H518" s="86"/>
      <c r="I518" s="86"/>
      <c r="J518" s="86"/>
      <c r="K518" s="86"/>
      <c r="L518" s="86"/>
      <c r="M518" s="86"/>
      <c r="N518" s="86"/>
      <c r="O518" s="86"/>
      <c r="P518" s="86"/>
      <c r="Q518" s="86"/>
      <c r="R518" s="86"/>
      <c r="S518" s="86"/>
      <c r="T518" s="86"/>
      <c r="U518" s="86"/>
      <c r="V518" s="86"/>
      <c r="W518" s="86"/>
      <c r="X518" s="86"/>
      <c r="Y518" s="86"/>
      <c r="Z518" s="86"/>
      <c r="AA518" s="86"/>
      <c r="AB518" s="86"/>
      <c r="AC518" s="86"/>
      <c r="AD518" s="86"/>
      <c r="AE518" s="86"/>
      <c r="AF518" s="86"/>
      <c r="AG518" s="86"/>
      <c r="AH518" s="86"/>
      <c r="AI518" s="86"/>
      <c r="AJ518" s="86"/>
      <c r="AK518" s="86"/>
      <c r="AL518" s="86"/>
      <c r="AM518" s="86"/>
      <c r="AN518" s="86"/>
    </row>
    <row r="519" spans="1:40" ht="13.5" customHeight="1">
      <c r="A519" s="86"/>
      <c r="B519" s="86"/>
      <c r="C519" s="86"/>
      <c r="D519" s="86"/>
      <c r="E519" s="86"/>
      <c r="F519" s="86"/>
      <c r="G519" s="86"/>
      <c r="H519" s="86"/>
      <c r="I519" s="86"/>
      <c r="J519" s="86"/>
      <c r="K519" s="86"/>
      <c r="L519" s="86"/>
      <c r="M519" s="86"/>
      <c r="N519" s="86"/>
      <c r="O519" s="86"/>
      <c r="P519" s="86"/>
      <c r="Q519" s="86"/>
      <c r="R519" s="86"/>
      <c r="S519" s="86"/>
      <c r="T519" s="86"/>
      <c r="U519" s="86"/>
      <c r="V519" s="86"/>
      <c r="W519" s="86"/>
      <c r="X519" s="86"/>
      <c r="Y519" s="86"/>
      <c r="Z519" s="86"/>
      <c r="AA519" s="86"/>
      <c r="AB519" s="86"/>
      <c r="AC519" s="86"/>
      <c r="AD519" s="86"/>
      <c r="AE519" s="86"/>
      <c r="AF519" s="86"/>
      <c r="AG519" s="86"/>
      <c r="AH519" s="86"/>
      <c r="AI519" s="86"/>
      <c r="AJ519" s="86"/>
      <c r="AK519" s="86"/>
      <c r="AL519" s="86"/>
      <c r="AM519" s="86"/>
      <c r="AN519" s="86"/>
    </row>
    <row r="520" spans="1:40" ht="13.5" customHeight="1">
      <c r="A520" s="86"/>
      <c r="B520" s="86"/>
      <c r="C520" s="86"/>
      <c r="D520" s="86"/>
      <c r="E520" s="86"/>
      <c r="F520" s="86"/>
      <c r="G520" s="86"/>
      <c r="H520" s="86"/>
      <c r="I520" s="86"/>
      <c r="J520" s="86"/>
      <c r="K520" s="86"/>
      <c r="L520" s="86"/>
      <c r="M520" s="86"/>
      <c r="N520" s="86"/>
      <c r="O520" s="86"/>
      <c r="P520" s="86"/>
      <c r="Q520" s="86"/>
      <c r="R520" s="86"/>
      <c r="S520" s="86"/>
      <c r="T520" s="86"/>
      <c r="U520" s="86"/>
      <c r="V520" s="86"/>
      <c r="W520" s="86"/>
      <c r="X520" s="86"/>
      <c r="Y520" s="86"/>
      <c r="Z520" s="86"/>
      <c r="AA520" s="86"/>
      <c r="AB520" s="86"/>
      <c r="AC520" s="86"/>
      <c r="AD520" s="86"/>
      <c r="AE520" s="86"/>
      <c r="AF520" s="86"/>
      <c r="AG520" s="86"/>
      <c r="AH520" s="86"/>
      <c r="AI520" s="86"/>
      <c r="AJ520" s="86"/>
      <c r="AK520" s="86"/>
      <c r="AL520" s="86"/>
      <c r="AM520" s="86"/>
      <c r="AN520" s="86"/>
    </row>
    <row r="521" spans="1:40" ht="13.5" customHeight="1">
      <c r="A521" s="86"/>
      <c r="B521" s="86"/>
      <c r="C521" s="86"/>
      <c r="D521" s="86"/>
      <c r="E521" s="86"/>
      <c r="F521" s="86"/>
      <c r="G521" s="86"/>
      <c r="H521" s="86"/>
      <c r="I521" s="86"/>
      <c r="J521" s="86"/>
      <c r="K521" s="86"/>
      <c r="L521" s="86"/>
      <c r="M521" s="86"/>
      <c r="N521" s="86"/>
      <c r="O521" s="86"/>
      <c r="P521" s="86"/>
      <c r="Q521" s="86"/>
      <c r="R521" s="86"/>
      <c r="S521" s="86"/>
      <c r="T521" s="86"/>
      <c r="U521" s="86"/>
      <c r="V521" s="86"/>
      <c r="W521" s="86"/>
      <c r="X521" s="86"/>
      <c r="Y521" s="86"/>
      <c r="Z521" s="86"/>
      <c r="AA521" s="86"/>
      <c r="AB521" s="86"/>
      <c r="AC521" s="86"/>
      <c r="AD521" s="86"/>
      <c r="AE521" s="86"/>
      <c r="AF521" s="86"/>
      <c r="AG521" s="86"/>
      <c r="AH521" s="86"/>
      <c r="AI521" s="86"/>
      <c r="AJ521" s="86"/>
      <c r="AK521" s="86"/>
      <c r="AL521" s="86"/>
      <c r="AM521" s="86"/>
      <c r="AN521" s="86"/>
    </row>
    <row r="522" spans="1:40" ht="13.5" customHeight="1">
      <c r="A522" s="86"/>
      <c r="B522" s="86"/>
      <c r="C522" s="86"/>
      <c r="D522" s="86"/>
      <c r="E522" s="86"/>
      <c r="F522" s="86"/>
      <c r="G522" s="86"/>
      <c r="H522" s="86"/>
      <c r="I522" s="86"/>
      <c r="J522" s="86"/>
      <c r="K522" s="86"/>
      <c r="L522" s="86"/>
      <c r="M522" s="86"/>
      <c r="N522" s="86"/>
      <c r="O522" s="86"/>
      <c r="P522" s="86"/>
      <c r="Q522" s="86"/>
      <c r="R522" s="86"/>
      <c r="S522" s="86"/>
      <c r="T522" s="86"/>
      <c r="U522" s="86"/>
      <c r="V522" s="86"/>
      <c r="W522" s="86"/>
      <c r="X522" s="86"/>
      <c r="Y522" s="86"/>
      <c r="Z522" s="86"/>
      <c r="AA522" s="86"/>
      <c r="AB522" s="86"/>
      <c r="AC522" s="86"/>
      <c r="AD522" s="86"/>
      <c r="AE522" s="86"/>
      <c r="AF522" s="86"/>
      <c r="AG522" s="86"/>
      <c r="AH522" s="86"/>
      <c r="AI522" s="86"/>
      <c r="AJ522" s="86"/>
      <c r="AK522" s="86"/>
      <c r="AL522" s="86"/>
      <c r="AM522" s="86"/>
      <c r="AN522" s="86"/>
    </row>
    <row r="523" spans="1:40" ht="13.5" customHeight="1">
      <c r="A523" s="86"/>
      <c r="B523" s="86"/>
      <c r="C523" s="86"/>
      <c r="D523" s="86"/>
      <c r="E523" s="86"/>
      <c r="F523" s="86"/>
      <c r="G523" s="86"/>
      <c r="H523" s="86"/>
      <c r="I523" s="86"/>
      <c r="J523" s="86"/>
      <c r="K523" s="86"/>
      <c r="L523" s="86"/>
      <c r="M523" s="86"/>
      <c r="N523" s="86"/>
      <c r="O523" s="86"/>
      <c r="P523" s="86"/>
      <c r="Q523" s="86"/>
      <c r="R523" s="86"/>
      <c r="S523" s="86"/>
      <c r="T523" s="86"/>
      <c r="U523" s="86"/>
      <c r="V523" s="86"/>
      <c r="W523" s="86"/>
      <c r="X523" s="86"/>
      <c r="Y523" s="86"/>
      <c r="Z523" s="86"/>
      <c r="AA523" s="86"/>
      <c r="AB523" s="86"/>
      <c r="AC523" s="86"/>
      <c r="AD523" s="86"/>
      <c r="AE523" s="86"/>
      <c r="AF523" s="86"/>
      <c r="AG523" s="86"/>
      <c r="AH523" s="86"/>
      <c r="AI523" s="86"/>
      <c r="AJ523" s="86"/>
      <c r="AK523" s="86"/>
      <c r="AL523" s="86"/>
      <c r="AM523" s="86"/>
      <c r="AN523" s="86"/>
    </row>
    <row r="524" spans="1:40" ht="13.5" customHeight="1">
      <c r="A524" s="86"/>
      <c r="B524" s="86"/>
      <c r="C524" s="86"/>
      <c r="D524" s="86"/>
      <c r="E524" s="86"/>
      <c r="F524" s="86"/>
      <c r="G524" s="86"/>
      <c r="H524" s="86"/>
      <c r="I524" s="86"/>
      <c r="J524" s="86"/>
      <c r="K524" s="86"/>
      <c r="L524" s="86"/>
      <c r="M524" s="86"/>
      <c r="N524" s="86"/>
      <c r="O524" s="86"/>
      <c r="P524" s="86"/>
      <c r="Q524" s="86"/>
      <c r="R524" s="86"/>
      <c r="S524" s="86"/>
      <c r="T524" s="86"/>
      <c r="U524" s="86"/>
      <c r="V524" s="86"/>
      <c r="W524" s="86"/>
      <c r="X524" s="86"/>
      <c r="Y524" s="86"/>
      <c r="Z524" s="86"/>
      <c r="AA524" s="86"/>
      <c r="AB524" s="86"/>
      <c r="AC524" s="86"/>
      <c r="AD524" s="86"/>
      <c r="AE524" s="86"/>
      <c r="AF524" s="86"/>
      <c r="AG524" s="86"/>
      <c r="AH524" s="86"/>
      <c r="AI524" s="86"/>
      <c r="AJ524" s="86"/>
      <c r="AK524" s="86"/>
      <c r="AL524" s="86"/>
      <c r="AM524" s="86"/>
      <c r="AN524" s="86"/>
    </row>
    <row r="525" spans="1:40" ht="13.5" customHeight="1">
      <c r="A525" s="86"/>
      <c r="B525" s="86"/>
      <c r="C525" s="86"/>
      <c r="D525" s="86"/>
      <c r="E525" s="86"/>
      <c r="F525" s="86"/>
      <c r="G525" s="86"/>
      <c r="H525" s="86"/>
      <c r="I525" s="86"/>
      <c r="J525" s="86"/>
      <c r="K525" s="86"/>
      <c r="L525" s="86"/>
      <c r="M525" s="86"/>
      <c r="N525" s="86"/>
      <c r="O525" s="86"/>
      <c r="P525" s="86"/>
      <c r="Q525" s="86"/>
      <c r="R525" s="86"/>
      <c r="S525" s="86"/>
      <c r="T525" s="86"/>
      <c r="U525" s="86"/>
      <c r="V525" s="86"/>
      <c r="W525" s="86"/>
      <c r="X525" s="86"/>
      <c r="Y525" s="86"/>
      <c r="Z525" s="86"/>
      <c r="AA525" s="86"/>
      <c r="AB525" s="86"/>
      <c r="AC525" s="86"/>
      <c r="AD525" s="86"/>
      <c r="AE525" s="86"/>
      <c r="AF525" s="86"/>
      <c r="AG525" s="86"/>
      <c r="AH525" s="86"/>
      <c r="AI525" s="86"/>
      <c r="AJ525" s="86"/>
      <c r="AK525" s="86"/>
      <c r="AL525" s="86"/>
      <c r="AM525" s="86"/>
      <c r="AN525" s="86"/>
    </row>
    <row r="526" spans="1:40" ht="13.5" customHeight="1">
      <c r="A526" s="86"/>
      <c r="B526" s="86"/>
      <c r="C526" s="86"/>
      <c r="D526" s="86"/>
      <c r="E526" s="86"/>
      <c r="F526" s="86"/>
      <c r="G526" s="86"/>
      <c r="H526" s="86"/>
      <c r="I526" s="86"/>
      <c r="J526" s="86"/>
      <c r="K526" s="86"/>
      <c r="L526" s="86"/>
      <c r="M526" s="86"/>
      <c r="N526" s="86"/>
      <c r="O526" s="86"/>
      <c r="P526" s="86"/>
      <c r="Q526" s="86"/>
      <c r="R526" s="86"/>
      <c r="S526" s="86"/>
      <c r="T526" s="86"/>
      <c r="U526" s="86"/>
      <c r="V526" s="86"/>
      <c r="W526" s="86"/>
      <c r="X526" s="86"/>
      <c r="Y526" s="86"/>
      <c r="Z526" s="86"/>
      <c r="AA526" s="86"/>
      <c r="AB526" s="86"/>
      <c r="AC526" s="86"/>
      <c r="AD526" s="86"/>
      <c r="AE526" s="86"/>
      <c r="AF526" s="86"/>
      <c r="AG526" s="86"/>
      <c r="AH526" s="86"/>
      <c r="AI526" s="86"/>
      <c r="AJ526" s="86"/>
      <c r="AK526" s="86"/>
      <c r="AL526" s="86"/>
      <c r="AM526" s="86"/>
      <c r="AN526" s="86"/>
    </row>
    <row r="527" spans="1:40" ht="13.5" customHeight="1">
      <c r="A527" s="86"/>
      <c r="B527" s="86"/>
      <c r="C527" s="86"/>
      <c r="D527" s="86"/>
      <c r="E527" s="86"/>
      <c r="F527" s="86"/>
      <c r="G527" s="86"/>
      <c r="H527" s="86"/>
      <c r="I527" s="86"/>
      <c r="J527" s="86"/>
      <c r="K527" s="86"/>
      <c r="L527" s="86"/>
      <c r="M527" s="86"/>
      <c r="N527" s="86"/>
      <c r="O527" s="86"/>
      <c r="P527" s="86"/>
      <c r="Q527" s="86"/>
      <c r="R527" s="86"/>
      <c r="S527" s="86"/>
      <c r="T527" s="86"/>
      <c r="U527" s="86"/>
      <c r="V527" s="86"/>
      <c r="W527" s="86"/>
      <c r="X527" s="86"/>
      <c r="Y527" s="86"/>
      <c r="Z527" s="86"/>
      <c r="AA527" s="86"/>
      <c r="AB527" s="86"/>
      <c r="AC527" s="86"/>
      <c r="AD527" s="86"/>
      <c r="AE527" s="86"/>
      <c r="AF527" s="86"/>
      <c r="AG527" s="86"/>
      <c r="AH527" s="86"/>
      <c r="AI527" s="86"/>
      <c r="AJ527" s="86"/>
      <c r="AK527" s="86"/>
      <c r="AL527" s="86"/>
      <c r="AM527" s="86"/>
      <c r="AN527" s="86"/>
    </row>
    <row r="528" spans="1:40" ht="13.5" customHeight="1">
      <c r="A528" s="86"/>
      <c r="B528" s="86"/>
      <c r="C528" s="86"/>
      <c r="D528" s="86"/>
      <c r="E528" s="86"/>
      <c r="F528" s="86"/>
      <c r="G528" s="86"/>
      <c r="H528" s="86"/>
      <c r="I528" s="86"/>
      <c r="J528" s="86"/>
      <c r="K528" s="86"/>
      <c r="L528" s="86"/>
      <c r="M528" s="86"/>
      <c r="N528" s="86"/>
      <c r="O528" s="86"/>
      <c r="P528" s="86"/>
      <c r="Q528" s="86"/>
      <c r="R528" s="86"/>
      <c r="S528" s="86"/>
      <c r="T528" s="86"/>
      <c r="U528" s="86"/>
      <c r="V528" s="86"/>
      <c r="W528" s="86"/>
      <c r="X528" s="86"/>
      <c r="Y528" s="86"/>
      <c r="Z528" s="86"/>
      <c r="AA528" s="86"/>
      <c r="AB528" s="86"/>
      <c r="AC528" s="86"/>
      <c r="AD528" s="86"/>
      <c r="AE528" s="86"/>
      <c r="AF528" s="86"/>
      <c r="AG528" s="86"/>
      <c r="AH528" s="86"/>
      <c r="AI528" s="86"/>
      <c r="AJ528" s="86"/>
      <c r="AK528" s="86"/>
      <c r="AL528" s="86"/>
      <c r="AM528" s="86"/>
      <c r="AN528" s="86"/>
    </row>
    <row r="529" spans="1:40" ht="13.5" customHeight="1">
      <c r="A529" s="86"/>
      <c r="B529" s="86"/>
      <c r="C529" s="86"/>
      <c r="D529" s="86"/>
      <c r="E529" s="86"/>
      <c r="F529" s="86"/>
      <c r="G529" s="86"/>
      <c r="H529" s="86"/>
      <c r="I529" s="86"/>
      <c r="J529" s="86"/>
      <c r="K529" s="86"/>
      <c r="L529" s="86"/>
      <c r="M529" s="86"/>
      <c r="N529" s="86"/>
      <c r="O529" s="86"/>
      <c r="P529" s="86"/>
      <c r="Q529" s="86"/>
      <c r="R529" s="86"/>
      <c r="S529" s="86"/>
      <c r="T529" s="86"/>
      <c r="U529" s="86"/>
      <c r="V529" s="86"/>
      <c r="W529" s="86"/>
      <c r="X529" s="86"/>
      <c r="Y529" s="86"/>
      <c r="Z529" s="86"/>
      <c r="AA529" s="86"/>
      <c r="AB529" s="86"/>
      <c r="AC529" s="86"/>
      <c r="AD529" s="86"/>
      <c r="AE529" s="86"/>
      <c r="AF529" s="86"/>
      <c r="AG529" s="86"/>
      <c r="AH529" s="86"/>
      <c r="AI529" s="86"/>
      <c r="AJ529" s="86"/>
      <c r="AK529" s="86"/>
      <c r="AL529" s="86"/>
      <c r="AM529" s="86"/>
      <c r="AN529" s="86"/>
    </row>
    <row r="530" spans="1:40" ht="13.5" customHeight="1">
      <c r="A530" s="86"/>
      <c r="B530" s="86"/>
      <c r="C530" s="86"/>
      <c r="D530" s="86"/>
      <c r="E530" s="86"/>
      <c r="F530" s="86"/>
      <c r="G530" s="86"/>
      <c r="H530" s="86"/>
      <c r="I530" s="86"/>
      <c r="J530" s="86"/>
      <c r="K530" s="86"/>
      <c r="L530" s="86"/>
      <c r="M530" s="86"/>
      <c r="N530" s="86"/>
      <c r="O530" s="86"/>
      <c r="P530" s="86"/>
      <c r="Q530" s="86"/>
      <c r="R530" s="86"/>
      <c r="S530" s="86"/>
      <c r="T530" s="86"/>
      <c r="U530" s="86"/>
      <c r="V530" s="86"/>
      <c r="W530" s="86"/>
      <c r="X530" s="86"/>
      <c r="Y530" s="86"/>
      <c r="Z530" s="86"/>
      <c r="AA530" s="86"/>
      <c r="AB530" s="86"/>
      <c r="AC530" s="86"/>
      <c r="AD530" s="86"/>
      <c r="AE530" s="86"/>
      <c r="AF530" s="86"/>
      <c r="AG530" s="86"/>
      <c r="AH530" s="86"/>
      <c r="AI530" s="86"/>
      <c r="AJ530" s="86"/>
      <c r="AK530" s="86"/>
      <c r="AL530" s="86"/>
      <c r="AM530" s="86"/>
      <c r="AN530" s="86"/>
    </row>
    <row r="531" spans="1:40" ht="13.5" customHeight="1">
      <c r="A531" s="86"/>
      <c r="B531" s="86"/>
      <c r="C531" s="86"/>
      <c r="D531" s="86"/>
      <c r="E531" s="86"/>
      <c r="F531" s="86"/>
      <c r="G531" s="86"/>
      <c r="H531" s="86"/>
      <c r="I531" s="86"/>
      <c r="J531" s="86"/>
      <c r="K531" s="86"/>
      <c r="L531" s="86"/>
      <c r="M531" s="86"/>
      <c r="N531" s="86"/>
      <c r="O531" s="86"/>
      <c r="P531" s="86"/>
      <c r="Q531" s="86"/>
      <c r="R531" s="86"/>
      <c r="S531" s="86"/>
      <c r="T531" s="86"/>
      <c r="U531" s="86"/>
      <c r="V531" s="86"/>
      <c r="W531" s="86"/>
      <c r="X531" s="86"/>
      <c r="Y531" s="86"/>
      <c r="Z531" s="86"/>
      <c r="AA531" s="86"/>
      <c r="AB531" s="86"/>
      <c r="AC531" s="86"/>
      <c r="AD531" s="86"/>
      <c r="AE531" s="86"/>
      <c r="AF531" s="86"/>
      <c r="AG531" s="86"/>
      <c r="AH531" s="86"/>
      <c r="AI531" s="86"/>
      <c r="AJ531" s="86"/>
      <c r="AK531" s="86"/>
      <c r="AL531" s="86"/>
      <c r="AM531" s="86"/>
      <c r="AN531" s="86"/>
    </row>
    <row r="532" spans="1:40" ht="13.5" customHeight="1">
      <c r="A532" s="86"/>
      <c r="B532" s="86"/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  <c r="S532" s="86"/>
      <c r="T532" s="86"/>
      <c r="U532" s="86"/>
      <c r="V532" s="86"/>
      <c r="W532" s="86"/>
      <c r="X532" s="86"/>
      <c r="Y532" s="86"/>
      <c r="Z532" s="86"/>
      <c r="AA532" s="86"/>
      <c r="AB532" s="86"/>
      <c r="AC532" s="86"/>
      <c r="AD532" s="86"/>
      <c r="AE532" s="86"/>
      <c r="AF532" s="86"/>
      <c r="AG532" s="86"/>
      <c r="AH532" s="86"/>
      <c r="AI532" s="86"/>
      <c r="AJ532" s="86"/>
      <c r="AK532" s="86"/>
      <c r="AL532" s="86"/>
      <c r="AM532" s="86"/>
      <c r="AN532" s="86"/>
    </row>
    <row r="533" spans="1:40" ht="13.5" customHeight="1">
      <c r="A533" s="86"/>
      <c r="B533" s="86"/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  <c r="S533" s="86"/>
      <c r="T533" s="86"/>
      <c r="U533" s="86"/>
      <c r="V533" s="86"/>
      <c r="W533" s="86"/>
      <c r="X533" s="86"/>
      <c r="Y533" s="86"/>
      <c r="Z533" s="86"/>
      <c r="AA533" s="86"/>
      <c r="AB533" s="86"/>
      <c r="AC533" s="86"/>
      <c r="AD533" s="86"/>
      <c r="AE533" s="86"/>
      <c r="AF533" s="86"/>
      <c r="AG533" s="86"/>
      <c r="AH533" s="86"/>
      <c r="AI533" s="86"/>
      <c r="AJ533" s="86"/>
      <c r="AK533" s="86"/>
      <c r="AL533" s="86"/>
      <c r="AM533" s="86"/>
      <c r="AN533" s="86"/>
    </row>
    <row r="534" spans="1:40" ht="13.5" customHeight="1">
      <c r="A534" s="86"/>
      <c r="B534" s="86"/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  <c r="S534" s="86"/>
      <c r="T534" s="86"/>
      <c r="U534" s="86"/>
      <c r="V534" s="86"/>
      <c r="W534" s="86"/>
      <c r="X534" s="86"/>
      <c r="Y534" s="86"/>
      <c r="Z534" s="86"/>
      <c r="AA534" s="86"/>
      <c r="AB534" s="86"/>
      <c r="AC534" s="86"/>
      <c r="AD534" s="86"/>
      <c r="AE534" s="86"/>
      <c r="AF534" s="86"/>
      <c r="AG534" s="86"/>
      <c r="AH534" s="86"/>
      <c r="AI534" s="86"/>
      <c r="AJ534" s="86"/>
      <c r="AK534" s="86"/>
      <c r="AL534" s="86"/>
      <c r="AM534" s="86"/>
      <c r="AN534" s="86"/>
    </row>
    <row r="535" spans="1:40" ht="13.5" customHeight="1">
      <c r="A535" s="86"/>
      <c r="B535" s="86"/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  <c r="S535" s="86"/>
      <c r="T535" s="86"/>
      <c r="U535" s="86"/>
      <c r="V535" s="86"/>
      <c r="W535" s="86"/>
      <c r="X535" s="86"/>
      <c r="Y535" s="86"/>
      <c r="Z535" s="86"/>
      <c r="AA535" s="86"/>
      <c r="AB535" s="86"/>
      <c r="AC535" s="86"/>
      <c r="AD535" s="86"/>
      <c r="AE535" s="86"/>
      <c r="AF535" s="86"/>
      <c r="AG535" s="86"/>
      <c r="AH535" s="86"/>
      <c r="AI535" s="86"/>
      <c r="AJ535" s="86"/>
      <c r="AK535" s="86"/>
      <c r="AL535" s="86"/>
      <c r="AM535" s="86"/>
      <c r="AN535" s="86"/>
    </row>
    <row r="536" spans="1:40" ht="13.5" customHeight="1">
      <c r="A536" s="86"/>
      <c r="B536" s="86"/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  <c r="S536" s="86"/>
      <c r="T536" s="86"/>
      <c r="U536" s="86"/>
      <c r="V536" s="86"/>
      <c r="W536" s="86"/>
      <c r="X536" s="86"/>
      <c r="Y536" s="86"/>
      <c r="Z536" s="86"/>
      <c r="AA536" s="86"/>
      <c r="AB536" s="86"/>
      <c r="AC536" s="86"/>
      <c r="AD536" s="86"/>
      <c r="AE536" s="86"/>
      <c r="AF536" s="86"/>
      <c r="AG536" s="86"/>
      <c r="AH536" s="86"/>
      <c r="AI536" s="86"/>
      <c r="AJ536" s="86"/>
      <c r="AK536" s="86"/>
      <c r="AL536" s="86"/>
      <c r="AM536" s="86"/>
      <c r="AN536" s="86"/>
    </row>
    <row r="537" spans="1:40" ht="13.5" customHeight="1">
      <c r="A537" s="86"/>
      <c r="B537" s="86"/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  <c r="S537" s="86"/>
      <c r="T537" s="86"/>
      <c r="U537" s="86"/>
      <c r="V537" s="86"/>
      <c r="W537" s="86"/>
      <c r="X537" s="86"/>
      <c r="Y537" s="86"/>
      <c r="Z537" s="86"/>
      <c r="AA537" s="86"/>
      <c r="AB537" s="86"/>
      <c r="AC537" s="86"/>
      <c r="AD537" s="86"/>
      <c r="AE537" s="86"/>
      <c r="AF537" s="86"/>
      <c r="AG537" s="86"/>
      <c r="AH537" s="86"/>
      <c r="AI537" s="86"/>
      <c r="AJ537" s="86"/>
      <c r="AK537" s="86"/>
      <c r="AL537" s="86"/>
      <c r="AM537" s="86"/>
      <c r="AN537" s="86"/>
    </row>
    <row r="538" spans="1:40" ht="13.5" customHeight="1">
      <c r="A538" s="86"/>
      <c r="B538" s="86"/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  <c r="S538" s="86"/>
      <c r="T538" s="86"/>
      <c r="U538" s="86"/>
      <c r="V538" s="86"/>
      <c r="W538" s="86"/>
      <c r="X538" s="86"/>
      <c r="Y538" s="86"/>
      <c r="Z538" s="86"/>
      <c r="AA538" s="86"/>
      <c r="AB538" s="86"/>
      <c r="AC538" s="86"/>
      <c r="AD538" s="86"/>
      <c r="AE538" s="86"/>
      <c r="AF538" s="86"/>
      <c r="AG538" s="86"/>
      <c r="AH538" s="86"/>
      <c r="AI538" s="86"/>
      <c r="AJ538" s="86"/>
      <c r="AK538" s="86"/>
      <c r="AL538" s="86"/>
      <c r="AM538" s="86"/>
      <c r="AN538" s="86"/>
    </row>
    <row r="539" spans="1:40" ht="13.5" customHeight="1">
      <c r="A539" s="86"/>
      <c r="B539" s="86"/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  <c r="S539" s="86"/>
      <c r="T539" s="86"/>
      <c r="U539" s="86"/>
      <c r="V539" s="86"/>
      <c r="W539" s="86"/>
      <c r="X539" s="86"/>
      <c r="Y539" s="86"/>
      <c r="Z539" s="86"/>
      <c r="AA539" s="86"/>
      <c r="AB539" s="86"/>
      <c r="AC539" s="86"/>
      <c r="AD539" s="86"/>
      <c r="AE539" s="86"/>
      <c r="AF539" s="86"/>
      <c r="AG539" s="86"/>
      <c r="AH539" s="86"/>
      <c r="AI539" s="86"/>
      <c r="AJ539" s="86"/>
      <c r="AK539" s="86"/>
      <c r="AL539" s="86"/>
      <c r="AM539" s="86"/>
      <c r="AN539" s="86"/>
    </row>
    <row r="540" spans="1:40" ht="13.5" customHeight="1">
      <c r="A540" s="86"/>
      <c r="B540" s="86"/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  <c r="S540" s="86"/>
      <c r="T540" s="86"/>
      <c r="U540" s="86"/>
      <c r="V540" s="86"/>
      <c r="W540" s="86"/>
      <c r="X540" s="86"/>
      <c r="Y540" s="86"/>
      <c r="Z540" s="86"/>
      <c r="AA540" s="86"/>
      <c r="AB540" s="86"/>
      <c r="AC540" s="86"/>
      <c r="AD540" s="86"/>
      <c r="AE540" s="86"/>
      <c r="AF540" s="86"/>
      <c r="AG540" s="86"/>
      <c r="AH540" s="86"/>
      <c r="AI540" s="86"/>
      <c r="AJ540" s="86"/>
      <c r="AK540" s="86"/>
      <c r="AL540" s="86"/>
      <c r="AM540" s="86"/>
      <c r="AN540" s="86"/>
    </row>
    <row r="541" spans="1:40" ht="13.5" customHeight="1">
      <c r="A541" s="86"/>
      <c r="B541" s="86"/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  <c r="S541" s="86"/>
      <c r="T541" s="86"/>
      <c r="U541" s="86"/>
      <c r="V541" s="86"/>
      <c r="W541" s="86"/>
      <c r="X541" s="86"/>
      <c r="Y541" s="86"/>
      <c r="Z541" s="86"/>
      <c r="AA541" s="86"/>
      <c r="AB541" s="86"/>
      <c r="AC541" s="86"/>
      <c r="AD541" s="86"/>
      <c r="AE541" s="86"/>
      <c r="AF541" s="86"/>
      <c r="AG541" s="86"/>
      <c r="AH541" s="86"/>
      <c r="AI541" s="86"/>
      <c r="AJ541" s="86"/>
      <c r="AK541" s="86"/>
      <c r="AL541" s="86"/>
      <c r="AM541" s="86"/>
      <c r="AN541" s="86"/>
    </row>
    <row r="542" spans="1:40" ht="13.5" customHeight="1">
      <c r="A542" s="86"/>
      <c r="B542" s="86"/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  <c r="S542" s="86"/>
      <c r="T542" s="86"/>
      <c r="U542" s="86"/>
      <c r="V542" s="86"/>
      <c r="W542" s="86"/>
      <c r="X542" s="86"/>
      <c r="Y542" s="86"/>
      <c r="Z542" s="86"/>
      <c r="AA542" s="86"/>
      <c r="AB542" s="86"/>
      <c r="AC542" s="86"/>
      <c r="AD542" s="86"/>
      <c r="AE542" s="86"/>
      <c r="AF542" s="86"/>
      <c r="AG542" s="86"/>
      <c r="AH542" s="86"/>
      <c r="AI542" s="86"/>
      <c r="AJ542" s="86"/>
      <c r="AK542" s="86"/>
      <c r="AL542" s="86"/>
      <c r="AM542" s="86"/>
      <c r="AN542" s="86"/>
    </row>
    <row r="543" spans="1:40" ht="13.5" customHeight="1">
      <c r="A543" s="86"/>
      <c r="B543" s="86"/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  <c r="S543" s="86"/>
      <c r="T543" s="86"/>
      <c r="U543" s="86"/>
      <c r="V543" s="86"/>
      <c r="W543" s="86"/>
      <c r="X543" s="86"/>
      <c r="Y543" s="86"/>
      <c r="Z543" s="86"/>
      <c r="AA543" s="86"/>
      <c r="AB543" s="86"/>
      <c r="AC543" s="86"/>
      <c r="AD543" s="86"/>
      <c r="AE543" s="86"/>
      <c r="AF543" s="86"/>
      <c r="AG543" s="86"/>
      <c r="AH543" s="86"/>
      <c r="AI543" s="86"/>
      <c r="AJ543" s="86"/>
      <c r="AK543" s="86"/>
      <c r="AL543" s="86"/>
      <c r="AM543" s="86"/>
      <c r="AN543" s="86"/>
    </row>
    <row r="544" spans="1:40" ht="13.5" customHeight="1">
      <c r="A544" s="86"/>
      <c r="B544" s="86"/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  <c r="S544" s="86"/>
      <c r="T544" s="86"/>
      <c r="U544" s="86"/>
      <c r="V544" s="86"/>
      <c r="W544" s="86"/>
      <c r="X544" s="86"/>
      <c r="Y544" s="86"/>
      <c r="Z544" s="86"/>
      <c r="AA544" s="86"/>
      <c r="AB544" s="86"/>
      <c r="AC544" s="86"/>
      <c r="AD544" s="86"/>
      <c r="AE544" s="86"/>
      <c r="AF544" s="86"/>
      <c r="AG544" s="86"/>
      <c r="AH544" s="86"/>
      <c r="AI544" s="86"/>
      <c r="AJ544" s="86"/>
      <c r="AK544" s="86"/>
      <c r="AL544" s="86"/>
      <c r="AM544" s="86"/>
      <c r="AN544" s="86"/>
    </row>
    <row r="545" spans="1:40" ht="13.5" customHeight="1">
      <c r="A545" s="86"/>
      <c r="B545" s="86"/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  <c r="S545" s="86"/>
      <c r="T545" s="86"/>
      <c r="U545" s="86"/>
      <c r="V545" s="86"/>
      <c r="W545" s="86"/>
      <c r="X545" s="86"/>
      <c r="Y545" s="86"/>
      <c r="Z545" s="86"/>
      <c r="AA545" s="86"/>
      <c r="AB545" s="86"/>
      <c r="AC545" s="86"/>
      <c r="AD545" s="86"/>
      <c r="AE545" s="86"/>
      <c r="AF545" s="86"/>
      <c r="AG545" s="86"/>
      <c r="AH545" s="86"/>
      <c r="AI545" s="86"/>
      <c r="AJ545" s="86"/>
      <c r="AK545" s="86"/>
      <c r="AL545" s="86"/>
      <c r="AM545" s="86"/>
      <c r="AN545" s="86"/>
    </row>
    <row r="546" spans="1:40" ht="13.5" customHeight="1">
      <c r="A546" s="86"/>
      <c r="B546" s="86"/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  <c r="S546" s="86"/>
      <c r="T546" s="86"/>
      <c r="U546" s="86"/>
      <c r="V546" s="86"/>
      <c r="W546" s="86"/>
      <c r="X546" s="86"/>
      <c r="Y546" s="86"/>
      <c r="Z546" s="86"/>
      <c r="AA546" s="86"/>
      <c r="AB546" s="86"/>
      <c r="AC546" s="86"/>
      <c r="AD546" s="86"/>
      <c r="AE546" s="86"/>
      <c r="AF546" s="86"/>
      <c r="AG546" s="86"/>
      <c r="AH546" s="86"/>
      <c r="AI546" s="86"/>
      <c r="AJ546" s="86"/>
      <c r="AK546" s="86"/>
      <c r="AL546" s="86"/>
      <c r="AM546" s="86"/>
      <c r="AN546" s="86"/>
    </row>
    <row r="547" spans="1:40" ht="13.5" customHeight="1">
      <c r="A547" s="86"/>
      <c r="B547" s="86"/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  <c r="S547" s="86"/>
      <c r="T547" s="86"/>
      <c r="U547" s="86"/>
      <c r="V547" s="86"/>
      <c r="W547" s="86"/>
      <c r="X547" s="86"/>
      <c r="Y547" s="86"/>
      <c r="Z547" s="86"/>
      <c r="AA547" s="86"/>
      <c r="AB547" s="86"/>
      <c r="AC547" s="86"/>
      <c r="AD547" s="86"/>
      <c r="AE547" s="86"/>
      <c r="AF547" s="86"/>
      <c r="AG547" s="86"/>
      <c r="AH547" s="86"/>
      <c r="AI547" s="86"/>
      <c r="AJ547" s="86"/>
      <c r="AK547" s="86"/>
      <c r="AL547" s="86"/>
      <c r="AM547" s="86"/>
      <c r="AN547" s="86"/>
    </row>
    <row r="548" spans="1:40" ht="13.5" customHeight="1">
      <c r="A548" s="86"/>
      <c r="B548" s="86"/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  <c r="S548" s="86"/>
      <c r="T548" s="86"/>
      <c r="U548" s="86"/>
      <c r="V548" s="86"/>
      <c r="W548" s="86"/>
      <c r="X548" s="86"/>
      <c r="Y548" s="86"/>
      <c r="Z548" s="86"/>
      <c r="AA548" s="86"/>
      <c r="AB548" s="86"/>
      <c r="AC548" s="86"/>
      <c r="AD548" s="86"/>
      <c r="AE548" s="86"/>
      <c r="AF548" s="86"/>
      <c r="AG548" s="86"/>
      <c r="AH548" s="86"/>
      <c r="AI548" s="86"/>
      <c r="AJ548" s="86"/>
      <c r="AK548" s="86"/>
      <c r="AL548" s="86"/>
      <c r="AM548" s="86"/>
      <c r="AN548" s="86"/>
    </row>
    <row r="549" spans="1:40" ht="13.5" customHeight="1">
      <c r="A549" s="86"/>
      <c r="B549" s="86"/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  <c r="S549" s="86"/>
      <c r="T549" s="86"/>
      <c r="U549" s="86"/>
      <c r="V549" s="86"/>
      <c r="W549" s="86"/>
      <c r="X549" s="86"/>
      <c r="Y549" s="86"/>
      <c r="Z549" s="86"/>
      <c r="AA549" s="86"/>
      <c r="AB549" s="86"/>
      <c r="AC549" s="86"/>
      <c r="AD549" s="86"/>
      <c r="AE549" s="86"/>
      <c r="AF549" s="86"/>
      <c r="AG549" s="86"/>
      <c r="AH549" s="86"/>
      <c r="AI549" s="86"/>
      <c r="AJ549" s="86"/>
      <c r="AK549" s="86"/>
      <c r="AL549" s="86"/>
      <c r="AM549" s="86"/>
      <c r="AN549" s="86"/>
    </row>
    <row r="550" spans="1:40" ht="13.5" customHeight="1">
      <c r="A550" s="86"/>
      <c r="B550" s="86"/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  <c r="S550" s="86"/>
      <c r="T550" s="86"/>
      <c r="U550" s="86"/>
      <c r="V550" s="86"/>
      <c r="W550" s="86"/>
      <c r="X550" s="86"/>
      <c r="Y550" s="86"/>
      <c r="Z550" s="86"/>
      <c r="AA550" s="86"/>
      <c r="AB550" s="86"/>
      <c r="AC550" s="86"/>
      <c r="AD550" s="86"/>
      <c r="AE550" s="86"/>
      <c r="AF550" s="86"/>
      <c r="AG550" s="86"/>
      <c r="AH550" s="86"/>
      <c r="AI550" s="86"/>
      <c r="AJ550" s="86"/>
      <c r="AK550" s="86"/>
      <c r="AL550" s="86"/>
      <c r="AM550" s="86"/>
      <c r="AN550" s="86"/>
    </row>
    <row r="551" spans="1:40" ht="13.5" customHeight="1">
      <c r="A551" s="86"/>
      <c r="B551" s="86"/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  <c r="S551" s="86"/>
      <c r="T551" s="86"/>
      <c r="U551" s="86"/>
      <c r="V551" s="86"/>
      <c r="W551" s="86"/>
      <c r="X551" s="86"/>
      <c r="Y551" s="86"/>
      <c r="Z551" s="86"/>
      <c r="AA551" s="86"/>
      <c r="AB551" s="86"/>
      <c r="AC551" s="86"/>
      <c r="AD551" s="86"/>
      <c r="AE551" s="86"/>
      <c r="AF551" s="86"/>
      <c r="AG551" s="86"/>
      <c r="AH551" s="86"/>
      <c r="AI551" s="86"/>
      <c r="AJ551" s="86"/>
      <c r="AK551" s="86"/>
      <c r="AL551" s="86"/>
      <c r="AM551" s="86"/>
      <c r="AN551" s="86"/>
    </row>
    <row r="552" spans="1:40" ht="13.5" customHeight="1">
      <c r="A552" s="86"/>
      <c r="B552" s="86"/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  <c r="S552" s="86"/>
      <c r="T552" s="86"/>
      <c r="U552" s="86"/>
      <c r="V552" s="86"/>
      <c r="W552" s="86"/>
      <c r="X552" s="86"/>
      <c r="Y552" s="86"/>
      <c r="Z552" s="86"/>
      <c r="AA552" s="86"/>
      <c r="AB552" s="86"/>
      <c r="AC552" s="86"/>
      <c r="AD552" s="86"/>
      <c r="AE552" s="86"/>
      <c r="AF552" s="86"/>
      <c r="AG552" s="86"/>
      <c r="AH552" s="86"/>
      <c r="AI552" s="86"/>
      <c r="AJ552" s="86"/>
      <c r="AK552" s="86"/>
      <c r="AL552" s="86"/>
      <c r="AM552" s="86"/>
      <c r="AN552" s="86"/>
    </row>
    <row r="553" spans="1:40" ht="13.5" customHeight="1">
      <c r="A553" s="86"/>
      <c r="B553" s="86"/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  <c r="S553" s="86"/>
      <c r="T553" s="86"/>
      <c r="U553" s="86"/>
      <c r="V553" s="86"/>
      <c r="W553" s="86"/>
      <c r="X553" s="86"/>
      <c r="Y553" s="86"/>
      <c r="Z553" s="86"/>
      <c r="AA553" s="86"/>
      <c r="AB553" s="86"/>
      <c r="AC553" s="86"/>
      <c r="AD553" s="86"/>
      <c r="AE553" s="86"/>
      <c r="AF553" s="86"/>
      <c r="AG553" s="86"/>
      <c r="AH553" s="86"/>
      <c r="AI553" s="86"/>
      <c r="AJ553" s="86"/>
      <c r="AK553" s="86"/>
      <c r="AL553" s="86"/>
      <c r="AM553" s="86"/>
      <c r="AN553" s="86"/>
    </row>
    <row r="554" spans="1:40" ht="13.5" customHeight="1">
      <c r="A554" s="86"/>
      <c r="B554" s="86"/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  <c r="S554" s="86"/>
      <c r="T554" s="86"/>
      <c r="U554" s="86"/>
      <c r="V554" s="86"/>
      <c r="W554" s="86"/>
      <c r="X554" s="86"/>
      <c r="Y554" s="86"/>
      <c r="Z554" s="86"/>
      <c r="AA554" s="86"/>
      <c r="AB554" s="86"/>
      <c r="AC554" s="86"/>
      <c r="AD554" s="86"/>
      <c r="AE554" s="86"/>
      <c r="AF554" s="86"/>
      <c r="AG554" s="86"/>
      <c r="AH554" s="86"/>
      <c r="AI554" s="86"/>
      <c r="AJ554" s="86"/>
      <c r="AK554" s="86"/>
      <c r="AL554" s="86"/>
      <c r="AM554" s="86"/>
      <c r="AN554" s="86"/>
    </row>
    <row r="555" spans="1:40" ht="13.5" customHeight="1">
      <c r="A555" s="86"/>
      <c r="B555" s="86"/>
      <c r="C555" s="86"/>
      <c r="D555" s="86"/>
      <c r="E555" s="86"/>
      <c r="F555" s="86"/>
      <c r="G555" s="86"/>
      <c r="H555" s="86"/>
      <c r="I555" s="86"/>
      <c r="J555" s="86"/>
      <c r="K555" s="86"/>
      <c r="L555" s="86"/>
      <c r="M555" s="86"/>
      <c r="N555" s="86"/>
      <c r="O555" s="86"/>
      <c r="P555" s="86"/>
      <c r="Q555" s="86"/>
      <c r="R555" s="86"/>
      <c r="S555" s="86"/>
      <c r="T555" s="86"/>
      <c r="U555" s="86"/>
      <c r="V555" s="86"/>
      <c r="W555" s="86"/>
      <c r="X555" s="86"/>
      <c r="Y555" s="86"/>
      <c r="Z555" s="86"/>
      <c r="AA555" s="86"/>
      <c r="AB555" s="86"/>
      <c r="AC555" s="86"/>
      <c r="AD555" s="86"/>
      <c r="AE555" s="86"/>
      <c r="AF555" s="86"/>
      <c r="AG555" s="86"/>
      <c r="AH555" s="86"/>
      <c r="AI555" s="86"/>
      <c r="AJ555" s="86"/>
      <c r="AK555" s="86"/>
      <c r="AL555" s="86"/>
      <c r="AM555" s="86"/>
      <c r="AN555" s="86"/>
    </row>
    <row r="556" spans="1:40" ht="13.5" customHeight="1">
      <c r="A556" s="86"/>
      <c r="B556" s="86"/>
      <c r="C556" s="86"/>
      <c r="D556" s="86"/>
      <c r="E556" s="86"/>
      <c r="F556" s="86"/>
      <c r="G556" s="86"/>
      <c r="H556" s="86"/>
      <c r="I556" s="86"/>
      <c r="J556" s="86"/>
      <c r="K556" s="86"/>
      <c r="L556" s="86"/>
      <c r="M556" s="86"/>
      <c r="N556" s="86"/>
      <c r="O556" s="86"/>
      <c r="P556" s="86"/>
      <c r="Q556" s="86"/>
      <c r="R556" s="86"/>
      <c r="S556" s="86"/>
      <c r="T556" s="86"/>
      <c r="U556" s="86"/>
      <c r="V556" s="86"/>
      <c r="W556" s="86"/>
      <c r="X556" s="86"/>
      <c r="Y556" s="86"/>
      <c r="Z556" s="86"/>
      <c r="AA556" s="86"/>
      <c r="AB556" s="86"/>
      <c r="AC556" s="86"/>
      <c r="AD556" s="86"/>
      <c r="AE556" s="86"/>
      <c r="AF556" s="86"/>
      <c r="AG556" s="86"/>
      <c r="AH556" s="86"/>
      <c r="AI556" s="86"/>
      <c r="AJ556" s="86"/>
      <c r="AK556" s="86"/>
      <c r="AL556" s="86"/>
      <c r="AM556" s="86"/>
      <c r="AN556" s="86"/>
    </row>
    <row r="557" spans="1:40" ht="13.5" customHeight="1">
      <c r="A557" s="86"/>
      <c r="B557" s="86"/>
      <c r="C557" s="86"/>
      <c r="D557" s="86"/>
      <c r="E557" s="86"/>
      <c r="F557" s="86"/>
      <c r="G557" s="86"/>
      <c r="H557" s="86"/>
      <c r="I557" s="86"/>
      <c r="J557" s="86"/>
      <c r="K557" s="86"/>
      <c r="L557" s="86"/>
      <c r="M557" s="86"/>
      <c r="N557" s="86"/>
      <c r="O557" s="86"/>
      <c r="P557" s="86"/>
      <c r="Q557" s="86"/>
      <c r="R557" s="86"/>
      <c r="S557" s="86"/>
      <c r="T557" s="86"/>
      <c r="U557" s="86"/>
      <c r="V557" s="86"/>
      <c r="W557" s="86"/>
      <c r="X557" s="86"/>
      <c r="Y557" s="86"/>
      <c r="Z557" s="86"/>
      <c r="AA557" s="86"/>
      <c r="AB557" s="86"/>
      <c r="AC557" s="86"/>
      <c r="AD557" s="86"/>
      <c r="AE557" s="86"/>
      <c r="AF557" s="86"/>
      <c r="AG557" s="86"/>
      <c r="AH557" s="86"/>
      <c r="AI557" s="86"/>
      <c r="AJ557" s="86"/>
      <c r="AK557" s="86"/>
      <c r="AL557" s="86"/>
      <c r="AM557" s="86"/>
      <c r="AN557" s="86"/>
    </row>
    <row r="558" spans="1:40" ht="13.5" customHeight="1">
      <c r="A558" s="86"/>
      <c r="B558" s="86"/>
      <c r="C558" s="86"/>
      <c r="D558" s="86"/>
      <c r="E558" s="86"/>
      <c r="F558" s="86"/>
      <c r="G558" s="86"/>
      <c r="H558" s="86"/>
      <c r="I558" s="86"/>
      <c r="J558" s="86"/>
      <c r="K558" s="86"/>
      <c r="L558" s="86"/>
      <c r="M558" s="86"/>
      <c r="N558" s="86"/>
      <c r="O558" s="86"/>
      <c r="P558" s="86"/>
      <c r="Q558" s="86"/>
      <c r="R558" s="86"/>
      <c r="S558" s="86"/>
      <c r="T558" s="86"/>
      <c r="U558" s="86"/>
      <c r="V558" s="86"/>
      <c r="W558" s="86"/>
      <c r="X558" s="86"/>
      <c r="Y558" s="86"/>
      <c r="Z558" s="86"/>
      <c r="AA558" s="86"/>
      <c r="AB558" s="86"/>
      <c r="AC558" s="86"/>
      <c r="AD558" s="86"/>
      <c r="AE558" s="86"/>
      <c r="AF558" s="86"/>
      <c r="AG558" s="86"/>
      <c r="AH558" s="86"/>
      <c r="AI558" s="86"/>
      <c r="AJ558" s="86"/>
      <c r="AK558" s="86"/>
      <c r="AL558" s="86"/>
      <c r="AM558" s="86"/>
      <c r="AN558" s="86"/>
    </row>
    <row r="559" spans="1:40" ht="13.5" customHeight="1">
      <c r="A559" s="86"/>
      <c r="B559" s="86"/>
      <c r="C559" s="86"/>
      <c r="D559" s="86"/>
      <c r="E559" s="86"/>
      <c r="F559" s="86"/>
      <c r="G559" s="86"/>
      <c r="H559" s="86"/>
      <c r="I559" s="86"/>
      <c r="J559" s="86"/>
      <c r="K559" s="86"/>
      <c r="L559" s="86"/>
      <c r="M559" s="86"/>
      <c r="N559" s="86"/>
      <c r="O559" s="86"/>
      <c r="P559" s="86"/>
      <c r="Q559" s="86"/>
      <c r="R559" s="86"/>
      <c r="S559" s="86"/>
      <c r="T559" s="86"/>
      <c r="U559" s="86"/>
      <c r="V559" s="86"/>
      <c r="W559" s="86"/>
      <c r="X559" s="86"/>
      <c r="Y559" s="86"/>
      <c r="Z559" s="86"/>
      <c r="AA559" s="86"/>
      <c r="AB559" s="86"/>
      <c r="AC559" s="86"/>
      <c r="AD559" s="86"/>
      <c r="AE559" s="86"/>
      <c r="AF559" s="86"/>
      <c r="AG559" s="86"/>
      <c r="AH559" s="86"/>
      <c r="AI559" s="86"/>
      <c r="AJ559" s="86"/>
      <c r="AK559" s="86"/>
      <c r="AL559" s="86"/>
      <c r="AM559" s="86"/>
      <c r="AN559" s="86"/>
    </row>
    <row r="560" spans="1:40" ht="13.5" customHeight="1">
      <c r="A560" s="86"/>
      <c r="B560" s="86"/>
      <c r="C560" s="86"/>
      <c r="D560" s="86"/>
      <c r="E560" s="86"/>
      <c r="F560" s="86"/>
      <c r="G560" s="86"/>
      <c r="H560" s="86"/>
      <c r="I560" s="86"/>
      <c r="J560" s="86"/>
      <c r="K560" s="86"/>
      <c r="L560" s="86"/>
      <c r="M560" s="86"/>
      <c r="N560" s="86"/>
      <c r="O560" s="86"/>
      <c r="P560" s="86"/>
      <c r="Q560" s="86"/>
      <c r="R560" s="86"/>
      <c r="S560" s="86"/>
      <c r="T560" s="86"/>
      <c r="U560" s="86"/>
      <c r="V560" s="86"/>
      <c r="W560" s="86"/>
      <c r="X560" s="86"/>
      <c r="Y560" s="86"/>
      <c r="Z560" s="86"/>
      <c r="AA560" s="86"/>
      <c r="AB560" s="86"/>
      <c r="AC560" s="86"/>
      <c r="AD560" s="86"/>
      <c r="AE560" s="86"/>
      <c r="AF560" s="86"/>
      <c r="AG560" s="86"/>
      <c r="AH560" s="86"/>
      <c r="AI560" s="86"/>
      <c r="AJ560" s="86"/>
      <c r="AK560" s="86"/>
      <c r="AL560" s="86"/>
      <c r="AM560" s="86"/>
      <c r="AN560" s="86"/>
    </row>
    <row r="561" spans="1:40" ht="13.5" customHeight="1">
      <c r="A561" s="86"/>
      <c r="B561" s="86"/>
      <c r="C561" s="86"/>
      <c r="D561" s="86"/>
      <c r="E561" s="86"/>
      <c r="F561" s="86"/>
      <c r="G561" s="86"/>
      <c r="H561" s="86"/>
      <c r="I561" s="86"/>
      <c r="J561" s="86"/>
      <c r="K561" s="86"/>
      <c r="L561" s="86"/>
      <c r="M561" s="86"/>
      <c r="N561" s="86"/>
      <c r="O561" s="86"/>
      <c r="P561" s="86"/>
      <c r="Q561" s="86"/>
      <c r="R561" s="86"/>
      <c r="S561" s="86"/>
      <c r="T561" s="86"/>
      <c r="U561" s="86"/>
      <c r="V561" s="86"/>
      <c r="W561" s="86"/>
      <c r="X561" s="86"/>
      <c r="Y561" s="86"/>
      <c r="Z561" s="86"/>
      <c r="AA561" s="86"/>
      <c r="AB561" s="86"/>
      <c r="AC561" s="86"/>
      <c r="AD561" s="86"/>
      <c r="AE561" s="86"/>
      <c r="AF561" s="86"/>
      <c r="AG561" s="86"/>
      <c r="AH561" s="86"/>
      <c r="AI561" s="86"/>
      <c r="AJ561" s="86"/>
      <c r="AK561" s="86"/>
      <c r="AL561" s="86"/>
      <c r="AM561" s="86"/>
      <c r="AN561" s="86"/>
    </row>
    <row r="562" spans="1:40" ht="13.5" customHeight="1">
      <c r="A562" s="86"/>
      <c r="B562" s="86"/>
      <c r="C562" s="86"/>
      <c r="D562" s="86"/>
      <c r="E562" s="86"/>
      <c r="F562" s="86"/>
      <c r="G562" s="86"/>
      <c r="H562" s="86"/>
      <c r="I562" s="86"/>
      <c r="J562" s="86"/>
      <c r="K562" s="86"/>
      <c r="L562" s="86"/>
      <c r="M562" s="86"/>
      <c r="N562" s="86"/>
      <c r="O562" s="86"/>
      <c r="P562" s="86"/>
      <c r="Q562" s="86"/>
      <c r="R562" s="86"/>
      <c r="S562" s="86"/>
      <c r="T562" s="86"/>
      <c r="U562" s="86"/>
      <c r="V562" s="86"/>
      <c r="W562" s="86"/>
      <c r="X562" s="86"/>
      <c r="Y562" s="86"/>
      <c r="Z562" s="86"/>
      <c r="AA562" s="86"/>
      <c r="AB562" s="86"/>
      <c r="AC562" s="86"/>
      <c r="AD562" s="86"/>
      <c r="AE562" s="86"/>
      <c r="AF562" s="86"/>
      <c r="AG562" s="86"/>
      <c r="AH562" s="86"/>
      <c r="AI562" s="86"/>
      <c r="AJ562" s="86"/>
      <c r="AK562" s="86"/>
      <c r="AL562" s="86"/>
      <c r="AM562" s="86"/>
      <c r="AN562" s="86"/>
    </row>
    <row r="563" spans="1:40" ht="13.5" customHeight="1">
      <c r="A563" s="86"/>
      <c r="B563" s="86"/>
      <c r="C563" s="86"/>
      <c r="D563" s="86"/>
      <c r="E563" s="86"/>
      <c r="F563" s="86"/>
      <c r="G563" s="86"/>
      <c r="H563" s="86"/>
      <c r="I563" s="86"/>
      <c r="J563" s="86"/>
      <c r="K563" s="86"/>
      <c r="L563" s="86"/>
      <c r="M563" s="86"/>
      <c r="N563" s="86"/>
      <c r="O563" s="86"/>
      <c r="P563" s="86"/>
      <c r="Q563" s="86"/>
      <c r="R563" s="86"/>
      <c r="S563" s="86"/>
      <c r="T563" s="86"/>
      <c r="U563" s="86"/>
      <c r="V563" s="86"/>
      <c r="W563" s="86"/>
      <c r="X563" s="86"/>
      <c r="Y563" s="86"/>
      <c r="Z563" s="86"/>
      <c r="AA563" s="86"/>
      <c r="AB563" s="86"/>
      <c r="AC563" s="86"/>
      <c r="AD563" s="86"/>
      <c r="AE563" s="86"/>
      <c r="AF563" s="86"/>
      <c r="AG563" s="86"/>
      <c r="AH563" s="86"/>
      <c r="AI563" s="86"/>
      <c r="AJ563" s="86"/>
      <c r="AK563" s="86"/>
      <c r="AL563" s="86"/>
      <c r="AM563" s="86"/>
      <c r="AN563" s="86"/>
    </row>
    <row r="564" spans="1:40" ht="13.5" customHeight="1">
      <c r="A564" s="86"/>
      <c r="B564" s="86"/>
      <c r="C564" s="86"/>
      <c r="D564" s="86"/>
      <c r="E564" s="86"/>
      <c r="F564" s="86"/>
      <c r="G564" s="86"/>
      <c r="H564" s="86"/>
      <c r="I564" s="86"/>
      <c r="J564" s="86"/>
      <c r="K564" s="86"/>
      <c r="L564" s="86"/>
      <c r="M564" s="86"/>
      <c r="N564" s="86"/>
      <c r="O564" s="86"/>
      <c r="P564" s="86"/>
      <c r="Q564" s="86"/>
      <c r="R564" s="86"/>
      <c r="S564" s="86"/>
      <c r="T564" s="86"/>
      <c r="U564" s="86"/>
      <c r="V564" s="86"/>
      <c r="W564" s="86"/>
      <c r="X564" s="86"/>
      <c r="Y564" s="86"/>
      <c r="Z564" s="86"/>
      <c r="AA564" s="86"/>
      <c r="AB564" s="86"/>
      <c r="AC564" s="86"/>
      <c r="AD564" s="86"/>
      <c r="AE564" s="86"/>
      <c r="AF564" s="86"/>
      <c r="AG564" s="86"/>
      <c r="AH564" s="86"/>
      <c r="AI564" s="86"/>
      <c r="AJ564" s="86"/>
      <c r="AK564" s="86"/>
      <c r="AL564" s="86"/>
      <c r="AM564" s="86"/>
      <c r="AN564" s="86"/>
    </row>
    <row r="565" spans="1:40" ht="13.5" customHeight="1">
      <c r="A565" s="86"/>
      <c r="B565" s="86"/>
      <c r="C565" s="86"/>
      <c r="D565" s="86"/>
      <c r="E565" s="86"/>
      <c r="F565" s="86"/>
      <c r="G565" s="86"/>
      <c r="H565" s="86"/>
      <c r="I565" s="86"/>
      <c r="J565" s="86"/>
      <c r="K565" s="86"/>
      <c r="L565" s="86"/>
      <c r="M565" s="86"/>
      <c r="N565" s="86"/>
      <c r="O565" s="86"/>
      <c r="P565" s="86"/>
      <c r="Q565" s="86"/>
      <c r="R565" s="86"/>
      <c r="S565" s="86"/>
      <c r="T565" s="86"/>
      <c r="U565" s="86"/>
      <c r="V565" s="86"/>
      <c r="W565" s="86"/>
      <c r="X565" s="86"/>
      <c r="Y565" s="86"/>
      <c r="Z565" s="86"/>
      <c r="AA565" s="86"/>
      <c r="AB565" s="86"/>
      <c r="AC565" s="86"/>
      <c r="AD565" s="86"/>
      <c r="AE565" s="86"/>
      <c r="AF565" s="86"/>
      <c r="AG565" s="86"/>
      <c r="AH565" s="86"/>
      <c r="AI565" s="86"/>
      <c r="AJ565" s="86"/>
      <c r="AK565" s="86"/>
      <c r="AL565" s="86"/>
      <c r="AM565" s="86"/>
      <c r="AN565" s="86"/>
    </row>
    <row r="566" spans="1:40" ht="13.5" customHeight="1">
      <c r="A566" s="86"/>
      <c r="B566" s="86"/>
      <c r="C566" s="86"/>
      <c r="D566" s="86"/>
      <c r="E566" s="86"/>
      <c r="F566" s="86"/>
      <c r="G566" s="86"/>
      <c r="H566" s="86"/>
      <c r="I566" s="86"/>
      <c r="J566" s="86"/>
      <c r="K566" s="86"/>
      <c r="L566" s="86"/>
      <c r="M566" s="86"/>
      <c r="N566" s="86"/>
      <c r="O566" s="86"/>
      <c r="P566" s="86"/>
      <c r="Q566" s="86"/>
      <c r="R566" s="86"/>
      <c r="S566" s="86"/>
      <c r="T566" s="86"/>
      <c r="U566" s="86"/>
      <c r="V566" s="86"/>
      <c r="W566" s="86"/>
      <c r="X566" s="86"/>
      <c r="Y566" s="86"/>
      <c r="Z566" s="86"/>
      <c r="AA566" s="86"/>
      <c r="AB566" s="86"/>
      <c r="AC566" s="86"/>
      <c r="AD566" s="86"/>
      <c r="AE566" s="86"/>
      <c r="AF566" s="86"/>
      <c r="AG566" s="86"/>
      <c r="AH566" s="86"/>
      <c r="AI566" s="86"/>
      <c r="AJ566" s="86"/>
      <c r="AK566" s="86"/>
      <c r="AL566" s="86"/>
      <c r="AM566" s="86"/>
      <c r="AN566" s="86"/>
    </row>
    <row r="567" spans="1:40" ht="13.5" customHeight="1">
      <c r="A567" s="86"/>
      <c r="B567" s="86"/>
      <c r="C567" s="86"/>
      <c r="D567" s="86"/>
      <c r="E567" s="86"/>
      <c r="F567" s="86"/>
      <c r="G567" s="86"/>
      <c r="H567" s="86"/>
      <c r="I567" s="86"/>
      <c r="J567" s="86"/>
      <c r="K567" s="86"/>
      <c r="L567" s="86"/>
      <c r="M567" s="86"/>
      <c r="N567" s="86"/>
      <c r="O567" s="86"/>
      <c r="P567" s="86"/>
      <c r="Q567" s="86"/>
      <c r="R567" s="86"/>
      <c r="S567" s="86"/>
      <c r="T567" s="86"/>
      <c r="U567" s="86"/>
      <c r="V567" s="86"/>
      <c r="W567" s="86"/>
      <c r="X567" s="86"/>
      <c r="Y567" s="86"/>
      <c r="Z567" s="86"/>
      <c r="AA567" s="86"/>
      <c r="AB567" s="86"/>
      <c r="AC567" s="86"/>
      <c r="AD567" s="86"/>
      <c r="AE567" s="86"/>
      <c r="AF567" s="86"/>
      <c r="AG567" s="86"/>
      <c r="AH567" s="86"/>
      <c r="AI567" s="86"/>
      <c r="AJ567" s="86"/>
      <c r="AK567" s="86"/>
      <c r="AL567" s="86"/>
      <c r="AM567" s="86"/>
      <c r="AN567" s="86"/>
    </row>
    <row r="568" spans="1:40" ht="13.5" customHeight="1">
      <c r="A568" s="86"/>
      <c r="B568" s="86"/>
      <c r="C568" s="86"/>
      <c r="D568" s="86"/>
      <c r="E568" s="86"/>
      <c r="F568" s="86"/>
      <c r="G568" s="86"/>
      <c r="H568" s="86"/>
      <c r="I568" s="86"/>
      <c r="J568" s="86"/>
      <c r="K568" s="86"/>
      <c r="L568" s="86"/>
      <c r="M568" s="86"/>
      <c r="N568" s="86"/>
      <c r="O568" s="86"/>
      <c r="P568" s="86"/>
      <c r="Q568" s="86"/>
      <c r="R568" s="86"/>
      <c r="S568" s="86"/>
      <c r="T568" s="86"/>
      <c r="U568" s="86"/>
      <c r="V568" s="86"/>
      <c r="W568" s="86"/>
      <c r="X568" s="86"/>
      <c r="Y568" s="86"/>
      <c r="Z568" s="86"/>
      <c r="AA568" s="86"/>
      <c r="AB568" s="86"/>
      <c r="AC568" s="86"/>
      <c r="AD568" s="86"/>
      <c r="AE568" s="86"/>
      <c r="AF568" s="86"/>
      <c r="AG568" s="86"/>
      <c r="AH568" s="86"/>
      <c r="AI568" s="86"/>
      <c r="AJ568" s="86"/>
      <c r="AK568" s="86"/>
      <c r="AL568" s="86"/>
      <c r="AM568" s="86"/>
      <c r="AN568" s="86"/>
    </row>
    <row r="569" spans="1:40" ht="13.5" customHeight="1">
      <c r="A569" s="86"/>
      <c r="B569" s="86"/>
      <c r="C569" s="86"/>
      <c r="D569" s="86"/>
      <c r="E569" s="86"/>
      <c r="F569" s="86"/>
      <c r="G569" s="86"/>
      <c r="H569" s="86"/>
      <c r="I569" s="86"/>
      <c r="J569" s="86"/>
      <c r="K569" s="86"/>
      <c r="L569" s="86"/>
      <c r="M569" s="86"/>
      <c r="N569" s="86"/>
      <c r="O569" s="86"/>
      <c r="P569" s="86"/>
      <c r="Q569" s="86"/>
      <c r="R569" s="86"/>
      <c r="S569" s="86"/>
      <c r="T569" s="86"/>
      <c r="U569" s="86"/>
      <c r="V569" s="86"/>
      <c r="W569" s="86"/>
      <c r="X569" s="86"/>
      <c r="Y569" s="86"/>
      <c r="Z569" s="86"/>
      <c r="AA569" s="86"/>
      <c r="AB569" s="86"/>
      <c r="AC569" s="86"/>
      <c r="AD569" s="86"/>
      <c r="AE569" s="86"/>
      <c r="AF569" s="86"/>
      <c r="AG569" s="86"/>
      <c r="AH569" s="86"/>
      <c r="AI569" s="86"/>
      <c r="AJ569" s="86"/>
      <c r="AK569" s="86"/>
      <c r="AL569" s="86"/>
      <c r="AM569" s="86"/>
      <c r="AN569" s="86"/>
    </row>
    <row r="570" spans="1:40" ht="13.5" customHeight="1">
      <c r="A570" s="86"/>
      <c r="B570" s="86"/>
      <c r="C570" s="86"/>
      <c r="D570" s="86"/>
      <c r="E570" s="86"/>
      <c r="F570" s="86"/>
      <c r="G570" s="86"/>
      <c r="H570" s="86"/>
      <c r="I570" s="86"/>
      <c r="J570" s="86"/>
      <c r="K570" s="86"/>
      <c r="L570" s="86"/>
      <c r="M570" s="86"/>
      <c r="N570" s="86"/>
      <c r="O570" s="86"/>
      <c r="P570" s="86"/>
      <c r="Q570" s="86"/>
      <c r="R570" s="86"/>
      <c r="S570" s="86"/>
      <c r="T570" s="86"/>
      <c r="U570" s="86"/>
      <c r="V570" s="86"/>
      <c r="W570" s="86"/>
      <c r="X570" s="86"/>
      <c r="Y570" s="86"/>
      <c r="Z570" s="86"/>
      <c r="AA570" s="86"/>
      <c r="AB570" s="86"/>
      <c r="AC570" s="86"/>
      <c r="AD570" s="86"/>
      <c r="AE570" s="86"/>
      <c r="AF570" s="86"/>
      <c r="AG570" s="86"/>
      <c r="AH570" s="86"/>
      <c r="AI570" s="86"/>
      <c r="AJ570" s="86"/>
      <c r="AK570" s="86"/>
      <c r="AL570" s="86"/>
      <c r="AM570" s="86"/>
      <c r="AN570" s="86"/>
    </row>
    <row r="571" spans="1:40" ht="13.5" customHeight="1">
      <c r="A571" s="86"/>
      <c r="B571" s="86"/>
      <c r="C571" s="86"/>
      <c r="D571" s="86"/>
      <c r="E571" s="86"/>
      <c r="F571" s="86"/>
      <c r="G571" s="86"/>
      <c r="H571" s="86"/>
      <c r="I571" s="86"/>
      <c r="J571" s="86"/>
      <c r="K571" s="86"/>
      <c r="L571" s="86"/>
      <c r="M571" s="86"/>
      <c r="N571" s="86"/>
      <c r="O571" s="86"/>
      <c r="P571" s="86"/>
      <c r="Q571" s="86"/>
      <c r="R571" s="86"/>
      <c r="S571" s="86"/>
      <c r="T571" s="86"/>
      <c r="U571" s="86"/>
      <c r="V571" s="86"/>
      <c r="W571" s="86"/>
      <c r="X571" s="86"/>
      <c r="Y571" s="86"/>
      <c r="Z571" s="86"/>
      <c r="AA571" s="86"/>
      <c r="AB571" s="86"/>
      <c r="AC571" s="86"/>
      <c r="AD571" s="86"/>
      <c r="AE571" s="86"/>
      <c r="AF571" s="86"/>
      <c r="AG571" s="86"/>
      <c r="AH571" s="86"/>
      <c r="AI571" s="86"/>
      <c r="AJ571" s="86"/>
      <c r="AK571" s="86"/>
      <c r="AL571" s="86"/>
      <c r="AM571" s="86"/>
      <c r="AN571" s="86"/>
    </row>
    <row r="572" spans="1:40" ht="13.5" customHeight="1">
      <c r="A572" s="86"/>
      <c r="B572" s="86"/>
      <c r="C572" s="86"/>
      <c r="D572" s="86"/>
      <c r="E572" s="86"/>
      <c r="F572" s="86"/>
      <c r="G572" s="86"/>
      <c r="H572" s="86"/>
      <c r="I572" s="86"/>
      <c r="J572" s="86"/>
      <c r="K572" s="86"/>
      <c r="L572" s="86"/>
      <c r="M572" s="86"/>
      <c r="N572" s="86"/>
      <c r="O572" s="86"/>
      <c r="P572" s="86"/>
      <c r="Q572" s="86"/>
      <c r="R572" s="86"/>
      <c r="S572" s="86"/>
      <c r="T572" s="86"/>
      <c r="U572" s="86"/>
      <c r="V572" s="86"/>
      <c r="W572" s="86"/>
      <c r="X572" s="86"/>
      <c r="Y572" s="86"/>
      <c r="Z572" s="86"/>
      <c r="AA572" s="86"/>
      <c r="AB572" s="86"/>
      <c r="AC572" s="86"/>
      <c r="AD572" s="86"/>
      <c r="AE572" s="86"/>
      <c r="AF572" s="86"/>
      <c r="AG572" s="86"/>
      <c r="AH572" s="86"/>
      <c r="AI572" s="86"/>
      <c r="AJ572" s="86"/>
      <c r="AK572" s="86"/>
      <c r="AL572" s="86"/>
      <c r="AM572" s="86"/>
      <c r="AN572" s="86"/>
    </row>
    <row r="573" spans="1:40" ht="13.5" customHeight="1">
      <c r="A573" s="86"/>
      <c r="B573" s="86"/>
      <c r="C573" s="86"/>
      <c r="D573" s="86"/>
      <c r="E573" s="86"/>
      <c r="F573" s="86"/>
      <c r="G573" s="86"/>
      <c r="H573" s="86"/>
      <c r="I573" s="86"/>
      <c r="J573" s="86"/>
      <c r="K573" s="86"/>
      <c r="L573" s="86"/>
      <c r="M573" s="86"/>
      <c r="N573" s="86"/>
      <c r="O573" s="86"/>
      <c r="P573" s="86"/>
      <c r="Q573" s="86"/>
      <c r="R573" s="86"/>
      <c r="S573" s="86"/>
      <c r="T573" s="86"/>
      <c r="U573" s="86"/>
      <c r="V573" s="86"/>
      <c r="W573" s="86"/>
      <c r="X573" s="86"/>
      <c r="Y573" s="86"/>
      <c r="Z573" s="86"/>
      <c r="AA573" s="86"/>
      <c r="AB573" s="86"/>
      <c r="AC573" s="86"/>
      <c r="AD573" s="86"/>
      <c r="AE573" s="86"/>
      <c r="AF573" s="86"/>
      <c r="AG573" s="86"/>
      <c r="AH573" s="86"/>
      <c r="AI573" s="86"/>
      <c r="AJ573" s="86"/>
      <c r="AK573" s="86"/>
      <c r="AL573" s="86"/>
      <c r="AM573" s="86"/>
      <c r="AN573" s="86"/>
    </row>
    <row r="574" spans="1:40" ht="13.5" customHeight="1">
      <c r="A574" s="86"/>
      <c r="B574" s="86"/>
      <c r="C574" s="86"/>
      <c r="D574" s="86"/>
      <c r="E574" s="86"/>
      <c r="F574" s="86"/>
      <c r="G574" s="86"/>
      <c r="H574" s="86"/>
      <c r="I574" s="86"/>
      <c r="J574" s="86"/>
      <c r="K574" s="86"/>
      <c r="L574" s="86"/>
      <c r="M574" s="86"/>
      <c r="N574" s="86"/>
      <c r="O574" s="86"/>
      <c r="P574" s="86"/>
      <c r="Q574" s="86"/>
      <c r="R574" s="86"/>
      <c r="S574" s="86"/>
      <c r="T574" s="86"/>
      <c r="U574" s="86"/>
      <c r="V574" s="86"/>
      <c r="W574" s="86"/>
      <c r="X574" s="86"/>
      <c r="Y574" s="86"/>
      <c r="Z574" s="86"/>
      <c r="AA574" s="86"/>
      <c r="AB574" s="86"/>
      <c r="AC574" s="86"/>
      <c r="AD574" s="86"/>
      <c r="AE574" s="86"/>
      <c r="AF574" s="86"/>
      <c r="AG574" s="86"/>
      <c r="AH574" s="86"/>
      <c r="AI574" s="86"/>
      <c r="AJ574" s="86"/>
      <c r="AK574" s="86"/>
      <c r="AL574" s="86"/>
      <c r="AM574" s="86"/>
      <c r="AN574" s="86"/>
    </row>
    <row r="575" spans="1:40" ht="13.5" customHeight="1">
      <c r="A575" s="86"/>
      <c r="B575" s="86"/>
      <c r="C575" s="86"/>
      <c r="D575" s="86"/>
      <c r="E575" s="86"/>
      <c r="F575" s="86"/>
      <c r="G575" s="86"/>
      <c r="H575" s="86"/>
      <c r="I575" s="86"/>
      <c r="J575" s="86"/>
      <c r="K575" s="86"/>
      <c r="L575" s="86"/>
      <c r="M575" s="86"/>
      <c r="N575" s="86"/>
      <c r="O575" s="86"/>
      <c r="P575" s="86"/>
      <c r="Q575" s="86"/>
      <c r="R575" s="86"/>
      <c r="S575" s="86"/>
      <c r="T575" s="86"/>
      <c r="U575" s="86"/>
      <c r="V575" s="86"/>
      <c r="W575" s="86"/>
      <c r="X575" s="86"/>
      <c r="Y575" s="86"/>
      <c r="Z575" s="86"/>
      <c r="AA575" s="86"/>
      <c r="AB575" s="86"/>
      <c r="AC575" s="86"/>
      <c r="AD575" s="86"/>
      <c r="AE575" s="86"/>
      <c r="AF575" s="86"/>
      <c r="AG575" s="86"/>
      <c r="AH575" s="86"/>
      <c r="AI575" s="86"/>
      <c r="AJ575" s="86"/>
      <c r="AK575" s="86"/>
      <c r="AL575" s="86"/>
      <c r="AM575" s="86"/>
      <c r="AN575" s="86"/>
    </row>
    <row r="576" spans="1:40" ht="13.5" customHeight="1">
      <c r="A576" s="86"/>
      <c r="B576" s="86"/>
      <c r="C576" s="86"/>
      <c r="D576" s="86"/>
      <c r="E576" s="86"/>
      <c r="F576" s="86"/>
      <c r="G576" s="86"/>
      <c r="H576" s="86"/>
      <c r="I576" s="86"/>
      <c r="J576" s="86"/>
      <c r="K576" s="86"/>
      <c r="L576" s="86"/>
      <c r="M576" s="86"/>
      <c r="N576" s="86"/>
      <c r="O576" s="86"/>
      <c r="P576" s="86"/>
      <c r="Q576" s="86"/>
      <c r="R576" s="86"/>
      <c r="S576" s="86"/>
      <c r="T576" s="86"/>
      <c r="U576" s="86"/>
      <c r="V576" s="86"/>
      <c r="W576" s="86"/>
      <c r="X576" s="86"/>
      <c r="Y576" s="86"/>
      <c r="Z576" s="86"/>
      <c r="AA576" s="86"/>
      <c r="AB576" s="86"/>
      <c r="AC576" s="86"/>
      <c r="AD576" s="86"/>
      <c r="AE576" s="86"/>
      <c r="AF576" s="86"/>
      <c r="AG576" s="86"/>
      <c r="AH576" s="86"/>
      <c r="AI576" s="86"/>
      <c r="AJ576" s="86"/>
      <c r="AK576" s="86"/>
      <c r="AL576" s="86"/>
      <c r="AM576" s="86"/>
      <c r="AN576" s="86"/>
    </row>
    <row r="577" spans="1:40" ht="13.5" customHeight="1">
      <c r="A577" s="86"/>
      <c r="B577" s="86"/>
      <c r="C577" s="86"/>
      <c r="D577" s="86"/>
      <c r="E577" s="86"/>
      <c r="F577" s="86"/>
      <c r="G577" s="86"/>
      <c r="H577" s="86"/>
      <c r="I577" s="86"/>
      <c r="J577" s="86"/>
      <c r="K577" s="86"/>
      <c r="L577" s="86"/>
      <c r="M577" s="86"/>
      <c r="N577" s="86"/>
      <c r="O577" s="86"/>
      <c r="P577" s="86"/>
      <c r="Q577" s="86"/>
      <c r="R577" s="86"/>
      <c r="S577" s="86"/>
      <c r="T577" s="86"/>
      <c r="U577" s="86"/>
      <c r="V577" s="86"/>
      <c r="W577" s="86"/>
      <c r="X577" s="86"/>
      <c r="Y577" s="86"/>
      <c r="Z577" s="86"/>
      <c r="AA577" s="86"/>
      <c r="AB577" s="86"/>
      <c r="AC577" s="86"/>
      <c r="AD577" s="86"/>
      <c r="AE577" s="86"/>
      <c r="AF577" s="86"/>
      <c r="AG577" s="86"/>
      <c r="AH577" s="86"/>
      <c r="AI577" s="86"/>
      <c r="AJ577" s="86"/>
      <c r="AK577" s="86"/>
      <c r="AL577" s="86"/>
      <c r="AM577" s="86"/>
      <c r="AN577" s="86"/>
    </row>
    <row r="578" spans="1:40" ht="13.5" customHeight="1">
      <c r="A578" s="86"/>
      <c r="B578" s="86"/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  <c r="S578" s="86"/>
      <c r="T578" s="86"/>
      <c r="U578" s="86"/>
      <c r="V578" s="86"/>
      <c r="W578" s="86"/>
      <c r="X578" s="86"/>
      <c r="Y578" s="86"/>
      <c r="Z578" s="86"/>
      <c r="AA578" s="86"/>
      <c r="AB578" s="86"/>
      <c r="AC578" s="86"/>
      <c r="AD578" s="86"/>
      <c r="AE578" s="86"/>
      <c r="AF578" s="86"/>
      <c r="AG578" s="86"/>
      <c r="AH578" s="86"/>
      <c r="AI578" s="86"/>
      <c r="AJ578" s="86"/>
      <c r="AK578" s="86"/>
      <c r="AL578" s="86"/>
      <c r="AM578" s="86"/>
      <c r="AN578" s="86"/>
    </row>
    <row r="579" spans="1:40" ht="13.5" customHeight="1">
      <c r="A579" s="86"/>
      <c r="B579" s="86"/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  <c r="S579" s="86"/>
      <c r="T579" s="86"/>
      <c r="U579" s="86"/>
      <c r="V579" s="86"/>
      <c r="W579" s="86"/>
      <c r="X579" s="86"/>
      <c r="Y579" s="86"/>
      <c r="Z579" s="86"/>
      <c r="AA579" s="86"/>
      <c r="AB579" s="86"/>
      <c r="AC579" s="86"/>
      <c r="AD579" s="86"/>
      <c r="AE579" s="86"/>
      <c r="AF579" s="86"/>
      <c r="AG579" s="86"/>
      <c r="AH579" s="86"/>
      <c r="AI579" s="86"/>
      <c r="AJ579" s="86"/>
      <c r="AK579" s="86"/>
      <c r="AL579" s="86"/>
      <c r="AM579" s="86"/>
      <c r="AN579" s="86"/>
    </row>
    <row r="580" spans="1:40" ht="13.5" customHeight="1">
      <c r="A580" s="86"/>
      <c r="B580" s="86"/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  <c r="S580" s="86"/>
      <c r="T580" s="86"/>
      <c r="U580" s="86"/>
      <c r="V580" s="86"/>
      <c r="W580" s="86"/>
      <c r="X580" s="86"/>
      <c r="Y580" s="86"/>
      <c r="Z580" s="86"/>
      <c r="AA580" s="86"/>
      <c r="AB580" s="86"/>
      <c r="AC580" s="86"/>
      <c r="AD580" s="86"/>
      <c r="AE580" s="86"/>
      <c r="AF580" s="86"/>
      <c r="AG580" s="86"/>
      <c r="AH580" s="86"/>
      <c r="AI580" s="86"/>
      <c r="AJ580" s="86"/>
      <c r="AK580" s="86"/>
      <c r="AL580" s="86"/>
      <c r="AM580" s="86"/>
      <c r="AN580" s="86"/>
    </row>
    <row r="581" spans="1:40" ht="13.5" customHeight="1">
      <c r="A581" s="86"/>
      <c r="B581" s="86"/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  <c r="S581" s="86"/>
      <c r="T581" s="86"/>
      <c r="U581" s="86"/>
      <c r="V581" s="86"/>
      <c r="W581" s="86"/>
      <c r="X581" s="86"/>
      <c r="Y581" s="86"/>
      <c r="Z581" s="86"/>
      <c r="AA581" s="86"/>
      <c r="AB581" s="86"/>
      <c r="AC581" s="86"/>
      <c r="AD581" s="86"/>
      <c r="AE581" s="86"/>
      <c r="AF581" s="86"/>
      <c r="AG581" s="86"/>
      <c r="AH581" s="86"/>
      <c r="AI581" s="86"/>
      <c r="AJ581" s="86"/>
      <c r="AK581" s="86"/>
      <c r="AL581" s="86"/>
      <c r="AM581" s="86"/>
      <c r="AN581" s="86"/>
    </row>
    <row r="582" spans="1:40" ht="13.5" customHeight="1">
      <c r="A582" s="86"/>
      <c r="B582" s="86"/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  <c r="S582" s="86"/>
      <c r="T582" s="86"/>
      <c r="U582" s="86"/>
      <c r="V582" s="86"/>
      <c r="W582" s="86"/>
      <c r="X582" s="86"/>
      <c r="Y582" s="86"/>
      <c r="Z582" s="86"/>
      <c r="AA582" s="86"/>
      <c r="AB582" s="86"/>
      <c r="AC582" s="86"/>
      <c r="AD582" s="86"/>
      <c r="AE582" s="86"/>
      <c r="AF582" s="86"/>
      <c r="AG582" s="86"/>
      <c r="AH582" s="86"/>
      <c r="AI582" s="86"/>
      <c r="AJ582" s="86"/>
      <c r="AK582" s="86"/>
      <c r="AL582" s="86"/>
      <c r="AM582" s="86"/>
      <c r="AN582" s="86"/>
    </row>
    <row r="583" spans="1:40" ht="13.5" customHeight="1">
      <c r="A583" s="86"/>
      <c r="B583" s="86"/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  <c r="S583" s="86"/>
      <c r="T583" s="86"/>
      <c r="U583" s="86"/>
      <c r="V583" s="86"/>
      <c r="W583" s="86"/>
      <c r="X583" s="86"/>
      <c r="Y583" s="86"/>
      <c r="Z583" s="86"/>
      <c r="AA583" s="86"/>
      <c r="AB583" s="86"/>
      <c r="AC583" s="86"/>
      <c r="AD583" s="86"/>
      <c r="AE583" s="86"/>
      <c r="AF583" s="86"/>
      <c r="AG583" s="86"/>
      <c r="AH583" s="86"/>
      <c r="AI583" s="86"/>
      <c r="AJ583" s="86"/>
      <c r="AK583" s="86"/>
      <c r="AL583" s="86"/>
      <c r="AM583" s="86"/>
      <c r="AN583" s="86"/>
    </row>
    <row r="584" spans="1:40" ht="13.5" customHeight="1">
      <c r="A584" s="86"/>
      <c r="B584" s="86"/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  <c r="S584" s="86"/>
      <c r="T584" s="86"/>
      <c r="U584" s="86"/>
      <c r="V584" s="86"/>
      <c r="W584" s="86"/>
      <c r="X584" s="86"/>
      <c r="Y584" s="86"/>
      <c r="Z584" s="86"/>
      <c r="AA584" s="86"/>
      <c r="AB584" s="86"/>
      <c r="AC584" s="86"/>
      <c r="AD584" s="86"/>
      <c r="AE584" s="86"/>
      <c r="AF584" s="86"/>
      <c r="AG584" s="86"/>
      <c r="AH584" s="86"/>
      <c r="AI584" s="86"/>
      <c r="AJ584" s="86"/>
      <c r="AK584" s="86"/>
      <c r="AL584" s="86"/>
      <c r="AM584" s="86"/>
      <c r="AN584" s="86"/>
    </row>
    <row r="585" spans="1:40" ht="13.5" customHeight="1">
      <c r="A585" s="86"/>
      <c r="B585" s="86"/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  <c r="S585" s="86"/>
      <c r="T585" s="86"/>
      <c r="U585" s="86"/>
      <c r="V585" s="86"/>
      <c r="W585" s="86"/>
      <c r="X585" s="86"/>
      <c r="Y585" s="86"/>
      <c r="Z585" s="86"/>
      <c r="AA585" s="86"/>
      <c r="AB585" s="86"/>
      <c r="AC585" s="86"/>
      <c r="AD585" s="86"/>
      <c r="AE585" s="86"/>
      <c r="AF585" s="86"/>
      <c r="AG585" s="86"/>
      <c r="AH585" s="86"/>
      <c r="AI585" s="86"/>
      <c r="AJ585" s="86"/>
      <c r="AK585" s="86"/>
      <c r="AL585" s="86"/>
      <c r="AM585" s="86"/>
      <c r="AN585" s="86"/>
    </row>
    <row r="586" spans="1:40" ht="13.5" customHeight="1">
      <c r="A586" s="86"/>
      <c r="B586" s="86"/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  <c r="S586" s="86"/>
      <c r="T586" s="86"/>
      <c r="U586" s="86"/>
      <c r="V586" s="86"/>
      <c r="W586" s="86"/>
      <c r="X586" s="86"/>
      <c r="Y586" s="86"/>
      <c r="Z586" s="86"/>
      <c r="AA586" s="86"/>
      <c r="AB586" s="86"/>
      <c r="AC586" s="86"/>
      <c r="AD586" s="86"/>
      <c r="AE586" s="86"/>
      <c r="AF586" s="86"/>
      <c r="AG586" s="86"/>
      <c r="AH586" s="86"/>
      <c r="AI586" s="86"/>
      <c r="AJ586" s="86"/>
      <c r="AK586" s="86"/>
      <c r="AL586" s="86"/>
      <c r="AM586" s="86"/>
      <c r="AN586" s="86"/>
    </row>
    <row r="587" spans="1:40" ht="13.5" customHeight="1">
      <c r="A587" s="86"/>
      <c r="B587" s="86"/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  <c r="S587" s="86"/>
      <c r="T587" s="86"/>
      <c r="U587" s="86"/>
      <c r="V587" s="86"/>
      <c r="W587" s="86"/>
      <c r="X587" s="86"/>
      <c r="Y587" s="86"/>
      <c r="Z587" s="86"/>
      <c r="AA587" s="86"/>
      <c r="AB587" s="86"/>
      <c r="AC587" s="86"/>
      <c r="AD587" s="86"/>
      <c r="AE587" s="86"/>
      <c r="AF587" s="86"/>
      <c r="AG587" s="86"/>
      <c r="AH587" s="86"/>
      <c r="AI587" s="86"/>
      <c r="AJ587" s="86"/>
      <c r="AK587" s="86"/>
      <c r="AL587" s="86"/>
      <c r="AM587" s="86"/>
      <c r="AN587" s="86"/>
    </row>
    <row r="588" spans="1:40" ht="13.5" customHeight="1">
      <c r="A588" s="86"/>
      <c r="B588" s="86"/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  <c r="S588" s="86"/>
      <c r="T588" s="86"/>
      <c r="U588" s="86"/>
      <c r="V588" s="86"/>
      <c r="W588" s="86"/>
      <c r="X588" s="86"/>
      <c r="Y588" s="86"/>
      <c r="Z588" s="86"/>
      <c r="AA588" s="86"/>
      <c r="AB588" s="86"/>
      <c r="AC588" s="86"/>
      <c r="AD588" s="86"/>
      <c r="AE588" s="86"/>
      <c r="AF588" s="86"/>
      <c r="AG588" s="86"/>
      <c r="AH588" s="86"/>
      <c r="AI588" s="86"/>
      <c r="AJ588" s="86"/>
      <c r="AK588" s="86"/>
      <c r="AL588" s="86"/>
      <c r="AM588" s="86"/>
      <c r="AN588" s="86"/>
    </row>
    <row r="589" spans="1:40" ht="13.5" customHeight="1">
      <c r="A589" s="86"/>
      <c r="B589" s="86"/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  <c r="S589" s="86"/>
      <c r="T589" s="86"/>
      <c r="U589" s="86"/>
      <c r="V589" s="86"/>
      <c r="W589" s="86"/>
      <c r="X589" s="86"/>
      <c r="Y589" s="86"/>
      <c r="Z589" s="86"/>
      <c r="AA589" s="86"/>
      <c r="AB589" s="86"/>
      <c r="AC589" s="86"/>
      <c r="AD589" s="86"/>
      <c r="AE589" s="86"/>
      <c r="AF589" s="86"/>
      <c r="AG589" s="86"/>
      <c r="AH589" s="86"/>
      <c r="AI589" s="86"/>
      <c r="AJ589" s="86"/>
      <c r="AK589" s="86"/>
      <c r="AL589" s="86"/>
      <c r="AM589" s="86"/>
      <c r="AN589" s="86"/>
    </row>
    <row r="590" spans="1:40" ht="13.5" customHeight="1">
      <c r="A590" s="86"/>
      <c r="B590" s="86"/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  <c r="S590" s="86"/>
      <c r="T590" s="86"/>
      <c r="U590" s="86"/>
      <c r="V590" s="86"/>
      <c r="W590" s="86"/>
      <c r="X590" s="86"/>
      <c r="Y590" s="86"/>
      <c r="Z590" s="86"/>
      <c r="AA590" s="86"/>
      <c r="AB590" s="86"/>
      <c r="AC590" s="86"/>
      <c r="AD590" s="86"/>
      <c r="AE590" s="86"/>
      <c r="AF590" s="86"/>
      <c r="AG590" s="86"/>
      <c r="AH590" s="86"/>
      <c r="AI590" s="86"/>
      <c r="AJ590" s="86"/>
      <c r="AK590" s="86"/>
      <c r="AL590" s="86"/>
      <c r="AM590" s="86"/>
      <c r="AN590" s="86"/>
    </row>
    <row r="591" spans="1:40" ht="13.5" customHeight="1">
      <c r="A591" s="86"/>
      <c r="B591" s="86"/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  <c r="S591" s="86"/>
      <c r="T591" s="86"/>
      <c r="U591" s="86"/>
      <c r="V591" s="86"/>
      <c r="W591" s="86"/>
      <c r="X591" s="86"/>
      <c r="Y591" s="86"/>
      <c r="Z591" s="86"/>
      <c r="AA591" s="86"/>
      <c r="AB591" s="86"/>
      <c r="AC591" s="86"/>
      <c r="AD591" s="86"/>
      <c r="AE591" s="86"/>
      <c r="AF591" s="86"/>
      <c r="AG591" s="86"/>
      <c r="AH591" s="86"/>
      <c r="AI591" s="86"/>
      <c r="AJ591" s="86"/>
      <c r="AK591" s="86"/>
      <c r="AL591" s="86"/>
      <c r="AM591" s="86"/>
      <c r="AN591" s="86"/>
    </row>
    <row r="592" spans="1:40" ht="13.5" customHeight="1">
      <c r="A592" s="86"/>
      <c r="B592" s="86"/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  <c r="S592" s="86"/>
      <c r="T592" s="86"/>
      <c r="U592" s="86"/>
      <c r="V592" s="86"/>
      <c r="W592" s="86"/>
      <c r="X592" s="86"/>
      <c r="Y592" s="86"/>
      <c r="Z592" s="86"/>
      <c r="AA592" s="86"/>
      <c r="AB592" s="86"/>
      <c r="AC592" s="86"/>
      <c r="AD592" s="86"/>
      <c r="AE592" s="86"/>
      <c r="AF592" s="86"/>
      <c r="AG592" s="86"/>
      <c r="AH592" s="86"/>
      <c r="AI592" s="86"/>
      <c r="AJ592" s="86"/>
      <c r="AK592" s="86"/>
      <c r="AL592" s="86"/>
      <c r="AM592" s="86"/>
      <c r="AN592" s="86"/>
    </row>
    <row r="593" spans="1:40" ht="13.5" customHeight="1">
      <c r="A593" s="86"/>
      <c r="B593" s="86"/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  <c r="S593" s="86"/>
      <c r="T593" s="86"/>
      <c r="U593" s="86"/>
      <c r="V593" s="86"/>
      <c r="W593" s="86"/>
      <c r="X593" s="86"/>
      <c r="Y593" s="86"/>
      <c r="Z593" s="86"/>
      <c r="AA593" s="86"/>
      <c r="AB593" s="86"/>
      <c r="AC593" s="86"/>
      <c r="AD593" s="86"/>
      <c r="AE593" s="86"/>
      <c r="AF593" s="86"/>
      <c r="AG593" s="86"/>
      <c r="AH593" s="86"/>
      <c r="AI593" s="86"/>
      <c r="AJ593" s="86"/>
      <c r="AK593" s="86"/>
      <c r="AL593" s="86"/>
      <c r="AM593" s="86"/>
      <c r="AN593" s="86"/>
    </row>
    <row r="594" spans="1:40" ht="13.5" customHeight="1">
      <c r="A594" s="86"/>
      <c r="B594" s="86"/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  <c r="S594" s="86"/>
      <c r="T594" s="86"/>
      <c r="U594" s="86"/>
      <c r="V594" s="86"/>
      <c r="W594" s="86"/>
      <c r="X594" s="86"/>
      <c r="Y594" s="86"/>
      <c r="Z594" s="86"/>
      <c r="AA594" s="86"/>
      <c r="AB594" s="86"/>
      <c r="AC594" s="86"/>
      <c r="AD594" s="86"/>
      <c r="AE594" s="86"/>
      <c r="AF594" s="86"/>
      <c r="AG594" s="86"/>
      <c r="AH594" s="86"/>
      <c r="AI594" s="86"/>
      <c r="AJ594" s="86"/>
      <c r="AK594" s="86"/>
      <c r="AL594" s="86"/>
      <c r="AM594" s="86"/>
      <c r="AN594" s="86"/>
    </row>
    <row r="595" spans="1:40" ht="13.5" customHeight="1">
      <c r="A595" s="86"/>
      <c r="B595" s="86"/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  <c r="S595" s="86"/>
      <c r="T595" s="86"/>
      <c r="U595" s="86"/>
      <c r="V595" s="86"/>
      <c r="W595" s="86"/>
      <c r="X595" s="86"/>
      <c r="Y595" s="86"/>
      <c r="Z595" s="86"/>
      <c r="AA595" s="86"/>
      <c r="AB595" s="86"/>
      <c r="AC595" s="86"/>
      <c r="AD595" s="86"/>
      <c r="AE595" s="86"/>
      <c r="AF595" s="86"/>
      <c r="AG595" s="86"/>
      <c r="AH595" s="86"/>
      <c r="AI595" s="86"/>
      <c r="AJ595" s="86"/>
      <c r="AK595" s="86"/>
      <c r="AL595" s="86"/>
      <c r="AM595" s="86"/>
      <c r="AN595" s="86"/>
    </row>
    <row r="596" spans="1:40" ht="13.5" customHeight="1">
      <c r="A596" s="86"/>
      <c r="B596" s="86"/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  <c r="S596" s="86"/>
      <c r="T596" s="86"/>
      <c r="U596" s="86"/>
      <c r="V596" s="86"/>
      <c r="W596" s="86"/>
      <c r="X596" s="86"/>
      <c r="Y596" s="86"/>
      <c r="Z596" s="86"/>
      <c r="AA596" s="86"/>
      <c r="AB596" s="86"/>
      <c r="AC596" s="86"/>
      <c r="AD596" s="86"/>
      <c r="AE596" s="86"/>
      <c r="AF596" s="86"/>
      <c r="AG596" s="86"/>
      <c r="AH596" s="86"/>
      <c r="AI596" s="86"/>
      <c r="AJ596" s="86"/>
      <c r="AK596" s="86"/>
      <c r="AL596" s="86"/>
      <c r="AM596" s="86"/>
      <c r="AN596" s="86"/>
    </row>
    <row r="597" spans="1:40" ht="13.5" customHeight="1">
      <c r="A597" s="86"/>
      <c r="B597" s="86"/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  <c r="S597" s="86"/>
      <c r="T597" s="86"/>
      <c r="U597" s="86"/>
      <c r="V597" s="86"/>
      <c r="W597" s="86"/>
      <c r="X597" s="86"/>
      <c r="Y597" s="86"/>
      <c r="Z597" s="86"/>
      <c r="AA597" s="86"/>
      <c r="AB597" s="86"/>
      <c r="AC597" s="86"/>
      <c r="AD597" s="86"/>
      <c r="AE597" s="86"/>
      <c r="AF597" s="86"/>
      <c r="AG597" s="86"/>
      <c r="AH597" s="86"/>
      <c r="AI597" s="86"/>
      <c r="AJ597" s="86"/>
      <c r="AK597" s="86"/>
      <c r="AL597" s="86"/>
      <c r="AM597" s="86"/>
      <c r="AN597" s="86"/>
    </row>
    <row r="598" spans="1:40" ht="13.5" customHeight="1">
      <c r="A598" s="86"/>
      <c r="B598" s="86"/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  <c r="S598" s="86"/>
      <c r="T598" s="86"/>
      <c r="U598" s="86"/>
      <c r="V598" s="86"/>
      <c r="W598" s="86"/>
      <c r="X598" s="86"/>
      <c r="Y598" s="86"/>
      <c r="Z598" s="86"/>
      <c r="AA598" s="86"/>
      <c r="AB598" s="86"/>
      <c r="AC598" s="86"/>
      <c r="AD598" s="86"/>
      <c r="AE598" s="86"/>
      <c r="AF598" s="86"/>
      <c r="AG598" s="86"/>
      <c r="AH598" s="86"/>
      <c r="AI598" s="86"/>
      <c r="AJ598" s="86"/>
      <c r="AK598" s="86"/>
      <c r="AL598" s="86"/>
      <c r="AM598" s="86"/>
      <c r="AN598" s="86"/>
    </row>
    <row r="599" spans="1:40" ht="13.5" customHeight="1">
      <c r="A599" s="86"/>
      <c r="B599" s="86"/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  <c r="S599" s="86"/>
      <c r="T599" s="86"/>
      <c r="U599" s="86"/>
      <c r="V599" s="86"/>
      <c r="W599" s="86"/>
      <c r="X599" s="86"/>
      <c r="Y599" s="86"/>
      <c r="Z599" s="86"/>
      <c r="AA599" s="86"/>
      <c r="AB599" s="86"/>
      <c r="AC599" s="86"/>
      <c r="AD599" s="86"/>
      <c r="AE599" s="86"/>
      <c r="AF599" s="86"/>
      <c r="AG599" s="86"/>
      <c r="AH599" s="86"/>
      <c r="AI599" s="86"/>
      <c r="AJ599" s="86"/>
      <c r="AK599" s="86"/>
      <c r="AL599" s="86"/>
      <c r="AM599" s="86"/>
      <c r="AN599" s="86"/>
    </row>
    <row r="600" spans="1:40" ht="13.5" customHeight="1">
      <c r="A600" s="86"/>
      <c r="B600" s="86"/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  <c r="S600" s="86"/>
      <c r="T600" s="86"/>
      <c r="U600" s="86"/>
      <c r="V600" s="86"/>
      <c r="W600" s="86"/>
      <c r="X600" s="86"/>
      <c r="Y600" s="86"/>
      <c r="Z600" s="86"/>
      <c r="AA600" s="86"/>
      <c r="AB600" s="86"/>
      <c r="AC600" s="86"/>
      <c r="AD600" s="86"/>
      <c r="AE600" s="86"/>
      <c r="AF600" s="86"/>
      <c r="AG600" s="86"/>
      <c r="AH600" s="86"/>
      <c r="AI600" s="86"/>
      <c r="AJ600" s="86"/>
      <c r="AK600" s="86"/>
      <c r="AL600" s="86"/>
      <c r="AM600" s="86"/>
      <c r="AN600" s="86"/>
    </row>
    <row r="601" spans="1:40" ht="13.5" customHeight="1">
      <c r="A601" s="86"/>
      <c r="B601" s="86"/>
      <c r="C601" s="86"/>
      <c r="D601" s="86"/>
      <c r="E601" s="86"/>
      <c r="F601" s="86"/>
      <c r="G601" s="86"/>
      <c r="H601" s="86"/>
      <c r="I601" s="86"/>
      <c r="J601" s="86"/>
      <c r="K601" s="86"/>
      <c r="L601" s="86"/>
      <c r="M601" s="86"/>
      <c r="N601" s="86"/>
      <c r="O601" s="86"/>
      <c r="P601" s="86"/>
      <c r="Q601" s="86"/>
      <c r="R601" s="86"/>
      <c r="S601" s="86"/>
      <c r="T601" s="86"/>
      <c r="U601" s="86"/>
      <c r="V601" s="86"/>
      <c r="W601" s="86"/>
      <c r="X601" s="86"/>
      <c r="Y601" s="86"/>
      <c r="Z601" s="86"/>
      <c r="AA601" s="86"/>
      <c r="AB601" s="86"/>
      <c r="AC601" s="86"/>
      <c r="AD601" s="86"/>
      <c r="AE601" s="86"/>
      <c r="AF601" s="86"/>
      <c r="AG601" s="86"/>
      <c r="AH601" s="86"/>
      <c r="AI601" s="86"/>
      <c r="AJ601" s="86"/>
      <c r="AK601" s="86"/>
      <c r="AL601" s="86"/>
      <c r="AM601" s="86"/>
      <c r="AN601" s="86"/>
    </row>
    <row r="602" spans="1:40" ht="13.5" customHeight="1">
      <c r="A602" s="86"/>
      <c r="B602" s="86"/>
      <c r="C602" s="86"/>
      <c r="D602" s="86"/>
      <c r="E602" s="86"/>
      <c r="F602" s="86"/>
      <c r="G602" s="86"/>
      <c r="H602" s="86"/>
      <c r="I602" s="86"/>
      <c r="J602" s="86"/>
      <c r="K602" s="86"/>
      <c r="L602" s="86"/>
      <c r="M602" s="86"/>
      <c r="N602" s="86"/>
      <c r="O602" s="86"/>
      <c r="P602" s="86"/>
      <c r="Q602" s="86"/>
      <c r="R602" s="86"/>
      <c r="S602" s="86"/>
      <c r="T602" s="86"/>
      <c r="U602" s="86"/>
      <c r="V602" s="86"/>
      <c r="W602" s="86"/>
      <c r="X602" s="86"/>
      <c r="Y602" s="86"/>
      <c r="Z602" s="86"/>
      <c r="AA602" s="86"/>
      <c r="AB602" s="86"/>
      <c r="AC602" s="86"/>
      <c r="AD602" s="86"/>
      <c r="AE602" s="86"/>
      <c r="AF602" s="86"/>
      <c r="AG602" s="86"/>
      <c r="AH602" s="86"/>
      <c r="AI602" s="86"/>
      <c r="AJ602" s="86"/>
      <c r="AK602" s="86"/>
      <c r="AL602" s="86"/>
      <c r="AM602" s="86"/>
      <c r="AN602" s="86"/>
    </row>
    <row r="603" spans="1:40" ht="13.5" customHeight="1">
      <c r="A603" s="86"/>
      <c r="B603" s="86"/>
      <c r="C603" s="86"/>
      <c r="D603" s="86"/>
      <c r="E603" s="86"/>
      <c r="F603" s="86"/>
      <c r="G603" s="86"/>
      <c r="H603" s="86"/>
      <c r="I603" s="86"/>
      <c r="J603" s="86"/>
      <c r="K603" s="86"/>
      <c r="L603" s="86"/>
      <c r="M603" s="86"/>
      <c r="N603" s="86"/>
      <c r="O603" s="86"/>
      <c r="P603" s="86"/>
      <c r="Q603" s="86"/>
      <c r="R603" s="86"/>
      <c r="S603" s="86"/>
      <c r="T603" s="86"/>
      <c r="U603" s="86"/>
      <c r="V603" s="86"/>
      <c r="W603" s="86"/>
      <c r="X603" s="86"/>
      <c r="Y603" s="86"/>
      <c r="Z603" s="86"/>
      <c r="AA603" s="86"/>
      <c r="AB603" s="86"/>
      <c r="AC603" s="86"/>
      <c r="AD603" s="86"/>
      <c r="AE603" s="86"/>
      <c r="AF603" s="86"/>
      <c r="AG603" s="86"/>
      <c r="AH603" s="86"/>
      <c r="AI603" s="86"/>
      <c r="AJ603" s="86"/>
      <c r="AK603" s="86"/>
      <c r="AL603" s="86"/>
      <c r="AM603" s="86"/>
      <c r="AN603" s="86"/>
    </row>
    <row r="604" spans="1:40" ht="13.5" customHeight="1">
      <c r="A604" s="86"/>
      <c r="B604" s="86"/>
      <c r="C604" s="86"/>
      <c r="D604" s="86"/>
      <c r="E604" s="86"/>
      <c r="F604" s="86"/>
      <c r="G604" s="86"/>
      <c r="H604" s="86"/>
      <c r="I604" s="86"/>
      <c r="J604" s="86"/>
      <c r="K604" s="86"/>
      <c r="L604" s="86"/>
      <c r="M604" s="86"/>
      <c r="N604" s="86"/>
      <c r="O604" s="86"/>
      <c r="P604" s="86"/>
      <c r="Q604" s="86"/>
      <c r="R604" s="86"/>
      <c r="S604" s="86"/>
      <c r="T604" s="86"/>
      <c r="U604" s="86"/>
      <c r="V604" s="86"/>
      <c r="W604" s="86"/>
      <c r="X604" s="86"/>
      <c r="Y604" s="86"/>
      <c r="Z604" s="86"/>
      <c r="AA604" s="86"/>
      <c r="AB604" s="86"/>
      <c r="AC604" s="86"/>
      <c r="AD604" s="86"/>
      <c r="AE604" s="86"/>
      <c r="AF604" s="86"/>
      <c r="AG604" s="86"/>
      <c r="AH604" s="86"/>
      <c r="AI604" s="86"/>
      <c r="AJ604" s="86"/>
      <c r="AK604" s="86"/>
      <c r="AL604" s="86"/>
      <c r="AM604" s="86"/>
      <c r="AN604" s="86"/>
    </row>
    <row r="605" spans="1:40" ht="13.5" customHeight="1">
      <c r="A605" s="86"/>
      <c r="B605" s="86"/>
      <c r="C605" s="86"/>
      <c r="D605" s="86"/>
      <c r="E605" s="86"/>
      <c r="F605" s="86"/>
      <c r="G605" s="86"/>
      <c r="H605" s="86"/>
      <c r="I605" s="86"/>
      <c r="J605" s="86"/>
      <c r="K605" s="86"/>
      <c r="L605" s="86"/>
      <c r="M605" s="86"/>
      <c r="N605" s="86"/>
      <c r="O605" s="86"/>
      <c r="P605" s="86"/>
      <c r="Q605" s="86"/>
      <c r="R605" s="86"/>
      <c r="S605" s="86"/>
      <c r="T605" s="86"/>
      <c r="U605" s="86"/>
      <c r="V605" s="86"/>
      <c r="W605" s="86"/>
      <c r="X605" s="86"/>
      <c r="Y605" s="86"/>
      <c r="Z605" s="86"/>
      <c r="AA605" s="86"/>
      <c r="AB605" s="86"/>
      <c r="AC605" s="86"/>
      <c r="AD605" s="86"/>
      <c r="AE605" s="86"/>
      <c r="AF605" s="86"/>
      <c r="AG605" s="86"/>
      <c r="AH605" s="86"/>
      <c r="AI605" s="86"/>
      <c r="AJ605" s="86"/>
      <c r="AK605" s="86"/>
      <c r="AL605" s="86"/>
      <c r="AM605" s="86"/>
      <c r="AN605" s="86"/>
    </row>
    <row r="606" spans="1:40" ht="13.5" customHeight="1">
      <c r="A606" s="86"/>
      <c r="B606" s="86"/>
      <c r="C606" s="86"/>
      <c r="D606" s="86"/>
      <c r="E606" s="86"/>
      <c r="F606" s="86"/>
      <c r="G606" s="86"/>
      <c r="H606" s="86"/>
      <c r="I606" s="86"/>
      <c r="J606" s="86"/>
      <c r="K606" s="86"/>
      <c r="L606" s="86"/>
      <c r="M606" s="86"/>
      <c r="N606" s="86"/>
      <c r="O606" s="86"/>
      <c r="P606" s="86"/>
      <c r="Q606" s="86"/>
      <c r="R606" s="86"/>
      <c r="S606" s="86"/>
      <c r="T606" s="86"/>
      <c r="U606" s="86"/>
      <c r="V606" s="86"/>
      <c r="W606" s="86"/>
      <c r="X606" s="86"/>
      <c r="Y606" s="86"/>
      <c r="Z606" s="86"/>
      <c r="AA606" s="86"/>
      <c r="AB606" s="86"/>
      <c r="AC606" s="86"/>
      <c r="AD606" s="86"/>
      <c r="AE606" s="86"/>
      <c r="AF606" s="86"/>
      <c r="AG606" s="86"/>
      <c r="AH606" s="86"/>
      <c r="AI606" s="86"/>
      <c r="AJ606" s="86"/>
      <c r="AK606" s="86"/>
      <c r="AL606" s="86"/>
      <c r="AM606" s="86"/>
      <c r="AN606" s="86"/>
    </row>
    <row r="607" spans="1:40" ht="13.5" customHeight="1">
      <c r="A607" s="86"/>
      <c r="B607" s="86"/>
      <c r="C607" s="86"/>
      <c r="D607" s="86"/>
      <c r="E607" s="86"/>
      <c r="F607" s="86"/>
      <c r="G607" s="86"/>
      <c r="H607" s="86"/>
      <c r="I607" s="86"/>
      <c r="J607" s="86"/>
      <c r="K607" s="86"/>
      <c r="L607" s="86"/>
      <c r="M607" s="86"/>
      <c r="N607" s="86"/>
      <c r="O607" s="86"/>
      <c r="P607" s="86"/>
      <c r="Q607" s="86"/>
      <c r="R607" s="86"/>
      <c r="S607" s="86"/>
      <c r="T607" s="86"/>
      <c r="U607" s="86"/>
      <c r="V607" s="86"/>
      <c r="W607" s="86"/>
      <c r="X607" s="86"/>
      <c r="Y607" s="86"/>
      <c r="Z607" s="86"/>
      <c r="AA607" s="86"/>
      <c r="AB607" s="86"/>
      <c r="AC607" s="86"/>
      <c r="AD607" s="86"/>
      <c r="AE607" s="86"/>
      <c r="AF607" s="86"/>
      <c r="AG607" s="86"/>
      <c r="AH607" s="86"/>
      <c r="AI607" s="86"/>
      <c r="AJ607" s="86"/>
      <c r="AK607" s="86"/>
      <c r="AL607" s="86"/>
      <c r="AM607" s="86"/>
      <c r="AN607" s="86"/>
    </row>
    <row r="608" spans="1:40" ht="13.5" customHeight="1">
      <c r="A608" s="86"/>
      <c r="B608" s="86"/>
      <c r="C608" s="86"/>
      <c r="D608" s="86"/>
      <c r="E608" s="86"/>
      <c r="F608" s="86"/>
      <c r="G608" s="86"/>
      <c r="H608" s="86"/>
      <c r="I608" s="86"/>
      <c r="J608" s="86"/>
      <c r="K608" s="86"/>
      <c r="L608" s="86"/>
      <c r="M608" s="86"/>
      <c r="N608" s="86"/>
      <c r="O608" s="86"/>
      <c r="P608" s="86"/>
      <c r="Q608" s="86"/>
      <c r="R608" s="86"/>
      <c r="S608" s="86"/>
      <c r="T608" s="86"/>
      <c r="U608" s="86"/>
      <c r="V608" s="86"/>
      <c r="W608" s="86"/>
      <c r="X608" s="86"/>
      <c r="Y608" s="86"/>
      <c r="Z608" s="86"/>
      <c r="AA608" s="86"/>
      <c r="AB608" s="86"/>
      <c r="AC608" s="86"/>
      <c r="AD608" s="86"/>
      <c r="AE608" s="86"/>
      <c r="AF608" s="86"/>
      <c r="AG608" s="86"/>
      <c r="AH608" s="86"/>
      <c r="AI608" s="86"/>
      <c r="AJ608" s="86"/>
      <c r="AK608" s="86"/>
      <c r="AL608" s="86"/>
      <c r="AM608" s="86"/>
      <c r="AN608" s="86"/>
    </row>
    <row r="609" spans="1:40" ht="13.5" customHeight="1">
      <c r="A609" s="86"/>
      <c r="B609" s="86"/>
      <c r="C609" s="86"/>
      <c r="D609" s="86"/>
      <c r="E609" s="86"/>
      <c r="F609" s="86"/>
      <c r="G609" s="86"/>
      <c r="H609" s="86"/>
      <c r="I609" s="86"/>
      <c r="J609" s="86"/>
      <c r="K609" s="86"/>
      <c r="L609" s="86"/>
      <c r="M609" s="86"/>
      <c r="N609" s="86"/>
      <c r="O609" s="86"/>
      <c r="P609" s="86"/>
      <c r="Q609" s="86"/>
      <c r="R609" s="86"/>
      <c r="S609" s="86"/>
      <c r="T609" s="86"/>
      <c r="U609" s="86"/>
      <c r="V609" s="86"/>
      <c r="W609" s="86"/>
      <c r="X609" s="86"/>
      <c r="Y609" s="86"/>
      <c r="Z609" s="86"/>
      <c r="AA609" s="86"/>
      <c r="AB609" s="86"/>
      <c r="AC609" s="86"/>
      <c r="AD609" s="86"/>
      <c r="AE609" s="86"/>
      <c r="AF609" s="86"/>
      <c r="AG609" s="86"/>
      <c r="AH609" s="86"/>
      <c r="AI609" s="86"/>
      <c r="AJ609" s="86"/>
      <c r="AK609" s="86"/>
      <c r="AL609" s="86"/>
      <c r="AM609" s="86"/>
      <c r="AN609" s="86"/>
    </row>
    <row r="610" spans="1:40" ht="13.5" customHeight="1">
      <c r="A610" s="86"/>
      <c r="B610" s="86"/>
      <c r="C610" s="86"/>
      <c r="D610" s="86"/>
      <c r="E610" s="86"/>
      <c r="F610" s="86"/>
      <c r="G610" s="86"/>
      <c r="H610" s="86"/>
      <c r="I610" s="86"/>
      <c r="J610" s="86"/>
      <c r="K610" s="86"/>
      <c r="L610" s="86"/>
      <c r="M610" s="86"/>
      <c r="N610" s="86"/>
      <c r="O610" s="86"/>
      <c r="P610" s="86"/>
      <c r="Q610" s="86"/>
      <c r="R610" s="86"/>
      <c r="S610" s="86"/>
      <c r="T610" s="86"/>
      <c r="U610" s="86"/>
      <c r="V610" s="86"/>
      <c r="W610" s="86"/>
      <c r="X610" s="86"/>
      <c r="Y610" s="86"/>
      <c r="Z610" s="86"/>
      <c r="AA610" s="86"/>
      <c r="AB610" s="86"/>
      <c r="AC610" s="86"/>
      <c r="AD610" s="86"/>
      <c r="AE610" s="86"/>
      <c r="AF610" s="86"/>
      <c r="AG610" s="86"/>
      <c r="AH610" s="86"/>
      <c r="AI610" s="86"/>
      <c r="AJ610" s="86"/>
      <c r="AK610" s="86"/>
      <c r="AL610" s="86"/>
      <c r="AM610" s="86"/>
      <c r="AN610" s="86"/>
    </row>
    <row r="611" spans="1:40" ht="13.5" customHeight="1">
      <c r="A611" s="86"/>
      <c r="B611" s="86"/>
      <c r="C611" s="86"/>
      <c r="D611" s="86"/>
      <c r="E611" s="86"/>
      <c r="F611" s="86"/>
      <c r="G611" s="86"/>
      <c r="H611" s="86"/>
      <c r="I611" s="86"/>
      <c r="J611" s="86"/>
      <c r="K611" s="86"/>
      <c r="L611" s="86"/>
      <c r="M611" s="86"/>
      <c r="N611" s="86"/>
      <c r="O611" s="86"/>
      <c r="P611" s="86"/>
      <c r="Q611" s="86"/>
      <c r="R611" s="86"/>
      <c r="S611" s="86"/>
      <c r="T611" s="86"/>
      <c r="U611" s="86"/>
      <c r="V611" s="86"/>
      <c r="W611" s="86"/>
      <c r="X611" s="86"/>
      <c r="Y611" s="86"/>
      <c r="Z611" s="86"/>
      <c r="AA611" s="86"/>
      <c r="AB611" s="86"/>
      <c r="AC611" s="86"/>
      <c r="AD611" s="86"/>
      <c r="AE611" s="86"/>
      <c r="AF611" s="86"/>
      <c r="AG611" s="86"/>
      <c r="AH611" s="86"/>
      <c r="AI611" s="86"/>
      <c r="AJ611" s="86"/>
      <c r="AK611" s="86"/>
      <c r="AL611" s="86"/>
      <c r="AM611" s="86"/>
      <c r="AN611" s="86"/>
    </row>
    <row r="612" spans="1:40" ht="13.5" customHeight="1">
      <c r="A612" s="86"/>
      <c r="B612" s="86"/>
      <c r="C612" s="86"/>
      <c r="D612" s="86"/>
      <c r="E612" s="86"/>
      <c r="F612" s="86"/>
      <c r="G612" s="86"/>
      <c r="H612" s="86"/>
      <c r="I612" s="86"/>
      <c r="J612" s="86"/>
      <c r="K612" s="86"/>
      <c r="L612" s="86"/>
      <c r="M612" s="86"/>
      <c r="N612" s="86"/>
      <c r="O612" s="86"/>
      <c r="P612" s="86"/>
      <c r="Q612" s="86"/>
      <c r="R612" s="86"/>
      <c r="S612" s="86"/>
      <c r="T612" s="86"/>
      <c r="U612" s="86"/>
      <c r="V612" s="86"/>
      <c r="W612" s="86"/>
      <c r="X612" s="86"/>
      <c r="Y612" s="86"/>
      <c r="Z612" s="86"/>
      <c r="AA612" s="86"/>
      <c r="AB612" s="86"/>
      <c r="AC612" s="86"/>
      <c r="AD612" s="86"/>
      <c r="AE612" s="86"/>
      <c r="AF612" s="86"/>
      <c r="AG612" s="86"/>
      <c r="AH612" s="86"/>
      <c r="AI612" s="86"/>
      <c r="AJ612" s="86"/>
      <c r="AK612" s="86"/>
      <c r="AL612" s="86"/>
      <c r="AM612" s="86"/>
      <c r="AN612" s="86"/>
    </row>
    <row r="613" spans="1:40" ht="13.5" customHeight="1">
      <c r="A613" s="86"/>
      <c r="B613" s="86"/>
      <c r="C613" s="86"/>
      <c r="D613" s="86"/>
      <c r="E613" s="86"/>
      <c r="F613" s="86"/>
      <c r="G613" s="86"/>
      <c r="H613" s="86"/>
      <c r="I613" s="86"/>
      <c r="J613" s="86"/>
      <c r="K613" s="86"/>
      <c r="L613" s="86"/>
      <c r="M613" s="86"/>
      <c r="N613" s="86"/>
      <c r="O613" s="86"/>
      <c r="P613" s="86"/>
      <c r="Q613" s="86"/>
      <c r="R613" s="86"/>
      <c r="S613" s="86"/>
      <c r="T613" s="86"/>
      <c r="U613" s="86"/>
      <c r="V613" s="86"/>
      <c r="W613" s="86"/>
      <c r="X613" s="86"/>
      <c r="Y613" s="86"/>
      <c r="Z613" s="86"/>
      <c r="AA613" s="86"/>
      <c r="AB613" s="86"/>
      <c r="AC613" s="86"/>
      <c r="AD613" s="86"/>
      <c r="AE613" s="86"/>
      <c r="AF613" s="86"/>
      <c r="AG613" s="86"/>
      <c r="AH613" s="86"/>
      <c r="AI613" s="86"/>
      <c r="AJ613" s="86"/>
      <c r="AK613" s="86"/>
      <c r="AL613" s="86"/>
      <c r="AM613" s="86"/>
      <c r="AN613" s="86"/>
    </row>
    <row r="614" spans="1:40" ht="13.5" customHeight="1">
      <c r="A614" s="86"/>
      <c r="B614" s="86"/>
      <c r="C614" s="86"/>
      <c r="D614" s="86"/>
      <c r="E614" s="86"/>
      <c r="F614" s="86"/>
      <c r="G614" s="86"/>
      <c r="H614" s="86"/>
      <c r="I614" s="86"/>
      <c r="J614" s="86"/>
      <c r="K614" s="86"/>
      <c r="L614" s="86"/>
      <c r="M614" s="86"/>
      <c r="N614" s="86"/>
      <c r="O614" s="86"/>
      <c r="P614" s="86"/>
      <c r="Q614" s="86"/>
      <c r="R614" s="86"/>
      <c r="S614" s="86"/>
      <c r="T614" s="86"/>
      <c r="U614" s="86"/>
      <c r="V614" s="86"/>
      <c r="W614" s="86"/>
      <c r="X614" s="86"/>
      <c r="Y614" s="86"/>
      <c r="Z614" s="86"/>
      <c r="AA614" s="86"/>
      <c r="AB614" s="86"/>
      <c r="AC614" s="86"/>
      <c r="AD614" s="86"/>
      <c r="AE614" s="86"/>
      <c r="AF614" s="86"/>
      <c r="AG614" s="86"/>
      <c r="AH614" s="86"/>
      <c r="AI614" s="86"/>
      <c r="AJ614" s="86"/>
      <c r="AK614" s="86"/>
      <c r="AL614" s="86"/>
      <c r="AM614" s="86"/>
      <c r="AN614" s="86"/>
    </row>
    <row r="615" spans="1:40" ht="13.5" customHeight="1">
      <c r="A615" s="86"/>
      <c r="B615" s="86"/>
      <c r="C615" s="86"/>
      <c r="D615" s="86"/>
      <c r="E615" s="86"/>
      <c r="F615" s="86"/>
      <c r="G615" s="86"/>
      <c r="H615" s="86"/>
      <c r="I615" s="86"/>
      <c r="J615" s="86"/>
      <c r="K615" s="86"/>
      <c r="L615" s="86"/>
      <c r="M615" s="86"/>
      <c r="N615" s="86"/>
      <c r="O615" s="86"/>
      <c r="P615" s="86"/>
      <c r="Q615" s="86"/>
      <c r="R615" s="86"/>
      <c r="S615" s="86"/>
      <c r="T615" s="86"/>
      <c r="U615" s="86"/>
      <c r="V615" s="86"/>
      <c r="W615" s="86"/>
      <c r="X615" s="86"/>
      <c r="Y615" s="86"/>
      <c r="Z615" s="86"/>
      <c r="AA615" s="86"/>
      <c r="AB615" s="86"/>
      <c r="AC615" s="86"/>
      <c r="AD615" s="86"/>
      <c r="AE615" s="86"/>
      <c r="AF615" s="86"/>
      <c r="AG615" s="86"/>
      <c r="AH615" s="86"/>
      <c r="AI615" s="86"/>
      <c r="AJ615" s="86"/>
      <c r="AK615" s="86"/>
      <c r="AL615" s="86"/>
      <c r="AM615" s="86"/>
      <c r="AN615" s="86"/>
    </row>
    <row r="616" spans="1:40" ht="13.5" customHeight="1">
      <c r="A616" s="86"/>
      <c r="B616" s="86"/>
      <c r="C616" s="86"/>
      <c r="D616" s="86"/>
      <c r="E616" s="86"/>
      <c r="F616" s="86"/>
      <c r="G616" s="86"/>
      <c r="H616" s="86"/>
      <c r="I616" s="86"/>
      <c r="J616" s="86"/>
      <c r="K616" s="86"/>
      <c r="L616" s="86"/>
      <c r="M616" s="86"/>
      <c r="N616" s="86"/>
      <c r="O616" s="86"/>
      <c r="P616" s="86"/>
      <c r="Q616" s="86"/>
      <c r="R616" s="86"/>
      <c r="S616" s="86"/>
      <c r="T616" s="86"/>
      <c r="U616" s="86"/>
      <c r="V616" s="86"/>
      <c r="W616" s="86"/>
      <c r="X616" s="86"/>
      <c r="Y616" s="86"/>
      <c r="Z616" s="86"/>
      <c r="AA616" s="86"/>
      <c r="AB616" s="86"/>
      <c r="AC616" s="86"/>
      <c r="AD616" s="86"/>
      <c r="AE616" s="86"/>
      <c r="AF616" s="86"/>
      <c r="AG616" s="86"/>
      <c r="AH616" s="86"/>
      <c r="AI616" s="86"/>
      <c r="AJ616" s="86"/>
      <c r="AK616" s="86"/>
      <c r="AL616" s="86"/>
      <c r="AM616" s="86"/>
      <c r="AN616" s="86"/>
    </row>
    <row r="617" spans="1:40" ht="13.5" customHeight="1">
      <c r="A617" s="86"/>
      <c r="B617" s="86"/>
      <c r="C617" s="86"/>
      <c r="D617" s="86"/>
      <c r="E617" s="86"/>
      <c r="F617" s="86"/>
      <c r="G617" s="86"/>
      <c r="H617" s="86"/>
      <c r="I617" s="86"/>
      <c r="J617" s="86"/>
      <c r="K617" s="86"/>
      <c r="L617" s="86"/>
      <c r="M617" s="86"/>
      <c r="N617" s="86"/>
      <c r="O617" s="86"/>
      <c r="P617" s="86"/>
      <c r="Q617" s="86"/>
      <c r="R617" s="86"/>
      <c r="S617" s="86"/>
      <c r="T617" s="86"/>
      <c r="U617" s="86"/>
      <c r="V617" s="86"/>
      <c r="W617" s="86"/>
      <c r="X617" s="86"/>
      <c r="Y617" s="86"/>
      <c r="Z617" s="86"/>
      <c r="AA617" s="86"/>
      <c r="AB617" s="86"/>
      <c r="AC617" s="86"/>
      <c r="AD617" s="86"/>
      <c r="AE617" s="86"/>
      <c r="AF617" s="86"/>
      <c r="AG617" s="86"/>
      <c r="AH617" s="86"/>
      <c r="AI617" s="86"/>
      <c r="AJ617" s="86"/>
      <c r="AK617" s="86"/>
      <c r="AL617" s="86"/>
      <c r="AM617" s="86"/>
      <c r="AN617" s="86"/>
    </row>
    <row r="618" spans="1:40" ht="13.5" customHeight="1">
      <c r="A618" s="86"/>
      <c r="B618" s="86"/>
      <c r="C618" s="86"/>
      <c r="D618" s="86"/>
      <c r="E618" s="86"/>
      <c r="F618" s="86"/>
      <c r="G618" s="86"/>
      <c r="H618" s="86"/>
      <c r="I618" s="86"/>
      <c r="J618" s="86"/>
      <c r="K618" s="86"/>
      <c r="L618" s="86"/>
      <c r="M618" s="86"/>
      <c r="N618" s="86"/>
      <c r="O618" s="86"/>
      <c r="P618" s="86"/>
      <c r="Q618" s="86"/>
      <c r="R618" s="86"/>
      <c r="S618" s="86"/>
      <c r="T618" s="86"/>
      <c r="U618" s="86"/>
      <c r="V618" s="86"/>
      <c r="W618" s="86"/>
      <c r="X618" s="86"/>
      <c r="Y618" s="86"/>
      <c r="Z618" s="86"/>
      <c r="AA618" s="86"/>
      <c r="AB618" s="86"/>
      <c r="AC618" s="86"/>
      <c r="AD618" s="86"/>
      <c r="AE618" s="86"/>
      <c r="AF618" s="86"/>
      <c r="AG618" s="86"/>
      <c r="AH618" s="86"/>
      <c r="AI618" s="86"/>
      <c r="AJ618" s="86"/>
      <c r="AK618" s="86"/>
      <c r="AL618" s="86"/>
      <c r="AM618" s="86"/>
      <c r="AN618" s="86"/>
    </row>
    <row r="619" spans="1:40" ht="13.5" customHeight="1">
      <c r="A619" s="86"/>
      <c r="B619" s="86"/>
      <c r="C619" s="86"/>
      <c r="D619" s="86"/>
      <c r="E619" s="86"/>
      <c r="F619" s="86"/>
      <c r="G619" s="86"/>
      <c r="H619" s="86"/>
      <c r="I619" s="86"/>
      <c r="J619" s="86"/>
      <c r="K619" s="86"/>
      <c r="L619" s="86"/>
      <c r="M619" s="86"/>
      <c r="N619" s="86"/>
      <c r="O619" s="86"/>
      <c r="P619" s="86"/>
      <c r="Q619" s="86"/>
      <c r="R619" s="86"/>
      <c r="S619" s="86"/>
      <c r="T619" s="86"/>
      <c r="U619" s="86"/>
      <c r="V619" s="86"/>
      <c r="W619" s="86"/>
      <c r="X619" s="86"/>
      <c r="Y619" s="86"/>
      <c r="Z619" s="86"/>
      <c r="AA619" s="86"/>
      <c r="AB619" s="86"/>
      <c r="AC619" s="86"/>
      <c r="AD619" s="86"/>
      <c r="AE619" s="86"/>
      <c r="AF619" s="86"/>
      <c r="AG619" s="86"/>
      <c r="AH619" s="86"/>
      <c r="AI619" s="86"/>
      <c r="AJ619" s="86"/>
      <c r="AK619" s="86"/>
      <c r="AL619" s="86"/>
      <c r="AM619" s="86"/>
      <c r="AN619" s="86"/>
    </row>
    <row r="620" spans="1:40" ht="13.5" customHeight="1">
      <c r="A620" s="86"/>
      <c r="B620" s="86"/>
      <c r="C620" s="86"/>
      <c r="D620" s="86"/>
      <c r="E620" s="86"/>
      <c r="F620" s="86"/>
      <c r="G620" s="86"/>
      <c r="H620" s="86"/>
      <c r="I620" s="86"/>
      <c r="J620" s="86"/>
      <c r="K620" s="86"/>
      <c r="L620" s="86"/>
      <c r="M620" s="86"/>
      <c r="N620" s="86"/>
      <c r="O620" s="86"/>
      <c r="P620" s="86"/>
      <c r="Q620" s="86"/>
      <c r="R620" s="86"/>
      <c r="S620" s="86"/>
      <c r="T620" s="86"/>
      <c r="U620" s="86"/>
      <c r="V620" s="86"/>
      <c r="W620" s="86"/>
      <c r="X620" s="86"/>
      <c r="Y620" s="86"/>
      <c r="Z620" s="86"/>
      <c r="AA620" s="86"/>
      <c r="AB620" s="86"/>
      <c r="AC620" s="86"/>
      <c r="AD620" s="86"/>
      <c r="AE620" s="86"/>
      <c r="AF620" s="86"/>
      <c r="AG620" s="86"/>
      <c r="AH620" s="86"/>
      <c r="AI620" s="86"/>
      <c r="AJ620" s="86"/>
      <c r="AK620" s="86"/>
      <c r="AL620" s="86"/>
      <c r="AM620" s="86"/>
      <c r="AN620" s="86"/>
    </row>
    <row r="621" spans="1:40" ht="13.5" customHeight="1">
      <c r="A621" s="86"/>
      <c r="B621" s="86"/>
      <c r="C621" s="86"/>
      <c r="D621" s="86"/>
      <c r="E621" s="86"/>
      <c r="F621" s="86"/>
      <c r="G621" s="86"/>
      <c r="H621" s="86"/>
      <c r="I621" s="86"/>
      <c r="J621" s="86"/>
      <c r="K621" s="86"/>
      <c r="L621" s="86"/>
      <c r="M621" s="86"/>
      <c r="N621" s="86"/>
      <c r="O621" s="86"/>
      <c r="P621" s="86"/>
      <c r="Q621" s="86"/>
      <c r="R621" s="86"/>
      <c r="S621" s="86"/>
      <c r="T621" s="86"/>
      <c r="U621" s="86"/>
      <c r="V621" s="86"/>
      <c r="W621" s="86"/>
      <c r="X621" s="86"/>
      <c r="Y621" s="86"/>
      <c r="Z621" s="86"/>
      <c r="AA621" s="86"/>
      <c r="AB621" s="86"/>
      <c r="AC621" s="86"/>
      <c r="AD621" s="86"/>
      <c r="AE621" s="86"/>
      <c r="AF621" s="86"/>
      <c r="AG621" s="86"/>
      <c r="AH621" s="86"/>
      <c r="AI621" s="86"/>
      <c r="AJ621" s="86"/>
      <c r="AK621" s="86"/>
      <c r="AL621" s="86"/>
      <c r="AM621" s="86"/>
      <c r="AN621" s="86"/>
    </row>
    <row r="622" spans="1:40" ht="13.5" customHeight="1">
      <c r="A622" s="86"/>
      <c r="B622" s="86"/>
      <c r="C622" s="86"/>
      <c r="D622" s="86"/>
      <c r="E622" s="86"/>
      <c r="F622" s="86"/>
      <c r="G622" s="86"/>
      <c r="H622" s="86"/>
      <c r="I622" s="86"/>
      <c r="J622" s="86"/>
      <c r="K622" s="86"/>
      <c r="L622" s="86"/>
      <c r="M622" s="86"/>
      <c r="N622" s="86"/>
      <c r="O622" s="86"/>
      <c r="P622" s="86"/>
      <c r="Q622" s="86"/>
      <c r="R622" s="86"/>
      <c r="S622" s="86"/>
      <c r="T622" s="86"/>
      <c r="U622" s="86"/>
      <c r="V622" s="86"/>
      <c r="W622" s="86"/>
      <c r="X622" s="86"/>
      <c r="Y622" s="86"/>
      <c r="Z622" s="86"/>
      <c r="AA622" s="86"/>
      <c r="AB622" s="86"/>
      <c r="AC622" s="86"/>
      <c r="AD622" s="86"/>
      <c r="AE622" s="86"/>
      <c r="AF622" s="86"/>
      <c r="AG622" s="86"/>
      <c r="AH622" s="86"/>
      <c r="AI622" s="86"/>
      <c r="AJ622" s="86"/>
      <c r="AK622" s="86"/>
      <c r="AL622" s="86"/>
      <c r="AM622" s="86"/>
      <c r="AN622" s="86"/>
    </row>
    <row r="623" spans="1:40" ht="13.5" customHeight="1">
      <c r="A623" s="86"/>
      <c r="B623" s="86"/>
      <c r="C623" s="86"/>
      <c r="D623" s="86"/>
      <c r="E623" s="86"/>
      <c r="F623" s="86"/>
      <c r="G623" s="86"/>
      <c r="H623" s="86"/>
      <c r="I623" s="86"/>
      <c r="J623" s="86"/>
      <c r="K623" s="86"/>
      <c r="L623" s="86"/>
      <c r="M623" s="86"/>
      <c r="N623" s="86"/>
      <c r="O623" s="86"/>
      <c r="P623" s="86"/>
      <c r="Q623" s="86"/>
      <c r="R623" s="86"/>
      <c r="S623" s="86"/>
      <c r="T623" s="86"/>
      <c r="U623" s="86"/>
      <c r="V623" s="86"/>
      <c r="W623" s="86"/>
      <c r="X623" s="86"/>
      <c r="Y623" s="86"/>
      <c r="Z623" s="86"/>
      <c r="AA623" s="86"/>
      <c r="AB623" s="86"/>
      <c r="AC623" s="86"/>
      <c r="AD623" s="86"/>
      <c r="AE623" s="86"/>
      <c r="AF623" s="86"/>
      <c r="AG623" s="86"/>
      <c r="AH623" s="86"/>
      <c r="AI623" s="86"/>
      <c r="AJ623" s="86"/>
      <c r="AK623" s="86"/>
      <c r="AL623" s="86"/>
      <c r="AM623" s="86"/>
      <c r="AN623" s="86"/>
    </row>
    <row r="624" spans="1:40" ht="13.5" customHeight="1">
      <c r="A624" s="86"/>
      <c r="B624" s="86"/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  <c r="S624" s="86"/>
      <c r="T624" s="86"/>
      <c r="U624" s="86"/>
      <c r="V624" s="86"/>
      <c r="W624" s="86"/>
      <c r="X624" s="86"/>
      <c r="Y624" s="86"/>
      <c r="Z624" s="86"/>
      <c r="AA624" s="86"/>
      <c r="AB624" s="86"/>
      <c r="AC624" s="86"/>
      <c r="AD624" s="86"/>
      <c r="AE624" s="86"/>
      <c r="AF624" s="86"/>
      <c r="AG624" s="86"/>
      <c r="AH624" s="86"/>
      <c r="AI624" s="86"/>
      <c r="AJ624" s="86"/>
      <c r="AK624" s="86"/>
      <c r="AL624" s="86"/>
      <c r="AM624" s="86"/>
      <c r="AN624" s="86"/>
    </row>
    <row r="625" spans="1:40" ht="13.5" customHeight="1">
      <c r="A625" s="86"/>
      <c r="B625" s="86"/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  <c r="S625" s="86"/>
      <c r="T625" s="86"/>
      <c r="U625" s="86"/>
      <c r="V625" s="86"/>
      <c r="W625" s="86"/>
      <c r="X625" s="86"/>
      <c r="Y625" s="86"/>
      <c r="Z625" s="86"/>
      <c r="AA625" s="86"/>
      <c r="AB625" s="86"/>
      <c r="AC625" s="86"/>
      <c r="AD625" s="86"/>
      <c r="AE625" s="86"/>
      <c r="AF625" s="86"/>
      <c r="AG625" s="86"/>
      <c r="AH625" s="86"/>
      <c r="AI625" s="86"/>
      <c r="AJ625" s="86"/>
      <c r="AK625" s="86"/>
      <c r="AL625" s="86"/>
      <c r="AM625" s="86"/>
      <c r="AN625" s="86"/>
    </row>
    <row r="626" spans="1:40" ht="13.5" customHeight="1">
      <c r="A626" s="86"/>
      <c r="B626" s="86"/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  <c r="S626" s="86"/>
      <c r="T626" s="86"/>
      <c r="U626" s="86"/>
      <c r="V626" s="86"/>
      <c r="W626" s="86"/>
      <c r="X626" s="86"/>
      <c r="Y626" s="86"/>
      <c r="Z626" s="86"/>
      <c r="AA626" s="86"/>
      <c r="AB626" s="86"/>
      <c r="AC626" s="86"/>
      <c r="AD626" s="86"/>
      <c r="AE626" s="86"/>
      <c r="AF626" s="86"/>
      <c r="AG626" s="86"/>
      <c r="AH626" s="86"/>
      <c r="AI626" s="86"/>
      <c r="AJ626" s="86"/>
      <c r="AK626" s="86"/>
      <c r="AL626" s="86"/>
      <c r="AM626" s="86"/>
      <c r="AN626" s="86"/>
    </row>
    <row r="627" spans="1:40" ht="13.5" customHeight="1">
      <c r="A627" s="86"/>
      <c r="B627" s="86"/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  <c r="S627" s="86"/>
      <c r="T627" s="86"/>
      <c r="U627" s="86"/>
      <c r="V627" s="86"/>
      <c r="W627" s="86"/>
      <c r="X627" s="86"/>
      <c r="Y627" s="86"/>
      <c r="Z627" s="86"/>
      <c r="AA627" s="86"/>
      <c r="AB627" s="86"/>
      <c r="AC627" s="86"/>
      <c r="AD627" s="86"/>
      <c r="AE627" s="86"/>
      <c r="AF627" s="86"/>
      <c r="AG627" s="86"/>
      <c r="AH627" s="86"/>
      <c r="AI627" s="86"/>
      <c r="AJ627" s="86"/>
      <c r="AK627" s="86"/>
      <c r="AL627" s="86"/>
      <c r="AM627" s="86"/>
      <c r="AN627" s="86"/>
    </row>
    <row r="628" spans="1:40" ht="13.5" customHeight="1">
      <c r="A628" s="86"/>
      <c r="B628" s="86"/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  <c r="S628" s="86"/>
      <c r="T628" s="86"/>
      <c r="U628" s="86"/>
      <c r="V628" s="86"/>
      <c r="W628" s="86"/>
      <c r="X628" s="86"/>
      <c r="Y628" s="86"/>
      <c r="Z628" s="86"/>
      <c r="AA628" s="86"/>
      <c r="AB628" s="86"/>
      <c r="AC628" s="86"/>
      <c r="AD628" s="86"/>
      <c r="AE628" s="86"/>
      <c r="AF628" s="86"/>
      <c r="AG628" s="86"/>
      <c r="AH628" s="86"/>
      <c r="AI628" s="86"/>
      <c r="AJ628" s="86"/>
      <c r="AK628" s="86"/>
      <c r="AL628" s="86"/>
      <c r="AM628" s="86"/>
      <c r="AN628" s="86"/>
    </row>
    <row r="629" spans="1:40" ht="13.5" customHeight="1">
      <c r="A629" s="86"/>
      <c r="B629" s="86"/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  <c r="S629" s="86"/>
      <c r="T629" s="86"/>
      <c r="U629" s="86"/>
      <c r="V629" s="86"/>
      <c r="W629" s="86"/>
      <c r="X629" s="86"/>
      <c r="Y629" s="86"/>
      <c r="Z629" s="86"/>
      <c r="AA629" s="86"/>
      <c r="AB629" s="86"/>
      <c r="AC629" s="86"/>
      <c r="AD629" s="86"/>
      <c r="AE629" s="86"/>
      <c r="AF629" s="86"/>
      <c r="AG629" s="86"/>
      <c r="AH629" s="86"/>
      <c r="AI629" s="86"/>
      <c r="AJ629" s="86"/>
      <c r="AK629" s="86"/>
      <c r="AL629" s="86"/>
      <c r="AM629" s="86"/>
      <c r="AN629" s="86"/>
    </row>
    <row r="630" spans="1:40" ht="13.5" customHeight="1">
      <c r="A630" s="86"/>
      <c r="B630" s="86"/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  <c r="S630" s="86"/>
      <c r="T630" s="86"/>
      <c r="U630" s="86"/>
      <c r="V630" s="86"/>
      <c r="W630" s="86"/>
      <c r="X630" s="86"/>
      <c r="Y630" s="86"/>
      <c r="Z630" s="86"/>
      <c r="AA630" s="86"/>
      <c r="AB630" s="86"/>
      <c r="AC630" s="86"/>
      <c r="AD630" s="86"/>
      <c r="AE630" s="86"/>
      <c r="AF630" s="86"/>
      <c r="AG630" s="86"/>
      <c r="AH630" s="86"/>
      <c r="AI630" s="86"/>
      <c r="AJ630" s="86"/>
      <c r="AK630" s="86"/>
      <c r="AL630" s="86"/>
      <c r="AM630" s="86"/>
      <c r="AN630" s="86"/>
    </row>
    <row r="631" spans="1:40" ht="13.5" customHeight="1">
      <c r="A631" s="86"/>
      <c r="B631" s="86"/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  <c r="S631" s="86"/>
      <c r="T631" s="86"/>
      <c r="U631" s="86"/>
      <c r="V631" s="86"/>
      <c r="W631" s="86"/>
      <c r="X631" s="86"/>
      <c r="Y631" s="86"/>
      <c r="Z631" s="86"/>
      <c r="AA631" s="86"/>
      <c r="AB631" s="86"/>
      <c r="AC631" s="86"/>
      <c r="AD631" s="86"/>
      <c r="AE631" s="86"/>
      <c r="AF631" s="86"/>
      <c r="AG631" s="86"/>
      <c r="AH631" s="86"/>
      <c r="AI631" s="86"/>
      <c r="AJ631" s="86"/>
      <c r="AK631" s="86"/>
      <c r="AL631" s="86"/>
      <c r="AM631" s="86"/>
      <c r="AN631" s="86"/>
    </row>
    <row r="632" spans="1:40" ht="13.5" customHeight="1">
      <c r="A632" s="86"/>
      <c r="B632" s="86"/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  <c r="S632" s="86"/>
      <c r="T632" s="86"/>
      <c r="U632" s="86"/>
      <c r="V632" s="86"/>
      <c r="W632" s="86"/>
      <c r="X632" s="86"/>
      <c r="Y632" s="86"/>
      <c r="Z632" s="86"/>
      <c r="AA632" s="86"/>
      <c r="AB632" s="86"/>
      <c r="AC632" s="86"/>
      <c r="AD632" s="86"/>
      <c r="AE632" s="86"/>
      <c r="AF632" s="86"/>
      <c r="AG632" s="86"/>
      <c r="AH632" s="86"/>
      <c r="AI632" s="86"/>
      <c r="AJ632" s="86"/>
      <c r="AK632" s="86"/>
      <c r="AL632" s="86"/>
      <c r="AM632" s="86"/>
      <c r="AN632" s="86"/>
    </row>
    <row r="633" spans="1:40" ht="13.5" customHeight="1">
      <c r="A633" s="86"/>
      <c r="B633" s="86"/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  <c r="S633" s="86"/>
      <c r="T633" s="86"/>
      <c r="U633" s="86"/>
      <c r="V633" s="86"/>
      <c r="W633" s="86"/>
      <c r="X633" s="86"/>
      <c r="Y633" s="86"/>
      <c r="Z633" s="86"/>
      <c r="AA633" s="86"/>
      <c r="AB633" s="86"/>
      <c r="AC633" s="86"/>
      <c r="AD633" s="86"/>
      <c r="AE633" s="86"/>
      <c r="AF633" s="86"/>
      <c r="AG633" s="86"/>
      <c r="AH633" s="86"/>
      <c r="AI633" s="86"/>
      <c r="AJ633" s="86"/>
      <c r="AK633" s="86"/>
      <c r="AL633" s="86"/>
      <c r="AM633" s="86"/>
      <c r="AN633" s="86"/>
    </row>
    <row r="634" spans="1:40" ht="13.5" customHeight="1">
      <c r="A634" s="86"/>
      <c r="B634" s="86"/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  <c r="S634" s="86"/>
      <c r="T634" s="86"/>
      <c r="U634" s="86"/>
      <c r="V634" s="86"/>
      <c r="W634" s="86"/>
      <c r="X634" s="86"/>
      <c r="Y634" s="86"/>
      <c r="Z634" s="86"/>
      <c r="AA634" s="86"/>
      <c r="AB634" s="86"/>
      <c r="AC634" s="86"/>
      <c r="AD634" s="86"/>
      <c r="AE634" s="86"/>
      <c r="AF634" s="86"/>
      <c r="AG634" s="86"/>
      <c r="AH634" s="86"/>
      <c r="AI634" s="86"/>
      <c r="AJ634" s="86"/>
      <c r="AK634" s="86"/>
      <c r="AL634" s="86"/>
      <c r="AM634" s="86"/>
      <c r="AN634" s="86"/>
    </row>
    <row r="635" spans="1:40" ht="13.5" customHeight="1">
      <c r="A635" s="86"/>
      <c r="B635" s="86"/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  <c r="S635" s="86"/>
      <c r="T635" s="86"/>
      <c r="U635" s="86"/>
      <c r="V635" s="86"/>
      <c r="W635" s="86"/>
      <c r="X635" s="86"/>
      <c r="Y635" s="86"/>
      <c r="Z635" s="86"/>
      <c r="AA635" s="86"/>
      <c r="AB635" s="86"/>
      <c r="AC635" s="86"/>
      <c r="AD635" s="86"/>
      <c r="AE635" s="86"/>
      <c r="AF635" s="86"/>
      <c r="AG635" s="86"/>
      <c r="AH635" s="86"/>
      <c r="AI635" s="86"/>
      <c r="AJ635" s="86"/>
      <c r="AK635" s="86"/>
      <c r="AL635" s="86"/>
      <c r="AM635" s="86"/>
      <c r="AN635" s="86"/>
    </row>
    <row r="636" spans="1:40" ht="13.5" customHeight="1">
      <c r="A636" s="86"/>
      <c r="B636" s="86"/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  <c r="S636" s="86"/>
      <c r="T636" s="86"/>
      <c r="U636" s="86"/>
      <c r="V636" s="86"/>
      <c r="W636" s="86"/>
      <c r="X636" s="86"/>
      <c r="Y636" s="86"/>
      <c r="Z636" s="86"/>
      <c r="AA636" s="86"/>
      <c r="AB636" s="86"/>
      <c r="AC636" s="86"/>
      <c r="AD636" s="86"/>
      <c r="AE636" s="86"/>
      <c r="AF636" s="86"/>
      <c r="AG636" s="86"/>
      <c r="AH636" s="86"/>
      <c r="AI636" s="86"/>
      <c r="AJ636" s="86"/>
      <c r="AK636" s="86"/>
      <c r="AL636" s="86"/>
      <c r="AM636" s="86"/>
      <c r="AN636" s="86"/>
    </row>
    <row r="637" spans="1:40" ht="13.5" customHeight="1">
      <c r="A637" s="86"/>
      <c r="B637" s="86"/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  <c r="S637" s="86"/>
      <c r="T637" s="86"/>
      <c r="U637" s="86"/>
      <c r="V637" s="86"/>
      <c r="W637" s="86"/>
      <c r="X637" s="86"/>
      <c r="Y637" s="86"/>
      <c r="Z637" s="86"/>
      <c r="AA637" s="86"/>
      <c r="AB637" s="86"/>
      <c r="AC637" s="86"/>
      <c r="AD637" s="86"/>
      <c r="AE637" s="86"/>
      <c r="AF637" s="86"/>
      <c r="AG637" s="86"/>
      <c r="AH637" s="86"/>
      <c r="AI637" s="86"/>
      <c r="AJ637" s="86"/>
      <c r="AK637" s="86"/>
      <c r="AL637" s="86"/>
      <c r="AM637" s="86"/>
      <c r="AN637" s="86"/>
    </row>
    <row r="638" spans="1:40" ht="13.5" customHeight="1">
      <c r="A638" s="86"/>
      <c r="B638" s="86"/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  <c r="S638" s="86"/>
      <c r="T638" s="86"/>
      <c r="U638" s="86"/>
      <c r="V638" s="86"/>
      <c r="W638" s="86"/>
      <c r="X638" s="86"/>
      <c r="Y638" s="86"/>
      <c r="Z638" s="86"/>
      <c r="AA638" s="86"/>
      <c r="AB638" s="86"/>
      <c r="AC638" s="86"/>
      <c r="AD638" s="86"/>
      <c r="AE638" s="86"/>
      <c r="AF638" s="86"/>
      <c r="AG638" s="86"/>
      <c r="AH638" s="86"/>
      <c r="AI638" s="86"/>
      <c r="AJ638" s="86"/>
      <c r="AK638" s="86"/>
      <c r="AL638" s="86"/>
      <c r="AM638" s="86"/>
      <c r="AN638" s="86"/>
    </row>
    <row r="639" spans="1:40" ht="13.5" customHeight="1">
      <c r="A639" s="86"/>
      <c r="B639" s="86"/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  <c r="S639" s="86"/>
      <c r="T639" s="86"/>
      <c r="U639" s="86"/>
      <c r="V639" s="86"/>
      <c r="W639" s="86"/>
      <c r="X639" s="86"/>
      <c r="Y639" s="86"/>
      <c r="Z639" s="86"/>
      <c r="AA639" s="86"/>
      <c r="AB639" s="86"/>
      <c r="AC639" s="86"/>
      <c r="AD639" s="86"/>
      <c r="AE639" s="86"/>
      <c r="AF639" s="86"/>
      <c r="AG639" s="86"/>
      <c r="AH639" s="86"/>
      <c r="AI639" s="86"/>
      <c r="AJ639" s="86"/>
      <c r="AK639" s="86"/>
      <c r="AL639" s="86"/>
      <c r="AM639" s="86"/>
      <c r="AN639" s="86"/>
    </row>
    <row r="640" spans="1:40" ht="13.5" customHeight="1">
      <c r="A640" s="86"/>
      <c r="B640" s="86"/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  <c r="S640" s="86"/>
      <c r="T640" s="86"/>
      <c r="U640" s="86"/>
      <c r="V640" s="86"/>
      <c r="W640" s="86"/>
      <c r="X640" s="86"/>
      <c r="Y640" s="86"/>
      <c r="Z640" s="86"/>
      <c r="AA640" s="86"/>
      <c r="AB640" s="86"/>
      <c r="AC640" s="86"/>
      <c r="AD640" s="86"/>
      <c r="AE640" s="86"/>
      <c r="AF640" s="86"/>
      <c r="AG640" s="86"/>
      <c r="AH640" s="86"/>
      <c r="AI640" s="86"/>
      <c r="AJ640" s="86"/>
      <c r="AK640" s="86"/>
      <c r="AL640" s="86"/>
      <c r="AM640" s="86"/>
      <c r="AN640" s="86"/>
    </row>
    <row r="641" spans="1:40" ht="13.5" customHeight="1">
      <c r="A641" s="86"/>
      <c r="B641" s="86"/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  <c r="S641" s="86"/>
      <c r="T641" s="86"/>
      <c r="U641" s="86"/>
      <c r="V641" s="86"/>
      <c r="W641" s="86"/>
      <c r="X641" s="86"/>
      <c r="Y641" s="86"/>
      <c r="Z641" s="86"/>
      <c r="AA641" s="86"/>
      <c r="AB641" s="86"/>
      <c r="AC641" s="86"/>
      <c r="AD641" s="86"/>
      <c r="AE641" s="86"/>
      <c r="AF641" s="86"/>
      <c r="AG641" s="86"/>
      <c r="AH641" s="86"/>
      <c r="AI641" s="86"/>
      <c r="AJ641" s="86"/>
      <c r="AK641" s="86"/>
      <c r="AL641" s="86"/>
      <c r="AM641" s="86"/>
      <c r="AN641" s="86"/>
    </row>
    <row r="642" spans="1:40" ht="13.5" customHeight="1">
      <c r="A642" s="86"/>
      <c r="B642" s="86"/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  <c r="S642" s="86"/>
      <c r="T642" s="86"/>
      <c r="U642" s="86"/>
      <c r="V642" s="86"/>
      <c r="W642" s="86"/>
      <c r="X642" s="86"/>
      <c r="Y642" s="86"/>
      <c r="Z642" s="86"/>
      <c r="AA642" s="86"/>
      <c r="AB642" s="86"/>
      <c r="AC642" s="86"/>
      <c r="AD642" s="86"/>
      <c r="AE642" s="86"/>
      <c r="AF642" s="86"/>
      <c r="AG642" s="86"/>
      <c r="AH642" s="86"/>
      <c r="AI642" s="86"/>
      <c r="AJ642" s="86"/>
      <c r="AK642" s="86"/>
      <c r="AL642" s="86"/>
      <c r="AM642" s="86"/>
      <c r="AN642" s="86"/>
    </row>
    <row r="643" spans="1:40" ht="13.5" customHeight="1">
      <c r="A643" s="86"/>
      <c r="B643" s="86"/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  <c r="S643" s="86"/>
      <c r="T643" s="86"/>
      <c r="U643" s="86"/>
      <c r="V643" s="86"/>
      <c r="W643" s="86"/>
      <c r="X643" s="86"/>
      <c r="Y643" s="86"/>
      <c r="Z643" s="86"/>
      <c r="AA643" s="86"/>
      <c r="AB643" s="86"/>
      <c r="AC643" s="86"/>
      <c r="AD643" s="86"/>
      <c r="AE643" s="86"/>
      <c r="AF643" s="86"/>
      <c r="AG643" s="86"/>
      <c r="AH643" s="86"/>
      <c r="AI643" s="86"/>
      <c r="AJ643" s="86"/>
      <c r="AK643" s="86"/>
      <c r="AL643" s="86"/>
      <c r="AM643" s="86"/>
      <c r="AN643" s="86"/>
    </row>
    <row r="644" spans="1:40" ht="13.5" customHeight="1">
      <c r="A644" s="86"/>
      <c r="B644" s="86"/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  <c r="S644" s="86"/>
      <c r="T644" s="86"/>
      <c r="U644" s="86"/>
      <c r="V644" s="86"/>
      <c r="W644" s="86"/>
      <c r="X644" s="86"/>
      <c r="Y644" s="86"/>
      <c r="Z644" s="86"/>
      <c r="AA644" s="86"/>
      <c r="AB644" s="86"/>
      <c r="AC644" s="86"/>
      <c r="AD644" s="86"/>
      <c r="AE644" s="86"/>
      <c r="AF644" s="86"/>
      <c r="AG644" s="86"/>
      <c r="AH644" s="86"/>
      <c r="AI644" s="86"/>
      <c r="AJ644" s="86"/>
      <c r="AK644" s="86"/>
      <c r="AL644" s="86"/>
      <c r="AM644" s="86"/>
      <c r="AN644" s="86"/>
    </row>
    <row r="645" spans="1:40" ht="13.5" customHeight="1">
      <c r="A645" s="86"/>
      <c r="B645" s="86"/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  <c r="S645" s="86"/>
      <c r="T645" s="86"/>
      <c r="U645" s="86"/>
      <c r="V645" s="86"/>
      <c r="W645" s="86"/>
      <c r="X645" s="86"/>
      <c r="Y645" s="86"/>
      <c r="Z645" s="86"/>
      <c r="AA645" s="86"/>
      <c r="AB645" s="86"/>
      <c r="AC645" s="86"/>
      <c r="AD645" s="86"/>
      <c r="AE645" s="86"/>
      <c r="AF645" s="86"/>
      <c r="AG645" s="86"/>
      <c r="AH645" s="86"/>
      <c r="AI645" s="86"/>
      <c r="AJ645" s="86"/>
      <c r="AK645" s="86"/>
      <c r="AL645" s="86"/>
      <c r="AM645" s="86"/>
      <c r="AN645" s="86"/>
    </row>
    <row r="646" spans="1:40" ht="13.5" customHeight="1">
      <c r="A646" s="86"/>
      <c r="B646" s="86"/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  <c r="S646" s="86"/>
      <c r="T646" s="86"/>
      <c r="U646" s="86"/>
      <c r="V646" s="86"/>
      <c r="W646" s="86"/>
      <c r="X646" s="86"/>
      <c r="Y646" s="86"/>
      <c r="Z646" s="86"/>
      <c r="AA646" s="86"/>
      <c r="AB646" s="86"/>
      <c r="AC646" s="86"/>
      <c r="AD646" s="86"/>
      <c r="AE646" s="86"/>
      <c r="AF646" s="86"/>
      <c r="AG646" s="86"/>
      <c r="AH646" s="86"/>
      <c r="AI646" s="86"/>
      <c r="AJ646" s="86"/>
      <c r="AK646" s="86"/>
      <c r="AL646" s="86"/>
      <c r="AM646" s="86"/>
      <c r="AN646" s="86"/>
    </row>
    <row r="647" spans="1:40" ht="13.5" customHeight="1">
      <c r="A647" s="86"/>
      <c r="B647" s="86"/>
      <c r="C647" s="86"/>
      <c r="D647" s="86"/>
      <c r="E647" s="86"/>
      <c r="F647" s="86"/>
      <c r="G647" s="86"/>
      <c r="H647" s="86"/>
      <c r="I647" s="86"/>
      <c r="J647" s="86"/>
      <c r="K647" s="86"/>
      <c r="L647" s="86"/>
      <c r="M647" s="86"/>
      <c r="N647" s="86"/>
      <c r="O647" s="86"/>
      <c r="P647" s="86"/>
      <c r="Q647" s="86"/>
      <c r="R647" s="86"/>
      <c r="S647" s="86"/>
      <c r="T647" s="86"/>
      <c r="U647" s="86"/>
      <c r="V647" s="86"/>
      <c r="W647" s="86"/>
      <c r="X647" s="86"/>
      <c r="Y647" s="86"/>
      <c r="Z647" s="86"/>
      <c r="AA647" s="86"/>
      <c r="AB647" s="86"/>
      <c r="AC647" s="86"/>
      <c r="AD647" s="86"/>
      <c r="AE647" s="86"/>
      <c r="AF647" s="86"/>
      <c r="AG647" s="86"/>
      <c r="AH647" s="86"/>
      <c r="AI647" s="86"/>
      <c r="AJ647" s="86"/>
      <c r="AK647" s="86"/>
      <c r="AL647" s="86"/>
      <c r="AM647" s="86"/>
      <c r="AN647" s="86"/>
    </row>
    <row r="648" spans="1:40" ht="13.5" customHeight="1">
      <c r="A648" s="86"/>
      <c r="B648" s="86"/>
      <c r="C648" s="86"/>
      <c r="D648" s="86"/>
      <c r="E648" s="86"/>
      <c r="F648" s="86"/>
      <c r="G648" s="86"/>
      <c r="H648" s="86"/>
      <c r="I648" s="86"/>
      <c r="J648" s="86"/>
      <c r="K648" s="86"/>
      <c r="L648" s="86"/>
      <c r="M648" s="86"/>
      <c r="N648" s="86"/>
      <c r="O648" s="86"/>
      <c r="P648" s="86"/>
      <c r="Q648" s="86"/>
      <c r="R648" s="86"/>
      <c r="S648" s="86"/>
      <c r="T648" s="86"/>
      <c r="U648" s="86"/>
      <c r="V648" s="86"/>
      <c r="W648" s="86"/>
      <c r="X648" s="86"/>
      <c r="Y648" s="86"/>
      <c r="Z648" s="86"/>
      <c r="AA648" s="86"/>
      <c r="AB648" s="86"/>
      <c r="AC648" s="86"/>
      <c r="AD648" s="86"/>
      <c r="AE648" s="86"/>
      <c r="AF648" s="86"/>
      <c r="AG648" s="86"/>
      <c r="AH648" s="86"/>
      <c r="AI648" s="86"/>
      <c r="AJ648" s="86"/>
      <c r="AK648" s="86"/>
      <c r="AL648" s="86"/>
      <c r="AM648" s="86"/>
      <c r="AN648" s="86"/>
    </row>
    <row r="649" spans="1:40" ht="13.5" customHeight="1">
      <c r="A649" s="86"/>
      <c r="B649" s="86"/>
      <c r="C649" s="86"/>
      <c r="D649" s="86"/>
      <c r="E649" s="86"/>
      <c r="F649" s="86"/>
      <c r="G649" s="86"/>
      <c r="H649" s="86"/>
      <c r="I649" s="86"/>
      <c r="J649" s="86"/>
      <c r="K649" s="86"/>
      <c r="L649" s="86"/>
      <c r="M649" s="86"/>
      <c r="N649" s="86"/>
      <c r="O649" s="86"/>
      <c r="P649" s="86"/>
      <c r="Q649" s="86"/>
      <c r="R649" s="86"/>
      <c r="S649" s="86"/>
      <c r="T649" s="86"/>
      <c r="U649" s="86"/>
      <c r="V649" s="86"/>
      <c r="W649" s="86"/>
      <c r="X649" s="86"/>
      <c r="Y649" s="86"/>
      <c r="Z649" s="86"/>
      <c r="AA649" s="86"/>
      <c r="AB649" s="86"/>
      <c r="AC649" s="86"/>
      <c r="AD649" s="86"/>
      <c r="AE649" s="86"/>
      <c r="AF649" s="86"/>
      <c r="AG649" s="86"/>
      <c r="AH649" s="86"/>
      <c r="AI649" s="86"/>
      <c r="AJ649" s="86"/>
      <c r="AK649" s="86"/>
      <c r="AL649" s="86"/>
      <c r="AM649" s="86"/>
      <c r="AN649" s="86"/>
    </row>
    <row r="650" spans="1:40" ht="13.5" customHeight="1">
      <c r="A650" s="86"/>
      <c r="B650" s="86"/>
      <c r="C650" s="86"/>
      <c r="D650" s="86"/>
      <c r="E650" s="86"/>
      <c r="F650" s="86"/>
      <c r="G650" s="86"/>
      <c r="H650" s="86"/>
      <c r="I650" s="86"/>
      <c r="J650" s="86"/>
      <c r="K650" s="86"/>
      <c r="L650" s="86"/>
      <c r="M650" s="86"/>
      <c r="N650" s="86"/>
      <c r="O650" s="86"/>
      <c r="P650" s="86"/>
      <c r="Q650" s="86"/>
      <c r="R650" s="86"/>
      <c r="S650" s="86"/>
      <c r="T650" s="86"/>
      <c r="U650" s="86"/>
      <c r="V650" s="86"/>
      <c r="W650" s="86"/>
      <c r="X650" s="86"/>
      <c r="Y650" s="86"/>
      <c r="Z650" s="86"/>
      <c r="AA650" s="86"/>
      <c r="AB650" s="86"/>
      <c r="AC650" s="86"/>
      <c r="AD650" s="86"/>
      <c r="AE650" s="86"/>
      <c r="AF650" s="86"/>
      <c r="AG650" s="86"/>
      <c r="AH650" s="86"/>
      <c r="AI650" s="86"/>
      <c r="AJ650" s="86"/>
      <c r="AK650" s="86"/>
      <c r="AL650" s="86"/>
      <c r="AM650" s="86"/>
      <c r="AN650" s="86"/>
    </row>
    <row r="651" spans="1:40" ht="13.5" customHeight="1">
      <c r="A651" s="86"/>
      <c r="B651" s="86"/>
      <c r="C651" s="86"/>
      <c r="D651" s="86"/>
      <c r="E651" s="86"/>
      <c r="F651" s="86"/>
      <c r="G651" s="86"/>
      <c r="H651" s="86"/>
      <c r="I651" s="86"/>
      <c r="J651" s="86"/>
      <c r="K651" s="86"/>
      <c r="L651" s="86"/>
      <c r="M651" s="86"/>
      <c r="N651" s="86"/>
      <c r="O651" s="86"/>
      <c r="P651" s="86"/>
      <c r="Q651" s="86"/>
      <c r="R651" s="86"/>
      <c r="S651" s="86"/>
      <c r="T651" s="86"/>
      <c r="U651" s="86"/>
      <c r="V651" s="86"/>
      <c r="W651" s="86"/>
      <c r="X651" s="86"/>
      <c r="Y651" s="86"/>
      <c r="Z651" s="86"/>
      <c r="AA651" s="86"/>
      <c r="AB651" s="86"/>
      <c r="AC651" s="86"/>
      <c r="AD651" s="86"/>
      <c r="AE651" s="86"/>
      <c r="AF651" s="86"/>
      <c r="AG651" s="86"/>
      <c r="AH651" s="86"/>
      <c r="AI651" s="86"/>
      <c r="AJ651" s="86"/>
      <c r="AK651" s="86"/>
      <c r="AL651" s="86"/>
      <c r="AM651" s="86"/>
      <c r="AN651" s="86"/>
    </row>
    <row r="652" spans="1:40" ht="13.5" customHeight="1">
      <c r="A652" s="86"/>
      <c r="B652" s="86"/>
      <c r="C652" s="86"/>
      <c r="D652" s="86"/>
      <c r="E652" s="86"/>
      <c r="F652" s="86"/>
      <c r="G652" s="86"/>
      <c r="H652" s="86"/>
      <c r="I652" s="86"/>
      <c r="J652" s="86"/>
      <c r="K652" s="86"/>
      <c r="L652" s="86"/>
      <c r="M652" s="86"/>
      <c r="N652" s="86"/>
      <c r="O652" s="86"/>
      <c r="P652" s="86"/>
      <c r="Q652" s="86"/>
      <c r="R652" s="86"/>
      <c r="S652" s="86"/>
      <c r="T652" s="86"/>
      <c r="U652" s="86"/>
      <c r="V652" s="86"/>
      <c r="W652" s="86"/>
      <c r="X652" s="86"/>
      <c r="Y652" s="86"/>
      <c r="Z652" s="86"/>
      <c r="AA652" s="86"/>
      <c r="AB652" s="86"/>
      <c r="AC652" s="86"/>
      <c r="AD652" s="86"/>
      <c r="AE652" s="86"/>
      <c r="AF652" s="86"/>
      <c r="AG652" s="86"/>
      <c r="AH652" s="86"/>
      <c r="AI652" s="86"/>
      <c r="AJ652" s="86"/>
      <c r="AK652" s="86"/>
      <c r="AL652" s="86"/>
      <c r="AM652" s="86"/>
      <c r="AN652" s="86"/>
    </row>
    <row r="653" spans="1:40" ht="13.5" customHeight="1">
      <c r="A653" s="86"/>
      <c r="B653" s="86"/>
      <c r="C653" s="86"/>
      <c r="D653" s="86"/>
      <c r="E653" s="86"/>
      <c r="F653" s="86"/>
      <c r="G653" s="86"/>
      <c r="H653" s="86"/>
      <c r="I653" s="86"/>
      <c r="J653" s="86"/>
      <c r="K653" s="86"/>
      <c r="L653" s="86"/>
      <c r="M653" s="86"/>
      <c r="N653" s="86"/>
      <c r="O653" s="86"/>
      <c r="P653" s="86"/>
      <c r="Q653" s="86"/>
      <c r="R653" s="86"/>
      <c r="S653" s="86"/>
      <c r="T653" s="86"/>
      <c r="U653" s="86"/>
      <c r="V653" s="86"/>
      <c r="W653" s="86"/>
      <c r="X653" s="86"/>
      <c r="Y653" s="86"/>
      <c r="Z653" s="86"/>
      <c r="AA653" s="86"/>
      <c r="AB653" s="86"/>
      <c r="AC653" s="86"/>
      <c r="AD653" s="86"/>
      <c r="AE653" s="86"/>
      <c r="AF653" s="86"/>
      <c r="AG653" s="86"/>
      <c r="AH653" s="86"/>
      <c r="AI653" s="86"/>
      <c r="AJ653" s="86"/>
      <c r="AK653" s="86"/>
      <c r="AL653" s="86"/>
      <c r="AM653" s="86"/>
      <c r="AN653" s="86"/>
    </row>
    <row r="654" spans="1:40" ht="13.5" customHeight="1">
      <c r="A654" s="86"/>
      <c r="B654" s="86"/>
      <c r="C654" s="86"/>
      <c r="D654" s="86"/>
      <c r="E654" s="86"/>
      <c r="F654" s="86"/>
      <c r="G654" s="86"/>
      <c r="H654" s="86"/>
      <c r="I654" s="86"/>
      <c r="J654" s="86"/>
      <c r="K654" s="86"/>
      <c r="L654" s="86"/>
      <c r="M654" s="86"/>
      <c r="N654" s="86"/>
      <c r="O654" s="86"/>
      <c r="P654" s="86"/>
      <c r="Q654" s="86"/>
      <c r="R654" s="86"/>
      <c r="S654" s="86"/>
      <c r="T654" s="86"/>
      <c r="U654" s="86"/>
      <c r="V654" s="86"/>
      <c r="W654" s="86"/>
      <c r="X654" s="86"/>
      <c r="Y654" s="86"/>
      <c r="Z654" s="86"/>
      <c r="AA654" s="86"/>
      <c r="AB654" s="86"/>
      <c r="AC654" s="86"/>
      <c r="AD654" s="86"/>
      <c r="AE654" s="86"/>
      <c r="AF654" s="86"/>
      <c r="AG654" s="86"/>
      <c r="AH654" s="86"/>
      <c r="AI654" s="86"/>
      <c r="AJ654" s="86"/>
      <c r="AK654" s="86"/>
      <c r="AL654" s="86"/>
      <c r="AM654" s="86"/>
      <c r="AN654" s="86"/>
    </row>
    <row r="655" spans="1:40" ht="13.5" customHeight="1">
      <c r="A655" s="86"/>
      <c r="B655" s="86"/>
      <c r="C655" s="86"/>
      <c r="D655" s="86"/>
      <c r="E655" s="86"/>
      <c r="F655" s="86"/>
      <c r="G655" s="86"/>
      <c r="H655" s="86"/>
      <c r="I655" s="86"/>
      <c r="J655" s="86"/>
      <c r="K655" s="86"/>
      <c r="L655" s="86"/>
      <c r="M655" s="86"/>
      <c r="N655" s="86"/>
      <c r="O655" s="86"/>
      <c r="P655" s="86"/>
      <c r="Q655" s="86"/>
      <c r="R655" s="86"/>
      <c r="S655" s="86"/>
      <c r="T655" s="86"/>
      <c r="U655" s="86"/>
      <c r="V655" s="86"/>
      <c r="W655" s="86"/>
      <c r="X655" s="86"/>
      <c r="Y655" s="86"/>
      <c r="Z655" s="86"/>
      <c r="AA655" s="86"/>
      <c r="AB655" s="86"/>
      <c r="AC655" s="86"/>
      <c r="AD655" s="86"/>
      <c r="AE655" s="86"/>
      <c r="AF655" s="86"/>
      <c r="AG655" s="86"/>
      <c r="AH655" s="86"/>
      <c r="AI655" s="86"/>
      <c r="AJ655" s="86"/>
      <c r="AK655" s="86"/>
      <c r="AL655" s="86"/>
      <c r="AM655" s="86"/>
      <c r="AN655" s="86"/>
    </row>
    <row r="656" spans="1:40" ht="13.5" customHeight="1">
      <c r="A656" s="86"/>
      <c r="B656" s="86"/>
      <c r="C656" s="86"/>
      <c r="D656" s="86"/>
      <c r="E656" s="86"/>
      <c r="F656" s="86"/>
      <c r="G656" s="86"/>
      <c r="H656" s="86"/>
      <c r="I656" s="86"/>
      <c r="J656" s="86"/>
      <c r="K656" s="86"/>
      <c r="L656" s="86"/>
      <c r="M656" s="86"/>
      <c r="N656" s="86"/>
      <c r="O656" s="86"/>
      <c r="P656" s="86"/>
      <c r="Q656" s="86"/>
      <c r="R656" s="86"/>
      <c r="S656" s="86"/>
      <c r="T656" s="86"/>
      <c r="U656" s="86"/>
      <c r="V656" s="86"/>
      <c r="W656" s="86"/>
      <c r="X656" s="86"/>
      <c r="Y656" s="86"/>
      <c r="Z656" s="86"/>
      <c r="AA656" s="86"/>
      <c r="AB656" s="86"/>
      <c r="AC656" s="86"/>
      <c r="AD656" s="86"/>
      <c r="AE656" s="86"/>
      <c r="AF656" s="86"/>
      <c r="AG656" s="86"/>
      <c r="AH656" s="86"/>
      <c r="AI656" s="86"/>
      <c r="AJ656" s="86"/>
      <c r="AK656" s="86"/>
      <c r="AL656" s="86"/>
      <c r="AM656" s="86"/>
      <c r="AN656" s="86"/>
    </row>
    <row r="657" spans="1:40" ht="13.5" customHeight="1">
      <c r="A657" s="86"/>
      <c r="B657" s="86"/>
      <c r="C657" s="86"/>
      <c r="D657" s="86"/>
      <c r="E657" s="86"/>
      <c r="F657" s="86"/>
      <c r="G657" s="86"/>
      <c r="H657" s="86"/>
      <c r="I657" s="86"/>
      <c r="J657" s="86"/>
      <c r="K657" s="86"/>
      <c r="L657" s="86"/>
      <c r="M657" s="86"/>
      <c r="N657" s="86"/>
      <c r="O657" s="86"/>
      <c r="P657" s="86"/>
      <c r="Q657" s="86"/>
      <c r="R657" s="86"/>
      <c r="S657" s="86"/>
      <c r="T657" s="86"/>
      <c r="U657" s="86"/>
      <c r="V657" s="86"/>
      <c r="W657" s="86"/>
      <c r="X657" s="86"/>
      <c r="Y657" s="86"/>
      <c r="Z657" s="86"/>
      <c r="AA657" s="86"/>
      <c r="AB657" s="86"/>
      <c r="AC657" s="86"/>
      <c r="AD657" s="86"/>
      <c r="AE657" s="86"/>
      <c r="AF657" s="86"/>
      <c r="AG657" s="86"/>
      <c r="AH657" s="86"/>
      <c r="AI657" s="86"/>
      <c r="AJ657" s="86"/>
      <c r="AK657" s="86"/>
      <c r="AL657" s="86"/>
      <c r="AM657" s="86"/>
      <c r="AN657" s="86"/>
    </row>
    <row r="658" spans="1:40" ht="13.5" customHeight="1">
      <c r="A658" s="86"/>
      <c r="B658" s="86"/>
      <c r="C658" s="86"/>
      <c r="D658" s="86"/>
      <c r="E658" s="86"/>
      <c r="F658" s="86"/>
      <c r="G658" s="86"/>
      <c r="H658" s="86"/>
      <c r="I658" s="86"/>
      <c r="J658" s="86"/>
      <c r="K658" s="86"/>
      <c r="L658" s="86"/>
      <c r="M658" s="86"/>
      <c r="N658" s="86"/>
      <c r="O658" s="86"/>
      <c r="P658" s="86"/>
      <c r="Q658" s="86"/>
      <c r="R658" s="86"/>
      <c r="S658" s="86"/>
      <c r="T658" s="86"/>
      <c r="U658" s="86"/>
      <c r="V658" s="86"/>
      <c r="W658" s="86"/>
      <c r="X658" s="86"/>
      <c r="Y658" s="86"/>
      <c r="Z658" s="86"/>
      <c r="AA658" s="86"/>
      <c r="AB658" s="86"/>
      <c r="AC658" s="86"/>
      <c r="AD658" s="86"/>
      <c r="AE658" s="86"/>
      <c r="AF658" s="86"/>
      <c r="AG658" s="86"/>
      <c r="AH658" s="86"/>
      <c r="AI658" s="86"/>
      <c r="AJ658" s="86"/>
      <c r="AK658" s="86"/>
      <c r="AL658" s="86"/>
      <c r="AM658" s="86"/>
      <c r="AN658" s="86"/>
    </row>
    <row r="659" spans="1:40" ht="13.5" customHeight="1">
      <c r="A659" s="86"/>
      <c r="B659" s="86"/>
      <c r="C659" s="86"/>
      <c r="D659" s="86"/>
      <c r="E659" s="86"/>
      <c r="F659" s="86"/>
      <c r="G659" s="86"/>
      <c r="H659" s="86"/>
      <c r="I659" s="86"/>
      <c r="J659" s="86"/>
      <c r="K659" s="86"/>
      <c r="L659" s="86"/>
      <c r="M659" s="86"/>
      <c r="N659" s="86"/>
      <c r="O659" s="86"/>
      <c r="P659" s="86"/>
      <c r="Q659" s="86"/>
      <c r="R659" s="86"/>
      <c r="S659" s="86"/>
      <c r="T659" s="86"/>
      <c r="U659" s="86"/>
      <c r="V659" s="86"/>
      <c r="W659" s="86"/>
      <c r="X659" s="86"/>
      <c r="Y659" s="86"/>
      <c r="Z659" s="86"/>
      <c r="AA659" s="86"/>
      <c r="AB659" s="86"/>
      <c r="AC659" s="86"/>
      <c r="AD659" s="86"/>
      <c r="AE659" s="86"/>
      <c r="AF659" s="86"/>
      <c r="AG659" s="86"/>
      <c r="AH659" s="86"/>
      <c r="AI659" s="86"/>
      <c r="AJ659" s="86"/>
      <c r="AK659" s="86"/>
      <c r="AL659" s="86"/>
      <c r="AM659" s="86"/>
      <c r="AN659" s="86"/>
    </row>
    <row r="660" spans="1:40" ht="13.5" customHeight="1">
      <c r="A660" s="86"/>
      <c r="B660" s="86"/>
      <c r="C660" s="86"/>
      <c r="D660" s="86"/>
      <c r="E660" s="86"/>
      <c r="F660" s="86"/>
      <c r="G660" s="86"/>
      <c r="H660" s="86"/>
      <c r="I660" s="86"/>
      <c r="J660" s="86"/>
      <c r="K660" s="86"/>
      <c r="L660" s="86"/>
      <c r="M660" s="86"/>
      <c r="N660" s="86"/>
      <c r="O660" s="86"/>
      <c r="P660" s="86"/>
      <c r="Q660" s="86"/>
      <c r="R660" s="86"/>
      <c r="S660" s="86"/>
      <c r="T660" s="86"/>
      <c r="U660" s="86"/>
      <c r="V660" s="86"/>
      <c r="W660" s="86"/>
      <c r="X660" s="86"/>
      <c r="Y660" s="86"/>
      <c r="Z660" s="86"/>
      <c r="AA660" s="86"/>
      <c r="AB660" s="86"/>
      <c r="AC660" s="86"/>
      <c r="AD660" s="86"/>
      <c r="AE660" s="86"/>
      <c r="AF660" s="86"/>
      <c r="AG660" s="86"/>
      <c r="AH660" s="86"/>
      <c r="AI660" s="86"/>
      <c r="AJ660" s="86"/>
      <c r="AK660" s="86"/>
      <c r="AL660" s="86"/>
      <c r="AM660" s="86"/>
      <c r="AN660" s="86"/>
    </row>
    <row r="661" spans="1:40" ht="13.5" customHeight="1">
      <c r="A661" s="86"/>
      <c r="B661" s="86"/>
      <c r="C661" s="86"/>
      <c r="D661" s="86"/>
      <c r="E661" s="86"/>
      <c r="F661" s="86"/>
      <c r="G661" s="86"/>
      <c r="H661" s="86"/>
      <c r="I661" s="86"/>
      <c r="J661" s="86"/>
      <c r="K661" s="86"/>
      <c r="L661" s="86"/>
      <c r="M661" s="86"/>
      <c r="N661" s="86"/>
      <c r="O661" s="86"/>
      <c r="P661" s="86"/>
      <c r="Q661" s="86"/>
      <c r="R661" s="86"/>
      <c r="S661" s="86"/>
      <c r="T661" s="86"/>
      <c r="U661" s="86"/>
      <c r="V661" s="86"/>
      <c r="W661" s="86"/>
      <c r="X661" s="86"/>
      <c r="Y661" s="86"/>
      <c r="Z661" s="86"/>
      <c r="AA661" s="86"/>
      <c r="AB661" s="86"/>
      <c r="AC661" s="86"/>
      <c r="AD661" s="86"/>
      <c r="AE661" s="86"/>
      <c r="AF661" s="86"/>
      <c r="AG661" s="86"/>
      <c r="AH661" s="86"/>
      <c r="AI661" s="86"/>
      <c r="AJ661" s="86"/>
      <c r="AK661" s="86"/>
      <c r="AL661" s="86"/>
      <c r="AM661" s="86"/>
      <c r="AN661" s="86"/>
    </row>
    <row r="662" spans="1:40" ht="13.5" customHeight="1">
      <c r="A662" s="86"/>
      <c r="B662" s="86"/>
      <c r="C662" s="86"/>
      <c r="D662" s="86"/>
      <c r="E662" s="86"/>
      <c r="F662" s="86"/>
      <c r="G662" s="86"/>
      <c r="H662" s="86"/>
      <c r="I662" s="86"/>
      <c r="J662" s="86"/>
      <c r="K662" s="86"/>
      <c r="L662" s="86"/>
      <c r="M662" s="86"/>
      <c r="N662" s="86"/>
      <c r="O662" s="86"/>
      <c r="P662" s="86"/>
      <c r="Q662" s="86"/>
      <c r="R662" s="86"/>
      <c r="S662" s="86"/>
      <c r="T662" s="86"/>
      <c r="U662" s="86"/>
      <c r="V662" s="86"/>
      <c r="W662" s="86"/>
      <c r="X662" s="86"/>
      <c r="Y662" s="86"/>
      <c r="Z662" s="86"/>
      <c r="AA662" s="86"/>
      <c r="AB662" s="86"/>
      <c r="AC662" s="86"/>
      <c r="AD662" s="86"/>
      <c r="AE662" s="86"/>
      <c r="AF662" s="86"/>
      <c r="AG662" s="86"/>
      <c r="AH662" s="86"/>
      <c r="AI662" s="86"/>
      <c r="AJ662" s="86"/>
      <c r="AK662" s="86"/>
      <c r="AL662" s="86"/>
      <c r="AM662" s="86"/>
      <c r="AN662" s="86"/>
    </row>
    <row r="663" spans="1:40" ht="13.5" customHeight="1">
      <c r="A663" s="86"/>
      <c r="B663" s="86"/>
      <c r="C663" s="86"/>
      <c r="D663" s="86"/>
      <c r="E663" s="86"/>
      <c r="F663" s="86"/>
      <c r="G663" s="86"/>
      <c r="H663" s="86"/>
      <c r="I663" s="86"/>
      <c r="J663" s="86"/>
      <c r="K663" s="86"/>
      <c r="L663" s="86"/>
      <c r="M663" s="86"/>
      <c r="N663" s="86"/>
      <c r="O663" s="86"/>
      <c r="P663" s="86"/>
      <c r="Q663" s="86"/>
      <c r="R663" s="86"/>
      <c r="S663" s="86"/>
      <c r="T663" s="86"/>
      <c r="U663" s="86"/>
      <c r="V663" s="86"/>
      <c r="W663" s="86"/>
      <c r="X663" s="86"/>
      <c r="Y663" s="86"/>
      <c r="Z663" s="86"/>
      <c r="AA663" s="86"/>
      <c r="AB663" s="86"/>
      <c r="AC663" s="86"/>
      <c r="AD663" s="86"/>
      <c r="AE663" s="86"/>
      <c r="AF663" s="86"/>
      <c r="AG663" s="86"/>
      <c r="AH663" s="86"/>
      <c r="AI663" s="86"/>
      <c r="AJ663" s="86"/>
      <c r="AK663" s="86"/>
      <c r="AL663" s="86"/>
      <c r="AM663" s="86"/>
      <c r="AN663" s="86"/>
    </row>
    <row r="664" spans="1:40" ht="13.5" customHeight="1">
      <c r="A664" s="86"/>
      <c r="B664" s="86"/>
      <c r="C664" s="86"/>
      <c r="D664" s="86"/>
      <c r="E664" s="86"/>
      <c r="F664" s="86"/>
      <c r="G664" s="86"/>
      <c r="H664" s="86"/>
      <c r="I664" s="86"/>
      <c r="J664" s="86"/>
      <c r="K664" s="86"/>
      <c r="L664" s="86"/>
      <c r="M664" s="86"/>
      <c r="N664" s="86"/>
      <c r="O664" s="86"/>
      <c r="P664" s="86"/>
      <c r="Q664" s="86"/>
      <c r="R664" s="86"/>
      <c r="S664" s="86"/>
      <c r="T664" s="86"/>
      <c r="U664" s="86"/>
      <c r="V664" s="86"/>
      <c r="W664" s="86"/>
      <c r="X664" s="86"/>
      <c r="Y664" s="86"/>
      <c r="Z664" s="86"/>
      <c r="AA664" s="86"/>
      <c r="AB664" s="86"/>
      <c r="AC664" s="86"/>
      <c r="AD664" s="86"/>
      <c r="AE664" s="86"/>
      <c r="AF664" s="86"/>
      <c r="AG664" s="86"/>
      <c r="AH664" s="86"/>
      <c r="AI664" s="86"/>
      <c r="AJ664" s="86"/>
      <c r="AK664" s="86"/>
      <c r="AL664" s="86"/>
      <c r="AM664" s="86"/>
      <c r="AN664" s="86"/>
    </row>
    <row r="665" spans="1:40" ht="13.5" customHeight="1">
      <c r="A665" s="86"/>
      <c r="B665" s="86"/>
      <c r="C665" s="86"/>
      <c r="D665" s="86"/>
      <c r="E665" s="86"/>
      <c r="F665" s="86"/>
      <c r="G665" s="86"/>
      <c r="H665" s="86"/>
      <c r="I665" s="86"/>
      <c r="J665" s="86"/>
      <c r="K665" s="86"/>
      <c r="L665" s="86"/>
      <c r="M665" s="86"/>
      <c r="N665" s="86"/>
      <c r="O665" s="86"/>
      <c r="P665" s="86"/>
      <c r="Q665" s="86"/>
      <c r="R665" s="86"/>
      <c r="S665" s="86"/>
      <c r="T665" s="86"/>
      <c r="U665" s="86"/>
      <c r="V665" s="86"/>
      <c r="W665" s="86"/>
      <c r="X665" s="86"/>
      <c r="Y665" s="86"/>
      <c r="Z665" s="86"/>
      <c r="AA665" s="86"/>
      <c r="AB665" s="86"/>
      <c r="AC665" s="86"/>
      <c r="AD665" s="86"/>
      <c r="AE665" s="86"/>
      <c r="AF665" s="86"/>
      <c r="AG665" s="86"/>
      <c r="AH665" s="86"/>
      <c r="AI665" s="86"/>
      <c r="AJ665" s="86"/>
      <c r="AK665" s="86"/>
      <c r="AL665" s="86"/>
      <c r="AM665" s="86"/>
      <c r="AN665" s="86"/>
    </row>
    <row r="666" spans="1:40" ht="13.5" customHeight="1">
      <c r="A666" s="86"/>
      <c r="B666" s="86"/>
      <c r="C666" s="86"/>
      <c r="D666" s="86"/>
      <c r="E666" s="86"/>
      <c r="F666" s="86"/>
      <c r="G666" s="86"/>
      <c r="H666" s="86"/>
      <c r="I666" s="86"/>
      <c r="J666" s="86"/>
      <c r="K666" s="86"/>
      <c r="L666" s="86"/>
      <c r="M666" s="86"/>
      <c r="N666" s="86"/>
      <c r="O666" s="86"/>
      <c r="P666" s="86"/>
      <c r="Q666" s="86"/>
      <c r="R666" s="86"/>
      <c r="S666" s="86"/>
      <c r="T666" s="86"/>
      <c r="U666" s="86"/>
      <c r="V666" s="86"/>
      <c r="W666" s="86"/>
      <c r="X666" s="86"/>
      <c r="Y666" s="86"/>
      <c r="Z666" s="86"/>
      <c r="AA666" s="86"/>
      <c r="AB666" s="86"/>
      <c r="AC666" s="86"/>
      <c r="AD666" s="86"/>
      <c r="AE666" s="86"/>
      <c r="AF666" s="86"/>
      <c r="AG666" s="86"/>
      <c r="AH666" s="86"/>
      <c r="AI666" s="86"/>
      <c r="AJ666" s="86"/>
      <c r="AK666" s="86"/>
      <c r="AL666" s="86"/>
      <c r="AM666" s="86"/>
      <c r="AN666" s="86"/>
    </row>
    <row r="667" spans="1:40" ht="13.5" customHeight="1">
      <c r="A667" s="86"/>
      <c r="B667" s="86"/>
      <c r="C667" s="86"/>
      <c r="D667" s="86"/>
      <c r="E667" s="86"/>
      <c r="F667" s="86"/>
      <c r="G667" s="86"/>
      <c r="H667" s="86"/>
      <c r="I667" s="86"/>
      <c r="J667" s="86"/>
      <c r="K667" s="86"/>
      <c r="L667" s="86"/>
      <c r="M667" s="86"/>
      <c r="N667" s="86"/>
      <c r="O667" s="86"/>
      <c r="P667" s="86"/>
      <c r="Q667" s="86"/>
      <c r="R667" s="86"/>
      <c r="S667" s="86"/>
      <c r="T667" s="86"/>
      <c r="U667" s="86"/>
      <c r="V667" s="86"/>
      <c r="W667" s="86"/>
      <c r="X667" s="86"/>
      <c r="Y667" s="86"/>
      <c r="Z667" s="86"/>
      <c r="AA667" s="86"/>
      <c r="AB667" s="86"/>
      <c r="AC667" s="86"/>
      <c r="AD667" s="86"/>
      <c r="AE667" s="86"/>
      <c r="AF667" s="86"/>
      <c r="AG667" s="86"/>
      <c r="AH667" s="86"/>
      <c r="AI667" s="86"/>
      <c r="AJ667" s="86"/>
      <c r="AK667" s="86"/>
      <c r="AL667" s="86"/>
      <c r="AM667" s="86"/>
      <c r="AN667" s="86"/>
    </row>
    <row r="668" spans="1:40" ht="13.5" customHeight="1">
      <c r="A668" s="86"/>
      <c r="B668" s="86"/>
      <c r="C668" s="86"/>
      <c r="D668" s="86"/>
      <c r="E668" s="86"/>
      <c r="F668" s="86"/>
      <c r="G668" s="86"/>
      <c r="H668" s="86"/>
      <c r="I668" s="86"/>
      <c r="J668" s="86"/>
      <c r="K668" s="86"/>
      <c r="L668" s="86"/>
      <c r="M668" s="86"/>
      <c r="N668" s="86"/>
      <c r="O668" s="86"/>
      <c r="P668" s="86"/>
      <c r="Q668" s="86"/>
      <c r="R668" s="86"/>
      <c r="S668" s="86"/>
      <c r="T668" s="86"/>
      <c r="U668" s="86"/>
      <c r="V668" s="86"/>
      <c r="W668" s="86"/>
      <c r="X668" s="86"/>
      <c r="Y668" s="86"/>
      <c r="Z668" s="86"/>
      <c r="AA668" s="86"/>
      <c r="AB668" s="86"/>
      <c r="AC668" s="86"/>
      <c r="AD668" s="86"/>
      <c r="AE668" s="86"/>
      <c r="AF668" s="86"/>
      <c r="AG668" s="86"/>
      <c r="AH668" s="86"/>
      <c r="AI668" s="86"/>
      <c r="AJ668" s="86"/>
      <c r="AK668" s="86"/>
      <c r="AL668" s="86"/>
      <c r="AM668" s="86"/>
      <c r="AN668" s="86"/>
    </row>
    <row r="669" spans="1:40" ht="13.5" customHeight="1">
      <c r="A669" s="86"/>
      <c r="B669" s="86"/>
      <c r="C669" s="86"/>
      <c r="D669" s="86"/>
      <c r="E669" s="86"/>
      <c r="F669" s="86"/>
      <c r="G669" s="86"/>
      <c r="H669" s="86"/>
      <c r="I669" s="86"/>
      <c r="J669" s="86"/>
      <c r="K669" s="86"/>
      <c r="L669" s="86"/>
      <c r="M669" s="86"/>
      <c r="N669" s="86"/>
      <c r="O669" s="86"/>
      <c r="P669" s="86"/>
      <c r="Q669" s="86"/>
      <c r="R669" s="86"/>
      <c r="S669" s="86"/>
      <c r="T669" s="86"/>
      <c r="U669" s="86"/>
      <c r="V669" s="86"/>
      <c r="W669" s="86"/>
      <c r="X669" s="86"/>
      <c r="Y669" s="86"/>
      <c r="Z669" s="86"/>
      <c r="AA669" s="86"/>
      <c r="AB669" s="86"/>
      <c r="AC669" s="86"/>
      <c r="AD669" s="86"/>
      <c r="AE669" s="86"/>
      <c r="AF669" s="86"/>
      <c r="AG669" s="86"/>
      <c r="AH669" s="86"/>
      <c r="AI669" s="86"/>
      <c r="AJ669" s="86"/>
      <c r="AK669" s="86"/>
      <c r="AL669" s="86"/>
      <c r="AM669" s="86"/>
      <c r="AN669" s="86"/>
    </row>
    <row r="670" spans="1:40" ht="13.5" customHeight="1">
      <c r="A670" s="86"/>
      <c r="B670" s="86"/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  <c r="S670" s="86"/>
      <c r="T670" s="86"/>
      <c r="U670" s="86"/>
      <c r="V670" s="86"/>
      <c r="W670" s="86"/>
      <c r="X670" s="86"/>
      <c r="Y670" s="86"/>
      <c r="Z670" s="86"/>
      <c r="AA670" s="86"/>
      <c r="AB670" s="86"/>
      <c r="AC670" s="86"/>
      <c r="AD670" s="86"/>
      <c r="AE670" s="86"/>
      <c r="AF670" s="86"/>
      <c r="AG670" s="86"/>
      <c r="AH670" s="86"/>
      <c r="AI670" s="86"/>
      <c r="AJ670" s="86"/>
      <c r="AK670" s="86"/>
      <c r="AL670" s="86"/>
      <c r="AM670" s="86"/>
      <c r="AN670" s="86"/>
    </row>
    <row r="671" spans="1:40" ht="13.5" customHeight="1">
      <c r="A671" s="86"/>
      <c r="B671" s="86"/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  <c r="S671" s="86"/>
      <c r="T671" s="86"/>
      <c r="U671" s="86"/>
      <c r="V671" s="86"/>
      <c r="W671" s="86"/>
      <c r="X671" s="86"/>
      <c r="Y671" s="86"/>
      <c r="Z671" s="86"/>
      <c r="AA671" s="86"/>
      <c r="AB671" s="86"/>
      <c r="AC671" s="86"/>
      <c r="AD671" s="86"/>
      <c r="AE671" s="86"/>
      <c r="AF671" s="86"/>
      <c r="AG671" s="86"/>
      <c r="AH671" s="86"/>
      <c r="AI671" s="86"/>
      <c r="AJ671" s="86"/>
      <c r="AK671" s="86"/>
      <c r="AL671" s="86"/>
      <c r="AM671" s="86"/>
      <c r="AN671" s="86"/>
    </row>
    <row r="672" spans="1:40" ht="13.5" customHeight="1">
      <c r="A672" s="86"/>
      <c r="B672" s="86"/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  <c r="S672" s="86"/>
      <c r="T672" s="86"/>
      <c r="U672" s="86"/>
      <c r="V672" s="86"/>
      <c r="W672" s="86"/>
      <c r="X672" s="86"/>
      <c r="Y672" s="86"/>
      <c r="Z672" s="86"/>
      <c r="AA672" s="86"/>
      <c r="AB672" s="86"/>
      <c r="AC672" s="86"/>
      <c r="AD672" s="86"/>
      <c r="AE672" s="86"/>
      <c r="AF672" s="86"/>
      <c r="AG672" s="86"/>
      <c r="AH672" s="86"/>
      <c r="AI672" s="86"/>
      <c r="AJ672" s="86"/>
      <c r="AK672" s="86"/>
      <c r="AL672" s="86"/>
      <c r="AM672" s="86"/>
      <c r="AN672" s="86"/>
    </row>
    <row r="673" spans="1:40" ht="13.5" customHeight="1">
      <c r="A673" s="86"/>
      <c r="B673" s="86"/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  <c r="S673" s="86"/>
      <c r="T673" s="86"/>
      <c r="U673" s="86"/>
      <c r="V673" s="86"/>
      <c r="W673" s="86"/>
      <c r="X673" s="86"/>
      <c r="Y673" s="86"/>
      <c r="Z673" s="86"/>
      <c r="AA673" s="86"/>
      <c r="AB673" s="86"/>
      <c r="AC673" s="86"/>
      <c r="AD673" s="86"/>
      <c r="AE673" s="86"/>
      <c r="AF673" s="86"/>
      <c r="AG673" s="86"/>
      <c r="AH673" s="86"/>
      <c r="AI673" s="86"/>
      <c r="AJ673" s="86"/>
      <c r="AK673" s="86"/>
      <c r="AL673" s="86"/>
      <c r="AM673" s="86"/>
      <c r="AN673" s="86"/>
    </row>
    <row r="674" spans="1:40" ht="13.5" customHeight="1">
      <c r="A674" s="86"/>
      <c r="B674" s="86"/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  <c r="S674" s="86"/>
      <c r="T674" s="86"/>
      <c r="U674" s="86"/>
      <c r="V674" s="86"/>
      <c r="W674" s="86"/>
      <c r="X674" s="86"/>
      <c r="Y674" s="86"/>
      <c r="Z674" s="86"/>
      <c r="AA674" s="86"/>
      <c r="AB674" s="86"/>
      <c r="AC674" s="86"/>
      <c r="AD674" s="86"/>
      <c r="AE674" s="86"/>
      <c r="AF674" s="86"/>
      <c r="AG674" s="86"/>
      <c r="AH674" s="86"/>
      <c r="AI674" s="86"/>
      <c r="AJ674" s="86"/>
      <c r="AK674" s="86"/>
      <c r="AL674" s="86"/>
      <c r="AM674" s="86"/>
      <c r="AN674" s="86"/>
    </row>
    <row r="675" spans="1:40" ht="13.5" customHeight="1">
      <c r="A675" s="86"/>
      <c r="B675" s="86"/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  <c r="S675" s="86"/>
      <c r="T675" s="86"/>
      <c r="U675" s="86"/>
      <c r="V675" s="86"/>
      <c r="W675" s="86"/>
      <c r="X675" s="86"/>
      <c r="Y675" s="86"/>
      <c r="Z675" s="86"/>
      <c r="AA675" s="86"/>
      <c r="AB675" s="86"/>
      <c r="AC675" s="86"/>
      <c r="AD675" s="86"/>
      <c r="AE675" s="86"/>
      <c r="AF675" s="86"/>
      <c r="AG675" s="86"/>
      <c r="AH675" s="86"/>
      <c r="AI675" s="86"/>
      <c r="AJ675" s="86"/>
      <c r="AK675" s="86"/>
      <c r="AL675" s="86"/>
      <c r="AM675" s="86"/>
      <c r="AN675" s="86"/>
    </row>
    <row r="676" spans="1:40" ht="13.5" customHeight="1">
      <c r="A676" s="86"/>
      <c r="B676" s="86"/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  <c r="S676" s="86"/>
      <c r="T676" s="86"/>
      <c r="U676" s="86"/>
      <c r="V676" s="86"/>
      <c r="W676" s="86"/>
      <c r="X676" s="86"/>
      <c r="Y676" s="86"/>
      <c r="Z676" s="86"/>
      <c r="AA676" s="86"/>
      <c r="AB676" s="86"/>
      <c r="AC676" s="86"/>
      <c r="AD676" s="86"/>
      <c r="AE676" s="86"/>
      <c r="AF676" s="86"/>
      <c r="AG676" s="86"/>
      <c r="AH676" s="86"/>
      <c r="AI676" s="86"/>
      <c r="AJ676" s="86"/>
      <c r="AK676" s="86"/>
      <c r="AL676" s="86"/>
      <c r="AM676" s="86"/>
      <c r="AN676" s="86"/>
    </row>
    <row r="677" spans="1:40" ht="13.5" customHeight="1">
      <c r="A677" s="86"/>
      <c r="B677" s="86"/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  <c r="S677" s="86"/>
      <c r="T677" s="86"/>
      <c r="U677" s="86"/>
      <c r="V677" s="86"/>
      <c r="W677" s="86"/>
      <c r="X677" s="86"/>
      <c r="Y677" s="86"/>
      <c r="Z677" s="86"/>
      <c r="AA677" s="86"/>
      <c r="AB677" s="86"/>
      <c r="AC677" s="86"/>
      <c r="AD677" s="86"/>
      <c r="AE677" s="86"/>
      <c r="AF677" s="86"/>
      <c r="AG677" s="86"/>
      <c r="AH677" s="86"/>
      <c r="AI677" s="86"/>
      <c r="AJ677" s="86"/>
      <c r="AK677" s="86"/>
      <c r="AL677" s="86"/>
      <c r="AM677" s="86"/>
      <c r="AN677" s="86"/>
    </row>
    <row r="678" spans="1:40" ht="13.5" customHeight="1">
      <c r="A678" s="86"/>
      <c r="B678" s="86"/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  <c r="S678" s="86"/>
      <c r="T678" s="86"/>
      <c r="U678" s="86"/>
      <c r="V678" s="86"/>
      <c r="W678" s="86"/>
      <c r="X678" s="86"/>
      <c r="Y678" s="86"/>
      <c r="Z678" s="86"/>
      <c r="AA678" s="86"/>
      <c r="AB678" s="86"/>
      <c r="AC678" s="86"/>
      <c r="AD678" s="86"/>
      <c r="AE678" s="86"/>
      <c r="AF678" s="86"/>
      <c r="AG678" s="86"/>
      <c r="AH678" s="86"/>
      <c r="AI678" s="86"/>
      <c r="AJ678" s="86"/>
      <c r="AK678" s="86"/>
      <c r="AL678" s="86"/>
      <c r="AM678" s="86"/>
      <c r="AN678" s="86"/>
    </row>
    <row r="679" spans="1:40" ht="13.5" customHeight="1">
      <c r="A679" s="86"/>
      <c r="B679" s="86"/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  <c r="S679" s="86"/>
      <c r="T679" s="86"/>
      <c r="U679" s="86"/>
      <c r="V679" s="86"/>
      <c r="W679" s="86"/>
      <c r="X679" s="86"/>
      <c r="Y679" s="86"/>
      <c r="Z679" s="86"/>
      <c r="AA679" s="86"/>
      <c r="AB679" s="86"/>
      <c r="AC679" s="86"/>
      <c r="AD679" s="86"/>
      <c r="AE679" s="86"/>
      <c r="AF679" s="86"/>
      <c r="AG679" s="86"/>
      <c r="AH679" s="86"/>
      <c r="AI679" s="86"/>
      <c r="AJ679" s="86"/>
      <c r="AK679" s="86"/>
      <c r="AL679" s="86"/>
      <c r="AM679" s="86"/>
      <c r="AN679" s="86"/>
    </row>
    <row r="680" spans="1:40" ht="13.5" customHeight="1">
      <c r="A680" s="86"/>
      <c r="B680" s="86"/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  <c r="S680" s="86"/>
      <c r="T680" s="86"/>
      <c r="U680" s="86"/>
      <c r="V680" s="86"/>
      <c r="W680" s="86"/>
      <c r="X680" s="86"/>
      <c r="Y680" s="86"/>
      <c r="Z680" s="86"/>
      <c r="AA680" s="86"/>
      <c r="AB680" s="86"/>
      <c r="AC680" s="86"/>
      <c r="AD680" s="86"/>
      <c r="AE680" s="86"/>
      <c r="AF680" s="86"/>
      <c r="AG680" s="86"/>
      <c r="AH680" s="86"/>
      <c r="AI680" s="86"/>
      <c r="AJ680" s="86"/>
      <c r="AK680" s="86"/>
      <c r="AL680" s="86"/>
      <c r="AM680" s="86"/>
      <c r="AN680" s="86"/>
    </row>
    <row r="681" spans="1:40" ht="13.5" customHeight="1">
      <c r="A681" s="86"/>
      <c r="B681" s="86"/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  <c r="S681" s="86"/>
      <c r="T681" s="86"/>
      <c r="U681" s="86"/>
      <c r="V681" s="86"/>
      <c r="W681" s="86"/>
      <c r="X681" s="86"/>
      <c r="Y681" s="86"/>
      <c r="Z681" s="86"/>
      <c r="AA681" s="86"/>
      <c r="AB681" s="86"/>
      <c r="AC681" s="86"/>
      <c r="AD681" s="86"/>
      <c r="AE681" s="86"/>
      <c r="AF681" s="86"/>
      <c r="AG681" s="86"/>
      <c r="AH681" s="86"/>
      <c r="AI681" s="86"/>
      <c r="AJ681" s="86"/>
      <c r="AK681" s="86"/>
      <c r="AL681" s="86"/>
      <c r="AM681" s="86"/>
      <c r="AN681" s="86"/>
    </row>
    <row r="682" spans="1:40" ht="13.5" customHeight="1">
      <c r="A682" s="86"/>
      <c r="B682" s="86"/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  <c r="S682" s="86"/>
      <c r="T682" s="86"/>
      <c r="U682" s="86"/>
      <c r="V682" s="86"/>
      <c r="W682" s="86"/>
      <c r="X682" s="86"/>
      <c r="Y682" s="86"/>
      <c r="Z682" s="86"/>
      <c r="AA682" s="86"/>
      <c r="AB682" s="86"/>
      <c r="AC682" s="86"/>
      <c r="AD682" s="86"/>
      <c r="AE682" s="86"/>
      <c r="AF682" s="86"/>
      <c r="AG682" s="86"/>
      <c r="AH682" s="86"/>
      <c r="AI682" s="86"/>
      <c r="AJ682" s="86"/>
      <c r="AK682" s="86"/>
      <c r="AL682" s="86"/>
      <c r="AM682" s="86"/>
      <c r="AN682" s="86"/>
    </row>
    <row r="683" spans="1:40" ht="13.5" customHeight="1">
      <c r="A683" s="86"/>
      <c r="B683" s="86"/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  <c r="S683" s="86"/>
      <c r="T683" s="86"/>
      <c r="U683" s="86"/>
      <c r="V683" s="86"/>
      <c r="W683" s="86"/>
      <c r="X683" s="86"/>
      <c r="Y683" s="86"/>
      <c r="Z683" s="86"/>
      <c r="AA683" s="86"/>
      <c r="AB683" s="86"/>
      <c r="AC683" s="86"/>
      <c r="AD683" s="86"/>
      <c r="AE683" s="86"/>
      <c r="AF683" s="86"/>
      <c r="AG683" s="86"/>
      <c r="AH683" s="86"/>
      <c r="AI683" s="86"/>
      <c r="AJ683" s="86"/>
      <c r="AK683" s="86"/>
      <c r="AL683" s="86"/>
      <c r="AM683" s="86"/>
      <c r="AN683" s="86"/>
    </row>
    <row r="684" spans="1:40" ht="13.5" customHeight="1">
      <c r="A684" s="86"/>
      <c r="B684" s="86"/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  <c r="S684" s="86"/>
      <c r="T684" s="86"/>
      <c r="U684" s="86"/>
      <c r="V684" s="86"/>
      <c r="W684" s="86"/>
      <c r="X684" s="86"/>
      <c r="Y684" s="86"/>
      <c r="Z684" s="86"/>
      <c r="AA684" s="86"/>
      <c r="AB684" s="86"/>
      <c r="AC684" s="86"/>
      <c r="AD684" s="86"/>
      <c r="AE684" s="86"/>
      <c r="AF684" s="86"/>
      <c r="AG684" s="86"/>
      <c r="AH684" s="86"/>
      <c r="AI684" s="86"/>
      <c r="AJ684" s="86"/>
      <c r="AK684" s="86"/>
      <c r="AL684" s="86"/>
      <c r="AM684" s="86"/>
      <c r="AN684" s="86"/>
    </row>
    <row r="685" spans="1:40" ht="13.5" customHeight="1">
      <c r="A685" s="86"/>
      <c r="B685" s="86"/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  <c r="S685" s="86"/>
      <c r="T685" s="86"/>
      <c r="U685" s="86"/>
      <c r="V685" s="86"/>
      <c r="W685" s="86"/>
      <c r="X685" s="86"/>
      <c r="Y685" s="86"/>
      <c r="Z685" s="86"/>
      <c r="AA685" s="86"/>
      <c r="AB685" s="86"/>
      <c r="AC685" s="86"/>
      <c r="AD685" s="86"/>
      <c r="AE685" s="86"/>
      <c r="AF685" s="86"/>
      <c r="AG685" s="86"/>
      <c r="AH685" s="86"/>
      <c r="AI685" s="86"/>
      <c r="AJ685" s="86"/>
      <c r="AK685" s="86"/>
      <c r="AL685" s="86"/>
      <c r="AM685" s="86"/>
      <c r="AN685" s="86"/>
    </row>
    <row r="686" spans="1:40" ht="13.5" customHeight="1">
      <c r="A686" s="86"/>
      <c r="B686" s="86"/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  <c r="S686" s="86"/>
      <c r="T686" s="86"/>
      <c r="U686" s="86"/>
      <c r="V686" s="86"/>
      <c r="W686" s="86"/>
      <c r="X686" s="86"/>
      <c r="Y686" s="86"/>
      <c r="Z686" s="86"/>
      <c r="AA686" s="86"/>
      <c r="AB686" s="86"/>
      <c r="AC686" s="86"/>
      <c r="AD686" s="86"/>
      <c r="AE686" s="86"/>
      <c r="AF686" s="86"/>
      <c r="AG686" s="86"/>
      <c r="AH686" s="86"/>
      <c r="AI686" s="86"/>
      <c r="AJ686" s="86"/>
      <c r="AK686" s="86"/>
      <c r="AL686" s="86"/>
      <c r="AM686" s="86"/>
      <c r="AN686" s="86"/>
    </row>
    <row r="687" spans="1:40" ht="13.5" customHeight="1">
      <c r="A687" s="86"/>
      <c r="B687" s="86"/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  <c r="S687" s="86"/>
      <c r="T687" s="86"/>
      <c r="U687" s="86"/>
      <c r="V687" s="86"/>
      <c r="W687" s="86"/>
      <c r="X687" s="86"/>
      <c r="Y687" s="86"/>
      <c r="Z687" s="86"/>
      <c r="AA687" s="86"/>
      <c r="AB687" s="86"/>
      <c r="AC687" s="86"/>
      <c r="AD687" s="86"/>
      <c r="AE687" s="86"/>
      <c r="AF687" s="86"/>
      <c r="AG687" s="86"/>
      <c r="AH687" s="86"/>
      <c r="AI687" s="86"/>
      <c r="AJ687" s="86"/>
      <c r="AK687" s="86"/>
      <c r="AL687" s="86"/>
      <c r="AM687" s="86"/>
      <c r="AN687" s="86"/>
    </row>
    <row r="688" spans="1:40" ht="13.5" customHeight="1">
      <c r="A688" s="86"/>
      <c r="B688" s="86"/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  <c r="S688" s="86"/>
      <c r="T688" s="86"/>
      <c r="U688" s="86"/>
      <c r="V688" s="86"/>
      <c r="W688" s="86"/>
      <c r="X688" s="86"/>
      <c r="Y688" s="86"/>
      <c r="Z688" s="86"/>
      <c r="AA688" s="86"/>
      <c r="AB688" s="86"/>
      <c r="AC688" s="86"/>
      <c r="AD688" s="86"/>
      <c r="AE688" s="86"/>
      <c r="AF688" s="86"/>
      <c r="AG688" s="86"/>
      <c r="AH688" s="86"/>
      <c r="AI688" s="86"/>
      <c r="AJ688" s="86"/>
      <c r="AK688" s="86"/>
      <c r="AL688" s="86"/>
      <c r="AM688" s="86"/>
      <c r="AN688" s="86"/>
    </row>
    <row r="689" spans="1:40" ht="13.5" customHeight="1">
      <c r="A689" s="86"/>
      <c r="B689" s="86"/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  <c r="S689" s="86"/>
      <c r="T689" s="86"/>
      <c r="U689" s="86"/>
      <c r="V689" s="86"/>
      <c r="W689" s="86"/>
      <c r="X689" s="86"/>
      <c r="Y689" s="86"/>
      <c r="Z689" s="86"/>
      <c r="AA689" s="86"/>
      <c r="AB689" s="86"/>
      <c r="AC689" s="86"/>
      <c r="AD689" s="86"/>
      <c r="AE689" s="86"/>
      <c r="AF689" s="86"/>
      <c r="AG689" s="86"/>
      <c r="AH689" s="86"/>
      <c r="AI689" s="86"/>
      <c r="AJ689" s="86"/>
      <c r="AK689" s="86"/>
      <c r="AL689" s="86"/>
      <c r="AM689" s="86"/>
      <c r="AN689" s="86"/>
    </row>
    <row r="690" spans="1:40" ht="13.5" customHeight="1">
      <c r="A690" s="86"/>
      <c r="B690" s="86"/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  <c r="S690" s="86"/>
      <c r="T690" s="86"/>
      <c r="U690" s="86"/>
      <c r="V690" s="86"/>
      <c r="W690" s="86"/>
      <c r="X690" s="86"/>
      <c r="Y690" s="86"/>
      <c r="Z690" s="86"/>
      <c r="AA690" s="86"/>
      <c r="AB690" s="86"/>
      <c r="AC690" s="86"/>
      <c r="AD690" s="86"/>
      <c r="AE690" s="86"/>
      <c r="AF690" s="86"/>
      <c r="AG690" s="86"/>
      <c r="AH690" s="86"/>
      <c r="AI690" s="86"/>
      <c r="AJ690" s="86"/>
      <c r="AK690" s="86"/>
      <c r="AL690" s="86"/>
      <c r="AM690" s="86"/>
      <c r="AN690" s="86"/>
    </row>
    <row r="691" spans="1:40" ht="13.5" customHeight="1">
      <c r="A691" s="86"/>
      <c r="B691" s="86"/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  <c r="S691" s="86"/>
      <c r="T691" s="86"/>
      <c r="U691" s="86"/>
      <c r="V691" s="86"/>
      <c r="W691" s="86"/>
      <c r="X691" s="86"/>
      <c r="Y691" s="86"/>
      <c r="Z691" s="86"/>
      <c r="AA691" s="86"/>
      <c r="AB691" s="86"/>
      <c r="AC691" s="86"/>
      <c r="AD691" s="86"/>
      <c r="AE691" s="86"/>
      <c r="AF691" s="86"/>
      <c r="AG691" s="86"/>
      <c r="AH691" s="86"/>
      <c r="AI691" s="86"/>
      <c r="AJ691" s="86"/>
      <c r="AK691" s="86"/>
      <c r="AL691" s="86"/>
      <c r="AM691" s="86"/>
      <c r="AN691" s="86"/>
    </row>
    <row r="692" spans="1:40" ht="13.5" customHeight="1">
      <c r="A692" s="86"/>
      <c r="B692" s="86"/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  <c r="S692" s="86"/>
      <c r="T692" s="86"/>
      <c r="U692" s="86"/>
      <c r="V692" s="86"/>
      <c r="W692" s="86"/>
      <c r="X692" s="86"/>
      <c r="Y692" s="86"/>
      <c r="Z692" s="86"/>
      <c r="AA692" s="86"/>
      <c r="AB692" s="86"/>
      <c r="AC692" s="86"/>
      <c r="AD692" s="86"/>
      <c r="AE692" s="86"/>
      <c r="AF692" s="86"/>
      <c r="AG692" s="86"/>
      <c r="AH692" s="86"/>
      <c r="AI692" s="86"/>
      <c r="AJ692" s="86"/>
      <c r="AK692" s="86"/>
      <c r="AL692" s="86"/>
      <c r="AM692" s="86"/>
      <c r="AN692" s="86"/>
    </row>
    <row r="693" spans="1:40" ht="13.5" customHeight="1">
      <c r="A693" s="86"/>
      <c r="B693" s="86"/>
      <c r="C693" s="86"/>
      <c r="D693" s="86"/>
      <c r="E693" s="86"/>
      <c r="F693" s="86"/>
      <c r="G693" s="86"/>
      <c r="H693" s="86"/>
      <c r="I693" s="86"/>
      <c r="J693" s="86"/>
      <c r="K693" s="86"/>
      <c r="L693" s="86"/>
      <c r="M693" s="86"/>
      <c r="N693" s="86"/>
      <c r="O693" s="86"/>
      <c r="P693" s="86"/>
      <c r="Q693" s="86"/>
      <c r="R693" s="86"/>
      <c r="S693" s="86"/>
      <c r="T693" s="86"/>
      <c r="U693" s="86"/>
      <c r="V693" s="86"/>
      <c r="W693" s="86"/>
      <c r="X693" s="86"/>
      <c r="Y693" s="86"/>
      <c r="Z693" s="86"/>
      <c r="AA693" s="86"/>
      <c r="AB693" s="86"/>
      <c r="AC693" s="86"/>
      <c r="AD693" s="86"/>
      <c r="AE693" s="86"/>
      <c r="AF693" s="86"/>
      <c r="AG693" s="86"/>
      <c r="AH693" s="86"/>
      <c r="AI693" s="86"/>
      <c r="AJ693" s="86"/>
      <c r="AK693" s="86"/>
      <c r="AL693" s="86"/>
      <c r="AM693" s="86"/>
      <c r="AN693" s="86"/>
    </row>
    <row r="694" spans="1:40" ht="13.5" customHeight="1">
      <c r="A694" s="86"/>
      <c r="B694" s="86"/>
      <c r="C694" s="86"/>
      <c r="D694" s="86"/>
      <c r="E694" s="86"/>
      <c r="F694" s="86"/>
      <c r="G694" s="86"/>
      <c r="H694" s="86"/>
      <c r="I694" s="86"/>
      <c r="J694" s="86"/>
      <c r="K694" s="86"/>
      <c r="L694" s="86"/>
      <c r="M694" s="86"/>
      <c r="N694" s="86"/>
      <c r="O694" s="86"/>
      <c r="P694" s="86"/>
      <c r="Q694" s="86"/>
      <c r="R694" s="86"/>
      <c r="S694" s="86"/>
      <c r="T694" s="86"/>
      <c r="U694" s="86"/>
      <c r="V694" s="86"/>
      <c r="W694" s="86"/>
      <c r="X694" s="86"/>
      <c r="Y694" s="86"/>
      <c r="Z694" s="86"/>
      <c r="AA694" s="86"/>
      <c r="AB694" s="86"/>
      <c r="AC694" s="86"/>
      <c r="AD694" s="86"/>
      <c r="AE694" s="86"/>
      <c r="AF694" s="86"/>
      <c r="AG694" s="86"/>
      <c r="AH694" s="86"/>
      <c r="AI694" s="86"/>
      <c r="AJ694" s="86"/>
      <c r="AK694" s="86"/>
      <c r="AL694" s="86"/>
      <c r="AM694" s="86"/>
      <c r="AN694" s="86"/>
    </row>
    <row r="695" spans="1:40" ht="13.5" customHeight="1">
      <c r="A695" s="86"/>
      <c r="B695" s="86"/>
      <c r="C695" s="86"/>
      <c r="D695" s="86"/>
      <c r="E695" s="86"/>
      <c r="F695" s="86"/>
      <c r="G695" s="86"/>
      <c r="H695" s="86"/>
      <c r="I695" s="86"/>
      <c r="J695" s="86"/>
      <c r="K695" s="86"/>
      <c r="L695" s="86"/>
      <c r="M695" s="86"/>
      <c r="N695" s="86"/>
      <c r="O695" s="86"/>
      <c r="P695" s="86"/>
      <c r="Q695" s="86"/>
      <c r="R695" s="86"/>
      <c r="S695" s="86"/>
      <c r="T695" s="86"/>
      <c r="U695" s="86"/>
      <c r="V695" s="86"/>
      <c r="W695" s="86"/>
      <c r="X695" s="86"/>
      <c r="Y695" s="86"/>
      <c r="Z695" s="86"/>
      <c r="AA695" s="86"/>
      <c r="AB695" s="86"/>
      <c r="AC695" s="86"/>
      <c r="AD695" s="86"/>
      <c r="AE695" s="86"/>
      <c r="AF695" s="86"/>
      <c r="AG695" s="86"/>
      <c r="AH695" s="86"/>
      <c r="AI695" s="86"/>
      <c r="AJ695" s="86"/>
      <c r="AK695" s="86"/>
      <c r="AL695" s="86"/>
      <c r="AM695" s="86"/>
      <c r="AN695" s="86"/>
    </row>
    <row r="696" spans="1:40" ht="13.5" customHeight="1">
      <c r="A696" s="86"/>
      <c r="B696" s="86"/>
      <c r="C696" s="86"/>
      <c r="D696" s="86"/>
      <c r="E696" s="86"/>
      <c r="F696" s="86"/>
      <c r="G696" s="86"/>
      <c r="H696" s="86"/>
      <c r="I696" s="86"/>
      <c r="J696" s="86"/>
      <c r="K696" s="86"/>
      <c r="L696" s="86"/>
      <c r="M696" s="86"/>
      <c r="N696" s="86"/>
      <c r="O696" s="86"/>
      <c r="P696" s="86"/>
      <c r="Q696" s="86"/>
      <c r="R696" s="86"/>
      <c r="S696" s="86"/>
      <c r="T696" s="86"/>
      <c r="U696" s="86"/>
      <c r="V696" s="86"/>
      <c r="W696" s="86"/>
      <c r="X696" s="86"/>
      <c r="Y696" s="86"/>
      <c r="Z696" s="86"/>
      <c r="AA696" s="86"/>
      <c r="AB696" s="86"/>
      <c r="AC696" s="86"/>
      <c r="AD696" s="86"/>
      <c r="AE696" s="86"/>
      <c r="AF696" s="86"/>
      <c r="AG696" s="86"/>
      <c r="AH696" s="86"/>
      <c r="AI696" s="86"/>
      <c r="AJ696" s="86"/>
      <c r="AK696" s="86"/>
      <c r="AL696" s="86"/>
      <c r="AM696" s="86"/>
      <c r="AN696" s="86"/>
    </row>
    <row r="697" spans="1:40" ht="13.5" customHeight="1">
      <c r="A697" s="86"/>
      <c r="B697" s="86"/>
      <c r="C697" s="86"/>
      <c r="D697" s="86"/>
      <c r="E697" s="86"/>
      <c r="F697" s="86"/>
      <c r="G697" s="86"/>
      <c r="H697" s="86"/>
      <c r="I697" s="86"/>
      <c r="J697" s="86"/>
      <c r="K697" s="86"/>
      <c r="L697" s="86"/>
      <c r="M697" s="86"/>
      <c r="N697" s="86"/>
      <c r="O697" s="86"/>
      <c r="P697" s="86"/>
      <c r="Q697" s="86"/>
      <c r="R697" s="86"/>
      <c r="S697" s="86"/>
      <c r="T697" s="86"/>
      <c r="U697" s="86"/>
      <c r="V697" s="86"/>
      <c r="W697" s="86"/>
      <c r="X697" s="86"/>
      <c r="Y697" s="86"/>
      <c r="Z697" s="86"/>
      <c r="AA697" s="86"/>
      <c r="AB697" s="86"/>
      <c r="AC697" s="86"/>
      <c r="AD697" s="86"/>
      <c r="AE697" s="86"/>
      <c r="AF697" s="86"/>
      <c r="AG697" s="86"/>
      <c r="AH697" s="86"/>
      <c r="AI697" s="86"/>
      <c r="AJ697" s="86"/>
      <c r="AK697" s="86"/>
      <c r="AL697" s="86"/>
      <c r="AM697" s="86"/>
      <c r="AN697" s="86"/>
    </row>
    <row r="698" spans="1:40" ht="13.5" customHeight="1">
      <c r="A698" s="86"/>
      <c r="B698" s="86"/>
      <c r="C698" s="86"/>
      <c r="D698" s="86"/>
      <c r="E698" s="86"/>
      <c r="F698" s="86"/>
      <c r="G698" s="86"/>
      <c r="H698" s="86"/>
      <c r="I698" s="86"/>
      <c r="J698" s="86"/>
      <c r="K698" s="86"/>
      <c r="L698" s="86"/>
      <c r="M698" s="86"/>
      <c r="N698" s="86"/>
      <c r="O698" s="86"/>
      <c r="P698" s="86"/>
      <c r="Q698" s="86"/>
      <c r="R698" s="86"/>
      <c r="S698" s="86"/>
      <c r="T698" s="86"/>
      <c r="U698" s="86"/>
      <c r="V698" s="86"/>
      <c r="W698" s="86"/>
      <c r="X698" s="86"/>
      <c r="Y698" s="86"/>
      <c r="Z698" s="86"/>
      <c r="AA698" s="86"/>
      <c r="AB698" s="86"/>
      <c r="AC698" s="86"/>
      <c r="AD698" s="86"/>
      <c r="AE698" s="86"/>
      <c r="AF698" s="86"/>
      <c r="AG698" s="86"/>
      <c r="AH698" s="86"/>
      <c r="AI698" s="86"/>
      <c r="AJ698" s="86"/>
      <c r="AK698" s="86"/>
      <c r="AL698" s="86"/>
      <c r="AM698" s="86"/>
      <c r="AN698" s="86"/>
    </row>
    <row r="699" spans="1:40" ht="13.5" customHeight="1">
      <c r="A699" s="86"/>
      <c r="B699" s="86"/>
      <c r="C699" s="86"/>
      <c r="D699" s="86"/>
      <c r="E699" s="86"/>
      <c r="F699" s="86"/>
      <c r="G699" s="86"/>
      <c r="H699" s="86"/>
      <c r="I699" s="86"/>
      <c r="J699" s="86"/>
      <c r="K699" s="86"/>
      <c r="L699" s="86"/>
      <c r="M699" s="86"/>
      <c r="N699" s="86"/>
      <c r="O699" s="86"/>
      <c r="P699" s="86"/>
      <c r="Q699" s="86"/>
      <c r="R699" s="86"/>
      <c r="S699" s="86"/>
      <c r="T699" s="86"/>
      <c r="U699" s="86"/>
      <c r="V699" s="86"/>
      <c r="W699" s="86"/>
      <c r="X699" s="86"/>
      <c r="Y699" s="86"/>
      <c r="Z699" s="86"/>
      <c r="AA699" s="86"/>
      <c r="AB699" s="86"/>
      <c r="AC699" s="86"/>
      <c r="AD699" s="86"/>
      <c r="AE699" s="86"/>
      <c r="AF699" s="86"/>
      <c r="AG699" s="86"/>
      <c r="AH699" s="86"/>
      <c r="AI699" s="86"/>
      <c r="AJ699" s="86"/>
      <c r="AK699" s="86"/>
      <c r="AL699" s="86"/>
      <c r="AM699" s="86"/>
      <c r="AN699" s="86"/>
    </row>
    <row r="700" spans="1:40" ht="13.5" customHeight="1">
      <c r="A700" s="86"/>
      <c r="B700" s="86"/>
      <c r="C700" s="86"/>
      <c r="D700" s="86"/>
      <c r="E700" s="86"/>
      <c r="F700" s="86"/>
      <c r="G700" s="86"/>
      <c r="H700" s="86"/>
      <c r="I700" s="86"/>
      <c r="J700" s="86"/>
      <c r="K700" s="86"/>
      <c r="L700" s="86"/>
      <c r="M700" s="86"/>
      <c r="N700" s="86"/>
      <c r="O700" s="86"/>
      <c r="P700" s="86"/>
      <c r="Q700" s="86"/>
      <c r="R700" s="86"/>
      <c r="S700" s="86"/>
      <c r="T700" s="86"/>
      <c r="U700" s="86"/>
      <c r="V700" s="86"/>
      <c r="W700" s="86"/>
      <c r="X700" s="86"/>
      <c r="Y700" s="86"/>
      <c r="Z700" s="86"/>
      <c r="AA700" s="86"/>
      <c r="AB700" s="86"/>
      <c r="AC700" s="86"/>
      <c r="AD700" s="86"/>
      <c r="AE700" s="86"/>
      <c r="AF700" s="86"/>
      <c r="AG700" s="86"/>
      <c r="AH700" s="86"/>
      <c r="AI700" s="86"/>
      <c r="AJ700" s="86"/>
      <c r="AK700" s="86"/>
      <c r="AL700" s="86"/>
      <c r="AM700" s="86"/>
      <c r="AN700" s="86"/>
    </row>
    <row r="701" spans="1:40" ht="13.5" customHeight="1">
      <c r="A701" s="86"/>
      <c r="B701" s="86"/>
      <c r="C701" s="86"/>
      <c r="D701" s="86"/>
      <c r="E701" s="86"/>
      <c r="F701" s="86"/>
      <c r="G701" s="86"/>
      <c r="H701" s="86"/>
      <c r="I701" s="86"/>
      <c r="J701" s="86"/>
      <c r="K701" s="86"/>
      <c r="L701" s="86"/>
      <c r="M701" s="86"/>
      <c r="N701" s="86"/>
      <c r="O701" s="86"/>
      <c r="P701" s="86"/>
      <c r="Q701" s="86"/>
      <c r="R701" s="86"/>
      <c r="S701" s="86"/>
      <c r="T701" s="86"/>
      <c r="U701" s="86"/>
      <c r="V701" s="86"/>
      <c r="W701" s="86"/>
      <c r="X701" s="86"/>
      <c r="Y701" s="86"/>
      <c r="Z701" s="86"/>
      <c r="AA701" s="86"/>
      <c r="AB701" s="86"/>
      <c r="AC701" s="86"/>
      <c r="AD701" s="86"/>
      <c r="AE701" s="86"/>
      <c r="AF701" s="86"/>
      <c r="AG701" s="86"/>
      <c r="AH701" s="86"/>
      <c r="AI701" s="86"/>
      <c r="AJ701" s="86"/>
      <c r="AK701" s="86"/>
      <c r="AL701" s="86"/>
      <c r="AM701" s="86"/>
      <c r="AN701" s="86"/>
    </row>
    <row r="702" spans="1:40" ht="13.5" customHeight="1">
      <c r="A702" s="86"/>
      <c r="B702" s="86"/>
      <c r="C702" s="86"/>
      <c r="D702" s="86"/>
      <c r="E702" s="86"/>
      <c r="F702" s="86"/>
      <c r="G702" s="86"/>
      <c r="H702" s="86"/>
      <c r="I702" s="86"/>
      <c r="J702" s="86"/>
      <c r="K702" s="86"/>
      <c r="L702" s="86"/>
      <c r="M702" s="86"/>
      <c r="N702" s="86"/>
      <c r="O702" s="86"/>
      <c r="P702" s="86"/>
      <c r="Q702" s="86"/>
      <c r="R702" s="86"/>
      <c r="S702" s="86"/>
      <c r="T702" s="86"/>
      <c r="U702" s="86"/>
      <c r="V702" s="86"/>
      <c r="W702" s="86"/>
      <c r="X702" s="86"/>
      <c r="Y702" s="86"/>
      <c r="Z702" s="86"/>
      <c r="AA702" s="86"/>
      <c r="AB702" s="86"/>
      <c r="AC702" s="86"/>
      <c r="AD702" s="86"/>
      <c r="AE702" s="86"/>
      <c r="AF702" s="86"/>
      <c r="AG702" s="86"/>
      <c r="AH702" s="86"/>
      <c r="AI702" s="86"/>
      <c r="AJ702" s="86"/>
      <c r="AK702" s="86"/>
      <c r="AL702" s="86"/>
      <c r="AM702" s="86"/>
      <c r="AN702" s="86"/>
    </row>
    <row r="703" spans="1:40" ht="13.5" customHeight="1">
      <c r="A703" s="86"/>
      <c r="B703" s="86"/>
      <c r="C703" s="86"/>
      <c r="D703" s="86"/>
      <c r="E703" s="86"/>
      <c r="F703" s="86"/>
      <c r="G703" s="86"/>
      <c r="H703" s="86"/>
      <c r="I703" s="86"/>
      <c r="J703" s="86"/>
      <c r="K703" s="86"/>
      <c r="L703" s="86"/>
      <c r="M703" s="86"/>
      <c r="N703" s="86"/>
      <c r="O703" s="86"/>
      <c r="P703" s="86"/>
      <c r="Q703" s="86"/>
      <c r="R703" s="86"/>
      <c r="S703" s="86"/>
      <c r="T703" s="86"/>
      <c r="U703" s="86"/>
      <c r="V703" s="86"/>
      <c r="W703" s="86"/>
      <c r="X703" s="86"/>
      <c r="Y703" s="86"/>
      <c r="Z703" s="86"/>
      <c r="AA703" s="86"/>
      <c r="AB703" s="86"/>
      <c r="AC703" s="86"/>
      <c r="AD703" s="86"/>
      <c r="AE703" s="86"/>
      <c r="AF703" s="86"/>
      <c r="AG703" s="86"/>
      <c r="AH703" s="86"/>
      <c r="AI703" s="86"/>
      <c r="AJ703" s="86"/>
      <c r="AK703" s="86"/>
      <c r="AL703" s="86"/>
      <c r="AM703" s="86"/>
      <c r="AN703" s="86"/>
    </row>
    <row r="704" spans="1:40" ht="13.5" customHeight="1">
      <c r="A704" s="86"/>
      <c r="B704" s="86"/>
      <c r="C704" s="86"/>
      <c r="D704" s="86"/>
      <c r="E704" s="86"/>
      <c r="F704" s="86"/>
      <c r="G704" s="86"/>
      <c r="H704" s="86"/>
      <c r="I704" s="86"/>
      <c r="J704" s="86"/>
      <c r="K704" s="86"/>
      <c r="L704" s="86"/>
      <c r="M704" s="86"/>
      <c r="N704" s="86"/>
      <c r="O704" s="86"/>
      <c r="P704" s="86"/>
      <c r="Q704" s="86"/>
      <c r="R704" s="86"/>
      <c r="S704" s="86"/>
      <c r="T704" s="86"/>
      <c r="U704" s="86"/>
      <c r="V704" s="86"/>
      <c r="W704" s="86"/>
      <c r="X704" s="86"/>
      <c r="Y704" s="86"/>
      <c r="Z704" s="86"/>
      <c r="AA704" s="86"/>
      <c r="AB704" s="86"/>
      <c r="AC704" s="86"/>
      <c r="AD704" s="86"/>
      <c r="AE704" s="86"/>
      <c r="AF704" s="86"/>
      <c r="AG704" s="86"/>
      <c r="AH704" s="86"/>
      <c r="AI704" s="86"/>
      <c r="AJ704" s="86"/>
      <c r="AK704" s="86"/>
      <c r="AL704" s="86"/>
      <c r="AM704" s="86"/>
      <c r="AN704" s="86"/>
    </row>
    <row r="705" spans="1:40" ht="13.5" customHeight="1">
      <c r="A705" s="86"/>
      <c r="B705" s="86"/>
      <c r="C705" s="86"/>
      <c r="D705" s="86"/>
      <c r="E705" s="86"/>
      <c r="F705" s="86"/>
      <c r="G705" s="86"/>
      <c r="H705" s="86"/>
      <c r="I705" s="86"/>
      <c r="J705" s="86"/>
      <c r="K705" s="86"/>
      <c r="L705" s="86"/>
      <c r="M705" s="86"/>
      <c r="N705" s="86"/>
      <c r="O705" s="86"/>
      <c r="P705" s="86"/>
      <c r="Q705" s="86"/>
      <c r="R705" s="86"/>
      <c r="S705" s="86"/>
      <c r="T705" s="86"/>
      <c r="U705" s="86"/>
      <c r="V705" s="86"/>
      <c r="W705" s="86"/>
      <c r="X705" s="86"/>
      <c r="Y705" s="86"/>
      <c r="Z705" s="86"/>
      <c r="AA705" s="86"/>
      <c r="AB705" s="86"/>
      <c r="AC705" s="86"/>
      <c r="AD705" s="86"/>
      <c r="AE705" s="86"/>
      <c r="AF705" s="86"/>
      <c r="AG705" s="86"/>
      <c r="AH705" s="86"/>
      <c r="AI705" s="86"/>
      <c r="AJ705" s="86"/>
      <c r="AK705" s="86"/>
      <c r="AL705" s="86"/>
      <c r="AM705" s="86"/>
      <c r="AN705" s="86"/>
    </row>
    <row r="706" spans="1:40" ht="13.5" customHeight="1">
      <c r="A706" s="86"/>
      <c r="B706" s="86"/>
      <c r="C706" s="86"/>
      <c r="D706" s="86"/>
      <c r="E706" s="86"/>
      <c r="F706" s="86"/>
      <c r="G706" s="86"/>
      <c r="H706" s="86"/>
      <c r="I706" s="86"/>
      <c r="J706" s="86"/>
      <c r="K706" s="86"/>
      <c r="L706" s="86"/>
      <c r="M706" s="86"/>
      <c r="N706" s="86"/>
      <c r="O706" s="86"/>
      <c r="P706" s="86"/>
      <c r="Q706" s="86"/>
      <c r="R706" s="86"/>
      <c r="S706" s="86"/>
      <c r="T706" s="86"/>
      <c r="U706" s="86"/>
      <c r="V706" s="86"/>
      <c r="W706" s="86"/>
      <c r="X706" s="86"/>
      <c r="Y706" s="86"/>
      <c r="Z706" s="86"/>
      <c r="AA706" s="86"/>
      <c r="AB706" s="86"/>
      <c r="AC706" s="86"/>
      <c r="AD706" s="86"/>
      <c r="AE706" s="86"/>
      <c r="AF706" s="86"/>
      <c r="AG706" s="86"/>
      <c r="AH706" s="86"/>
      <c r="AI706" s="86"/>
      <c r="AJ706" s="86"/>
      <c r="AK706" s="86"/>
      <c r="AL706" s="86"/>
      <c r="AM706" s="86"/>
      <c r="AN706" s="86"/>
    </row>
    <row r="707" spans="1:40" ht="13.5" customHeight="1">
      <c r="A707" s="86"/>
      <c r="B707" s="86"/>
      <c r="C707" s="86"/>
      <c r="D707" s="86"/>
      <c r="E707" s="86"/>
      <c r="F707" s="86"/>
      <c r="G707" s="86"/>
      <c r="H707" s="86"/>
      <c r="I707" s="86"/>
      <c r="J707" s="86"/>
      <c r="K707" s="86"/>
      <c r="L707" s="86"/>
      <c r="M707" s="86"/>
      <c r="N707" s="86"/>
      <c r="O707" s="86"/>
      <c r="P707" s="86"/>
      <c r="Q707" s="86"/>
      <c r="R707" s="86"/>
      <c r="S707" s="86"/>
      <c r="T707" s="86"/>
      <c r="U707" s="86"/>
      <c r="V707" s="86"/>
      <c r="W707" s="86"/>
      <c r="X707" s="86"/>
      <c r="Y707" s="86"/>
      <c r="Z707" s="86"/>
      <c r="AA707" s="86"/>
      <c r="AB707" s="86"/>
      <c r="AC707" s="86"/>
      <c r="AD707" s="86"/>
      <c r="AE707" s="86"/>
      <c r="AF707" s="86"/>
      <c r="AG707" s="86"/>
      <c r="AH707" s="86"/>
      <c r="AI707" s="86"/>
      <c r="AJ707" s="86"/>
      <c r="AK707" s="86"/>
      <c r="AL707" s="86"/>
      <c r="AM707" s="86"/>
      <c r="AN707" s="86"/>
    </row>
    <row r="708" spans="1:40" ht="13.5" customHeight="1">
      <c r="A708" s="86"/>
      <c r="B708" s="86"/>
      <c r="C708" s="86"/>
      <c r="D708" s="86"/>
      <c r="E708" s="86"/>
      <c r="F708" s="86"/>
      <c r="G708" s="86"/>
      <c r="H708" s="86"/>
      <c r="I708" s="86"/>
      <c r="J708" s="86"/>
      <c r="K708" s="86"/>
      <c r="L708" s="86"/>
      <c r="M708" s="86"/>
      <c r="N708" s="86"/>
      <c r="O708" s="86"/>
      <c r="P708" s="86"/>
      <c r="Q708" s="86"/>
      <c r="R708" s="86"/>
      <c r="S708" s="86"/>
      <c r="T708" s="86"/>
      <c r="U708" s="86"/>
      <c r="V708" s="86"/>
      <c r="W708" s="86"/>
      <c r="X708" s="86"/>
      <c r="Y708" s="86"/>
      <c r="Z708" s="86"/>
      <c r="AA708" s="86"/>
      <c r="AB708" s="86"/>
      <c r="AC708" s="86"/>
      <c r="AD708" s="86"/>
      <c r="AE708" s="86"/>
      <c r="AF708" s="86"/>
      <c r="AG708" s="86"/>
      <c r="AH708" s="86"/>
      <c r="AI708" s="86"/>
      <c r="AJ708" s="86"/>
      <c r="AK708" s="86"/>
      <c r="AL708" s="86"/>
      <c r="AM708" s="86"/>
      <c r="AN708" s="86"/>
    </row>
    <row r="709" spans="1:40" ht="13.5" customHeight="1">
      <c r="A709" s="86"/>
      <c r="B709" s="86"/>
      <c r="C709" s="86"/>
      <c r="D709" s="86"/>
      <c r="E709" s="86"/>
      <c r="F709" s="86"/>
      <c r="G709" s="86"/>
      <c r="H709" s="86"/>
      <c r="I709" s="86"/>
      <c r="J709" s="86"/>
      <c r="K709" s="86"/>
      <c r="L709" s="86"/>
      <c r="M709" s="86"/>
      <c r="N709" s="86"/>
      <c r="O709" s="86"/>
      <c r="P709" s="86"/>
      <c r="Q709" s="86"/>
      <c r="R709" s="86"/>
      <c r="S709" s="86"/>
      <c r="T709" s="86"/>
      <c r="U709" s="86"/>
      <c r="V709" s="86"/>
      <c r="W709" s="86"/>
      <c r="X709" s="86"/>
      <c r="Y709" s="86"/>
      <c r="Z709" s="86"/>
      <c r="AA709" s="86"/>
      <c r="AB709" s="86"/>
      <c r="AC709" s="86"/>
      <c r="AD709" s="86"/>
      <c r="AE709" s="86"/>
      <c r="AF709" s="86"/>
      <c r="AG709" s="86"/>
      <c r="AH709" s="86"/>
      <c r="AI709" s="86"/>
      <c r="AJ709" s="86"/>
      <c r="AK709" s="86"/>
      <c r="AL709" s="86"/>
      <c r="AM709" s="86"/>
      <c r="AN709" s="86"/>
    </row>
    <row r="710" spans="1:40" ht="13.5" customHeight="1">
      <c r="A710" s="86"/>
      <c r="B710" s="86"/>
      <c r="C710" s="86"/>
      <c r="D710" s="86"/>
      <c r="E710" s="86"/>
      <c r="F710" s="86"/>
      <c r="G710" s="86"/>
      <c r="H710" s="86"/>
      <c r="I710" s="86"/>
      <c r="J710" s="86"/>
      <c r="K710" s="86"/>
      <c r="L710" s="86"/>
      <c r="M710" s="86"/>
      <c r="N710" s="86"/>
      <c r="O710" s="86"/>
      <c r="P710" s="86"/>
      <c r="Q710" s="86"/>
      <c r="R710" s="86"/>
      <c r="S710" s="86"/>
      <c r="T710" s="86"/>
      <c r="U710" s="86"/>
      <c r="V710" s="86"/>
      <c r="W710" s="86"/>
      <c r="X710" s="86"/>
      <c r="Y710" s="86"/>
      <c r="Z710" s="86"/>
      <c r="AA710" s="86"/>
      <c r="AB710" s="86"/>
      <c r="AC710" s="86"/>
      <c r="AD710" s="86"/>
      <c r="AE710" s="86"/>
      <c r="AF710" s="86"/>
      <c r="AG710" s="86"/>
      <c r="AH710" s="86"/>
      <c r="AI710" s="86"/>
      <c r="AJ710" s="86"/>
      <c r="AK710" s="86"/>
      <c r="AL710" s="86"/>
      <c r="AM710" s="86"/>
      <c r="AN710" s="86"/>
    </row>
    <row r="711" spans="1:40" ht="13.5" customHeight="1">
      <c r="A711" s="86"/>
      <c r="B711" s="86"/>
      <c r="C711" s="86"/>
      <c r="D711" s="86"/>
      <c r="E711" s="86"/>
      <c r="F711" s="86"/>
      <c r="G711" s="86"/>
      <c r="H711" s="86"/>
      <c r="I711" s="86"/>
      <c r="J711" s="86"/>
      <c r="K711" s="86"/>
      <c r="L711" s="86"/>
      <c r="M711" s="86"/>
      <c r="N711" s="86"/>
      <c r="O711" s="86"/>
      <c r="P711" s="86"/>
      <c r="Q711" s="86"/>
      <c r="R711" s="86"/>
      <c r="S711" s="86"/>
      <c r="T711" s="86"/>
      <c r="U711" s="86"/>
      <c r="V711" s="86"/>
      <c r="W711" s="86"/>
      <c r="X711" s="86"/>
      <c r="Y711" s="86"/>
      <c r="Z711" s="86"/>
      <c r="AA711" s="86"/>
      <c r="AB711" s="86"/>
      <c r="AC711" s="86"/>
      <c r="AD711" s="86"/>
      <c r="AE711" s="86"/>
      <c r="AF711" s="86"/>
      <c r="AG711" s="86"/>
      <c r="AH711" s="86"/>
      <c r="AI711" s="86"/>
      <c r="AJ711" s="86"/>
      <c r="AK711" s="86"/>
      <c r="AL711" s="86"/>
      <c r="AM711" s="86"/>
      <c r="AN711" s="86"/>
    </row>
    <row r="712" spans="1:40" ht="13.5" customHeight="1">
      <c r="A712" s="86"/>
      <c r="B712" s="86"/>
      <c r="C712" s="86"/>
      <c r="D712" s="86"/>
      <c r="E712" s="86"/>
      <c r="F712" s="86"/>
      <c r="G712" s="86"/>
      <c r="H712" s="86"/>
      <c r="I712" s="86"/>
      <c r="J712" s="86"/>
      <c r="K712" s="86"/>
      <c r="L712" s="86"/>
      <c r="M712" s="86"/>
      <c r="N712" s="86"/>
      <c r="O712" s="86"/>
      <c r="P712" s="86"/>
      <c r="Q712" s="86"/>
      <c r="R712" s="86"/>
      <c r="S712" s="86"/>
      <c r="T712" s="86"/>
      <c r="U712" s="86"/>
      <c r="V712" s="86"/>
      <c r="W712" s="86"/>
      <c r="X712" s="86"/>
      <c r="Y712" s="86"/>
      <c r="Z712" s="86"/>
      <c r="AA712" s="86"/>
      <c r="AB712" s="86"/>
      <c r="AC712" s="86"/>
      <c r="AD712" s="86"/>
      <c r="AE712" s="86"/>
      <c r="AF712" s="86"/>
      <c r="AG712" s="86"/>
      <c r="AH712" s="86"/>
      <c r="AI712" s="86"/>
      <c r="AJ712" s="86"/>
      <c r="AK712" s="86"/>
      <c r="AL712" s="86"/>
      <c r="AM712" s="86"/>
      <c r="AN712" s="86"/>
    </row>
    <row r="713" spans="1:40" ht="13.5" customHeight="1">
      <c r="A713" s="86"/>
      <c r="B713" s="86"/>
      <c r="C713" s="86"/>
      <c r="D713" s="86"/>
      <c r="E713" s="86"/>
      <c r="F713" s="86"/>
      <c r="G713" s="86"/>
      <c r="H713" s="86"/>
      <c r="I713" s="86"/>
      <c r="J713" s="86"/>
      <c r="K713" s="86"/>
      <c r="L713" s="86"/>
      <c r="M713" s="86"/>
      <c r="N713" s="86"/>
      <c r="O713" s="86"/>
      <c r="P713" s="86"/>
      <c r="Q713" s="86"/>
      <c r="R713" s="86"/>
      <c r="S713" s="86"/>
      <c r="T713" s="86"/>
      <c r="U713" s="86"/>
      <c r="V713" s="86"/>
      <c r="W713" s="86"/>
      <c r="X713" s="86"/>
      <c r="Y713" s="86"/>
      <c r="Z713" s="86"/>
      <c r="AA713" s="86"/>
      <c r="AB713" s="86"/>
      <c r="AC713" s="86"/>
      <c r="AD713" s="86"/>
      <c r="AE713" s="86"/>
      <c r="AF713" s="86"/>
      <c r="AG713" s="86"/>
      <c r="AH713" s="86"/>
      <c r="AI713" s="86"/>
      <c r="AJ713" s="86"/>
      <c r="AK713" s="86"/>
      <c r="AL713" s="86"/>
      <c r="AM713" s="86"/>
      <c r="AN713" s="86"/>
    </row>
    <row r="714" spans="1:40" ht="13.5" customHeight="1">
      <c r="A714" s="86"/>
      <c r="B714" s="86"/>
      <c r="C714" s="86"/>
      <c r="D714" s="86"/>
      <c r="E714" s="86"/>
      <c r="F714" s="86"/>
      <c r="G714" s="86"/>
      <c r="H714" s="86"/>
      <c r="I714" s="86"/>
      <c r="J714" s="86"/>
      <c r="K714" s="86"/>
      <c r="L714" s="86"/>
      <c r="M714" s="86"/>
      <c r="N714" s="86"/>
      <c r="O714" s="86"/>
      <c r="P714" s="86"/>
      <c r="Q714" s="86"/>
      <c r="R714" s="86"/>
      <c r="S714" s="86"/>
      <c r="T714" s="86"/>
      <c r="U714" s="86"/>
      <c r="V714" s="86"/>
      <c r="W714" s="86"/>
      <c r="X714" s="86"/>
      <c r="Y714" s="86"/>
      <c r="Z714" s="86"/>
      <c r="AA714" s="86"/>
      <c r="AB714" s="86"/>
      <c r="AC714" s="86"/>
      <c r="AD714" s="86"/>
      <c r="AE714" s="86"/>
      <c r="AF714" s="86"/>
      <c r="AG714" s="86"/>
      <c r="AH714" s="86"/>
      <c r="AI714" s="86"/>
      <c r="AJ714" s="86"/>
      <c r="AK714" s="86"/>
      <c r="AL714" s="86"/>
      <c r="AM714" s="86"/>
      <c r="AN714" s="86"/>
    </row>
    <row r="715" spans="1:40" ht="13.5" customHeight="1">
      <c r="A715" s="86"/>
      <c r="B715" s="86"/>
      <c r="C715" s="86"/>
      <c r="D715" s="86"/>
      <c r="E715" s="86"/>
      <c r="F715" s="86"/>
      <c r="G715" s="86"/>
      <c r="H715" s="86"/>
      <c r="I715" s="86"/>
      <c r="J715" s="86"/>
      <c r="K715" s="86"/>
      <c r="L715" s="86"/>
      <c r="M715" s="86"/>
      <c r="N715" s="86"/>
      <c r="O715" s="86"/>
      <c r="P715" s="86"/>
      <c r="Q715" s="86"/>
      <c r="R715" s="86"/>
      <c r="S715" s="86"/>
      <c r="T715" s="86"/>
      <c r="U715" s="86"/>
      <c r="V715" s="86"/>
      <c r="W715" s="86"/>
      <c r="X715" s="86"/>
      <c r="Y715" s="86"/>
      <c r="Z715" s="86"/>
      <c r="AA715" s="86"/>
      <c r="AB715" s="86"/>
      <c r="AC715" s="86"/>
      <c r="AD715" s="86"/>
      <c r="AE715" s="86"/>
      <c r="AF715" s="86"/>
      <c r="AG715" s="86"/>
      <c r="AH715" s="86"/>
      <c r="AI715" s="86"/>
      <c r="AJ715" s="86"/>
      <c r="AK715" s="86"/>
      <c r="AL715" s="86"/>
      <c r="AM715" s="86"/>
      <c r="AN715" s="86"/>
    </row>
    <row r="716" spans="1:40" ht="13.5" customHeight="1">
      <c r="A716" s="86"/>
      <c r="B716" s="86"/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  <c r="S716" s="86"/>
      <c r="T716" s="86"/>
      <c r="U716" s="86"/>
      <c r="V716" s="86"/>
      <c r="W716" s="86"/>
      <c r="X716" s="86"/>
      <c r="Y716" s="86"/>
      <c r="Z716" s="86"/>
      <c r="AA716" s="86"/>
      <c r="AB716" s="86"/>
      <c r="AC716" s="86"/>
      <c r="AD716" s="86"/>
      <c r="AE716" s="86"/>
      <c r="AF716" s="86"/>
      <c r="AG716" s="86"/>
      <c r="AH716" s="86"/>
      <c r="AI716" s="86"/>
      <c r="AJ716" s="86"/>
      <c r="AK716" s="86"/>
      <c r="AL716" s="86"/>
      <c r="AM716" s="86"/>
      <c r="AN716" s="86"/>
    </row>
    <row r="717" spans="1:40" ht="13.5" customHeight="1">
      <c r="A717" s="86"/>
      <c r="B717" s="86"/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  <c r="S717" s="86"/>
      <c r="T717" s="86"/>
      <c r="U717" s="86"/>
      <c r="V717" s="86"/>
      <c r="W717" s="86"/>
      <c r="X717" s="86"/>
      <c r="Y717" s="86"/>
      <c r="Z717" s="86"/>
      <c r="AA717" s="86"/>
      <c r="AB717" s="86"/>
      <c r="AC717" s="86"/>
      <c r="AD717" s="86"/>
      <c r="AE717" s="86"/>
      <c r="AF717" s="86"/>
      <c r="AG717" s="86"/>
      <c r="AH717" s="86"/>
      <c r="AI717" s="86"/>
      <c r="AJ717" s="86"/>
      <c r="AK717" s="86"/>
      <c r="AL717" s="86"/>
      <c r="AM717" s="86"/>
      <c r="AN717" s="86"/>
    </row>
    <row r="718" spans="1:40" ht="13.5" customHeight="1">
      <c r="A718" s="86"/>
      <c r="B718" s="86"/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  <c r="S718" s="86"/>
      <c r="T718" s="86"/>
      <c r="U718" s="86"/>
      <c r="V718" s="86"/>
      <c r="W718" s="86"/>
      <c r="X718" s="86"/>
      <c r="Y718" s="86"/>
      <c r="Z718" s="86"/>
      <c r="AA718" s="86"/>
      <c r="AB718" s="86"/>
      <c r="AC718" s="86"/>
      <c r="AD718" s="86"/>
      <c r="AE718" s="86"/>
      <c r="AF718" s="86"/>
      <c r="AG718" s="86"/>
      <c r="AH718" s="86"/>
      <c r="AI718" s="86"/>
      <c r="AJ718" s="86"/>
      <c r="AK718" s="86"/>
      <c r="AL718" s="86"/>
      <c r="AM718" s="86"/>
      <c r="AN718" s="86"/>
    </row>
    <row r="719" spans="1:40" ht="13.5" customHeight="1">
      <c r="A719" s="86"/>
      <c r="B719" s="86"/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  <c r="S719" s="86"/>
      <c r="T719" s="86"/>
      <c r="U719" s="86"/>
      <c r="V719" s="86"/>
      <c r="W719" s="86"/>
      <c r="X719" s="86"/>
      <c r="Y719" s="86"/>
      <c r="Z719" s="86"/>
      <c r="AA719" s="86"/>
      <c r="AB719" s="86"/>
      <c r="AC719" s="86"/>
      <c r="AD719" s="86"/>
      <c r="AE719" s="86"/>
      <c r="AF719" s="86"/>
      <c r="AG719" s="86"/>
      <c r="AH719" s="86"/>
      <c r="AI719" s="86"/>
      <c r="AJ719" s="86"/>
      <c r="AK719" s="86"/>
      <c r="AL719" s="86"/>
      <c r="AM719" s="86"/>
      <c r="AN719" s="86"/>
    </row>
    <row r="720" spans="1:40" ht="13.5" customHeight="1">
      <c r="A720" s="86"/>
      <c r="B720" s="86"/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  <c r="S720" s="86"/>
      <c r="T720" s="86"/>
      <c r="U720" s="86"/>
      <c r="V720" s="86"/>
      <c r="W720" s="86"/>
      <c r="X720" s="86"/>
      <c r="Y720" s="86"/>
      <c r="Z720" s="86"/>
      <c r="AA720" s="86"/>
      <c r="AB720" s="86"/>
      <c r="AC720" s="86"/>
      <c r="AD720" s="86"/>
      <c r="AE720" s="86"/>
      <c r="AF720" s="86"/>
      <c r="AG720" s="86"/>
      <c r="AH720" s="86"/>
      <c r="AI720" s="86"/>
      <c r="AJ720" s="86"/>
      <c r="AK720" s="86"/>
      <c r="AL720" s="86"/>
      <c r="AM720" s="86"/>
      <c r="AN720" s="86"/>
    </row>
    <row r="721" spans="1:40" ht="13.5" customHeight="1">
      <c r="A721" s="86"/>
      <c r="B721" s="86"/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  <c r="S721" s="86"/>
      <c r="T721" s="86"/>
      <c r="U721" s="86"/>
      <c r="V721" s="86"/>
      <c r="W721" s="86"/>
      <c r="X721" s="86"/>
      <c r="Y721" s="86"/>
      <c r="Z721" s="86"/>
      <c r="AA721" s="86"/>
      <c r="AB721" s="86"/>
      <c r="AC721" s="86"/>
      <c r="AD721" s="86"/>
      <c r="AE721" s="86"/>
      <c r="AF721" s="86"/>
      <c r="AG721" s="86"/>
      <c r="AH721" s="86"/>
      <c r="AI721" s="86"/>
      <c r="AJ721" s="86"/>
      <c r="AK721" s="86"/>
      <c r="AL721" s="86"/>
      <c r="AM721" s="86"/>
      <c r="AN721" s="86"/>
    </row>
    <row r="722" spans="1:40" ht="13.5" customHeight="1">
      <c r="A722" s="86"/>
      <c r="B722" s="86"/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  <c r="S722" s="86"/>
      <c r="T722" s="86"/>
      <c r="U722" s="86"/>
      <c r="V722" s="86"/>
      <c r="W722" s="86"/>
      <c r="X722" s="86"/>
      <c r="Y722" s="86"/>
      <c r="Z722" s="86"/>
      <c r="AA722" s="86"/>
      <c r="AB722" s="86"/>
      <c r="AC722" s="86"/>
      <c r="AD722" s="86"/>
      <c r="AE722" s="86"/>
      <c r="AF722" s="86"/>
      <c r="AG722" s="86"/>
      <c r="AH722" s="86"/>
      <c r="AI722" s="86"/>
      <c r="AJ722" s="86"/>
      <c r="AK722" s="86"/>
      <c r="AL722" s="86"/>
      <c r="AM722" s="86"/>
      <c r="AN722" s="86"/>
    </row>
    <row r="723" spans="1:40" ht="13.5" customHeight="1">
      <c r="A723" s="86"/>
      <c r="B723" s="86"/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  <c r="S723" s="86"/>
      <c r="T723" s="86"/>
      <c r="U723" s="86"/>
      <c r="V723" s="86"/>
      <c r="W723" s="86"/>
      <c r="X723" s="86"/>
      <c r="Y723" s="86"/>
      <c r="Z723" s="86"/>
      <c r="AA723" s="86"/>
      <c r="AB723" s="86"/>
      <c r="AC723" s="86"/>
      <c r="AD723" s="86"/>
      <c r="AE723" s="86"/>
      <c r="AF723" s="86"/>
      <c r="AG723" s="86"/>
      <c r="AH723" s="86"/>
      <c r="AI723" s="86"/>
      <c r="AJ723" s="86"/>
      <c r="AK723" s="86"/>
      <c r="AL723" s="86"/>
      <c r="AM723" s="86"/>
      <c r="AN723" s="86"/>
    </row>
    <row r="724" spans="1:40" ht="13.5" customHeight="1">
      <c r="A724" s="86"/>
      <c r="B724" s="86"/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  <c r="S724" s="86"/>
      <c r="T724" s="86"/>
      <c r="U724" s="86"/>
      <c r="V724" s="86"/>
      <c r="W724" s="86"/>
      <c r="X724" s="86"/>
      <c r="Y724" s="86"/>
      <c r="Z724" s="86"/>
      <c r="AA724" s="86"/>
      <c r="AB724" s="86"/>
      <c r="AC724" s="86"/>
      <c r="AD724" s="86"/>
      <c r="AE724" s="86"/>
      <c r="AF724" s="86"/>
      <c r="AG724" s="86"/>
      <c r="AH724" s="86"/>
      <c r="AI724" s="86"/>
      <c r="AJ724" s="86"/>
      <c r="AK724" s="86"/>
      <c r="AL724" s="86"/>
      <c r="AM724" s="86"/>
      <c r="AN724" s="86"/>
    </row>
    <row r="725" spans="1:40" ht="13.5" customHeight="1">
      <c r="A725" s="86"/>
      <c r="B725" s="86"/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  <c r="S725" s="86"/>
      <c r="T725" s="86"/>
      <c r="U725" s="86"/>
      <c r="V725" s="86"/>
      <c r="W725" s="86"/>
      <c r="X725" s="86"/>
      <c r="Y725" s="86"/>
      <c r="Z725" s="86"/>
      <c r="AA725" s="86"/>
      <c r="AB725" s="86"/>
      <c r="AC725" s="86"/>
      <c r="AD725" s="86"/>
      <c r="AE725" s="86"/>
      <c r="AF725" s="86"/>
      <c r="AG725" s="86"/>
      <c r="AH725" s="86"/>
      <c r="AI725" s="86"/>
      <c r="AJ725" s="86"/>
      <c r="AK725" s="86"/>
      <c r="AL725" s="86"/>
      <c r="AM725" s="86"/>
      <c r="AN725" s="86"/>
    </row>
    <row r="726" spans="1:40" ht="13.5" customHeight="1">
      <c r="A726" s="86"/>
      <c r="B726" s="86"/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  <c r="S726" s="86"/>
      <c r="T726" s="86"/>
      <c r="U726" s="86"/>
      <c r="V726" s="86"/>
      <c r="W726" s="86"/>
      <c r="X726" s="86"/>
      <c r="Y726" s="86"/>
      <c r="Z726" s="86"/>
      <c r="AA726" s="86"/>
      <c r="AB726" s="86"/>
      <c r="AC726" s="86"/>
      <c r="AD726" s="86"/>
      <c r="AE726" s="86"/>
      <c r="AF726" s="86"/>
      <c r="AG726" s="86"/>
      <c r="AH726" s="86"/>
      <c r="AI726" s="86"/>
      <c r="AJ726" s="86"/>
      <c r="AK726" s="86"/>
      <c r="AL726" s="86"/>
      <c r="AM726" s="86"/>
      <c r="AN726" s="86"/>
    </row>
    <row r="727" spans="1:40" ht="13.5" customHeight="1">
      <c r="A727" s="86"/>
      <c r="B727" s="86"/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  <c r="S727" s="86"/>
      <c r="T727" s="86"/>
      <c r="U727" s="86"/>
      <c r="V727" s="86"/>
      <c r="W727" s="86"/>
      <c r="X727" s="86"/>
      <c r="Y727" s="86"/>
      <c r="Z727" s="86"/>
      <c r="AA727" s="86"/>
      <c r="AB727" s="86"/>
      <c r="AC727" s="86"/>
      <c r="AD727" s="86"/>
      <c r="AE727" s="86"/>
      <c r="AF727" s="86"/>
      <c r="AG727" s="86"/>
      <c r="AH727" s="86"/>
      <c r="AI727" s="86"/>
      <c r="AJ727" s="86"/>
      <c r="AK727" s="86"/>
      <c r="AL727" s="86"/>
      <c r="AM727" s="86"/>
      <c r="AN727" s="86"/>
    </row>
    <row r="728" spans="1:40" ht="13.5" customHeight="1">
      <c r="A728" s="86"/>
      <c r="B728" s="86"/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  <c r="S728" s="86"/>
      <c r="T728" s="86"/>
      <c r="U728" s="86"/>
      <c r="V728" s="86"/>
      <c r="W728" s="86"/>
      <c r="X728" s="86"/>
      <c r="Y728" s="86"/>
      <c r="Z728" s="86"/>
      <c r="AA728" s="86"/>
      <c r="AB728" s="86"/>
      <c r="AC728" s="86"/>
      <c r="AD728" s="86"/>
      <c r="AE728" s="86"/>
      <c r="AF728" s="86"/>
      <c r="AG728" s="86"/>
      <c r="AH728" s="86"/>
      <c r="AI728" s="86"/>
      <c r="AJ728" s="86"/>
      <c r="AK728" s="86"/>
      <c r="AL728" s="86"/>
      <c r="AM728" s="86"/>
      <c r="AN728" s="86"/>
    </row>
    <row r="729" spans="1:40" ht="13.5" customHeight="1">
      <c r="A729" s="86"/>
      <c r="B729" s="86"/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  <c r="S729" s="86"/>
      <c r="T729" s="86"/>
      <c r="U729" s="86"/>
      <c r="V729" s="86"/>
      <c r="W729" s="86"/>
      <c r="X729" s="86"/>
      <c r="Y729" s="86"/>
      <c r="Z729" s="86"/>
      <c r="AA729" s="86"/>
      <c r="AB729" s="86"/>
      <c r="AC729" s="86"/>
      <c r="AD729" s="86"/>
      <c r="AE729" s="86"/>
      <c r="AF729" s="86"/>
      <c r="AG729" s="86"/>
      <c r="AH729" s="86"/>
      <c r="AI729" s="86"/>
      <c r="AJ729" s="86"/>
      <c r="AK729" s="86"/>
      <c r="AL729" s="86"/>
      <c r="AM729" s="86"/>
      <c r="AN729" s="86"/>
    </row>
    <row r="730" spans="1:40" ht="13.5" customHeight="1">
      <c r="A730" s="86"/>
      <c r="B730" s="86"/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  <c r="S730" s="86"/>
      <c r="T730" s="86"/>
      <c r="U730" s="86"/>
      <c r="V730" s="86"/>
      <c r="W730" s="86"/>
      <c r="X730" s="86"/>
      <c r="Y730" s="86"/>
      <c r="Z730" s="86"/>
      <c r="AA730" s="86"/>
      <c r="AB730" s="86"/>
      <c r="AC730" s="86"/>
      <c r="AD730" s="86"/>
      <c r="AE730" s="86"/>
      <c r="AF730" s="86"/>
      <c r="AG730" s="86"/>
      <c r="AH730" s="86"/>
      <c r="AI730" s="86"/>
      <c r="AJ730" s="86"/>
      <c r="AK730" s="86"/>
      <c r="AL730" s="86"/>
      <c r="AM730" s="86"/>
      <c r="AN730" s="86"/>
    </row>
    <row r="731" spans="1:40" ht="13.5" customHeight="1">
      <c r="A731" s="86"/>
      <c r="B731" s="86"/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  <c r="S731" s="86"/>
      <c r="T731" s="86"/>
      <c r="U731" s="86"/>
      <c r="V731" s="86"/>
      <c r="W731" s="86"/>
      <c r="X731" s="86"/>
      <c r="Y731" s="86"/>
      <c r="Z731" s="86"/>
      <c r="AA731" s="86"/>
      <c r="AB731" s="86"/>
      <c r="AC731" s="86"/>
      <c r="AD731" s="86"/>
      <c r="AE731" s="86"/>
      <c r="AF731" s="86"/>
      <c r="AG731" s="86"/>
      <c r="AH731" s="86"/>
      <c r="AI731" s="86"/>
      <c r="AJ731" s="86"/>
      <c r="AK731" s="86"/>
      <c r="AL731" s="86"/>
      <c r="AM731" s="86"/>
      <c r="AN731" s="86"/>
    </row>
    <row r="732" spans="1:40" ht="13.5" customHeight="1">
      <c r="A732" s="86"/>
      <c r="B732" s="86"/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  <c r="S732" s="86"/>
      <c r="T732" s="86"/>
      <c r="U732" s="86"/>
      <c r="V732" s="86"/>
      <c r="W732" s="86"/>
      <c r="X732" s="86"/>
      <c r="Y732" s="86"/>
      <c r="Z732" s="86"/>
      <c r="AA732" s="86"/>
      <c r="AB732" s="86"/>
      <c r="AC732" s="86"/>
      <c r="AD732" s="86"/>
      <c r="AE732" s="86"/>
      <c r="AF732" s="86"/>
      <c r="AG732" s="86"/>
      <c r="AH732" s="86"/>
      <c r="AI732" s="86"/>
      <c r="AJ732" s="86"/>
      <c r="AK732" s="86"/>
      <c r="AL732" s="86"/>
      <c r="AM732" s="86"/>
      <c r="AN732" s="86"/>
    </row>
    <row r="733" spans="1:40" ht="13.5" customHeight="1">
      <c r="A733" s="86"/>
      <c r="B733" s="86"/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  <c r="S733" s="86"/>
      <c r="T733" s="86"/>
      <c r="U733" s="86"/>
      <c r="V733" s="86"/>
      <c r="W733" s="86"/>
      <c r="X733" s="86"/>
      <c r="Y733" s="86"/>
      <c r="Z733" s="86"/>
      <c r="AA733" s="86"/>
      <c r="AB733" s="86"/>
      <c r="AC733" s="86"/>
      <c r="AD733" s="86"/>
      <c r="AE733" s="86"/>
      <c r="AF733" s="86"/>
      <c r="AG733" s="86"/>
      <c r="AH733" s="86"/>
      <c r="AI733" s="86"/>
      <c r="AJ733" s="86"/>
      <c r="AK733" s="86"/>
      <c r="AL733" s="86"/>
      <c r="AM733" s="86"/>
      <c r="AN733" s="86"/>
    </row>
    <row r="734" spans="1:40" ht="13.5" customHeight="1">
      <c r="A734" s="86"/>
      <c r="B734" s="86"/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  <c r="S734" s="86"/>
      <c r="T734" s="86"/>
      <c r="U734" s="86"/>
      <c r="V734" s="86"/>
      <c r="W734" s="86"/>
      <c r="X734" s="86"/>
      <c r="Y734" s="86"/>
      <c r="Z734" s="86"/>
      <c r="AA734" s="86"/>
      <c r="AB734" s="86"/>
      <c r="AC734" s="86"/>
      <c r="AD734" s="86"/>
      <c r="AE734" s="86"/>
      <c r="AF734" s="86"/>
      <c r="AG734" s="86"/>
      <c r="AH734" s="86"/>
      <c r="AI734" s="86"/>
      <c r="AJ734" s="86"/>
      <c r="AK734" s="86"/>
      <c r="AL734" s="86"/>
      <c r="AM734" s="86"/>
      <c r="AN734" s="86"/>
    </row>
    <row r="735" spans="1:40" ht="13.5" customHeight="1">
      <c r="A735" s="86"/>
      <c r="B735" s="86"/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  <c r="S735" s="86"/>
      <c r="T735" s="86"/>
      <c r="U735" s="86"/>
      <c r="V735" s="86"/>
      <c r="W735" s="86"/>
      <c r="X735" s="86"/>
      <c r="Y735" s="86"/>
      <c r="Z735" s="86"/>
      <c r="AA735" s="86"/>
      <c r="AB735" s="86"/>
      <c r="AC735" s="86"/>
      <c r="AD735" s="86"/>
      <c r="AE735" s="86"/>
      <c r="AF735" s="86"/>
      <c r="AG735" s="86"/>
      <c r="AH735" s="86"/>
      <c r="AI735" s="86"/>
      <c r="AJ735" s="86"/>
      <c r="AK735" s="86"/>
      <c r="AL735" s="86"/>
      <c r="AM735" s="86"/>
      <c r="AN735" s="86"/>
    </row>
    <row r="736" spans="1:40" ht="13.5" customHeight="1">
      <c r="A736" s="86"/>
      <c r="B736" s="86"/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  <c r="S736" s="86"/>
      <c r="T736" s="86"/>
      <c r="U736" s="86"/>
      <c r="V736" s="86"/>
      <c r="W736" s="86"/>
      <c r="X736" s="86"/>
      <c r="Y736" s="86"/>
      <c r="Z736" s="86"/>
      <c r="AA736" s="86"/>
      <c r="AB736" s="86"/>
      <c r="AC736" s="86"/>
      <c r="AD736" s="86"/>
      <c r="AE736" s="86"/>
      <c r="AF736" s="86"/>
      <c r="AG736" s="86"/>
      <c r="AH736" s="86"/>
      <c r="AI736" s="86"/>
      <c r="AJ736" s="86"/>
      <c r="AK736" s="86"/>
      <c r="AL736" s="86"/>
      <c r="AM736" s="86"/>
      <c r="AN736" s="86"/>
    </row>
    <row r="737" spans="1:40" ht="13.5" customHeight="1">
      <c r="A737" s="86"/>
      <c r="B737" s="86"/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  <c r="S737" s="86"/>
      <c r="T737" s="86"/>
      <c r="U737" s="86"/>
      <c r="V737" s="86"/>
      <c r="W737" s="86"/>
      <c r="X737" s="86"/>
      <c r="Y737" s="86"/>
      <c r="Z737" s="86"/>
      <c r="AA737" s="86"/>
      <c r="AB737" s="86"/>
      <c r="AC737" s="86"/>
      <c r="AD737" s="86"/>
      <c r="AE737" s="86"/>
      <c r="AF737" s="86"/>
      <c r="AG737" s="86"/>
      <c r="AH737" s="86"/>
      <c r="AI737" s="86"/>
      <c r="AJ737" s="86"/>
      <c r="AK737" s="86"/>
      <c r="AL737" s="86"/>
      <c r="AM737" s="86"/>
      <c r="AN737" s="86"/>
    </row>
    <row r="738" spans="1:40" ht="13.5" customHeight="1">
      <c r="A738" s="86"/>
      <c r="B738" s="86"/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  <c r="S738" s="86"/>
      <c r="T738" s="86"/>
      <c r="U738" s="86"/>
      <c r="V738" s="86"/>
      <c r="W738" s="86"/>
      <c r="X738" s="86"/>
      <c r="Y738" s="86"/>
      <c r="Z738" s="86"/>
      <c r="AA738" s="86"/>
      <c r="AB738" s="86"/>
      <c r="AC738" s="86"/>
      <c r="AD738" s="86"/>
      <c r="AE738" s="86"/>
      <c r="AF738" s="86"/>
      <c r="AG738" s="86"/>
      <c r="AH738" s="86"/>
      <c r="AI738" s="86"/>
      <c r="AJ738" s="86"/>
      <c r="AK738" s="86"/>
      <c r="AL738" s="86"/>
      <c r="AM738" s="86"/>
      <c r="AN738" s="86"/>
    </row>
    <row r="739" spans="1:40" ht="13.5" customHeight="1">
      <c r="A739" s="86"/>
      <c r="B739" s="86"/>
      <c r="C739" s="86"/>
      <c r="D739" s="86"/>
      <c r="E739" s="86"/>
      <c r="F739" s="86"/>
      <c r="G739" s="86"/>
      <c r="H739" s="86"/>
      <c r="I739" s="86"/>
      <c r="J739" s="86"/>
      <c r="K739" s="86"/>
      <c r="L739" s="86"/>
      <c r="M739" s="86"/>
      <c r="N739" s="86"/>
      <c r="O739" s="86"/>
      <c r="P739" s="86"/>
      <c r="Q739" s="86"/>
      <c r="R739" s="86"/>
      <c r="S739" s="86"/>
      <c r="T739" s="86"/>
      <c r="U739" s="86"/>
      <c r="V739" s="86"/>
      <c r="W739" s="86"/>
      <c r="X739" s="86"/>
      <c r="Y739" s="86"/>
      <c r="Z739" s="86"/>
      <c r="AA739" s="86"/>
      <c r="AB739" s="86"/>
      <c r="AC739" s="86"/>
      <c r="AD739" s="86"/>
      <c r="AE739" s="86"/>
      <c r="AF739" s="86"/>
      <c r="AG739" s="86"/>
      <c r="AH739" s="86"/>
      <c r="AI739" s="86"/>
      <c r="AJ739" s="86"/>
      <c r="AK739" s="86"/>
      <c r="AL739" s="86"/>
      <c r="AM739" s="86"/>
      <c r="AN739" s="86"/>
    </row>
    <row r="740" spans="1:40" ht="13.5" customHeight="1">
      <c r="A740" s="86"/>
      <c r="B740" s="86"/>
      <c r="C740" s="86"/>
      <c r="D740" s="86"/>
      <c r="E740" s="86"/>
      <c r="F740" s="86"/>
      <c r="G740" s="86"/>
      <c r="H740" s="86"/>
      <c r="I740" s="86"/>
      <c r="J740" s="86"/>
      <c r="K740" s="86"/>
      <c r="L740" s="86"/>
      <c r="M740" s="86"/>
      <c r="N740" s="86"/>
      <c r="O740" s="86"/>
      <c r="P740" s="86"/>
      <c r="Q740" s="86"/>
      <c r="R740" s="86"/>
      <c r="S740" s="86"/>
      <c r="T740" s="86"/>
      <c r="U740" s="86"/>
      <c r="V740" s="86"/>
      <c r="W740" s="86"/>
      <c r="X740" s="86"/>
      <c r="Y740" s="86"/>
      <c r="Z740" s="86"/>
      <c r="AA740" s="86"/>
      <c r="AB740" s="86"/>
      <c r="AC740" s="86"/>
      <c r="AD740" s="86"/>
      <c r="AE740" s="86"/>
      <c r="AF740" s="86"/>
      <c r="AG740" s="86"/>
      <c r="AH740" s="86"/>
      <c r="AI740" s="86"/>
      <c r="AJ740" s="86"/>
      <c r="AK740" s="86"/>
      <c r="AL740" s="86"/>
      <c r="AM740" s="86"/>
      <c r="AN740" s="86"/>
    </row>
    <row r="741" spans="1:40" ht="13.5" customHeight="1">
      <c r="A741" s="86"/>
      <c r="B741" s="86"/>
      <c r="C741" s="86"/>
      <c r="D741" s="86"/>
      <c r="E741" s="86"/>
      <c r="F741" s="86"/>
      <c r="G741" s="86"/>
      <c r="H741" s="86"/>
      <c r="I741" s="86"/>
      <c r="J741" s="86"/>
      <c r="K741" s="86"/>
      <c r="L741" s="86"/>
      <c r="M741" s="86"/>
      <c r="N741" s="86"/>
      <c r="O741" s="86"/>
      <c r="P741" s="86"/>
      <c r="Q741" s="86"/>
      <c r="R741" s="86"/>
      <c r="S741" s="86"/>
      <c r="T741" s="86"/>
      <c r="U741" s="86"/>
      <c r="V741" s="86"/>
      <c r="W741" s="86"/>
      <c r="X741" s="86"/>
      <c r="Y741" s="86"/>
      <c r="Z741" s="86"/>
      <c r="AA741" s="86"/>
      <c r="AB741" s="86"/>
      <c r="AC741" s="86"/>
      <c r="AD741" s="86"/>
      <c r="AE741" s="86"/>
      <c r="AF741" s="86"/>
      <c r="AG741" s="86"/>
      <c r="AH741" s="86"/>
      <c r="AI741" s="86"/>
      <c r="AJ741" s="86"/>
      <c r="AK741" s="86"/>
      <c r="AL741" s="86"/>
      <c r="AM741" s="86"/>
      <c r="AN741" s="86"/>
    </row>
    <row r="742" spans="1:40" ht="13.5" customHeight="1">
      <c r="A742" s="86"/>
      <c r="B742" s="86"/>
      <c r="C742" s="86"/>
      <c r="D742" s="86"/>
      <c r="E742" s="86"/>
      <c r="F742" s="86"/>
      <c r="G742" s="86"/>
      <c r="H742" s="86"/>
      <c r="I742" s="86"/>
      <c r="J742" s="86"/>
      <c r="K742" s="86"/>
      <c r="L742" s="86"/>
      <c r="M742" s="86"/>
      <c r="N742" s="86"/>
      <c r="O742" s="86"/>
      <c r="P742" s="86"/>
      <c r="Q742" s="86"/>
      <c r="R742" s="86"/>
      <c r="S742" s="86"/>
      <c r="T742" s="86"/>
      <c r="U742" s="86"/>
      <c r="V742" s="86"/>
      <c r="W742" s="86"/>
      <c r="X742" s="86"/>
      <c r="Y742" s="86"/>
      <c r="Z742" s="86"/>
      <c r="AA742" s="86"/>
      <c r="AB742" s="86"/>
      <c r="AC742" s="86"/>
      <c r="AD742" s="86"/>
      <c r="AE742" s="86"/>
      <c r="AF742" s="86"/>
      <c r="AG742" s="86"/>
      <c r="AH742" s="86"/>
      <c r="AI742" s="86"/>
      <c r="AJ742" s="86"/>
      <c r="AK742" s="86"/>
      <c r="AL742" s="86"/>
      <c r="AM742" s="86"/>
      <c r="AN742" s="86"/>
    </row>
    <row r="743" spans="1:40" ht="13.5" customHeight="1">
      <c r="A743" s="86"/>
      <c r="B743" s="86"/>
      <c r="C743" s="86"/>
      <c r="D743" s="86"/>
      <c r="E743" s="86"/>
      <c r="F743" s="86"/>
      <c r="G743" s="86"/>
      <c r="H743" s="86"/>
      <c r="I743" s="86"/>
      <c r="J743" s="86"/>
      <c r="K743" s="86"/>
      <c r="L743" s="86"/>
      <c r="M743" s="86"/>
      <c r="N743" s="86"/>
      <c r="O743" s="86"/>
      <c r="P743" s="86"/>
      <c r="Q743" s="86"/>
      <c r="R743" s="86"/>
      <c r="S743" s="86"/>
      <c r="T743" s="86"/>
      <c r="U743" s="86"/>
      <c r="V743" s="86"/>
      <c r="W743" s="86"/>
      <c r="X743" s="86"/>
      <c r="Y743" s="86"/>
      <c r="Z743" s="86"/>
      <c r="AA743" s="86"/>
      <c r="AB743" s="86"/>
      <c r="AC743" s="86"/>
      <c r="AD743" s="86"/>
      <c r="AE743" s="86"/>
      <c r="AF743" s="86"/>
      <c r="AG743" s="86"/>
      <c r="AH743" s="86"/>
      <c r="AI743" s="86"/>
      <c r="AJ743" s="86"/>
      <c r="AK743" s="86"/>
      <c r="AL743" s="86"/>
      <c r="AM743" s="86"/>
      <c r="AN743" s="86"/>
    </row>
    <row r="744" spans="1:40" ht="13.5" customHeight="1">
      <c r="A744" s="86"/>
      <c r="B744" s="86"/>
      <c r="C744" s="86"/>
      <c r="D744" s="86"/>
      <c r="E744" s="86"/>
      <c r="F744" s="86"/>
      <c r="G744" s="86"/>
      <c r="H744" s="86"/>
      <c r="I744" s="86"/>
      <c r="J744" s="86"/>
      <c r="K744" s="86"/>
      <c r="L744" s="86"/>
      <c r="M744" s="86"/>
      <c r="N744" s="86"/>
      <c r="O744" s="86"/>
      <c r="P744" s="86"/>
      <c r="Q744" s="86"/>
      <c r="R744" s="86"/>
      <c r="S744" s="86"/>
      <c r="T744" s="86"/>
      <c r="U744" s="86"/>
      <c r="V744" s="86"/>
      <c r="W744" s="86"/>
      <c r="X744" s="86"/>
      <c r="Y744" s="86"/>
      <c r="Z744" s="86"/>
      <c r="AA744" s="86"/>
      <c r="AB744" s="86"/>
      <c r="AC744" s="86"/>
      <c r="AD744" s="86"/>
      <c r="AE744" s="86"/>
      <c r="AF744" s="86"/>
      <c r="AG744" s="86"/>
      <c r="AH744" s="86"/>
      <c r="AI744" s="86"/>
      <c r="AJ744" s="86"/>
      <c r="AK744" s="86"/>
      <c r="AL744" s="86"/>
      <c r="AM744" s="86"/>
      <c r="AN744" s="86"/>
    </row>
    <row r="745" spans="1:40" ht="13.5" customHeight="1">
      <c r="A745" s="86"/>
      <c r="B745" s="86"/>
      <c r="C745" s="86"/>
      <c r="D745" s="86"/>
      <c r="E745" s="86"/>
      <c r="F745" s="86"/>
      <c r="G745" s="86"/>
      <c r="H745" s="86"/>
      <c r="I745" s="86"/>
      <c r="J745" s="86"/>
      <c r="K745" s="86"/>
      <c r="L745" s="86"/>
      <c r="M745" s="86"/>
      <c r="N745" s="86"/>
      <c r="O745" s="86"/>
      <c r="P745" s="86"/>
      <c r="Q745" s="86"/>
      <c r="R745" s="86"/>
      <c r="S745" s="86"/>
      <c r="T745" s="86"/>
      <c r="U745" s="86"/>
      <c r="V745" s="86"/>
      <c r="W745" s="86"/>
      <c r="X745" s="86"/>
      <c r="Y745" s="86"/>
      <c r="Z745" s="86"/>
      <c r="AA745" s="86"/>
      <c r="AB745" s="86"/>
      <c r="AC745" s="86"/>
      <c r="AD745" s="86"/>
      <c r="AE745" s="86"/>
      <c r="AF745" s="86"/>
      <c r="AG745" s="86"/>
      <c r="AH745" s="86"/>
      <c r="AI745" s="86"/>
      <c r="AJ745" s="86"/>
      <c r="AK745" s="86"/>
      <c r="AL745" s="86"/>
      <c r="AM745" s="86"/>
      <c r="AN745" s="86"/>
    </row>
    <row r="746" spans="1:40" ht="13.5" customHeight="1">
      <c r="A746" s="86"/>
      <c r="B746" s="86"/>
      <c r="C746" s="86"/>
      <c r="D746" s="86"/>
      <c r="E746" s="86"/>
      <c r="F746" s="86"/>
      <c r="G746" s="86"/>
      <c r="H746" s="86"/>
      <c r="I746" s="86"/>
      <c r="J746" s="86"/>
      <c r="K746" s="86"/>
      <c r="L746" s="86"/>
      <c r="M746" s="86"/>
      <c r="N746" s="86"/>
      <c r="O746" s="86"/>
      <c r="P746" s="86"/>
      <c r="Q746" s="86"/>
      <c r="R746" s="86"/>
      <c r="S746" s="86"/>
      <c r="T746" s="86"/>
      <c r="U746" s="86"/>
      <c r="V746" s="86"/>
      <c r="W746" s="86"/>
      <c r="X746" s="86"/>
      <c r="Y746" s="86"/>
      <c r="Z746" s="86"/>
      <c r="AA746" s="86"/>
      <c r="AB746" s="86"/>
      <c r="AC746" s="86"/>
      <c r="AD746" s="86"/>
      <c r="AE746" s="86"/>
      <c r="AF746" s="86"/>
      <c r="AG746" s="86"/>
      <c r="AH746" s="86"/>
      <c r="AI746" s="86"/>
      <c r="AJ746" s="86"/>
      <c r="AK746" s="86"/>
      <c r="AL746" s="86"/>
      <c r="AM746" s="86"/>
      <c r="AN746" s="86"/>
    </row>
    <row r="747" spans="1:40" ht="13.5" customHeight="1">
      <c r="A747" s="86"/>
      <c r="B747" s="86"/>
      <c r="C747" s="86"/>
      <c r="D747" s="86"/>
      <c r="E747" s="86"/>
      <c r="F747" s="86"/>
      <c r="G747" s="86"/>
      <c r="H747" s="86"/>
      <c r="I747" s="86"/>
      <c r="J747" s="86"/>
      <c r="K747" s="86"/>
      <c r="L747" s="86"/>
      <c r="M747" s="86"/>
      <c r="N747" s="86"/>
      <c r="O747" s="86"/>
      <c r="P747" s="86"/>
      <c r="Q747" s="86"/>
      <c r="R747" s="86"/>
      <c r="S747" s="86"/>
      <c r="T747" s="86"/>
      <c r="U747" s="86"/>
      <c r="V747" s="86"/>
      <c r="W747" s="86"/>
      <c r="X747" s="86"/>
      <c r="Y747" s="86"/>
      <c r="Z747" s="86"/>
      <c r="AA747" s="86"/>
      <c r="AB747" s="86"/>
      <c r="AC747" s="86"/>
      <c r="AD747" s="86"/>
      <c r="AE747" s="86"/>
      <c r="AF747" s="86"/>
      <c r="AG747" s="86"/>
      <c r="AH747" s="86"/>
      <c r="AI747" s="86"/>
      <c r="AJ747" s="86"/>
      <c r="AK747" s="86"/>
      <c r="AL747" s="86"/>
      <c r="AM747" s="86"/>
      <c r="AN747" s="86"/>
    </row>
    <row r="748" spans="1:40" ht="13.5" customHeight="1">
      <c r="A748" s="86"/>
      <c r="B748" s="86"/>
      <c r="C748" s="86"/>
      <c r="D748" s="86"/>
      <c r="E748" s="86"/>
      <c r="F748" s="86"/>
      <c r="G748" s="86"/>
      <c r="H748" s="86"/>
      <c r="I748" s="86"/>
      <c r="J748" s="86"/>
      <c r="K748" s="86"/>
      <c r="L748" s="86"/>
      <c r="M748" s="86"/>
      <c r="N748" s="86"/>
      <c r="O748" s="86"/>
      <c r="P748" s="86"/>
      <c r="Q748" s="86"/>
      <c r="R748" s="86"/>
      <c r="S748" s="86"/>
      <c r="T748" s="86"/>
      <c r="U748" s="86"/>
      <c r="V748" s="86"/>
      <c r="W748" s="86"/>
      <c r="X748" s="86"/>
      <c r="Y748" s="86"/>
      <c r="Z748" s="86"/>
      <c r="AA748" s="86"/>
      <c r="AB748" s="86"/>
      <c r="AC748" s="86"/>
      <c r="AD748" s="86"/>
      <c r="AE748" s="86"/>
      <c r="AF748" s="86"/>
      <c r="AG748" s="86"/>
      <c r="AH748" s="86"/>
      <c r="AI748" s="86"/>
      <c r="AJ748" s="86"/>
      <c r="AK748" s="86"/>
      <c r="AL748" s="86"/>
      <c r="AM748" s="86"/>
      <c r="AN748" s="86"/>
    </row>
    <row r="749" spans="1:40" ht="13.5" customHeight="1">
      <c r="A749" s="86"/>
      <c r="B749" s="86"/>
      <c r="C749" s="86"/>
      <c r="D749" s="86"/>
      <c r="E749" s="86"/>
      <c r="F749" s="86"/>
      <c r="G749" s="86"/>
      <c r="H749" s="86"/>
      <c r="I749" s="86"/>
      <c r="J749" s="86"/>
      <c r="K749" s="86"/>
      <c r="L749" s="86"/>
      <c r="M749" s="86"/>
      <c r="N749" s="86"/>
      <c r="O749" s="86"/>
      <c r="P749" s="86"/>
      <c r="Q749" s="86"/>
      <c r="R749" s="86"/>
      <c r="S749" s="86"/>
      <c r="T749" s="86"/>
      <c r="U749" s="86"/>
      <c r="V749" s="86"/>
      <c r="W749" s="86"/>
      <c r="X749" s="86"/>
      <c r="Y749" s="86"/>
      <c r="Z749" s="86"/>
      <c r="AA749" s="86"/>
      <c r="AB749" s="86"/>
      <c r="AC749" s="86"/>
      <c r="AD749" s="86"/>
      <c r="AE749" s="86"/>
      <c r="AF749" s="86"/>
      <c r="AG749" s="86"/>
      <c r="AH749" s="86"/>
      <c r="AI749" s="86"/>
      <c r="AJ749" s="86"/>
      <c r="AK749" s="86"/>
      <c r="AL749" s="86"/>
      <c r="AM749" s="86"/>
      <c r="AN749" s="86"/>
    </row>
    <row r="750" spans="1:40" ht="13.5" customHeight="1">
      <c r="A750" s="86"/>
      <c r="B750" s="86"/>
      <c r="C750" s="86"/>
      <c r="D750" s="86"/>
      <c r="E750" s="86"/>
      <c r="F750" s="86"/>
      <c r="G750" s="86"/>
      <c r="H750" s="86"/>
      <c r="I750" s="86"/>
      <c r="J750" s="86"/>
      <c r="K750" s="86"/>
      <c r="L750" s="86"/>
      <c r="M750" s="86"/>
      <c r="N750" s="86"/>
      <c r="O750" s="86"/>
      <c r="P750" s="86"/>
      <c r="Q750" s="86"/>
      <c r="R750" s="86"/>
      <c r="S750" s="86"/>
      <c r="T750" s="86"/>
      <c r="U750" s="86"/>
      <c r="V750" s="86"/>
      <c r="W750" s="86"/>
      <c r="X750" s="86"/>
      <c r="Y750" s="86"/>
      <c r="Z750" s="86"/>
      <c r="AA750" s="86"/>
      <c r="AB750" s="86"/>
      <c r="AC750" s="86"/>
      <c r="AD750" s="86"/>
      <c r="AE750" s="86"/>
      <c r="AF750" s="86"/>
      <c r="AG750" s="86"/>
      <c r="AH750" s="86"/>
      <c r="AI750" s="86"/>
      <c r="AJ750" s="86"/>
      <c r="AK750" s="86"/>
      <c r="AL750" s="86"/>
      <c r="AM750" s="86"/>
      <c r="AN750" s="86"/>
    </row>
    <row r="751" spans="1:40" ht="13.5" customHeight="1">
      <c r="A751" s="86"/>
      <c r="B751" s="86"/>
      <c r="C751" s="86"/>
      <c r="D751" s="86"/>
      <c r="E751" s="86"/>
      <c r="F751" s="86"/>
      <c r="G751" s="86"/>
      <c r="H751" s="86"/>
      <c r="I751" s="86"/>
      <c r="J751" s="86"/>
      <c r="K751" s="86"/>
      <c r="L751" s="86"/>
      <c r="M751" s="86"/>
      <c r="N751" s="86"/>
      <c r="O751" s="86"/>
      <c r="P751" s="86"/>
      <c r="Q751" s="86"/>
      <c r="R751" s="86"/>
      <c r="S751" s="86"/>
      <c r="T751" s="86"/>
      <c r="U751" s="86"/>
      <c r="V751" s="86"/>
      <c r="W751" s="86"/>
      <c r="X751" s="86"/>
      <c r="Y751" s="86"/>
      <c r="Z751" s="86"/>
      <c r="AA751" s="86"/>
      <c r="AB751" s="86"/>
      <c r="AC751" s="86"/>
      <c r="AD751" s="86"/>
      <c r="AE751" s="86"/>
      <c r="AF751" s="86"/>
      <c r="AG751" s="86"/>
      <c r="AH751" s="86"/>
      <c r="AI751" s="86"/>
      <c r="AJ751" s="86"/>
      <c r="AK751" s="86"/>
      <c r="AL751" s="86"/>
      <c r="AM751" s="86"/>
      <c r="AN751" s="86"/>
    </row>
    <row r="752" spans="1:40" ht="13.5" customHeight="1">
      <c r="A752" s="86"/>
      <c r="B752" s="86"/>
      <c r="C752" s="86"/>
      <c r="D752" s="86"/>
      <c r="E752" s="86"/>
      <c r="F752" s="86"/>
      <c r="G752" s="86"/>
      <c r="H752" s="86"/>
      <c r="I752" s="86"/>
      <c r="J752" s="86"/>
      <c r="K752" s="86"/>
      <c r="L752" s="86"/>
      <c r="M752" s="86"/>
      <c r="N752" s="86"/>
      <c r="O752" s="86"/>
      <c r="P752" s="86"/>
      <c r="Q752" s="86"/>
      <c r="R752" s="86"/>
      <c r="S752" s="86"/>
      <c r="T752" s="86"/>
      <c r="U752" s="86"/>
      <c r="V752" s="86"/>
      <c r="W752" s="86"/>
      <c r="X752" s="86"/>
      <c r="Y752" s="86"/>
      <c r="Z752" s="86"/>
      <c r="AA752" s="86"/>
      <c r="AB752" s="86"/>
      <c r="AC752" s="86"/>
      <c r="AD752" s="86"/>
      <c r="AE752" s="86"/>
      <c r="AF752" s="86"/>
      <c r="AG752" s="86"/>
      <c r="AH752" s="86"/>
      <c r="AI752" s="86"/>
      <c r="AJ752" s="86"/>
      <c r="AK752" s="86"/>
      <c r="AL752" s="86"/>
      <c r="AM752" s="86"/>
      <c r="AN752" s="86"/>
    </row>
    <row r="753" spans="1:40" ht="13.5" customHeight="1">
      <c r="A753" s="86"/>
      <c r="B753" s="86"/>
      <c r="C753" s="86"/>
      <c r="D753" s="86"/>
      <c r="E753" s="86"/>
      <c r="F753" s="86"/>
      <c r="G753" s="86"/>
      <c r="H753" s="86"/>
      <c r="I753" s="86"/>
      <c r="J753" s="86"/>
      <c r="K753" s="86"/>
      <c r="L753" s="86"/>
      <c r="M753" s="86"/>
      <c r="N753" s="86"/>
      <c r="O753" s="86"/>
      <c r="P753" s="86"/>
      <c r="Q753" s="86"/>
      <c r="R753" s="86"/>
      <c r="S753" s="86"/>
      <c r="T753" s="86"/>
      <c r="U753" s="86"/>
      <c r="V753" s="86"/>
      <c r="W753" s="86"/>
      <c r="X753" s="86"/>
      <c r="Y753" s="86"/>
      <c r="Z753" s="86"/>
      <c r="AA753" s="86"/>
      <c r="AB753" s="86"/>
      <c r="AC753" s="86"/>
      <c r="AD753" s="86"/>
      <c r="AE753" s="86"/>
      <c r="AF753" s="86"/>
      <c r="AG753" s="86"/>
      <c r="AH753" s="86"/>
      <c r="AI753" s="86"/>
      <c r="AJ753" s="86"/>
      <c r="AK753" s="86"/>
      <c r="AL753" s="86"/>
      <c r="AM753" s="86"/>
      <c r="AN753" s="86"/>
    </row>
    <row r="754" spans="1:40" ht="13.5" customHeight="1">
      <c r="A754" s="86"/>
      <c r="B754" s="86"/>
      <c r="C754" s="86"/>
      <c r="D754" s="86"/>
      <c r="E754" s="86"/>
      <c r="F754" s="86"/>
      <c r="G754" s="86"/>
      <c r="H754" s="86"/>
      <c r="I754" s="86"/>
      <c r="J754" s="86"/>
      <c r="K754" s="86"/>
      <c r="L754" s="86"/>
      <c r="M754" s="86"/>
      <c r="N754" s="86"/>
      <c r="O754" s="86"/>
      <c r="P754" s="86"/>
      <c r="Q754" s="86"/>
      <c r="R754" s="86"/>
      <c r="S754" s="86"/>
      <c r="T754" s="86"/>
      <c r="U754" s="86"/>
      <c r="V754" s="86"/>
      <c r="W754" s="86"/>
      <c r="X754" s="86"/>
      <c r="Y754" s="86"/>
      <c r="Z754" s="86"/>
      <c r="AA754" s="86"/>
      <c r="AB754" s="86"/>
      <c r="AC754" s="86"/>
      <c r="AD754" s="86"/>
      <c r="AE754" s="86"/>
      <c r="AF754" s="86"/>
      <c r="AG754" s="86"/>
      <c r="AH754" s="86"/>
      <c r="AI754" s="86"/>
      <c r="AJ754" s="86"/>
      <c r="AK754" s="86"/>
      <c r="AL754" s="86"/>
      <c r="AM754" s="86"/>
      <c r="AN754" s="86"/>
    </row>
    <row r="755" spans="1:40" ht="13.5" customHeight="1">
      <c r="A755" s="86"/>
      <c r="B755" s="86"/>
      <c r="C755" s="86"/>
      <c r="D755" s="86"/>
      <c r="E755" s="86"/>
      <c r="F755" s="86"/>
      <c r="G755" s="86"/>
      <c r="H755" s="86"/>
      <c r="I755" s="86"/>
      <c r="J755" s="86"/>
      <c r="K755" s="86"/>
      <c r="L755" s="86"/>
      <c r="M755" s="86"/>
      <c r="N755" s="86"/>
      <c r="O755" s="86"/>
      <c r="P755" s="86"/>
      <c r="Q755" s="86"/>
      <c r="R755" s="86"/>
      <c r="S755" s="86"/>
      <c r="T755" s="86"/>
      <c r="U755" s="86"/>
      <c r="V755" s="86"/>
      <c r="W755" s="86"/>
      <c r="X755" s="86"/>
      <c r="Y755" s="86"/>
      <c r="Z755" s="86"/>
      <c r="AA755" s="86"/>
      <c r="AB755" s="86"/>
      <c r="AC755" s="86"/>
      <c r="AD755" s="86"/>
      <c r="AE755" s="86"/>
      <c r="AF755" s="86"/>
      <c r="AG755" s="86"/>
      <c r="AH755" s="86"/>
      <c r="AI755" s="86"/>
      <c r="AJ755" s="86"/>
      <c r="AK755" s="86"/>
      <c r="AL755" s="86"/>
      <c r="AM755" s="86"/>
      <c r="AN755" s="86"/>
    </row>
    <row r="756" spans="1:40" ht="13.5" customHeight="1">
      <c r="A756" s="86"/>
      <c r="B756" s="86"/>
      <c r="C756" s="86"/>
      <c r="D756" s="86"/>
      <c r="E756" s="86"/>
      <c r="F756" s="86"/>
      <c r="G756" s="86"/>
      <c r="H756" s="86"/>
      <c r="I756" s="86"/>
      <c r="J756" s="86"/>
      <c r="K756" s="86"/>
      <c r="L756" s="86"/>
      <c r="M756" s="86"/>
      <c r="N756" s="86"/>
      <c r="O756" s="86"/>
      <c r="P756" s="86"/>
      <c r="Q756" s="86"/>
      <c r="R756" s="86"/>
      <c r="S756" s="86"/>
      <c r="T756" s="86"/>
      <c r="U756" s="86"/>
      <c r="V756" s="86"/>
      <c r="W756" s="86"/>
      <c r="X756" s="86"/>
      <c r="Y756" s="86"/>
      <c r="Z756" s="86"/>
      <c r="AA756" s="86"/>
      <c r="AB756" s="86"/>
      <c r="AC756" s="86"/>
      <c r="AD756" s="86"/>
      <c r="AE756" s="86"/>
      <c r="AF756" s="86"/>
      <c r="AG756" s="86"/>
      <c r="AH756" s="86"/>
      <c r="AI756" s="86"/>
      <c r="AJ756" s="86"/>
      <c r="AK756" s="86"/>
      <c r="AL756" s="86"/>
      <c r="AM756" s="86"/>
      <c r="AN756" s="86"/>
    </row>
    <row r="757" spans="1:40" ht="13.5" customHeight="1">
      <c r="A757" s="86"/>
      <c r="B757" s="86"/>
      <c r="C757" s="86"/>
      <c r="D757" s="86"/>
      <c r="E757" s="86"/>
      <c r="F757" s="86"/>
      <c r="G757" s="86"/>
      <c r="H757" s="86"/>
      <c r="I757" s="86"/>
      <c r="J757" s="86"/>
      <c r="K757" s="86"/>
      <c r="L757" s="86"/>
      <c r="M757" s="86"/>
      <c r="N757" s="86"/>
      <c r="O757" s="86"/>
      <c r="P757" s="86"/>
      <c r="Q757" s="86"/>
      <c r="R757" s="86"/>
      <c r="S757" s="86"/>
      <c r="T757" s="86"/>
      <c r="U757" s="86"/>
      <c r="V757" s="86"/>
      <c r="W757" s="86"/>
      <c r="X757" s="86"/>
      <c r="Y757" s="86"/>
      <c r="Z757" s="86"/>
      <c r="AA757" s="86"/>
      <c r="AB757" s="86"/>
      <c r="AC757" s="86"/>
      <c r="AD757" s="86"/>
      <c r="AE757" s="86"/>
      <c r="AF757" s="86"/>
      <c r="AG757" s="86"/>
      <c r="AH757" s="86"/>
      <c r="AI757" s="86"/>
      <c r="AJ757" s="86"/>
      <c r="AK757" s="86"/>
      <c r="AL757" s="86"/>
      <c r="AM757" s="86"/>
      <c r="AN757" s="86"/>
    </row>
    <row r="758" spans="1:40" ht="13.5" customHeight="1">
      <c r="A758" s="86"/>
      <c r="B758" s="86"/>
      <c r="C758" s="86"/>
      <c r="D758" s="86"/>
      <c r="E758" s="86"/>
      <c r="F758" s="86"/>
      <c r="G758" s="86"/>
      <c r="H758" s="86"/>
      <c r="I758" s="86"/>
      <c r="J758" s="86"/>
      <c r="K758" s="86"/>
      <c r="L758" s="86"/>
      <c r="M758" s="86"/>
      <c r="N758" s="86"/>
      <c r="O758" s="86"/>
      <c r="P758" s="86"/>
      <c r="Q758" s="86"/>
      <c r="R758" s="86"/>
      <c r="S758" s="86"/>
      <c r="T758" s="86"/>
      <c r="U758" s="86"/>
      <c r="V758" s="86"/>
      <c r="W758" s="86"/>
      <c r="X758" s="86"/>
      <c r="Y758" s="86"/>
      <c r="Z758" s="86"/>
      <c r="AA758" s="86"/>
      <c r="AB758" s="86"/>
      <c r="AC758" s="86"/>
      <c r="AD758" s="86"/>
      <c r="AE758" s="86"/>
      <c r="AF758" s="86"/>
      <c r="AG758" s="86"/>
      <c r="AH758" s="86"/>
      <c r="AI758" s="86"/>
      <c r="AJ758" s="86"/>
      <c r="AK758" s="86"/>
      <c r="AL758" s="86"/>
      <c r="AM758" s="86"/>
      <c r="AN758" s="86"/>
    </row>
    <row r="759" spans="1:40" ht="13.5" customHeight="1">
      <c r="A759" s="86"/>
      <c r="B759" s="86"/>
      <c r="C759" s="86"/>
      <c r="D759" s="86"/>
      <c r="E759" s="86"/>
      <c r="F759" s="86"/>
      <c r="G759" s="86"/>
      <c r="H759" s="86"/>
      <c r="I759" s="86"/>
      <c r="J759" s="86"/>
      <c r="K759" s="86"/>
      <c r="L759" s="86"/>
      <c r="M759" s="86"/>
      <c r="N759" s="86"/>
      <c r="O759" s="86"/>
      <c r="P759" s="86"/>
      <c r="Q759" s="86"/>
      <c r="R759" s="86"/>
      <c r="S759" s="86"/>
      <c r="T759" s="86"/>
      <c r="U759" s="86"/>
      <c r="V759" s="86"/>
      <c r="W759" s="86"/>
      <c r="X759" s="86"/>
      <c r="Y759" s="86"/>
      <c r="Z759" s="86"/>
      <c r="AA759" s="86"/>
      <c r="AB759" s="86"/>
      <c r="AC759" s="86"/>
      <c r="AD759" s="86"/>
      <c r="AE759" s="86"/>
      <c r="AF759" s="86"/>
      <c r="AG759" s="86"/>
      <c r="AH759" s="86"/>
      <c r="AI759" s="86"/>
      <c r="AJ759" s="86"/>
      <c r="AK759" s="86"/>
      <c r="AL759" s="86"/>
      <c r="AM759" s="86"/>
      <c r="AN759" s="86"/>
    </row>
    <row r="760" spans="1:40" ht="13.5" customHeight="1">
      <c r="A760" s="86"/>
      <c r="B760" s="86"/>
      <c r="C760" s="86"/>
      <c r="D760" s="86"/>
      <c r="E760" s="86"/>
      <c r="F760" s="86"/>
      <c r="G760" s="86"/>
      <c r="H760" s="86"/>
      <c r="I760" s="86"/>
      <c r="J760" s="86"/>
      <c r="K760" s="86"/>
      <c r="L760" s="86"/>
      <c r="M760" s="86"/>
      <c r="N760" s="86"/>
      <c r="O760" s="86"/>
      <c r="P760" s="86"/>
      <c r="Q760" s="86"/>
      <c r="R760" s="86"/>
      <c r="S760" s="86"/>
      <c r="T760" s="86"/>
      <c r="U760" s="86"/>
      <c r="V760" s="86"/>
      <c r="W760" s="86"/>
      <c r="X760" s="86"/>
      <c r="Y760" s="86"/>
      <c r="Z760" s="86"/>
      <c r="AA760" s="86"/>
      <c r="AB760" s="86"/>
      <c r="AC760" s="86"/>
      <c r="AD760" s="86"/>
      <c r="AE760" s="86"/>
      <c r="AF760" s="86"/>
      <c r="AG760" s="86"/>
      <c r="AH760" s="86"/>
      <c r="AI760" s="86"/>
      <c r="AJ760" s="86"/>
      <c r="AK760" s="86"/>
      <c r="AL760" s="86"/>
      <c r="AM760" s="86"/>
      <c r="AN760" s="86"/>
    </row>
    <row r="761" spans="1:40" ht="13.5" customHeight="1">
      <c r="A761" s="86"/>
      <c r="B761" s="86"/>
      <c r="C761" s="86"/>
      <c r="D761" s="86"/>
      <c r="E761" s="86"/>
      <c r="F761" s="86"/>
      <c r="G761" s="86"/>
      <c r="H761" s="86"/>
      <c r="I761" s="86"/>
      <c r="J761" s="86"/>
      <c r="K761" s="86"/>
      <c r="L761" s="86"/>
      <c r="M761" s="86"/>
      <c r="N761" s="86"/>
      <c r="O761" s="86"/>
      <c r="P761" s="86"/>
      <c r="Q761" s="86"/>
      <c r="R761" s="86"/>
      <c r="S761" s="86"/>
      <c r="T761" s="86"/>
      <c r="U761" s="86"/>
      <c r="V761" s="86"/>
      <c r="W761" s="86"/>
      <c r="X761" s="86"/>
      <c r="Y761" s="86"/>
      <c r="Z761" s="86"/>
      <c r="AA761" s="86"/>
      <c r="AB761" s="86"/>
      <c r="AC761" s="86"/>
      <c r="AD761" s="86"/>
      <c r="AE761" s="86"/>
      <c r="AF761" s="86"/>
      <c r="AG761" s="86"/>
      <c r="AH761" s="86"/>
      <c r="AI761" s="86"/>
      <c r="AJ761" s="86"/>
      <c r="AK761" s="86"/>
      <c r="AL761" s="86"/>
      <c r="AM761" s="86"/>
      <c r="AN761" s="86"/>
    </row>
    <row r="762" spans="1:40" ht="13.5" customHeight="1">
      <c r="A762" s="86"/>
      <c r="B762" s="86"/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  <c r="S762" s="86"/>
      <c r="T762" s="86"/>
      <c r="U762" s="86"/>
      <c r="V762" s="86"/>
      <c r="W762" s="86"/>
      <c r="X762" s="86"/>
      <c r="Y762" s="86"/>
      <c r="Z762" s="86"/>
      <c r="AA762" s="86"/>
      <c r="AB762" s="86"/>
      <c r="AC762" s="86"/>
      <c r="AD762" s="86"/>
      <c r="AE762" s="86"/>
      <c r="AF762" s="86"/>
      <c r="AG762" s="86"/>
      <c r="AH762" s="86"/>
      <c r="AI762" s="86"/>
      <c r="AJ762" s="86"/>
      <c r="AK762" s="86"/>
      <c r="AL762" s="86"/>
      <c r="AM762" s="86"/>
      <c r="AN762" s="86"/>
    </row>
    <row r="763" spans="1:40" ht="13.5" customHeight="1">
      <c r="A763" s="86"/>
      <c r="B763" s="86"/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  <c r="S763" s="86"/>
      <c r="T763" s="86"/>
      <c r="U763" s="86"/>
      <c r="V763" s="86"/>
      <c r="W763" s="86"/>
      <c r="X763" s="86"/>
      <c r="Y763" s="86"/>
      <c r="Z763" s="86"/>
      <c r="AA763" s="86"/>
      <c r="AB763" s="86"/>
      <c r="AC763" s="86"/>
      <c r="AD763" s="86"/>
      <c r="AE763" s="86"/>
      <c r="AF763" s="86"/>
      <c r="AG763" s="86"/>
      <c r="AH763" s="86"/>
      <c r="AI763" s="86"/>
      <c r="AJ763" s="86"/>
      <c r="AK763" s="86"/>
      <c r="AL763" s="86"/>
      <c r="AM763" s="86"/>
      <c r="AN763" s="86"/>
    </row>
    <row r="764" spans="1:40" ht="13.5" customHeight="1">
      <c r="A764" s="86"/>
      <c r="B764" s="86"/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  <c r="S764" s="86"/>
      <c r="T764" s="86"/>
      <c r="U764" s="86"/>
      <c r="V764" s="86"/>
      <c r="W764" s="86"/>
      <c r="X764" s="86"/>
      <c r="Y764" s="86"/>
      <c r="Z764" s="86"/>
      <c r="AA764" s="86"/>
      <c r="AB764" s="86"/>
      <c r="AC764" s="86"/>
      <c r="AD764" s="86"/>
      <c r="AE764" s="86"/>
      <c r="AF764" s="86"/>
      <c r="AG764" s="86"/>
      <c r="AH764" s="86"/>
      <c r="AI764" s="86"/>
      <c r="AJ764" s="86"/>
      <c r="AK764" s="86"/>
      <c r="AL764" s="86"/>
      <c r="AM764" s="86"/>
      <c r="AN764" s="86"/>
    </row>
    <row r="765" spans="1:40" ht="13.5" customHeight="1">
      <c r="A765" s="86"/>
      <c r="B765" s="86"/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  <c r="S765" s="86"/>
      <c r="T765" s="86"/>
      <c r="U765" s="86"/>
      <c r="V765" s="86"/>
      <c r="W765" s="86"/>
      <c r="X765" s="86"/>
      <c r="Y765" s="86"/>
      <c r="Z765" s="86"/>
      <c r="AA765" s="86"/>
      <c r="AB765" s="86"/>
      <c r="AC765" s="86"/>
      <c r="AD765" s="86"/>
      <c r="AE765" s="86"/>
      <c r="AF765" s="86"/>
      <c r="AG765" s="86"/>
      <c r="AH765" s="86"/>
      <c r="AI765" s="86"/>
      <c r="AJ765" s="86"/>
      <c r="AK765" s="86"/>
      <c r="AL765" s="86"/>
      <c r="AM765" s="86"/>
      <c r="AN765" s="86"/>
    </row>
    <row r="766" spans="1:40" ht="13.5" customHeight="1">
      <c r="A766" s="86"/>
      <c r="B766" s="86"/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  <c r="S766" s="86"/>
      <c r="T766" s="86"/>
      <c r="U766" s="86"/>
      <c r="V766" s="86"/>
      <c r="W766" s="86"/>
      <c r="X766" s="86"/>
      <c r="Y766" s="86"/>
      <c r="Z766" s="86"/>
      <c r="AA766" s="86"/>
      <c r="AB766" s="86"/>
      <c r="AC766" s="86"/>
      <c r="AD766" s="86"/>
      <c r="AE766" s="86"/>
      <c r="AF766" s="86"/>
      <c r="AG766" s="86"/>
      <c r="AH766" s="86"/>
      <c r="AI766" s="86"/>
      <c r="AJ766" s="86"/>
      <c r="AK766" s="86"/>
      <c r="AL766" s="86"/>
      <c r="AM766" s="86"/>
      <c r="AN766" s="86"/>
    </row>
    <row r="767" spans="1:40" ht="13.5" customHeight="1">
      <c r="A767" s="86"/>
      <c r="B767" s="86"/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  <c r="S767" s="86"/>
      <c r="T767" s="86"/>
      <c r="U767" s="86"/>
      <c r="V767" s="86"/>
      <c r="W767" s="86"/>
      <c r="X767" s="86"/>
      <c r="Y767" s="86"/>
      <c r="Z767" s="86"/>
      <c r="AA767" s="86"/>
      <c r="AB767" s="86"/>
      <c r="AC767" s="86"/>
      <c r="AD767" s="86"/>
      <c r="AE767" s="86"/>
      <c r="AF767" s="86"/>
      <c r="AG767" s="86"/>
      <c r="AH767" s="86"/>
      <c r="AI767" s="86"/>
      <c r="AJ767" s="86"/>
      <c r="AK767" s="86"/>
      <c r="AL767" s="86"/>
      <c r="AM767" s="86"/>
      <c r="AN767" s="86"/>
    </row>
    <row r="768" spans="1:40" ht="13.5" customHeight="1">
      <c r="A768" s="86"/>
      <c r="B768" s="86"/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  <c r="S768" s="86"/>
      <c r="T768" s="86"/>
      <c r="U768" s="86"/>
      <c r="V768" s="86"/>
      <c r="W768" s="86"/>
      <c r="X768" s="86"/>
      <c r="Y768" s="86"/>
      <c r="Z768" s="86"/>
      <c r="AA768" s="86"/>
      <c r="AB768" s="86"/>
      <c r="AC768" s="86"/>
      <c r="AD768" s="86"/>
      <c r="AE768" s="86"/>
      <c r="AF768" s="86"/>
      <c r="AG768" s="86"/>
      <c r="AH768" s="86"/>
      <c r="AI768" s="86"/>
      <c r="AJ768" s="86"/>
      <c r="AK768" s="86"/>
      <c r="AL768" s="86"/>
      <c r="AM768" s="86"/>
      <c r="AN768" s="86"/>
    </row>
    <row r="769" spans="1:40" ht="13.5" customHeight="1">
      <c r="A769" s="86"/>
      <c r="B769" s="86"/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  <c r="S769" s="86"/>
      <c r="T769" s="86"/>
      <c r="U769" s="86"/>
      <c r="V769" s="86"/>
      <c r="W769" s="86"/>
      <c r="X769" s="86"/>
      <c r="Y769" s="86"/>
      <c r="Z769" s="86"/>
      <c r="AA769" s="86"/>
      <c r="AB769" s="86"/>
      <c r="AC769" s="86"/>
      <c r="AD769" s="86"/>
      <c r="AE769" s="86"/>
      <c r="AF769" s="86"/>
      <c r="AG769" s="86"/>
      <c r="AH769" s="86"/>
      <c r="AI769" s="86"/>
      <c r="AJ769" s="86"/>
      <c r="AK769" s="86"/>
      <c r="AL769" s="86"/>
      <c r="AM769" s="86"/>
      <c r="AN769" s="86"/>
    </row>
    <row r="770" spans="1:40" ht="13.5" customHeight="1">
      <c r="A770" s="86"/>
      <c r="B770" s="86"/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  <c r="S770" s="86"/>
      <c r="T770" s="86"/>
      <c r="U770" s="86"/>
      <c r="V770" s="86"/>
      <c r="W770" s="86"/>
      <c r="X770" s="86"/>
      <c r="Y770" s="86"/>
      <c r="Z770" s="86"/>
      <c r="AA770" s="86"/>
      <c r="AB770" s="86"/>
      <c r="AC770" s="86"/>
      <c r="AD770" s="86"/>
      <c r="AE770" s="86"/>
      <c r="AF770" s="86"/>
      <c r="AG770" s="86"/>
      <c r="AH770" s="86"/>
      <c r="AI770" s="86"/>
      <c r="AJ770" s="86"/>
      <c r="AK770" s="86"/>
      <c r="AL770" s="86"/>
      <c r="AM770" s="86"/>
      <c r="AN770" s="86"/>
    </row>
    <row r="771" spans="1:40" ht="13.5" customHeight="1">
      <c r="A771" s="86"/>
      <c r="B771" s="86"/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  <c r="S771" s="86"/>
      <c r="T771" s="86"/>
      <c r="U771" s="86"/>
      <c r="V771" s="86"/>
      <c r="W771" s="86"/>
      <c r="X771" s="86"/>
      <c r="Y771" s="86"/>
      <c r="Z771" s="86"/>
      <c r="AA771" s="86"/>
      <c r="AB771" s="86"/>
      <c r="AC771" s="86"/>
      <c r="AD771" s="86"/>
      <c r="AE771" s="86"/>
      <c r="AF771" s="86"/>
      <c r="AG771" s="86"/>
      <c r="AH771" s="86"/>
      <c r="AI771" s="86"/>
      <c r="AJ771" s="86"/>
      <c r="AK771" s="86"/>
      <c r="AL771" s="86"/>
      <c r="AM771" s="86"/>
      <c r="AN771" s="86"/>
    </row>
    <row r="772" spans="1:40" ht="13.5" customHeight="1">
      <c r="A772" s="86"/>
      <c r="B772" s="86"/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  <c r="S772" s="86"/>
      <c r="T772" s="86"/>
      <c r="U772" s="86"/>
      <c r="V772" s="86"/>
      <c r="W772" s="86"/>
      <c r="X772" s="86"/>
      <c r="Y772" s="86"/>
      <c r="Z772" s="86"/>
      <c r="AA772" s="86"/>
      <c r="AB772" s="86"/>
      <c r="AC772" s="86"/>
      <c r="AD772" s="86"/>
      <c r="AE772" s="86"/>
      <c r="AF772" s="86"/>
      <c r="AG772" s="86"/>
      <c r="AH772" s="86"/>
      <c r="AI772" s="86"/>
      <c r="AJ772" s="86"/>
      <c r="AK772" s="86"/>
      <c r="AL772" s="86"/>
      <c r="AM772" s="86"/>
      <c r="AN772" s="86"/>
    </row>
    <row r="773" spans="1:40" ht="13.5" customHeight="1">
      <c r="A773" s="86"/>
      <c r="B773" s="86"/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  <c r="S773" s="86"/>
      <c r="T773" s="86"/>
      <c r="U773" s="86"/>
      <c r="V773" s="86"/>
      <c r="W773" s="86"/>
      <c r="X773" s="86"/>
      <c r="Y773" s="86"/>
      <c r="Z773" s="86"/>
      <c r="AA773" s="86"/>
      <c r="AB773" s="86"/>
      <c r="AC773" s="86"/>
      <c r="AD773" s="86"/>
      <c r="AE773" s="86"/>
      <c r="AF773" s="86"/>
      <c r="AG773" s="86"/>
      <c r="AH773" s="86"/>
      <c r="AI773" s="86"/>
      <c r="AJ773" s="86"/>
      <c r="AK773" s="86"/>
      <c r="AL773" s="86"/>
      <c r="AM773" s="86"/>
      <c r="AN773" s="86"/>
    </row>
    <row r="774" spans="1:40" ht="13.5" customHeight="1">
      <c r="A774" s="86"/>
      <c r="B774" s="86"/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  <c r="S774" s="86"/>
      <c r="T774" s="86"/>
      <c r="U774" s="86"/>
      <c r="V774" s="86"/>
      <c r="W774" s="86"/>
      <c r="X774" s="86"/>
      <c r="Y774" s="86"/>
      <c r="Z774" s="86"/>
      <c r="AA774" s="86"/>
      <c r="AB774" s="86"/>
      <c r="AC774" s="86"/>
      <c r="AD774" s="86"/>
      <c r="AE774" s="86"/>
      <c r="AF774" s="86"/>
      <c r="AG774" s="86"/>
      <c r="AH774" s="86"/>
      <c r="AI774" s="86"/>
      <c r="AJ774" s="86"/>
      <c r="AK774" s="86"/>
      <c r="AL774" s="86"/>
      <c r="AM774" s="86"/>
      <c r="AN774" s="86"/>
    </row>
    <row r="775" spans="1:40" ht="13.5" customHeight="1">
      <c r="A775" s="86"/>
      <c r="B775" s="86"/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  <c r="S775" s="86"/>
      <c r="T775" s="86"/>
      <c r="U775" s="86"/>
      <c r="V775" s="86"/>
      <c r="W775" s="86"/>
      <c r="X775" s="86"/>
      <c r="Y775" s="86"/>
      <c r="Z775" s="86"/>
      <c r="AA775" s="86"/>
      <c r="AB775" s="86"/>
      <c r="AC775" s="86"/>
      <c r="AD775" s="86"/>
      <c r="AE775" s="86"/>
      <c r="AF775" s="86"/>
      <c r="AG775" s="86"/>
      <c r="AH775" s="86"/>
      <c r="AI775" s="86"/>
      <c r="AJ775" s="86"/>
      <c r="AK775" s="86"/>
      <c r="AL775" s="86"/>
      <c r="AM775" s="86"/>
      <c r="AN775" s="86"/>
    </row>
    <row r="776" spans="1:40" ht="13.5" customHeight="1">
      <c r="A776" s="86"/>
      <c r="B776" s="86"/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  <c r="S776" s="86"/>
      <c r="T776" s="86"/>
      <c r="U776" s="86"/>
      <c r="V776" s="86"/>
      <c r="W776" s="86"/>
      <c r="X776" s="86"/>
      <c r="Y776" s="86"/>
      <c r="Z776" s="86"/>
      <c r="AA776" s="86"/>
      <c r="AB776" s="86"/>
      <c r="AC776" s="86"/>
      <c r="AD776" s="86"/>
      <c r="AE776" s="86"/>
      <c r="AF776" s="86"/>
      <c r="AG776" s="86"/>
      <c r="AH776" s="86"/>
      <c r="AI776" s="86"/>
      <c r="AJ776" s="86"/>
      <c r="AK776" s="86"/>
      <c r="AL776" s="86"/>
      <c r="AM776" s="86"/>
      <c r="AN776" s="86"/>
    </row>
    <row r="777" spans="1:40" ht="13.5" customHeight="1">
      <c r="A777" s="86"/>
      <c r="B777" s="86"/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  <c r="S777" s="86"/>
      <c r="T777" s="86"/>
      <c r="U777" s="86"/>
      <c r="V777" s="86"/>
      <c r="W777" s="86"/>
      <c r="X777" s="86"/>
      <c r="Y777" s="86"/>
      <c r="Z777" s="86"/>
      <c r="AA777" s="86"/>
      <c r="AB777" s="86"/>
      <c r="AC777" s="86"/>
      <c r="AD777" s="86"/>
      <c r="AE777" s="86"/>
      <c r="AF777" s="86"/>
      <c r="AG777" s="86"/>
      <c r="AH777" s="86"/>
      <c r="AI777" s="86"/>
      <c r="AJ777" s="86"/>
      <c r="AK777" s="86"/>
      <c r="AL777" s="86"/>
      <c r="AM777" s="86"/>
      <c r="AN777" s="86"/>
    </row>
    <row r="778" spans="1:40" ht="13.5" customHeight="1">
      <c r="A778" s="86"/>
      <c r="B778" s="86"/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  <c r="S778" s="86"/>
      <c r="T778" s="86"/>
      <c r="U778" s="86"/>
      <c r="V778" s="86"/>
      <c r="W778" s="86"/>
      <c r="X778" s="86"/>
      <c r="Y778" s="86"/>
      <c r="Z778" s="86"/>
      <c r="AA778" s="86"/>
      <c r="AB778" s="86"/>
      <c r="AC778" s="86"/>
      <c r="AD778" s="86"/>
      <c r="AE778" s="86"/>
      <c r="AF778" s="86"/>
      <c r="AG778" s="86"/>
      <c r="AH778" s="86"/>
      <c r="AI778" s="86"/>
      <c r="AJ778" s="86"/>
      <c r="AK778" s="86"/>
      <c r="AL778" s="86"/>
      <c r="AM778" s="86"/>
      <c r="AN778" s="86"/>
    </row>
    <row r="779" spans="1:40" ht="13.5" customHeight="1">
      <c r="A779" s="86"/>
      <c r="B779" s="86"/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  <c r="S779" s="86"/>
      <c r="T779" s="86"/>
      <c r="U779" s="86"/>
      <c r="V779" s="86"/>
      <c r="W779" s="86"/>
      <c r="X779" s="86"/>
      <c r="Y779" s="86"/>
      <c r="Z779" s="86"/>
      <c r="AA779" s="86"/>
      <c r="AB779" s="86"/>
      <c r="AC779" s="86"/>
      <c r="AD779" s="86"/>
      <c r="AE779" s="86"/>
      <c r="AF779" s="86"/>
      <c r="AG779" s="86"/>
      <c r="AH779" s="86"/>
      <c r="AI779" s="86"/>
      <c r="AJ779" s="86"/>
      <c r="AK779" s="86"/>
      <c r="AL779" s="86"/>
      <c r="AM779" s="86"/>
      <c r="AN779" s="86"/>
    </row>
    <row r="780" spans="1:40" ht="13.5" customHeight="1">
      <c r="A780" s="86"/>
      <c r="B780" s="86"/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  <c r="S780" s="86"/>
      <c r="T780" s="86"/>
      <c r="U780" s="86"/>
      <c r="V780" s="86"/>
      <c r="W780" s="86"/>
      <c r="X780" s="86"/>
      <c r="Y780" s="86"/>
      <c r="Z780" s="86"/>
      <c r="AA780" s="86"/>
      <c r="AB780" s="86"/>
      <c r="AC780" s="86"/>
      <c r="AD780" s="86"/>
      <c r="AE780" s="86"/>
      <c r="AF780" s="86"/>
      <c r="AG780" s="86"/>
      <c r="AH780" s="86"/>
      <c r="AI780" s="86"/>
      <c r="AJ780" s="86"/>
      <c r="AK780" s="86"/>
      <c r="AL780" s="86"/>
      <c r="AM780" s="86"/>
      <c r="AN780" s="86"/>
    </row>
    <row r="781" spans="1:40" ht="13.5" customHeight="1">
      <c r="A781" s="86"/>
      <c r="B781" s="86"/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  <c r="S781" s="86"/>
      <c r="T781" s="86"/>
      <c r="U781" s="86"/>
      <c r="V781" s="86"/>
      <c r="W781" s="86"/>
      <c r="X781" s="86"/>
      <c r="Y781" s="86"/>
      <c r="Z781" s="86"/>
      <c r="AA781" s="86"/>
      <c r="AB781" s="86"/>
      <c r="AC781" s="86"/>
      <c r="AD781" s="86"/>
      <c r="AE781" s="86"/>
      <c r="AF781" s="86"/>
      <c r="AG781" s="86"/>
      <c r="AH781" s="86"/>
      <c r="AI781" s="86"/>
      <c r="AJ781" s="86"/>
      <c r="AK781" s="86"/>
      <c r="AL781" s="86"/>
      <c r="AM781" s="86"/>
      <c r="AN781" s="86"/>
    </row>
    <row r="782" spans="1:40" ht="13.5" customHeight="1">
      <c r="A782" s="86"/>
      <c r="B782" s="86"/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  <c r="S782" s="86"/>
      <c r="T782" s="86"/>
      <c r="U782" s="86"/>
      <c r="V782" s="86"/>
      <c r="W782" s="86"/>
      <c r="X782" s="86"/>
      <c r="Y782" s="86"/>
      <c r="Z782" s="86"/>
      <c r="AA782" s="86"/>
      <c r="AB782" s="86"/>
      <c r="AC782" s="86"/>
      <c r="AD782" s="86"/>
      <c r="AE782" s="86"/>
      <c r="AF782" s="86"/>
      <c r="AG782" s="86"/>
      <c r="AH782" s="86"/>
      <c r="AI782" s="86"/>
      <c r="AJ782" s="86"/>
      <c r="AK782" s="86"/>
      <c r="AL782" s="86"/>
      <c r="AM782" s="86"/>
      <c r="AN782" s="86"/>
    </row>
    <row r="783" spans="1:40" ht="13.5" customHeight="1">
      <c r="A783" s="86"/>
      <c r="B783" s="86"/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  <c r="S783" s="86"/>
      <c r="T783" s="86"/>
      <c r="U783" s="86"/>
      <c r="V783" s="86"/>
      <c r="W783" s="86"/>
      <c r="X783" s="86"/>
      <c r="Y783" s="86"/>
      <c r="Z783" s="86"/>
      <c r="AA783" s="86"/>
      <c r="AB783" s="86"/>
      <c r="AC783" s="86"/>
      <c r="AD783" s="86"/>
      <c r="AE783" s="86"/>
      <c r="AF783" s="86"/>
      <c r="AG783" s="86"/>
      <c r="AH783" s="86"/>
      <c r="AI783" s="86"/>
      <c r="AJ783" s="86"/>
      <c r="AK783" s="86"/>
      <c r="AL783" s="86"/>
      <c r="AM783" s="86"/>
      <c r="AN783" s="86"/>
    </row>
    <row r="784" spans="1:40" ht="13.5" customHeight="1">
      <c r="A784" s="86"/>
      <c r="B784" s="86"/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  <c r="S784" s="86"/>
      <c r="T784" s="86"/>
      <c r="U784" s="86"/>
      <c r="V784" s="86"/>
      <c r="W784" s="86"/>
      <c r="X784" s="86"/>
      <c r="Y784" s="86"/>
      <c r="Z784" s="86"/>
      <c r="AA784" s="86"/>
      <c r="AB784" s="86"/>
      <c r="AC784" s="86"/>
      <c r="AD784" s="86"/>
      <c r="AE784" s="86"/>
      <c r="AF784" s="86"/>
      <c r="AG784" s="86"/>
      <c r="AH784" s="86"/>
      <c r="AI784" s="86"/>
      <c r="AJ784" s="86"/>
      <c r="AK784" s="86"/>
      <c r="AL784" s="86"/>
      <c r="AM784" s="86"/>
      <c r="AN784" s="86"/>
    </row>
    <row r="785" spans="1:40" ht="13.5" customHeight="1">
      <c r="A785" s="86"/>
      <c r="B785" s="86"/>
      <c r="C785" s="86"/>
      <c r="D785" s="86"/>
      <c r="E785" s="86"/>
      <c r="F785" s="86"/>
      <c r="G785" s="86"/>
      <c r="H785" s="86"/>
      <c r="I785" s="86"/>
      <c r="J785" s="86"/>
      <c r="K785" s="86"/>
      <c r="L785" s="86"/>
      <c r="M785" s="86"/>
      <c r="N785" s="86"/>
      <c r="O785" s="86"/>
      <c r="P785" s="86"/>
      <c r="Q785" s="86"/>
      <c r="R785" s="86"/>
      <c r="S785" s="86"/>
      <c r="T785" s="86"/>
      <c r="U785" s="86"/>
      <c r="V785" s="86"/>
      <c r="W785" s="86"/>
      <c r="X785" s="86"/>
      <c r="Y785" s="86"/>
      <c r="Z785" s="86"/>
      <c r="AA785" s="86"/>
      <c r="AB785" s="86"/>
      <c r="AC785" s="86"/>
      <c r="AD785" s="86"/>
      <c r="AE785" s="86"/>
      <c r="AF785" s="86"/>
      <c r="AG785" s="86"/>
      <c r="AH785" s="86"/>
      <c r="AI785" s="86"/>
      <c r="AJ785" s="86"/>
      <c r="AK785" s="86"/>
      <c r="AL785" s="86"/>
      <c r="AM785" s="86"/>
      <c r="AN785" s="86"/>
    </row>
    <row r="786" spans="1:40" ht="13.5" customHeight="1">
      <c r="A786" s="86"/>
      <c r="B786" s="86"/>
      <c r="C786" s="86"/>
      <c r="D786" s="86"/>
      <c r="E786" s="86"/>
      <c r="F786" s="86"/>
      <c r="G786" s="86"/>
      <c r="H786" s="86"/>
      <c r="I786" s="86"/>
      <c r="J786" s="86"/>
      <c r="K786" s="86"/>
      <c r="L786" s="86"/>
      <c r="M786" s="86"/>
      <c r="N786" s="86"/>
      <c r="O786" s="86"/>
      <c r="P786" s="86"/>
      <c r="Q786" s="86"/>
      <c r="R786" s="86"/>
      <c r="S786" s="86"/>
      <c r="T786" s="86"/>
      <c r="U786" s="86"/>
      <c r="V786" s="86"/>
      <c r="W786" s="86"/>
      <c r="X786" s="86"/>
      <c r="Y786" s="86"/>
      <c r="Z786" s="86"/>
      <c r="AA786" s="86"/>
      <c r="AB786" s="86"/>
      <c r="AC786" s="86"/>
      <c r="AD786" s="86"/>
      <c r="AE786" s="86"/>
      <c r="AF786" s="86"/>
      <c r="AG786" s="86"/>
      <c r="AH786" s="86"/>
      <c r="AI786" s="86"/>
      <c r="AJ786" s="86"/>
      <c r="AK786" s="86"/>
      <c r="AL786" s="86"/>
      <c r="AM786" s="86"/>
      <c r="AN786" s="86"/>
    </row>
    <row r="787" spans="1:40" ht="13.5" customHeight="1">
      <c r="A787" s="86"/>
      <c r="B787" s="86"/>
      <c r="C787" s="86"/>
      <c r="D787" s="86"/>
      <c r="E787" s="86"/>
      <c r="F787" s="86"/>
      <c r="G787" s="86"/>
      <c r="H787" s="86"/>
      <c r="I787" s="86"/>
      <c r="J787" s="86"/>
      <c r="K787" s="86"/>
      <c r="L787" s="86"/>
      <c r="M787" s="86"/>
      <c r="N787" s="86"/>
      <c r="O787" s="86"/>
      <c r="P787" s="86"/>
      <c r="Q787" s="86"/>
      <c r="R787" s="86"/>
      <c r="S787" s="86"/>
      <c r="T787" s="86"/>
      <c r="U787" s="86"/>
      <c r="V787" s="86"/>
      <c r="W787" s="86"/>
      <c r="X787" s="86"/>
      <c r="Y787" s="86"/>
      <c r="Z787" s="86"/>
      <c r="AA787" s="86"/>
      <c r="AB787" s="86"/>
      <c r="AC787" s="86"/>
      <c r="AD787" s="86"/>
      <c r="AE787" s="86"/>
      <c r="AF787" s="86"/>
      <c r="AG787" s="86"/>
      <c r="AH787" s="86"/>
      <c r="AI787" s="86"/>
      <c r="AJ787" s="86"/>
      <c r="AK787" s="86"/>
      <c r="AL787" s="86"/>
      <c r="AM787" s="86"/>
      <c r="AN787" s="86"/>
    </row>
    <row r="788" spans="1:40" ht="13.5" customHeight="1">
      <c r="A788" s="86"/>
      <c r="B788" s="86"/>
      <c r="C788" s="86"/>
      <c r="D788" s="86"/>
      <c r="E788" s="86"/>
      <c r="F788" s="86"/>
      <c r="G788" s="86"/>
      <c r="H788" s="86"/>
      <c r="I788" s="86"/>
      <c r="J788" s="86"/>
      <c r="K788" s="86"/>
      <c r="L788" s="86"/>
      <c r="M788" s="86"/>
      <c r="N788" s="86"/>
      <c r="O788" s="86"/>
      <c r="P788" s="86"/>
      <c r="Q788" s="86"/>
      <c r="R788" s="86"/>
      <c r="S788" s="86"/>
      <c r="T788" s="86"/>
      <c r="U788" s="86"/>
      <c r="V788" s="86"/>
      <c r="W788" s="86"/>
      <c r="X788" s="86"/>
      <c r="Y788" s="86"/>
      <c r="Z788" s="86"/>
      <c r="AA788" s="86"/>
      <c r="AB788" s="86"/>
      <c r="AC788" s="86"/>
      <c r="AD788" s="86"/>
      <c r="AE788" s="86"/>
      <c r="AF788" s="86"/>
      <c r="AG788" s="86"/>
      <c r="AH788" s="86"/>
      <c r="AI788" s="86"/>
      <c r="AJ788" s="86"/>
      <c r="AK788" s="86"/>
      <c r="AL788" s="86"/>
      <c r="AM788" s="86"/>
      <c r="AN788" s="86"/>
    </row>
    <row r="789" spans="1:40" ht="13.5" customHeight="1">
      <c r="A789" s="86"/>
      <c r="B789" s="86"/>
      <c r="C789" s="86"/>
      <c r="D789" s="86"/>
      <c r="E789" s="86"/>
      <c r="F789" s="86"/>
      <c r="G789" s="86"/>
      <c r="H789" s="86"/>
      <c r="I789" s="86"/>
      <c r="J789" s="86"/>
      <c r="K789" s="86"/>
      <c r="L789" s="86"/>
      <c r="M789" s="86"/>
      <c r="N789" s="86"/>
      <c r="O789" s="86"/>
      <c r="P789" s="86"/>
      <c r="Q789" s="86"/>
      <c r="R789" s="86"/>
      <c r="S789" s="86"/>
      <c r="T789" s="86"/>
      <c r="U789" s="86"/>
      <c r="V789" s="86"/>
      <c r="W789" s="86"/>
      <c r="X789" s="86"/>
      <c r="Y789" s="86"/>
      <c r="Z789" s="86"/>
      <c r="AA789" s="86"/>
      <c r="AB789" s="86"/>
      <c r="AC789" s="86"/>
      <c r="AD789" s="86"/>
      <c r="AE789" s="86"/>
      <c r="AF789" s="86"/>
      <c r="AG789" s="86"/>
      <c r="AH789" s="86"/>
      <c r="AI789" s="86"/>
      <c r="AJ789" s="86"/>
      <c r="AK789" s="86"/>
      <c r="AL789" s="86"/>
      <c r="AM789" s="86"/>
      <c r="AN789" s="86"/>
    </row>
    <row r="790" spans="1:40" ht="13.5" customHeight="1">
      <c r="A790" s="86"/>
      <c r="B790" s="86"/>
      <c r="C790" s="86"/>
      <c r="D790" s="86"/>
      <c r="E790" s="86"/>
      <c r="F790" s="86"/>
      <c r="G790" s="86"/>
      <c r="H790" s="86"/>
      <c r="I790" s="86"/>
      <c r="J790" s="86"/>
      <c r="K790" s="86"/>
      <c r="L790" s="86"/>
      <c r="M790" s="86"/>
      <c r="N790" s="86"/>
      <c r="O790" s="86"/>
      <c r="P790" s="86"/>
      <c r="Q790" s="86"/>
      <c r="R790" s="86"/>
      <c r="S790" s="86"/>
      <c r="T790" s="86"/>
      <c r="U790" s="86"/>
      <c r="V790" s="86"/>
      <c r="W790" s="86"/>
      <c r="X790" s="86"/>
      <c r="Y790" s="86"/>
      <c r="Z790" s="86"/>
      <c r="AA790" s="86"/>
      <c r="AB790" s="86"/>
      <c r="AC790" s="86"/>
      <c r="AD790" s="86"/>
      <c r="AE790" s="86"/>
      <c r="AF790" s="86"/>
      <c r="AG790" s="86"/>
      <c r="AH790" s="86"/>
      <c r="AI790" s="86"/>
      <c r="AJ790" s="86"/>
      <c r="AK790" s="86"/>
      <c r="AL790" s="86"/>
      <c r="AM790" s="86"/>
      <c r="AN790" s="86"/>
    </row>
    <row r="791" spans="1:40" ht="13.5" customHeight="1">
      <c r="A791" s="86"/>
      <c r="B791" s="86"/>
      <c r="C791" s="86"/>
      <c r="D791" s="86"/>
      <c r="E791" s="86"/>
      <c r="F791" s="86"/>
      <c r="G791" s="86"/>
      <c r="H791" s="86"/>
      <c r="I791" s="86"/>
      <c r="J791" s="86"/>
      <c r="K791" s="86"/>
      <c r="L791" s="86"/>
      <c r="M791" s="86"/>
      <c r="N791" s="86"/>
      <c r="O791" s="86"/>
      <c r="P791" s="86"/>
      <c r="Q791" s="86"/>
      <c r="R791" s="86"/>
      <c r="S791" s="86"/>
      <c r="T791" s="86"/>
      <c r="U791" s="86"/>
      <c r="V791" s="86"/>
      <c r="W791" s="86"/>
      <c r="X791" s="86"/>
      <c r="Y791" s="86"/>
      <c r="Z791" s="86"/>
      <c r="AA791" s="86"/>
      <c r="AB791" s="86"/>
      <c r="AC791" s="86"/>
      <c r="AD791" s="86"/>
      <c r="AE791" s="86"/>
      <c r="AF791" s="86"/>
      <c r="AG791" s="86"/>
      <c r="AH791" s="86"/>
      <c r="AI791" s="86"/>
      <c r="AJ791" s="86"/>
      <c r="AK791" s="86"/>
      <c r="AL791" s="86"/>
      <c r="AM791" s="86"/>
      <c r="AN791" s="86"/>
    </row>
    <row r="792" spans="1:40" ht="13.5" customHeight="1">
      <c r="A792" s="86"/>
      <c r="B792" s="86"/>
      <c r="C792" s="86"/>
      <c r="D792" s="86"/>
      <c r="E792" s="86"/>
      <c r="F792" s="86"/>
      <c r="G792" s="86"/>
      <c r="H792" s="86"/>
      <c r="I792" s="86"/>
      <c r="J792" s="86"/>
      <c r="K792" s="86"/>
      <c r="L792" s="86"/>
      <c r="M792" s="86"/>
      <c r="N792" s="86"/>
      <c r="O792" s="86"/>
      <c r="P792" s="86"/>
      <c r="Q792" s="86"/>
      <c r="R792" s="86"/>
      <c r="S792" s="86"/>
      <c r="T792" s="86"/>
      <c r="U792" s="86"/>
      <c r="V792" s="86"/>
      <c r="W792" s="86"/>
      <c r="X792" s="86"/>
      <c r="Y792" s="86"/>
      <c r="Z792" s="86"/>
      <c r="AA792" s="86"/>
      <c r="AB792" s="86"/>
      <c r="AC792" s="86"/>
      <c r="AD792" s="86"/>
      <c r="AE792" s="86"/>
      <c r="AF792" s="86"/>
      <c r="AG792" s="86"/>
      <c r="AH792" s="86"/>
      <c r="AI792" s="86"/>
      <c r="AJ792" s="86"/>
      <c r="AK792" s="86"/>
      <c r="AL792" s="86"/>
      <c r="AM792" s="86"/>
      <c r="AN792" s="86"/>
    </row>
    <row r="793" spans="1:40" ht="13.5" customHeight="1">
      <c r="A793" s="86"/>
      <c r="B793" s="86"/>
      <c r="C793" s="86"/>
      <c r="D793" s="86"/>
      <c r="E793" s="86"/>
      <c r="F793" s="86"/>
      <c r="G793" s="86"/>
      <c r="H793" s="86"/>
      <c r="I793" s="86"/>
      <c r="J793" s="86"/>
      <c r="K793" s="86"/>
      <c r="L793" s="86"/>
      <c r="M793" s="86"/>
      <c r="N793" s="86"/>
      <c r="O793" s="86"/>
      <c r="P793" s="86"/>
      <c r="Q793" s="86"/>
      <c r="R793" s="86"/>
      <c r="S793" s="86"/>
      <c r="T793" s="86"/>
      <c r="U793" s="86"/>
      <c r="V793" s="86"/>
      <c r="W793" s="86"/>
      <c r="X793" s="86"/>
      <c r="Y793" s="86"/>
      <c r="Z793" s="86"/>
      <c r="AA793" s="86"/>
      <c r="AB793" s="86"/>
      <c r="AC793" s="86"/>
      <c r="AD793" s="86"/>
      <c r="AE793" s="86"/>
      <c r="AF793" s="86"/>
      <c r="AG793" s="86"/>
      <c r="AH793" s="86"/>
      <c r="AI793" s="86"/>
      <c r="AJ793" s="86"/>
      <c r="AK793" s="86"/>
      <c r="AL793" s="86"/>
      <c r="AM793" s="86"/>
      <c r="AN793" s="86"/>
    </row>
    <row r="794" spans="1:40" ht="13.5" customHeight="1">
      <c r="A794" s="86"/>
      <c r="B794" s="86"/>
      <c r="C794" s="86"/>
      <c r="D794" s="86"/>
      <c r="E794" s="86"/>
      <c r="F794" s="86"/>
      <c r="G794" s="86"/>
      <c r="H794" s="86"/>
      <c r="I794" s="86"/>
      <c r="J794" s="86"/>
      <c r="K794" s="86"/>
      <c r="L794" s="86"/>
      <c r="M794" s="86"/>
      <c r="N794" s="86"/>
      <c r="O794" s="86"/>
      <c r="P794" s="86"/>
      <c r="Q794" s="86"/>
      <c r="R794" s="86"/>
      <c r="S794" s="86"/>
      <c r="T794" s="86"/>
      <c r="U794" s="86"/>
      <c r="V794" s="86"/>
      <c r="W794" s="86"/>
      <c r="X794" s="86"/>
      <c r="Y794" s="86"/>
      <c r="Z794" s="86"/>
      <c r="AA794" s="86"/>
      <c r="AB794" s="86"/>
      <c r="AC794" s="86"/>
      <c r="AD794" s="86"/>
      <c r="AE794" s="86"/>
      <c r="AF794" s="86"/>
      <c r="AG794" s="86"/>
      <c r="AH794" s="86"/>
      <c r="AI794" s="86"/>
      <c r="AJ794" s="86"/>
      <c r="AK794" s="86"/>
      <c r="AL794" s="86"/>
      <c r="AM794" s="86"/>
      <c r="AN794" s="86"/>
    </row>
    <row r="795" spans="1:40" ht="13.5" customHeight="1">
      <c r="A795" s="86"/>
      <c r="B795" s="86"/>
      <c r="C795" s="86"/>
      <c r="D795" s="86"/>
      <c r="E795" s="86"/>
      <c r="F795" s="86"/>
      <c r="G795" s="86"/>
      <c r="H795" s="86"/>
      <c r="I795" s="86"/>
      <c r="J795" s="86"/>
      <c r="K795" s="86"/>
      <c r="L795" s="86"/>
      <c r="M795" s="86"/>
      <c r="N795" s="86"/>
      <c r="O795" s="86"/>
      <c r="P795" s="86"/>
      <c r="Q795" s="86"/>
      <c r="R795" s="86"/>
      <c r="S795" s="86"/>
      <c r="T795" s="86"/>
      <c r="U795" s="86"/>
      <c r="V795" s="86"/>
      <c r="W795" s="86"/>
      <c r="X795" s="86"/>
      <c r="Y795" s="86"/>
      <c r="Z795" s="86"/>
      <c r="AA795" s="86"/>
      <c r="AB795" s="86"/>
      <c r="AC795" s="86"/>
      <c r="AD795" s="86"/>
      <c r="AE795" s="86"/>
      <c r="AF795" s="86"/>
      <c r="AG795" s="86"/>
      <c r="AH795" s="86"/>
      <c r="AI795" s="86"/>
      <c r="AJ795" s="86"/>
      <c r="AK795" s="86"/>
      <c r="AL795" s="86"/>
      <c r="AM795" s="86"/>
      <c r="AN795" s="86"/>
    </row>
    <row r="796" spans="1:40" ht="13.5" customHeight="1">
      <c r="A796" s="86"/>
      <c r="B796" s="86"/>
      <c r="C796" s="86"/>
      <c r="D796" s="86"/>
      <c r="E796" s="86"/>
      <c r="F796" s="86"/>
      <c r="G796" s="86"/>
      <c r="H796" s="86"/>
      <c r="I796" s="86"/>
      <c r="J796" s="86"/>
      <c r="K796" s="86"/>
      <c r="L796" s="86"/>
      <c r="M796" s="86"/>
      <c r="N796" s="86"/>
      <c r="O796" s="86"/>
      <c r="P796" s="86"/>
      <c r="Q796" s="86"/>
      <c r="R796" s="86"/>
      <c r="S796" s="86"/>
      <c r="T796" s="86"/>
      <c r="U796" s="86"/>
      <c r="V796" s="86"/>
      <c r="W796" s="86"/>
      <c r="X796" s="86"/>
      <c r="Y796" s="86"/>
      <c r="Z796" s="86"/>
      <c r="AA796" s="86"/>
      <c r="AB796" s="86"/>
      <c r="AC796" s="86"/>
      <c r="AD796" s="86"/>
      <c r="AE796" s="86"/>
      <c r="AF796" s="86"/>
      <c r="AG796" s="86"/>
      <c r="AH796" s="86"/>
      <c r="AI796" s="86"/>
      <c r="AJ796" s="86"/>
      <c r="AK796" s="86"/>
      <c r="AL796" s="86"/>
      <c r="AM796" s="86"/>
      <c r="AN796" s="86"/>
    </row>
    <row r="797" spans="1:40" ht="13.5" customHeight="1">
      <c r="A797" s="86"/>
      <c r="B797" s="86"/>
      <c r="C797" s="86"/>
      <c r="D797" s="86"/>
      <c r="E797" s="86"/>
      <c r="F797" s="86"/>
      <c r="G797" s="86"/>
      <c r="H797" s="86"/>
      <c r="I797" s="86"/>
      <c r="J797" s="86"/>
      <c r="K797" s="86"/>
      <c r="L797" s="86"/>
      <c r="M797" s="86"/>
      <c r="N797" s="86"/>
      <c r="O797" s="86"/>
      <c r="P797" s="86"/>
      <c r="Q797" s="86"/>
      <c r="R797" s="86"/>
      <c r="S797" s="86"/>
      <c r="T797" s="86"/>
      <c r="U797" s="86"/>
      <c r="V797" s="86"/>
      <c r="W797" s="86"/>
      <c r="X797" s="86"/>
      <c r="Y797" s="86"/>
      <c r="Z797" s="86"/>
      <c r="AA797" s="86"/>
      <c r="AB797" s="86"/>
      <c r="AC797" s="86"/>
      <c r="AD797" s="86"/>
      <c r="AE797" s="86"/>
      <c r="AF797" s="86"/>
      <c r="AG797" s="86"/>
      <c r="AH797" s="86"/>
      <c r="AI797" s="86"/>
      <c r="AJ797" s="86"/>
      <c r="AK797" s="86"/>
      <c r="AL797" s="86"/>
      <c r="AM797" s="86"/>
      <c r="AN797" s="86"/>
    </row>
    <row r="798" spans="1:40" ht="13.5" customHeight="1">
      <c r="A798" s="86"/>
      <c r="B798" s="86"/>
      <c r="C798" s="86"/>
      <c r="D798" s="86"/>
      <c r="E798" s="86"/>
      <c r="F798" s="86"/>
      <c r="G798" s="86"/>
      <c r="H798" s="86"/>
      <c r="I798" s="86"/>
      <c r="J798" s="86"/>
      <c r="K798" s="86"/>
      <c r="L798" s="86"/>
      <c r="M798" s="86"/>
      <c r="N798" s="86"/>
      <c r="O798" s="86"/>
      <c r="P798" s="86"/>
      <c r="Q798" s="86"/>
      <c r="R798" s="86"/>
      <c r="S798" s="86"/>
      <c r="T798" s="86"/>
      <c r="U798" s="86"/>
      <c r="V798" s="86"/>
      <c r="W798" s="86"/>
      <c r="X798" s="86"/>
      <c r="Y798" s="86"/>
      <c r="Z798" s="86"/>
      <c r="AA798" s="86"/>
      <c r="AB798" s="86"/>
      <c r="AC798" s="86"/>
      <c r="AD798" s="86"/>
      <c r="AE798" s="86"/>
      <c r="AF798" s="86"/>
      <c r="AG798" s="86"/>
      <c r="AH798" s="86"/>
      <c r="AI798" s="86"/>
      <c r="AJ798" s="86"/>
      <c r="AK798" s="86"/>
      <c r="AL798" s="86"/>
      <c r="AM798" s="86"/>
      <c r="AN798" s="86"/>
    </row>
    <row r="799" spans="1:40" ht="13.5" customHeight="1">
      <c r="A799" s="86"/>
      <c r="B799" s="86"/>
      <c r="C799" s="86"/>
      <c r="D799" s="86"/>
      <c r="E799" s="86"/>
      <c r="F799" s="86"/>
      <c r="G799" s="86"/>
      <c r="H799" s="86"/>
      <c r="I799" s="86"/>
      <c r="J799" s="86"/>
      <c r="K799" s="86"/>
      <c r="L799" s="86"/>
      <c r="M799" s="86"/>
      <c r="N799" s="86"/>
      <c r="O799" s="86"/>
      <c r="P799" s="86"/>
      <c r="Q799" s="86"/>
      <c r="R799" s="86"/>
      <c r="S799" s="86"/>
      <c r="T799" s="86"/>
      <c r="U799" s="86"/>
      <c r="V799" s="86"/>
      <c r="W799" s="86"/>
      <c r="X799" s="86"/>
      <c r="Y799" s="86"/>
      <c r="Z799" s="86"/>
      <c r="AA799" s="86"/>
      <c r="AB799" s="86"/>
      <c r="AC799" s="86"/>
      <c r="AD799" s="86"/>
      <c r="AE799" s="86"/>
      <c r="AF799" s="86"/>
      <c r="AG799" s="86"/>
      <c r="AH799" s="86"/>
      <c r="AI799" s="86"/>
      <c r="AJ799" s="86"/>
      <c r="AK799" s="86"/>
      <c r="AL799" s="86"/>
      <c r="AM799" s="86"/>
      <c r="AN799" s="86"/>
    </row>
    <row r="800" spans="1:40" ht="13.5" customHeight="1">
      <c r="A800" s="86"/>
      <c r="B800" s="86"/>
      <c r="C800" s="86"/>
      <c r="D800" s="86"/>
      <c r="E800" s="86"/>
      <c r="F800" s="86"/>
      <c r="G800" s="86"/>
      <c r="H800" s="86"/>
      <c r="I800" s="86"/>
      <c r="J800" s="86"/>
      <c r="K800" s="86"/>
      <c r="L800" s="86"/>
      <c r="M800" s="86"/>
      <c r="N800" s="86"/>
      <c r="O800" s="86"/>
      <c r="P800" s="86"/>
      <c r="Q800" s="86"/>
      <c r="R800" s="86"/>
      <c r="S800" s="86"/>
      <c r="T800" s="86"/>
      <c r="U800" s="86"/>
      <c r="V800" s="86"/>
      <c r="W800" s="86"/>
      <c r="X800" s="86"/>
      <c r="Y800" s="86"/>
      <c r="Z800" s="86"/>
      <c r="AA800" s="86"/>
      <c r="AB800" s="86"/>
      <c r="AC800" s="86"/>
      <c r="AD800" s="86"/>
      <c r="AE800" s="86"/>
      <c r="AF800" s="86"/>
      <c r="AG800" s="86"/>
      <c r="AH800" s="86"/>
      <c r="AI800" s="86"/>
      <c r="AJ800" s="86"/>
      <c r="AK800" s="86"/>
      <c r="AL800" s="86"/>
      <c r="AM800" s="86"/>
      <c r="AN800" s="86"/>
    </row>
    <row r="801" spans="1:40" ht="13.5" customHeight="1">
      <c r="A801" s="86"/>
      <c r="B801" s="86"/>
      <c r="C801" s="86"/>
      <c r="D801" s="86"/>
      <c r="E801" s="86"/>
      <c r="F801" s="86"/>
      <c r="G801" s="86"/>
      <c r="H801" s="86"/>
      <c r="I801" s="86"/>
      <c r="J801" s="86"/>
      <c r="K801" s="86"/>
      <c r="L801" s="86"/>
      <c r="M801" s="86"/>
      <c r="N801" s="86"/>
      <c r="O801" s="86"/>
      <c r="P801" s="86"/>
      <c r="Q801" s="86"/>
      <c r="R801" s="86"/>
      <c r="S801" s="86"/>
      <c r="T801" s="86"/>
      <c r="U801" s="86"/>
      <c r="V801" s="86"/>
      <c r="W801" s="86"/>
      <c r="X801" s="86"/>
      <c r="Y801" s="86"/>
      <c r="Z801" s="86"/>
      <c r="AA801" s="86"/>
      <c r="AB801" s="86"/>
      <c r="AC801" s="86"/>
      <c r="AD801" s="86"/>
      <c r="AE801" s="86"/>
      <c r="AF801" s="86"/>
      <c r="AG801" s="86"/>
      <c r="AH801" s="86"/>
      <c r="AI801" s="86"/>
      <c r="AJ801" s="86"/>
      <c r="AK801" s="86"/>
      <c r="AL801" s="86"/>
      <c r="AM801" s="86"/>
      <c r="AN801" s="86"/>
    </row>
    <row r="802" spans="1:40" ht="13.5" customHeight="1">
      <c r="A802" s="86"/>
      <c r="B802" s="86"/>
      <c r="C802" s="86"/>
      <c r="D802" s="86"/>
      <c r="E802" s="86"/>
      <c r="F802" s="86"/>
      <c r="G802" s="86"/>
      <c r="H802" s="86"/>
      <c r="I802" s="86"/>
      <c r="J802" s="86"/>
      <c r="K802" s="86"/>
      <c r="L802" s="86"/>
      <c r="M802" s="86"/>
      <c r="N802" s="86"/>
      <c r="O802" s="86"/>
      <c r="P802" s="86"/>
      <c r="Q802" s="86"/>
      <c r="R802" s="86"/>
      <c r="S802" s="86"/>
      <c r="T802" s="86"/>
      <c r="U802" s="86"/>
      <c r="V802" s="86"/>
      <c r="W802" s="86"/>
      <c r="X802" s="86"/>
      <c r="Y802" s="86"/>
      <c r="Z802" s="86"/>
      <c r="AA802" s="86"/>
      <c r="AB802" s="86"/>
      <c r="AC802" s="86"/>
      <c r="AD802" s="86"/>
      <c r="AE802" s="86"/>
      <c r="AF802" s="86"/>
      <c r="AG802" s="86"/>
      <c r="AH802" s="86"/>
      <c r="AI802" s="86"/>
      <c r="AJ802" s="86"/>
      <c r="AK802" s="86"/>
      <c r="AL802" s="86"/>
      <c r="AM802" s="86"/>
      <c r="AN802" s="86"/>
    </row>
    <row r="803" spans="1:40" ht="13.5" customHeight="1">
      <c r="A803" s="86"/>
      <c r="B803" s="86"/>
      <c r="C803" s="86"/>
      <c r="D803" s="86"/>
      <c r="E803" s="86"/>
      <c r="F803" s="86"/>
      <c r="G803" s="86"/>
      <c r="H803" s="86"/>
      <c r="I803" s="86"/>
      <c r="J803" s="86"/>
      <c r="K803" s="86"/>
      <c r="L803" s="86"/>
      <c r="M803" s="86"/>
      <c r="N803" s="86"/>
      <c r="O803" s="86"/>
      <c r="P803" s="86"/>
      <c r="Q803" s="86"/>
      <c r="R803" s="86"/>
      <c r="S803" s="86"/>
      <c r="T803" s="86"/>
      <c r="U803" s="86"/>
      <c r="V803" s="86"/>
      <c r="W803" s="86"/>
      <c r="X803" s="86"/>
      <c r="Y803" s="86"/>
      <c r="Z803" s="86"/>
      <c r="AA803" s="86"/>
      <c r="AB803" s="86"/>
      <c r="AC803" s="86"/>
      <c r="AD803" s="86"/>
      <c r="AE803" s="86"/>
      <c r="AF803" s="86"/>
      <c r="AG803" s="86"/>
      <c r="AH803" s="86"/>
      <c r="AI803" s="86"/>
      <c r="AJ803" s="86"/>
      <c r="AK803" s="86"/>
      <c r="AL803" s="86"/>
      <c r="AM803" s="86"/>
      <c r="AN803" s="86"/>
    </row>
    <row r="804" spans="1:40" ht="13.5" customHeight="1">
      <c r="A804" s="86"/>
      <c r="B804" s="86"/>
      <c r="C804" s="86"/>
      <c r="D804" s="86"/>
      <c r="E804" s="86"/>
      <c r="F804" s="86"/>
      <c r="G804" s="86"/>
      <c r="H804" s="86"/>
      <c r="I804" s="86"/>
      <c r="J804" s="86"/>
      <c r="K804" s="86"/>
      <c r="L804" s="86"/>
      <c r="M804" s="86"/>
      <c r="N804" s="86"/>
      <c r="O804" s="86"/>
      <c r="P804" s="86"/>
      <c r="Q804" s="86"/>
      <c r="R804" s="86"/>
      <c r="S804" s="86"/>
      <c r="T804" s="86"/>
      <c r="U804" s="86"/>
      <c r="V804" s="86"/>
      <c r="W804" s="86"/>
      <c r="X804" s="86"/>
      <c r="Y804" s="86"/>
      <c r="Z804" s="86"/>
      <c r="AA804" s="86"/>
      <c r="AB804" s="86"/>
      <c r="AC804" s="86"/>
      <c r="AD804" s="86"/>
      <c r="AE804" s="86"/>
      <c r="AF804" s="86"/>
      <c r="AG804" s="86"/>
      <c r="AH804" s="86"/>
      <c r="AI804" s="86"/>
      <c r="AJ804" s="86"/>
      <c r="AK804" s="86"/>
      <c r="AL804" s="86"/>
      <c r="AM804" s="86"/>
      <c r="AN804" s="86"/>
    </row>
    <row r="805" spans="1:40" ht="13.5" customHeight="1">
      <c r="A805" s="86"/>
      <c r="B805" s="86"/>
      <c r="C805" s="86"/>
      <c r="D805" s="86"/>
      <c r="E805" s="86"/>
      <c r="F805" s="86"/>
      <c r="G805" s="86"/>
      <c r="H805" s="86"/>
      <c r="I805" s="86"/>
      <c r="J805" s="86"/>
      <c r="K805" s="86"/>
      <c r="L805" s="86"/>
      <c r="M805" s="86"/>
      <c r="N805" s="86"/>
      <c r="O805" s="86"/>
      <c r="P805" s="86"/>
      <c r="Q805" s="86"/>
      <c r="R805" s="86"/>
      <c r="S805" s="86"/>
      <c r="T805" s="86"/>
      <c r="U805" s="86"/>
      <c r="V805" s="86"/>
      <c r="W805" s="86"/>
      <c r="X805" s="86"/>
      <c r="Y805" s="86"/>
      <c r="Z805" s="86"/>
      <c r="AA805" s="86"/>
      <c r="AB805" s="86"/>
      <c r="AC805" s="86"/>
      <c r="AD805" s="86"/>
      <c r="AE805" s="86"/>
      <c r="AF805" s="86"/>
      <c r="AG805" s="86"/>
      <c r="AH805" s="86"/>
      <c r="AI805" s="86"/>
      <c r="AJ805" s="86"/>
      <c r="AK805" s="86"/>
      <c r="AL805" s="86"/>
      <c r="AM805" s="86"/>
      <c r="AN805" s="86"/>
    </row>
    <row r="806" spans="1:40" ht="13.5" customHeight="1">
      <c r="A806" s="86"/>
      <c r="B806" s="86"/>
      <c r="C806" s="86"/>
      <c r="D806" s="86"/>
      <c r="E806" s="86"/>
      <c r="F806" s="86"/>
      <c r="G806" s="86"/>
      <c r="H806" s="86"/>
      <c r="I806" s="86"/>
      <c r="J806" s="86"/>
      <c r="K806" s="86"/>
      <c r="L806" s="86"/>
      <c r="M806" s="86"/>
      <c r="N806" s="86"/>
      <c r="O806" s="86"/>
      <c r="P806" s="86"/>
      <c r="Q806" s="86"/>
      <c r="R806" s="86"/>
      <c r="S806" s="86"/>
      <c r="T806" s="86"/>
      <c r="U806" s="86"/>
      <c r="V806" s="86"/>
      <c r="W806" s="86"/>
      <c r="X806" s="86"/>
      <c r="Y806" s="86"/>
      <c r="Z806" s="86"/>
      <c r="AA806" s="86"/>
      <c r="AB806" s="86"/>
      <c r="AC806" s="86"/>
      <c r="AD806" s="86"/>
      <c r="AE806" s="86"/>
      <c r="AF806" s="86"/>
      <c r="AG806" s="86"/>
      <c r="AH806" s="86"/>
      <c r="AI806" s="86"/>
      <c r="AJ806" s="86"/>
      <c r="AK806" s="86"/>
      <c r="AL806" s="86"/>
      <c r="AM806" s="86"/>
      <c r="AN806" s="86"/>
    </row>
    <row r="807" spans="1:40" ht="13.5" customHeight="1">
      <c r="A807" s="86"/>
      <c r="B807" s="86"/>
      <c r="C807" s="86"/>
      <c r="D807" s="86"/>
      <c r="E807" s="86"/>
      <c r="F807" s="86"/>
      <c r="G807" s="86"/>
      <c r="H807" s="86"/>
      <c r="I807" s="86"/>
      <c r="J807" s="86"/>
      <c r="K807" s="86"/>
      <c r="L807" s="86"/>
      <c r="M807" s="86"/>
      <c r="N807" s="86"/>
      <c r="O807" s="86"/>
      <c r="P807" s="86"/>
      <c r="Q807" s="86"/>
      <c r="R807" s="86"/>
      <c r="S807" s="86"/>
      <c r="T807" s="86"/>
      <c r="U807" s="86"/>
      <c r="V807" s="86"/>
      <c r="W807" s="86"/>
      <c r="X807" s="86"/>
      <c r="Y807" s="86"/>
      <c r="Z807" s="86"/>
      <c r="AA807" s="86"/>
      <c r="AB807" s="86"/>
      <c r="AC807" s="86"/>
      <c r="AD807" s="86"/>
      <c r="AE807" s="86"/>
      <c r="AF807" s="86"/>
      <c r="AG807" s="86"/>
      <c r="AH807" s="86"/>
      <c r="AI807" s="86"/>
      <c r="AJ807" s="86"/>
      <c r="AK807" s="86"/>
      <c r="AL807" s="86"/>
      <c r="AM807" s="86"/>
      <c r="AN807" s="86"/>
    </row>
    <row r="808" spans="1:40" ht="13.5" customHeight="1">
      <c r="A808" s="86"/>
      <c r="B808" s="86"/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  <c r="S808" s="86"/>
      <c r="T808" s="86"/>
      <c r="U808" s="86"/>
      <c r="V808" s="86"/>
      <c r="W808" s="86"/>
      <c r="X808" s="86"/>
      <c r="Y808" s="86"/>
      <c r="Z808" s="86"/>
      <c r="AA808" s="86"/>
      <c r="AB808" s="86"/>
      <c r="AC808" s="86"/>
      <c r="AD808" s="86"/>
      <c r="AE808" s="86"/>
      <c r="AF808" s="86"/>
      <c r="AG808" s="86"/>
      <c r="AH808" s="86"/>
      <c r="AI808" s="86"/>
      <c r="AJ808" s="86"/>
      <c r="AK808" s="86"/>
      <c r="AL808" s="86"/>
      <c r="AM808" s="86"/>
      <c r="AN808" s="86"/>
    </row>
    <row r="809" spans="1:40" ht="13.5" customHeight="1">
      <c r="A809" s="86"/>
      <c r="B809" s="86"/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  <c r="S809" s="86"/>
      <c r="T809" s="86"/>
      <c r="U809" s="86"/>
      <c r="V809" s="86"/>
      <c r="W809" s="86"/>
      <c r="X809" s="86"/>
      <c r="Y809" s="86"/>
      <c r="Z809" s="86"/>
      <c r="AA809" s="86"/>
      <c r="AB809" s="86"/>
      <c r="AC809" s="86"/>
      <c r="AD809" s="86"/>
      <c r="AE809" s="86"/>
      <c r="AF809" s="86"/>
      <c r="AG809" s="86"/>
      <c r="AH809" s="86"/>
      <c r="AI809" s="86"/>
      <c r="AJ809" s="86"/>
      <c r="AK809" s="86"/>
      <c r="AL809" s="86"/>
      <c r="AM809" s="86"/>
      <c r="AN809" s="86"/>
    </row>
    <row r="810" spans="1:40" ht="13.5" customHeight="1">
      <c r="A810" s="86"/>
      <c r="B810" s="86"/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  <c r="S810" s="86"/>
      <c r="T810" s="86"/>
      <c r="U810" s="86"/>
      <c r="V810" s="86"/>
      <c r="W810" s="86"/>
      <c r="X810" s="86"/>
      <c r="Y810" s="86"/>
      <c r="Z810" s="86"/>
      <c r="AA810" s="86"/>
      <c r="AB810" s="86"/>
      <c r="AC810" s="86"/>
      <c r="AD810" s="86"/>
      <c r="AE810" s="86"/>
      <c r="AF810" s="86"/>
      <c r="AG810" s="86"/>
      <c r="AH810" s="86"/>
      <c r="AI810" s="86"/>
      <c r="AJ810" s="86"/>
      <c r="AK810" s="86"/>
      <c r="AL810" s="86"/>
      <c r="AM810" s="86"/>
      <c r="AN810" s="86"/>
    </row>
    <row r="811" spans="1:40" ht="13.5" customHeight="1">
      <c r="A811" s="86"/>
      <c r="B811" s="86"/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  <c r="S811" s="86"/>
      <c r="T811" s="86"/>
      <c r="U811" s="86"/>
      <c r="V811" s="86"/>
      <c r="W811" s="86"/>
      <c r="X811" s="86"/>
      <c r="Y811" s="86"/>
      <c r="Z811" s="86"/>
      <c r="AA811" s="86"/>
      <c r="AB811" s="86"/>
      <c r="AC811" s="86"/>
      <c r="AD811" s="86"/>
      <c r="AE811" s="86"/>
      <c r="AF811" s="86"/>
      <c r="AG811" s="86"/>
      <c r="AH811" s="86"/>
      <c r="AI811" s="86"/>
      <c r="AJ811" s="86"/>
      <c r="AK811" s="86"/>
      <c r="AL811" s="86"/>
      <c r="AM811" s="86"/>
      <c r="AN811" s="86"/>
    </row>
    <row r="812" spans="1:40" ht="13.5" customHeight="1">
      <c r="A812" s="86"/>
      <c r="B812" s="86"/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  <c r="S812" s="86"/>
      <c r="T812" s="86"/>
      <c r="U812" s="86"/>
      <c r="V812" s="86"/>
      <c r="W812" s="86"/>
      <c r="X812" s="86"/>
      <c r="Y812" s="86"/>
      <c r="Z812" s="86"/>
      <c r="AA812" s="86"/>
      <c r="AB812" s="86"/>
      <c r="AC812" s="86"/>
      <c r="AD812" s="86"/>
      <c r="AE812" s="86"/>
      <c r="AF812" s="86"/>
      <c r="AG812" s="86"/>
      <c r="AH812" s="86"/>
      <c r="AI812" s="86"/>
      <c r="AJ812" s="86"/>
      <c r="AK812" s="86"/>
      <c r="AL812" s="86"/>
      <c r="AM812" s="86"/>
      <c r="AN812" s="86"/>
    </row>
    <row r="813" spans="1:40" ht="13.5" customHeight="1">
      <c r="A813" s="86"/>
      <c r="B813" s="86"/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  <c r="S813" s="86"/>
      <c r="T813" s="86"/>
      <c r="U813" s="86"/>
      <c r="V813" s="86"/>
      <c r="W813" s="86"/>
      <c r="X813" s="86"/>
      <c r="Y813" s="86"/>
      <c r="Z813" s="86"/>
      <c r="AA813" s="86"/>
      <c r="AB813" s="86"/>
      <c r="AC813" s="86"/>
      <c r="AD813" s="86"/>
      <c r="AE813" s="86"/>
      <c r="AF813" s="86"/>
      <c r="AG813" s="86"/>
      <c r="AH813" s="86"/>
      <c r="AI813" s="86"/>
      <c r="AJ813" s="86"/>
      <c r="AK813" s="86"/>
      <c r="AL813" s="86"/>
      <c r="AM813" s="86"/>
      <c r="AN813" s="86"/>
    </row>
    <row r="814" spans="1:40" ht="13.5" customHeight="1">
      <c r="A814" s="86"/>
      <c r="B814" s="86"/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  <c r="S814" s="86"/>
      <c r="T814" s="86"/>
      <c r="U814" s="86"/>
      <c r="V814" s="86"/>
      <c r="W814" s="86"/>
      <c r="X814" s="86"/>
      <c r="Y814" s="86"/>
      <c r="Z814" s="86"/>
      <c r="AA814" s="86"/>
      <c r="AB814" s="86"/>
      <c r="AC814" s="86"/>
      <c r="AD814" s="86"/>
      <c r="AE814" s="86"/>
      <c r="AF814" s="86"/>
      <c r="AG814" s="86"/>
      <c r="AH814" s="86"/>
      <c r="AI814" s="86"/>
      <c r="AJ814" s="86"/>
      <c r="AK814" s="86"/>
      <c r="AL814" s="86"/>
      <c r="AM814" s="86"/>
      <c r="AN814" s="86"/>
    </row>
    <row r="815" spans="1:40" ht="13.5" customHeight="1">
      <c r="A815" s="86"/>
      <c r="B815" s="86"/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  <c r="S815" s="86"/>
      <c r="T815" s="86"/>
      <c r="U815" s="86"/>
      <c r="V815" s="86"/>
      <c r="W815" s="86"/>
      <c r="X815" s="86"/>
      <c r="Y815" s="86"/>
      <c r="Z815" s="86"/>
      <c r="AA815" s="86"/>
      <c r="AB815" s="86"/>
      <c r="AC815" s="86"/>
      <c r="AD815" s="86"/>
      <c r="AE815" s="86"/>
      <c r="AF815" s="86"/>
      <c r="AG815" s="86"/>
      <c r="AH815" s="86"/>
      <c r="AI815" s="86"/>
      <c r="AJ815" s="86"/>
      <c r="AK815" s="86"/>
      <c r="AL815" s="86"/>
      <c r="AM815" s="86"/>
      <c r="AN815" s="86"/>
    </row>
    <row r="816" spans="1:40" ht="13.5" customHeight="1">
      <c r="A816" s="86"/>
      <c r="B816" s="86"/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  <c r="S816" s="86"/>
      <c r="T816" s="86"/>
      <c r="U816" s="86"/>
      <c r="V816" s="86"/>
      <c r="W816" s="86"/>
      <c r="X816" s="86"/>
      <c r="Y816" s="86"/>
      <c r="Z816" s="86"/>
      <c r="AA816" s="86"/>
      <c r="AB816" s="86"/>
      <c r="AC816" s="86"/>
      <c r="AD816" s="86"/>
      <c r="AE816" s="86"/>
      <c r="AF816" s="86"/>
      <c r="AG816" s="86"/>
      <c r="AH816" s="86"/>
      <c r="AI816" s="86"/>
      <c r="AJ816" s="86"/>
      <c r="AK816" s="86"/>
      <c r="AL816" s="86"/>
      <c r="AM816" s="86"/>
      <c r="AN816" s="86"/>
    </row>
    <row r="817" spans="1:40" ht="13.5" customHeight="1">
      <c r="A817" s="86"/>
      <c r="B817" s="86"/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  <c r="S817" s="86"/>
      <c r="T817" s="86"/>
      <c r="U817" s="86"/>
      <c r="V817" s="86"/>
      <c r="W817" s="86"/>
      <c r="X817" s="86"/>
      <c r="Y817" s="86"/>
      <c r="Z817" s="86"/>
      <c r="AA817" s="86"/>
      <c r="AB817" s="86"/>
      <c r="AC817" s="86"/>
      <c r="AD817" s="86"/>
      <c r="AE817" s="86"/>
      <c r="AF817" s="86"/>
      <c r="AG817" s="86"/>
      <c r="AH817" s="86"/>
      <c r="AI817" s="86"/>
      <c r="AJ817" s="86"/>
      <c r="AK817" s="86"/>
      <c r="AL817" s="86"/>
      <c r="AM817" s="86"/>
      <c r="AN817" s="86"/>
    </row>
    <row r="818" spans="1:40" ht="13.5" customHeight="1">
      <c r="A818" s="86"/>
      <c r="B818" s="86"/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  <c r="S818" s="86"/>
      <c r="T818" s="86"/>
      <c r="U818" s="86"/>
      <c r="V818" s="86"/>
      <c r="W818" s="86"/>
      <c r="X818" s="86"/>
      <c r="Y818" s="86"/>
      <c r="Z818" s="86"/>
      <c r="AA818" s="86"/>
      <c r="AB818" s="86"/>
      <c r="AC818" s="86"/>
      <c r="AD818" s="86"/>
      <c r="AE818" s="86"/>
      <c r="AF818" s="86"/>
      <c r="AG818" s="86"/>
      <c r="AH818" s="86"/>
      <c r="AI818" s="86"/>
      <c r="AJ818" s="86"/>
      <c r="AK818" s="86"/>
      <c r="AL818" s="86"/>
      <c r="AM818" s="86"/>
      <c r="AN818" s="86"/>
    </row>
    <row r="819" spans="1:40" ht="13.5" customHeight="1">
      <c r="A819" s="86"/>
      <c r="B819" s="86"/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  <c r="S819" s="86"/>
      <c r="T819" s="86"/>
      <c r="U819" s="86"/>
      <c r="V819" s="86"/>
      <c r="W819" s="86"/>
      <c r="X819" s="86"/>
      <c r="Y819" s="86"/>
      <c r="Z819" s="86"/>
      <c r="AA819" s="86"/>
      <c r="AB819" s="86"/>
      <c r="AC819" s="86"/>
      <c r="AD819" s="86"/>
      <c r="AE819" s="86"/>
      <c r="AF819" s="86"/>
      <c r="AG819" s="86"/>
      <c r="AH819" s="86"/>
      <c r="AI819" s="86"/>
      <c r="AJ819" s="86"/>
      <c r="AK819" s="86"/>
      <c r="AL819" s="86"/>
      <c r="AM819" s="86"/>
      <c r="AN819" s="86"/>
    </row>
    <row r="820" spans="1:40" ht="13.5" customHeight="1">
      <c r="A820" s="86"/>
      <c r="B820" s="86"/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  <c r="S820" s="86"/>
      <c r="T820" s="86"/>
      <c r="U820" s="86"/>
      <c r="V820" s="86"/>
      <c r="W820" s="86"/>
      <c r="X820" s="86"/>
      <c r="Y820" s="86"/>
      <c r="Z820" s="86"/>
      <c r="AA820" s="86"/>
      <c r="AB820" s="86"/>
      <c r="AC820" s="86"/>
      <c r="AD820" s="86"/>
      <c r="AE820" s="86"/>
      <c r="AF820" s="86"/>
      <c r="AG820" s="86"/>
      <c r="AH820" s="86"/>
      <c r="AI820" s="86"/>
      <c r="AJ820" s="86"/>
      <c r="AK820" s="86"/>
      <c r="AL820" s="86"/>
      <c r="AM820" s="86"/>
      <c r="AN820" s="86"/>
    </row>
    <row r="821" spans="1:40" ht="13.5" customHeight="1">
      <c r="A821" s="86"/>
      <c r="B821" s="86"/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  <c r="S821" s="86"/>
      <c r="T821" s="86"/>
      <c r="U821" s="86"/>
      <c r="V821" s="86"/>
      <c r="W821" s="86"/>
      <c r="X821" s="86"/>
      <c r="Y821" s="86"/>
      <c r="Z821" s="86"/>
      <c r="AA821" s="86"/>
      <c r="AB821" s="86"/>
      <c r="AC821" s="86"/>
      <c r="AD821" s="86"/>
      <c r="AE821" s="86"/>
      <c r="AF821" s="86"/>
      <c r="AG821" s="86"/>
      <c r="AH821" s="86"/>
      <c r="AI821" s="86"/>
      <c r="AJ821" s="86"/>
      <c r="AK821" s="86"/>
      <c r="AL821" s="86"/>
      <c r="AM821" s="86"/>
      <c r="AN821" s="86"/>
    </row>
    <row r="822" spans="1:40" ht="13.5" customHeight="1">
      <c r="A822" s="86"/>
      <c r="B822" s="86"/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  <c r="S822" s="86"/>
      <c r="T822" s="86"/>
      <c r="U822" s="86"/>
      <c r="V822" s="86"/>
      <c r="W822" s="86"/>
      <c r="X822" s="86"/>
      <c r="Y822" s="86"/>
      <c r="Z822" s="86"/>
      <c r="AA822" s="86"/>
      <c r="AB822" s="86"/>
      <c r="AC822" s="86"/>
      <c r="AD822" s="86"/>
      <c r="AE822" s="86"/>
      <c r="AF822" s="86"/>
      <c r="AG822" s="86"/>
      <c r="AH822" s="86"/>
      <c r="AI822" s="86"/>
      <c r="AJ822" s="86"/>
      <c r="AK822" s="86"/>
      <c r="AL822" s="86"/>
      <c r="AM822" s="86"/>
      <c r="AN822" s="86"/>
    </row>
    <row r="823" spans="1:40" ht="13.5" customHeight="1">
      <c r="A823" s="86"/>
      <c r="B823" s="86"/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  <c r="S823" s="86"/>
      <c r="T823" s="86"/>
      <c r="U823" s="86"/>
      <c r="V823" s="86"/>
      <c r="W823" s="86"/>
      <c r="X823" s="86"/>
      <c r="Y823" s="86"/>
      <c r="Z823" s="86"/>
      <c r="AA823" s="86"/>
      <c r="AB823" s="86"/>
      <c r="AC823" s="86"/>
      <c r="AD823" s="86"/>
      <c r="AE823" s="86"/>
      <c r="AF823" s="86"/>
      <c r="AG823" s="86"/>
      <c r="AH823" s="86"/>
      <c r="AI823" s="86"/>
      <c r="AJ823" s="86"/>
      <c r="AK823" s="86"/>
      <c r="AL823" s="86"/>
      <c r="AM823" s="86"/>
      <c r="AN823" s="86"/>
    </row>
    <row r="824" spans="1:40" ht="13.5" customHeight="1">
      <c r="A824" s="86"/>
      <c r="B824" s="86"/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  <c r="S824" s="86"/>
      <c r="T824" s="86"/>
      <c r="U824" s="86"/>
      <c r="V824" s="86"/>
      <c r="W824" s="86"/>
      <c r="X824" s="86"/>
      <c r="Y824" s="86"/>
      <c r="Z824" s="86"/>
      <c r="AA824" s="86"/>
      <c r="AB824" s="86"/>
      <c r="AC824" s="86"/>
      <c r="AD824" s="86"/>
      <c r="AE824" s="86"/>
      <c r="AF824" s="86"/>
      <c r="AG824" s="86"/>
      <c r="AH824" s="86"/>
      <c r="AI824" s="86"/>
      <c r="AJ824" s="86"/>
      <c r="AK824" s="86"/>
      <c r="AL824" s="86"/>
      <c r="AM824" s="86"/>
      <c r="AN824" s="86"/>
    </row>
    <row r="825" spans="1:40" ht="13.5" customHeight="1">
      <c r="A825" s="86"/>
      <c r="B825" s="86"/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  <c r="S825" s="86"/>
      <c r="T825" s="86"/>
      <c r="U825" s="86"/>
      <c r="V825" s="86"/>
      <c r="W825" s="86"/>
      <c r="X825" s="86"/>
      <c r="Y825" s="86"/>
      <c r="Z825" s="86"/>
      <c r="AA825" s="86"/>
      <c r="AB825" s="86"/>
      <c r="AC825" s="86"/>
      <c r="AD825" s="86"/>
      <c r="AE825" s="86"/>
      <c r="AF825" s="86"/>
      <c r="AG825" s="86"/>
      <c r="AH825" s="86"/>
      <c r="AI825" s="86"/>
      <c r="AJ825" s="86"/>
      <c r="AK825" s="86"/>
      <c r="AL825" s="86"/>
      <c r="AM825" s="86"/>
      <c r="AN825" s="86"/>
    </row>
    <row r="826" spans="1:40" ht="13.5" customHeight="1">
      <c r="A826" s="86"/>
      <c r="B826" s="86"/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  <c r="S826" s="86"/>
      <c r="T826" s="86"/>
      <c r="U826" s="86"/>
      <c r="V826" s="86"/>
      <c r="W826" s="86"/>
      <c r="X826" s="86"/>
      <c r="Y826" s="86"/>
      <c r="Z826" s="86"/>
      <c r="AA826" s="86"/>
      <c r="AB826" s="86"/>
      <c r="AC826" s="86"/>
      <c r="AD826" s="86"/>
      <c r="AE826" s="86"/>
      <c r="AF826" s="86"/>
      <c r="AG826" s="86"/>
      <c r="AH826" s="86"/>
      <c r="AI826" s="86"/>
      <c r="AJ826" s="86"/>
      <c r="AK826" s="86"/>
      <c r="AL826" s="86"/>
      <c r="AM826" s="86"/>
      <c r="AN826" s="86"/>
    </row>
    <row r="827" spans="1:40" ht="13.5" customHeight="1">
      <c r="A827" s="86"/>
      <c r="B827" s="86"/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  <c r="S827" s="86"/>
      <c r="T827" s="86"/>
      <c r="U827" s="86"/>
      <c r="V827" s="86"/>
      <c r="W827" s="86"/>
      <c r="X827" s="86"/>
      <c r="Y827" s="86"/>
      <c r="Z827" s="86"/>
      <c r="AA827" s="86"/>
      <c r="AB827" s="86"/>
      <c r="AC827" s="86"/>
      <c r="AD827" s="86"/>
      <c r="AE827" s="86"/>
      <c r="AF827" s="86"/>
      <c r="AG827" s="86"/>
      <c r="AH827" s="86"/>
      <c r="AI827" s="86"/>
      <c r="AJ827" s="86"/>
      <c r="AK827" s="86"/>
      <c r="AL827" s="86"/>
      <c r="AM827" s="86"/>
      <c r="AN827" s="86"/>
    </row>
    <row r="828" spans="1:40" ht="13.5" customHeight="1">
      <c r="A828" s="86"/>
      <c r="B828" s="86"/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  <c r="S828" s="86"/>
      <c r="T828" s="86"/>
      <c r="U828" s="86"/>
      <c r="V828" s="86"/>
      <c r="W828" s="86"/>
      <c r="X828" s="86"/>
      <c r="Y828" s="86"/>
      <c r="Z828" s="86"/>
      <c r="AA828" s="86"/>
      <c r="AB828" s="86"/>
      <c r="AC828" s="86"/>
      <c r="AD828" s="86"/>
      <c r="AE828" s="86"/>
      <c r="AF828" s="86"/>
      <c r="AG828" s="86"/>
      <c r="AH828" s="86"/>
      <c r="AI828" s="86"/>
      <c r="AJ828" s="86"/>
      <c r="AK828" s="86"/>
      <c r="AL828" s="86"/>
      <c r="AM828" s="86"/>
      <c r="AN828" s="86"/>
    </row>
    <row r="829" spans="1:40" ht="13.5" customHeight="1">
      <c r="A829" s="86"/>
      <c r="B829" s="86"/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  <c r="S829" s="86"/>
      <c r="T829" s="86"/>
      <c r="U829" s="86"/>
      <c r="V829" s="86"/>
      <c r="W829" s="86"/>
      <c r="X829" s="86"/>
      <c r="Y829" s="86"/>
      <c r="Z829" s="86"/>
      <c r="AA829" s="86"/>
      <c r="AB829" s="86"/>
      <c r="AC829" s="86"/>
      <c r="AD829" s="86"/>
      <c r="AE829" s="86"/>
      <c r="AF829" s="86"/>
      <c r="AG829" s="86"/>
      <c r="AH829" s="86"/>
      <c r="AI829" s="86"/>
      <c r="AJ829" s="86"/>
      <c r="AK829" s="86"/>
      <c r="AL829" s="86"/>
      <c r="AM829" s="86"/>
      <c r="AN829" s="86"/>
    </row>
    <row r="830" spans="1:40" ht="13.5" customHeight="1">
      <c r="A830" s="86"/>
      <c r="B830" s="86"/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  <c r="S830" s="86"/>
      <c r="T830" s="86"/>
      <c r="U830" s="86"/>
      <c r="V830" s="86"/>
      <c r="W830" s="86"/>
      <c r="X830" s="86"/>
      <c r="Y830" s="86"/>
      <c r="Z830" s="86"/>
      <c r="AA830" s="86"/>
      <c r="AB830" s="86"/>
      <c r="AC830" s="86"/>
      <c r="AD830" s="86"/>
      <c r="AE830" s="86"/>
      <c r="AF830" s="86"/>
      <c r="AG830" s="86"/>
      <c r="AH830" s="86"/>
      <c r="AI830" s="86"/>
      <c r="AJ830" s="86"/>
      <c r="AK830" s="86"/>
      <c r="AL830" s="86"/>
      <c r="AM830" s="86"/>
      <c r="AN830" s="86"/>
    </row>
    <row r="831" spans="1:40" ht="13.5" customHeight="1">
      <c r="A831" s="86"/>
      <c r="B831" s="86"/>
      <c r="C831" s="86"/>
      <c r="D831" s="86"/>
      <c r="E831" s="86"/>
      <c r="F831" s="86"/>
      <c r="G831" s="86"/>
      <c r="H831" s="86"/>
      <c r="I831" s="86"/>
      <c r="J831" s="86"/>
      <c r="K831" s="86"/>
      <c r="L831" s="86"/>
      <c r="M831" s="86"/>
      <c r="N831" s="86"/>
      <c r="O831" s="86"/>
      <c r="P831" s="86"/>
      <c r="Q831" s="86"/>
      <c r="R831" s="86"/>
      <c r="S831" s="86"/>
      <c r="T831" s="86"/>
      <c r="U831" s="86"/>
      <c r="V831" s="86"/>
      <c r="W831" s="86"/>
      <c r="X831" s="86"/>
      <c r="Y831" s="86"/>
      <c r="Z831" s="86"/>
      <c r="AA831" s="86"/>
      <c r="AB831" s="86"/>
      <c r="AC831" s="86"/>
      <c r="AD831" s="86"/>
      <c r="AE831" s="86"/>
      <c r="AF831" s="86"/>
      <c r="AG831" s="86"/>
      <c r="AH831" s="86"/>
      <c r="AI831" s="86"/>
      <c r="AJ831" s="86"/>
      <c r="AK831" s="86"/>
      <c r="AL831" s="86"/>
      <c r="AM831" s="86"/>
      <c r="AN831" s="86"/>
    </row>
    <row r="832" spans="1:40" ht="13.5" customHeight="1">
      <c r="A832" s="86"/>
      <c r="B832" s="86"/>
      <c r="C832" s="86"/>
      <c r="D832" s="86"/>
      <c r="E832" s="86"/>
      <c r="F832" s="86"/>
      <c r="G832" s="86"/>
      <c r="H832" s="86"/>
      <c r="I832" s="86"/>
      <c r="J832" s="86"/>
      <c r="K832" s="86"/>
      <c r="L832" s="86"/>
      <c r="M832" s="86"/>
      <c r="N832" s="86"/>
      <c r="O832" s="86"/>
      <c r="P832" s="86"/>
      <c r="Q832" s="86"/>
      <c r="R832" s="86"/>
      <c r="S832" s="86"/>
      <c r="T832" s="86"/>
      <c r="U832" s="86"/>
      <c r="V832" s="86"/>
      <c r="W832" s="86"/>
      <c r="X832" s="86"/>
      <c r="Y832" s="86"/>
      <c r="Z832" s="86"/>
      <c r="AA832" s="86"/>
      <c r="AB832" s="86"/>
      <c r="AC832" s="86"/>
      <c r="AD832" s="86"/>
      <c r="AE832" s="86"/>
      <c r="AF832" s="86"/>
      <c r="AG832" s="86"/>
      <c r="AH832" s="86"/>
      <c r="AI832" s="86"/>
      <c r="AJ832" s="86"/>
      <c r="AK832" s="86"/>
      <c r="AL832" s="86"/>
      <c r="AM832" s="86"/>
      <c r="AN832" s="86"/>
    </row>
    <row r="833" spans="1:40" ht="13.5" customHeight="1">
      <c r="A833" s="86"/>
      <c r="B833" s="86"/>
      <c r="C833" s="86"/>
      <c r="D833" s="86"/>
      <c r="E833" s="86"/>
      <c r="F833" s="86"/>
      <c r="G833" s="86"/>
      <c r="H833" s="86"/>
      <c r="I833" s="86"/>
      <c r="J833" s="86"/>
      <c r="K833" s="86"/>
      <c r="L833" s="86"/>
      <c r="M833" s="86"/>
      <c r="N833" s="86"/>
      <c r="O833" s="86"/>
      <c r="P833" s="86"/>
      <c r="Q833" s="86"/>
      <c r="R833" s="86"/>
      <c r="S833" s="86"/>
      <c r="T833" s="86"/>
      <c r="U833" s="86"/>
      <c r="V833" s="86"/>
      <c r="W833" s="86"/>
      <c r="X833" s="86"/>
      <c r="Y833" s="86"/>
      <c r="Z833" s="86"/>
      <c r="AA833" s="86"/>
      <c r="AB833" s="86"/>
      <c r="AC833" s="86"/>
      <c r="AD833" s="86"/>
      <c r="AE833" s="86"/>
      <c r="AF833" s="86"/>
      <c r="AG833" s="86"/>
      <c r="AH833" s="86"/>
      <c r="AI833" s="86"/>
      <c r="AJ833" s="86"/>
      <c r="AK833" s="86"/>
      <c r="AL833" s="86"/>
      <c r="AM833" s="86"/>
      <c r="AN833" s="86"/>
    </row>
    <row r="834" spans="1:40" ht="13.5" customHeight="1">
      <c r="A834" s="86"/>
      <c r="B834" s="86"/>
      <c r="C834" s="86"/>
      <c r="D834" s="86"/>
      <c r="E834" s="86"/>
      <c r="F834" s="86"/>
      <c r="G834" s="86"/>
      <c r="H834" s="86"/>
      <c r="I834" s="86"/>
      <c r="J834" s="86"/>
      <c r="K834" s="86"/>
      <c r="L834" s="86"/>
      <c r="M834" s="86"/>
      <c r="N834" s="86"/>
      <c r="O834" s="86"/>
      <c r="P834" s="86"/>
      <c r="Q834" s="86"/>
      <c r="R834" s="86"/>
      <c r="S834" s="86"/>
      <c r="T834" s="86"/>
      <c r="U834" s="86"/>
      <c r="V834" s="86"/>
      <c r="W834" s="86"/>
      <c r="X834" s="86"/>
      <c r="Y834" s="86"/>
      <c r="Z834" s="86"/>
      <c r="AA834" s="86"/>
      <c r="AB834" s="86"/>
      <c r="AC834" s="86"/>
      <c r="AD834" s="86"/>
      <c r="AE834" s="86"/>
      <c r="AF834" s="86"/>
      <c r="AG834" s="86"/>
      <c r="AH834" s="86"/>
      <c r="AI834" s="86"/>
      <c r="AJ834" s="86"/>
      <c r="AK834" s="86"/>
      <c r="AL834" s="86"/>
      <c r="AM834" s="86"/>
      <c r="AN834" s="86"/>
    </row>
    <row r="835" spans="1:40" ht="13.5" customHeight="1">
      <c r="A835" s="86"/>
      <c r="B835" s="86"/>
      <c r="C835" s="86"/>
      <c r="D835" s="86"/>
      <c r="E835" s="86"/>
      <c r="F835" s="86"/>
      <c r="G835" s="86"/>
      <c r="H835" s="86"/>
      <c r="I835" s="86"/>
      <c r="J835" s="86"/>
      <c r="K835" s="86"/>
      <c r="L835" s="86"/>
      <c r="M835" s="86"/>
      <c r="N835" s="86"/>
      <c r="O835" s="86"/>
      <c r="P835" s="86"/>
      <c r="Q835" s="86"/>
      <c r="R835" s="86"/>
      <c r="S835" s="86"/>
      <c r="T835" s="86"/>
      <c r="U835" s="86"/>
      <c r="V835" s="86"/>
      <c r="W835" s="86"/>
      <c r="X835" s="86"/>
      <c r="Y835" s="86"/>
      <c r="Z835" s="86"/>
      <c r="AA835" s="86"/>
      <c r="AB835" s="86"/>
      <c r="AC835" s="86"/>
      <c r="AD835" s="86"/>
      <c r="AE835" s="86"/>
      <c r="AF835" s="86"/>
      <c r="AG835" s="86"/>
      <c r="AH835" s="86"/>
      <c r="AI835" s="86"/>
      <c r="AJ835" s="86"/>
      <c r="AK835" s="86"/>
      <c r="AL835" s="86"/>
      <c r="AM835" s="86"/>
      <c r="AN835" s="86"/>
    </row>
    <row r="836" spans="1:40" ht="13.5" customHeight="1">
      <c r="A836" s="86"/>
      <c r="B836" s="86"/>
      <c r="C836" s="86"/>
      <c r="D836" s="86"/>
      <c r="E836" s="86"/>
      <c r="F836" s="86"/>
      <c r="G836" s="86"/>
      <c r="H836" s="86"/>
      <c r="I836" s="86"/>
      <c r="J836" s="86"/>
      <c r="K836" s="86"/>
      <c r="L836" s="86"/>
      <c r="M836" s="86"/>
      <c r="N836" s="86"/>
      <c r="O836" s="86"/>
      <c r="P836" s="86"/>
      <c r="Q836" s="86"/>
      <c r="R836" s="86"/>
      <c r="S836" s="86"/>
      <c r="T836" s="86"/>
      <c r="U836" s="86"/>
      <c r="V836" s="86"/>
      <c r="W836" s="86"/>
      <c r="X836" s="86"/>
      <c r="Y836" s="86"/>
      <c r="Z836" s="86"/>
      <c r="AA836" s="86"/>
      <c r="AB836" s="86"/>
      <c r="AC836" s="86"/>
      <c r="AD836" s="86"/>
      <c r="AE836" s="86"/>
      <c r="AF836" s="86"/>
      <c r="AG836" s="86"/>
      <c r="AH836" s="86"/>
      <c r="AI836" s="86"/>
      <c r="AJ836" s="86"/>
      <c r="AK836" s="86"/>
      <c r="AL836" s="86"/>
      <c r="AM836" s="86"/>
      <c r="AN836" s="86"/>
    </row>
    <row r="837" spans="1:40" ht="13.5" customHeight="1">
      <c r="A837" s="86"/>
      <c r="B837" s="86"/>
      <c r="C837" s="86"/>
      <c r="D837" s="86"/>
      <c r="E837" s="86"/>
      <c r="F837" s="86"/>
      <c r="G837" s="86"/>
      <c r="H837" s="86"/>
      <c r="I837" s="86"/>
      <c r="J837" s="86"/>
      <c r="K837" s="86"/>
      <c r="L837" s="86"/>
      <c r="M837" s="86"/>
      <c r="N837" s="86"/>
      <c r="O837" s="86"/>
      <c r="P837" s="86"/>
      <c r="Q837" s="86"/>
      <c r="R837" s="86"/>
      <c r="S837" s="86"/>
      <c r="T837" s="86"/>
      <c r="U837" s="86"/>
      <c r="V837" s="86"/>
      <c r="W837" s="86"/>
      <c r="X837" s="86"/>
      <c r="Y837" s="86"/>
      <c r="Z837" s="86"/>
      <c r="AA837" s="86"/>
      <c r="AB837" s="86"/>
      <c r="AC837" s="86"/>
      <c r="AD837" s="86"/>
      <c r="AE837" s="86"/>
      <c r="AF837" s="86"/>
      <c r="AG837" s="86"/>
      <c r="AH837" s="86"/>
      <c r="AI837" s="86"/>
      <c r="AJ837" s="86"/>
      <c r="AK837" s="86"/>
      <c r="AL837" s="86"/>
      <c r="AM837" s="86"/>
      <c r="AN837" s="86"/>
    </row>
    <row r="838" spans="1:40" ht="13.5" customHeight="1">
      <c r="A838" s="86"/>
      <c r="B838" s="86"/>
      <c r="C838" s="86"/>
      <c r="D838" s="86"/>
      <c r="E838" s="86"/>
      <c r="F838" s="86"/>
      <c r="G838" s="86"/>
      <c r="H838" s="86"/>
      <c r="I838" s="86"/>
      <c r="J838" s="86"/>
      <c r="K838" s="86"/>
      <c r="L838" s="86"/>
      <c r="M838" s="86"/>
      <c r="N838" s="86"/>
      <c r="O838" s="86"/>
      <c r="P838" s="86"/>
      <c r="Q838" s="86"/>
      <c r="R838" s="86"/>
      <c r="S838" s="86"/>
      <c r="T838" s="86"/>
      <c r="U838" s="86"/>
      <c r="V838" s="86"/>
      <c r="W838" s="86"/>
      <c r="X838" s="86"/>
      <c r="Y838" s="86"/>
      <c r="Z838" s="86"/>
      <c r="AA838" s="86"/>
      <c r="AB838" s="86"/>
      <c r="AC838" s="86"/>
      <c r="AD838" s="86"/>
      <c r="AE838" s="86"/>
      <c r="AF838" s="86"/>
      <c r="AG838" s="86"/>
      <c r="AH838" s="86"/>
      <c r="AI838" s="86"/>
      <c r="AJ838" s="86"/>
      <c r="AK838" s="86"/>
      <c r="AL838" s="86"/>
      <c r="AM838" s="86"/>
      <c r="AN838" s="86"/>
    </row>
    <row r="839" spans="1:40" ht="13.5" customHeight="1">
      <c r="A839" s="86"/>
      <c r="B839" s="86"/>
      <c r="C839" s="86"/>
      <c r="D839" s="86"/>
      <c r="E839" s="86"/>
      <c r="F839" s="86"/>
      <c r="G839" s="86"/>
      <c r="H839" s="86"/>
      <c r="I839" s="86"/>
      <c r="J839" s="86"/>
      <c r="K839" s="86"/>
      <c r="L839" s="86"/>
      <c r="M839" s="86"/>
      <c r="N839" s="86"/>
      <c r="O839" s="86"/>
      <c r="P839" s="86"/>
      <c r="Q839" s="86"/>
      <c r="R839" s="86"/>
      <c r="S839" s="86"/>
      <c r="T839" s="86"/>
      <c r="U839" s="86"/>
      <c r="V839" s="86"/>
      <c r="W839" s="86"/>
      <c r="X839" s="86"/>
      <c r="Y839" s="86"/>
      <c r="Z839" s="86"/>
      <c r="AA839" s="86"/>
      <c r="AB839" s="86"/>
      <c r="AC839" s="86"/>
      <c r="AD839" s="86"/>
      <c r="AE839" s="86"/>
      <c r="AF839" s="86"/>
      <c r="AG839" s="86"/>
      <c r="AH839" s="86"/>
      <c r="AI839" s="86"/>
      <c r="AJ839" s="86"/>
      <c r="AK839" s="86"/>
      <c r="AL839" s="86"/>
      <c r="AM839" s="86"/>
      <c r="AN839" s="86"/>
    </row>
    <row r="840" spans="1:40" ht="13.5" customHeight="1">
      <c r="A840" s="86"/>
      <c r="B840" s="86"/>
      <c r="C840" s="86"/>
      <c r="D840" s="86"/>
      <c r="E840" s="86"/>
      <c r="F840" s="86"/>
      <c r="G840" s="86"/>
      <c r="H840" s="86"/>
      <c r="I840" s="86"/>
      <c r="J840" s="86"/>
      <c r="K840" s="86"/>
      <c r="L840" s="86"/>
      <c r="M840" s="86"/>
      <c r="N840" s="86"/>
      <c r="O840" s="86"/>
      <c r="P840" s="86"/>
      <c r="Q840" s="86"/>
      <c r="R840" s="86"/>
      <c r="S840" s="86"/>
      <c r="T840" s="86"/>
      <c r="U840" s="86"/>
      <c r="V840" s="86"/>
      <c r="W840" s="86"/>
      <c r="X840" s="86"/>
      <c r="Y840" s="86"/>
      <c r="Z840" s="86"/>
      <c r="AA840" s="86"/>
      <c r="AB840" s="86"/>
      <c r="AC840" s="86"/>
      <c r="AD840" s="86"/>
      <c r="AE840" s="86"/>
      <c r="AF840" s="86"/>
      <c r="AG840" s="86"/>
      <c r="AH840" s="86"/>
      <c r="AI840" s="86"/>
      <c r="AJ840" s="86"/>
      <c r="AK840" s="86"/>
      <c r="AL840" s="86"/>
      <c r="AM840" s="86"/>
      <c r="AN840" s="86"/>
    </row>
    <row r="841" spans="1:40" ht="13.5" customHeight="1">
      <c r="A841" s="86"/>
      <c r="B841" s="86"/>
      <c r="C841" s="86"/>
      <c r="D841" s="86"/>
      <c r="E841" s="86"/>
      <c r="F841" s="86"/>
      <c r="G841" s="86"/>
      <c r="H841" s="86"/>
      <c r="I841" s="86"/>
      <c r="J841" s="86"/>
      <c r="K841" s="86"/>
      <c r="L841" s="86"/>
      <c r="M841" s="86"/>
      <c r="N841" s="86"/>
      <c r="O841" s="86"/>
      <c r="P841" s="86"/>
      <c r="Q841" s="86"/>
      <c r="R841" s="86"/>
      <c r="S841" s="86"/>
      <c r="T841" s="86"/>
      <c r="U841" s="86"/>
      <c r="V841" s="86"/>
      <c r="W841" s="86"/>
      <c r="X841" s="86"/>
      <c r="Y841" s="86"/>
      <c r="Z841" s="86"/>
      <c r="AA841" s="86"/>
      <c r="AB841" s="86"/>
      <c r="AC841" s="86"/>
      <c r="AD841" s="86"/>
      <c r="AE841" s="86"/>
      <c r="AF841" s="86"/>
      <c r="AG841" s="86"/>
      <c r="AH841" s="86"/>
      <c r="AI841" s="86"/>
      <c r="AJ841" s="86"/>
      <c r="AK841" s="86"/>
      <c r="AL841" s="86"/>
      <c r="AM841" s="86"/>
      <c r="AN841" s="86"/>
    </row>
    <row r="842" spans="1:40" ht="13.5" customHeight="1">
      <c r="A842" s="86"/>
      <c r="B842" s="86"/>
      <c r="C842" s="86"/>
      <c r="D842" s="86"/>
      <c r="E842" s="86"/>
      <c r="F842" s="86"/>
      <c r="G842" s="86"/>
      <c r="H842" s="86"/>
      <c r="I842" s="86"/>
      <c r="J842" s="86"/>
      <c r="K842" s="86"/>
      <c r="L842" s="86"/>
      <c r="M842" s="86"/>
      <c r="N842" s="86"/>
      <c r="O842" s="86"/>
      <c r="P842" s="86"/>
      <c r="Q842" s="86"/>
      <c r="R842" s="86"/>
      <c r="S842" s="86"/>
      <c r="T842" s="86"/>
      <c r="U842" s="86"/>
      <c r="V842" s="86"/>
      <c r="W842" s="86"/>
      <c r="X842" s="86"/>
      <c r="Y842" s="86"/>
      <c r="Z842" s="86"/>
      <c r="AA842" s="86"/>
      <c r="AB842" s="86"/>
      <c r="AC842" s="86"/>
      <c r="AD842" s="86"/>
      <c r="AE842" s="86"/>
      <c r="AF842" s="86"/>
      <c r="AG842" s="86"/>
      <c r="AH842" s="86"/>
      <c r="AI842" s="86"/>
      <c r="AJ842" s="86"/>
      <c r="AK842" s="86"/>
      <c r="AL842" s="86"/>
      <c r="AM842" s="86"/>
      <c r="AN842" s="86"/>
    </row>
    <row r="843" spans="1:40" ht="13.5" customHeight="1">
      <c r="A843" s="86"/>
      <c r="B843" s="86"/>
      <c r="C843" s="86"/>
      <c r="D843" s="86"/>
      <c r="E843" s="86"/>
      <c r="F843" s="86"/>
      <c r="G843" s="86"/>
      <c r="H843" s="86"/>
      <c r="I843" s="86"/>
      <c r="J843" s="86"/>
      <c r="K843" s="86"/>
      <c r="L843" s="86"/>
      <c r="M843" s="86"/>
      <c r="N843" s="86"/>
      <c r="O843" s="86"/>
      <c r="P843" s="86"/>
      <c r="Q843" s="86"/>
      <c r="R843" s="86"/>
      <c r="S843" s="86"/>
      <c r="T843" s="86"/>
      <c r="U843" s="86"/>
      <c r="V843" s="86"/>
      <c r="W843" s="86"/>
      <c r="X843" s="86"/>
      <c r="Y843" s="86"/>
      <c r="Z843" s="86"/>
      <c r="AA843" s="86"/>
      <c r="AB843" s="86"/>
      <c r="AC843" s="86"/>
      <c r="AD843" s="86"/>
      <c r="AE843" s="86"/>
      <c r="AF843" s="86"/>
      <c r="AG843" s="86"/>
      <c r="AH843" s="86"/>
      <c r="AI843" s="86"/>
      <c r="AJ843" s="86"/>
      <c r="AK843" s="86"/>
      <c r="AL843" s="86"/>
      <c r="AM843" s="86"/>
      <c r="AN843" s="86"/>
    </row>
    <row r="844" spans="1:40" ht="13.5" customHeight="1">
      <c r="A844" s="86"/>
      <c r="B844" s="86"/>
      <c r="C844" s="86"/>
      <c r="D844" s="86"/>
      <c r="E844" s="86"/>
      <c r="F844" s="86"/>
      <c r="G844" s="86"/>
      <c r="H844" s="86"/>
      <c r="I844" s="86"/>
      <c r="J844" s="86"/>
      <c r="K844" s="86"/>
      <c r="L844" s="86"/>
      <c r="M844" s="86"/>
      <c r="N844" s="86"/>
      <c r="O844" s="86"/>
      <c r="P844" s="86"/>
      <c r="Q844" s="86"/>
      <c r="R844" s="86"/>
      <c r="S844" s="86"/>
      <c r="T844" s="86"/>
      <c r="U844" s="86"/>
      <c r="V844" s="86"/>
      <c r="W844" s="86"/>
      <c r="X844" s="86"/>
      <c r="Y844" s="86"/>
      <c r="Z844" s="86"/>
      <c r="AA844" s="86"/>
      <c r="AB844" s="86"/>
      <c r="AC844" s="86"/>
      <c r="AD844" s="86"/>
      <c r="AE844" s="86"/>
      <c r="AF844" s="86"/>
      <c r="AG844" s="86"/>
      <c r="AH844" s="86"/>
      <c r="AI844" s="86"/>
      <c r="AJ844" s="86"/>
      <c r="AK844" s="86"/>
      <c r="AL844" s="86"/>
      <c r="AM844" s="86"/>
      <c r="AN844" s="86"/>
    </row>
    <row r="845" spans="1:40" ht="13.5" customHeight="1">
      <c r="A845" s="86"/>
      <c r="B845" s="86"/>
      <c r="C845" s="86"/>
      <c r="D845" s="86"/>
      <c r="E845" s="86"/>
      <c r="F845" s="86"/>
      <c r="G845" s="86"/>
      <c r="H845" s="86"/>
      <c r="I845" s="86"/>
      <c r="J845" s="86"/>
      <c r="K845" s="86"/>
      <c r="L845" s="86"/>
      <c r="M845" s="86"/>
      <c r="N845" s="86"/>
      <c r="O845" s="86"/>
      <c r="P845" s="86"/>
      <c r="Q845" s="86"/>
      <c r="R845" s="86"/>
      <c r="S845" s="86"/>
      <c r="T845" s="86"/>
      <c r="U845" s="86"/>
      <c r="V845" s="86"/>
      <c r="W845" s="86"/>
      <c r="X845" s="86"/>
      <c r="Y845" s="86"/>
      <c r="Z845" s="86"/>
      <c r="AA845" s="86"/>
      <c r="AB845" s="86"/>
      <c r="AC845" s="86"/>
      <c r="AD845" s="86"/>
      <c r="AE845" s="86"/>
      <c r="AF845" s="86"/>
      <c r="AG845" s="86"/>
      <c r="AH845" s="86"/>
      <c r="AI845" s="86"/>
      <c r="AJ845" s="86"/>
      <c r="AK845" s="86"/>
      <c r="AL845" s="86"/>
      <c r="AM845" s="86"/>
      <c r="AN845" s="86"/>
    </row>
    <row r="846" spans="1:40" ht="13.5" customHeight="1">
      <c r="A846" s="86"/>
      <c r="B846" s="86"/>
      <c r="C846" s="86"/>
      <c r="D846" s="86"/>
      <c r="E846" s="86"/>
      <c r="F846" s="86"/>
      <c r="G846" s="86"/>
      <c r="H846" s="86"/>
      <c r="I846" s="86"/>
      <c r="J846" s="86"/>
      <c r="K846" s="86"/>
      <c r="L846" s="86"/>
      <c r="M846" s="86"/>
      <c r="N846" s="86"/>
      <c r="O846" s="86"/>
      <c r="P846" s="86"/>
      <c r="Q846" s="86"/>
      <c r="R846" s="86"/>
      <c r="S846" s="86"/>
      <c r="T846" s="86"/>
      <c r="U846" s="86"/>
      <c r="V846" s="86"/>
      <c r="W846" s="86"/>
      <c r="X846" s="86"/>
      <c r="Y846" s="86"/>
      <c r="Z846" s="86"/>
      <c r="AA846" s="86"/>
      <c r="AB846" s="86"/>
      <c r="AC846" s="86"/>
      <c r="AD846" s="86"/>
      <c r="AE846" s="86"/>
      <c r="AF846" s="86"/>
      <c r="AG846" s="86"/>
      <c r="AH846" s="86"/>
      <c r="AI846" s="86"/>
      <c r="AJ846" s="86"/>
      <c r="AK846" s="86"/>
      <c r="AL846" s="86"/>
      <c r="AM846" s="86"/>
      <c r="AN846" s="86"/>
    </row>
    <row r="847" spans="1:40" ht="13.5" customHeight="1">
      <c r="A847" s="86"/>
      <c r="B847" s="86"/>
      <c r="C847" s="86"/>
      <c r="D847" s="86"/>
      <c r="E847" s="86"/>
      <c r="F847" s="86"/>
      <c r="G847" s="86"/>
      <c r="H847" s="86"/>
      <c r="I847" s="86"/>
      <c r="J847" s="86"/>
      <c r="K847" s="86"/>
      <c r="L847" s="86"/>
      <c r="M847" s="86"/>
      <c r="N847" s="86"/>
      <c r="O847" s="86"/>
      <c r="P847" s="86"/>
      <c r="Q847" s="86"/>
      <c r="R847" s="86"/>
      <c r="S847" s="86"/>
      <c r="T847" s="86"/>
      <c r="U847" s="86"/>
      <c r="V847" s="86"/>
      <c r="W847" s="86"/>
      <c r="X847" s="86"/>
      <c r="Y847" s="86"/>
      <c r="Z847" s="86"/>
      <c r="AA847" s="86"/>
      <c r="AB847" s="86"/>
      <c r="AC847" s="86"/>
      <c r="AD847" s="86"/>
      <c r="AE847" s="86"/>
      <c r="AF847" s="86"/>
      <c r="AG847" s="86"/>
      <c r="AH847" s="86"/>
      <c r="AI847" s="86"/>
      <c r="AJ847" s="86"/>
      <c r="AK847" s="86"/>
      <c r="AL847" s="86"/>
      <c r="AM847" s="86"/>
      <c r="AN847" s="86"/>
    </row>
    <row r="848" spans="1:40" ht="13.5" customHeight="1">
      <c r="A848" s="86"/>
      <c r="B848" s="86"/>
      <c r="C848" s="86"/>
      <c r="D848" s="86"/>
      <c r="E848" s="86"/>
      <c r="F848" s="86"/>
      <c r="G848" s="86"/>
      <c r="H848" s="86"/>
      <c r="I848" s="86"/>
      <c r="J848" s="86"/>
      <c r="K848" s="86"/>
      <c r="L848" s="86"/>
      <c r="M848" s="86"/>
      <c r="N848" s="86"/>
      <c r="O848" s="86"/>
      <c r="P848" s="86"/>
      <c r="Q848" s="86"/>
      <c r="R848" s="86"/>
      <c r="S848" s="86"/>
      <c r="T848" s="86"/>
      <c r="U848" s="86"/>
      <c r="V848" s="86"/>
      <c r="W848" s="86"/>
      <c r="X848" s="86"/>
      <c r="Y848" s="86"/>
      <c r="Z848" s="86"/>
      <c r="AA848" s="86"/>
      <c r="AB848" s="86"/>
      <c r="AC848" s="86"/>
      <c r="AD848" s="86"/>
      <c r="AE848" s="86"/>
      <c r="AF848" s="86"/>
      <c r="AG848" s="86"/>
      <c r="AH848" s="86"/>
      <c r="AI848" s="86"/>
      <c r="AJ848" s="86"/>
      <c r="AK848" s="86"/>
      <c r="AL848" s="86"/>
      <c r="AM848" s="86"/>
      <c r="AN848" s="86"/>
    </row>
    <row r="849" spans="1:40" ht="13.5" customHeight="1">
      <c r="A849" s="86"/>
      <c r="B849" s="86"/>
      <c r="C849" s="86"/>
      <c r="D849" s="86"/>
      <c r="E849" s="86"/>
      <c r="F849" s="86"/>
      <c r="G849" s="86"/>
      <c r="H849" s="86"/>
      <c r="I849" s="86"/>
      <c r="J849" s="86"/>
      <c r="K849" s="86"/>
      <c r="L849" s="86"/>
      <c r="M849" s="86"/>
      <c r="N849" s="86"/>
      <c r="O849" s="86"/>
      <c r="P849" s="86"/>
      <c r="Q849" s="86"/>
      <c r="R849" s="86"/>
      <c r="S849" s="86"/>
      <c r="T849" s="86"/>
      <c r="U849" s="86"/>
      <c r="V849" s="86"/>
      <c r="W849" s="86"/>
      <c r="X849" s="86"/>
      <c r="Y849" s="86"/>
      <c r="Z849" s="86"/>
      <c r="AA849" s="86"/>
      <c r="AB849" s="86"/>
      <c r="AC849" s="86"/>
      <c r="AD849" s="86"/>
      <c r="AE849" s="86"/>
      <c r="AF849" s="86"/>
      <c r="AG849" s="86"/>
      <c r="AH849" s="86"/>
      <c r="AI849" s="86"/>
      <c r="AJ849" s="86"/>
      <c r="AK849" s="86"/>
      <c r="AL849" s="86"/>
      <c r="AM849" s="86"/>
      <c r="AN849" s="86"/>
    </row>
    <row r="850" spans="1:40" ht="13.5" customHeight="1">
      <c r="A850" s="86"/>
      <c r="B850" s="86"/>
      <c r="C850" s="86"/>
      <c r="D850" s="86"/>
      <c r="E850" s="86"/>
      <c r="F850" s="86"/>
      <c r="G850" s="86"/>
      <c r="H850" s="86"/>
      <c r="I850" s="86"/>
      <c r="J850" s="86"/>
      <c r="K850" s="86"/>
      <c r="L850" s="86"/>
      <c r="M850" s="86"/>
      <c r="N850" s="86"/>
      <c r="O850" s="86"/>
      <c r="P850" s="86"/>
      <c r="Q850" s="86"/>
      <c r="R850" s="86"/>
      <c r="S850" s="86"/>
      <c r="T850" s="86"/>
      <c r="U850" s="86"/>
      <c r="V850" s="86"/>
      <c r="W850" s="86"/>
      <c r="X850" s="86"/>
      <c r="Y850" s="86"/>
      <c r="Z850" s="86"/>
      <c r="AA850" s="86"/>
      <c r="AB850" s="86"/>
      <c r="AC850" s="86"/>
      <c r="AD850" s="86"/>
      <c r="AE850" s="86"/>
      <c r="AF850" s="86"/>
      <c r="AG850" s="86"/>
      <c r="AH850" s="86"/>
      <c r="AI850" s="86"/>
      <c r="AJ850" s="86"/>
      <c r="AK850" s="86"/>
      <c r="AL850" s="86"/>
      <c r="AM850" s="86"/>
      <c r="AN850" s="86"/>
    </row>
    <row r="851" spans="1:40" ht="13.5" customHeight="1">
      <c r="A851" s="86"/>
      <c r="B851" s="86"/>
      <c r="C851" s="86"/>
      <c r="D851" s="86"/>
      <c r="E851" s="86"/>
      <c r="F851" s="86"/>
      <c r="G851" s="86"/>
      <c r="H851" s="86"/>
      <c r="I851" s="86"/>
      <c r="J851" s="86"/>
      <c r="K851" s="86"/>
      <c r="L851" s="86"/>
      <c r="M851" s="86"/>
      <c r="N851" s="86"/>
      <c r="O851" s="86"/>
      <c r="P851" s="86"/>
      <c r="Q851" s="86"/>
      <c r="R851" s="86"/>
      <c r="S851" s="86"/>
      <c r="T851" s="86"/>
      <c r="U851" s="86"/>
      <c r="V851" s="86"/>
      <c r="W851" s="86"/>
      <c r="X851" s="86"/>
      <c r="Y851" s="86"/>
      <c r="Z851" s="86"/>
      <c r="AA851" s="86"/>
      <c r="AB851" s="86"/>
      <c r="AC851" s="86"/>
      <c r="AD851" s="86"/>
      <c r="AE851" s="86"/>
      <c r="AF851" s="86"/>
      <c r="AG851" s="86"/>
      <c r="AH851" s="86"/>
      <c r="AI851" s="86"/>
      <c r="AJ851" s="86"/>
      <c r="AK851" s="86"/>
      <c r="AL851" s="86"/>
      <c r="AM851" s="86"/>
      <c r="AN851" s="86"/>
    </row>
    <row r="852" spans="1:40" ht="13.5" customHeight="1">
      <c r="A852" s="86"/>
      <c r="B852" s="86"/>
      <c r="C852" s="86"/>
      <c r="D852" s="86"/>
      <c r="E852" s="86"/>
      <c r="F852" s="86"/>
      <c r="G852" s="86"/>
      <c r="H852" s="86"/>
      <c r="I852" s="86"/>
      <c r="J852" s="86"/>
      <c r="K852" s="86"/>
      <c r="L852" s="86"/>
      <c r="M852" s="86"/>
      <c r="N852" s="86"/>
      <c r="O852" s="86"/>
      <c r="P852" s="86"/>
      <c r="Q852" s="86"/>
      <c r="R852" s="86"/>
      <c r="S852" s="86"/>
      <c r="T852" s="86"/>
      <c r="U852" s="86"/>
      <c r="V852" s="86"/>
      <c r="W852" s="86"/>
      <c r="X852" s="86"/>
      <c r="Y852" s="86"/>
      <c r="Z852" s="86"/>
      <c r="AA852" s="86"/>
      <c r="AB852" s="86"/>
      <c r="AC852" s="86"/>
      <c r="AD852" s="86"/>
      <c r="AE852" s="86"/>
      <c r="AF852" s="86"/>
      <c r="AG852" s="86"/>
      <c r="AH852" s="86"/>
      <c r="AI852" s="86"/>
      <c r="AJ852" s="86"/>
      <c r="AK852" s="86"/>
      <c r="AL852" s="86"/>
      <c r="AM852" s="86"/>
      <c r="AN852" s="86"/>
    </row>
    <row r="853" spans="1:40" ht="13.5" customHeight="1">
      <c r="A853" s="86"/>
      <c r="B853" s="86"/>
      <c r="C853" s="86"/>
      <c r="D853" s="86"/>
      <c r="E853" s="86"/>
      <c r="F853" s="86"/>
      <c r="G853" s="86"/>
      <c r="H853" s="86"/>
      <c r="I853" s="86"/>
      <c r="J853" s="86"/>
      <c r="K853" s="86"/>
      <c r="L853" s="86"/>
      <c r="M853" s="86"/>
      <c r="N853" s="86"/>
      <c r="O853" s="86"/>
      <c r="P853" s="86"/>
      <c r="Q853" s="86"/>
      <c r="R853" s="86"/>
      <c r="S853" s="86"/>
      <c r="T853" s="86"/>
      <c r="U853" s="86"/>
      <c r="V853" s="86"/>
      <c r="W853" s="86"/>
      <c r="X853" s="86"/>
      <c r="Y853" s="86"/>
      <c r="Z853" s="86"/>
      <c r="AA853" s="86"/>
      <c r="AB853" s="86"/>
      <c r="AC853" s="86"/>
      <c r="AD853" s="86"/>
      <c r="AE853" s="86"/>
      <c r="AF853" s="86"/>
      <c r="AG853" s="86"/>
      <c r="AH853" s="86"/>
      <c r="AI853" s="86"/>
      <c r="AJ853" s="86"/>
      <c r="AK853" s="86"/>
      <c r="AL853" s="86"/>
      <c r="AM853" s="86"/>
      <c r="AN853" s="86"/>
    </row>
    <row r="854" spans="1:40" ht="13.5" customHeight="1">
      <c r="A854" s="86"/>
      <c r="B854" s="86"/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  <c r="S854" s="86"/>
      <c r="T854" s="86"/>
      <c r="U854" s="86"/>
      <c r="V854" s="86"/>
      <c r="W854" s="86"/>
      <c r="X854" s="86"/>
      <c r="Y854" s="86"/>
      <c r="Z854" s="86"/>
      <c r="AA854" s="86"/>
      <c r="AB854" s="86"/>
      <c r="AC854" s="86"/>
      <c r="AD854" s="86"/>
      <c r="AE854" s="86"/>
      <c r="AF854" s="86"/>
      <c r="AG854" s="86"/>
      <c r="AH854" s="86"/>
      <c r="AI854" s="86"/>
      <c r="AJ854" s="86"/>
      <c r="AK854" s="86"/>
      <c r="AL854" s="86"/>
      <c r="AM854" s="86"/>
      <c r="AN854" s="86"/>
    </row>
    <row r="855" spans="1:40" ht="13.5" customHeight="1">
      <c r="A855" s="86"/>
      <c r="B855" s="86"/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  <c r="S855" s="86"/>
      <c r="T855" s="86"/>
      <c r="U855" s="86"/>
      <c r="V855" s="86"/>
      <c r="W855" s="86"/>
      <c r="X855" s="86"/>
      <c r="Y855" s="86"/>
      <c r="Z855" s="86"/>
      <c r="AA855" s="86"/>
      <c r="AB855" s="86"/>
      <c r="AC855" s="86"/>
      <c r="AD855" s="86"/>
      <c r="AE855" s="86"/>
      <c r="AF855" s="86"/>
      <c r="AG855" s="86"/>
      <c r="AH855" s="86"/>
      <c r="AI855" s="86"/>
      <c r="AJ855" s="86"/>
      <c r="AK855" s="86"/>
      <c r="AL855" s="86"/>
      <c r="AM855" s="86"/>
      <c r="AN855" s="86"/>
    </row>
    <row r="856" spans="1:40" ht="13.5" customHeight="1">
      <c r="A856" s="86"/>
      <c r="B856" s="86"/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  <c r="S856" s="86"/>
      <c r="T856" s="86"/>
      <c r="U856" s="86"/>
      <c r="V856" s="86"/>
      <c r="W856" s="86"/>
      <c r="X856" s="86"/>
      <c r="Y856" s="86"/>
      <c r="Z856" s="86"/>
      <c r="AA856" s="86"/>
      <c r="AB856" s="86"/>
      <c r="AC856" s="86"/>
      <c r="AD856" s="86"/>
      <c r="AE856" s="86"/>
      <c r="AF856" s="86"/>
      <c r="AG856" s="86"/>
      <c r="AH856" s="86"/>
      <c r="AI856" s="86"/>
      <c r="AJ856" s="86"/>
      <c r="AK856" s="86"/>
      <c r="AL856" s="86"/>
      <c r="AM856" s="86"/>
      <c r="AN856" s="86"/>
    </row>
    <row r="857" spans="1:40" ht="13.5" customHeight="1">
      <c r="A857" s="86"/>
      <c r="B857" s="86"/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  <c r="S857" s="86"/>
      <c r="T857" s="86"/>
      <c r="U857" s="86"/>
      <c r="V857" s="86"/>
      <c r="W857" s="86"/>
      <c r="X857" s="86"/>
      <c r="Y857" s="86"/>
      <c r="Z857" s="86"/>
      <c r="AA857" s="86"/>
      <c r="AB857" s="86"/>
      <c r="AC857" s="86"/>
      <c r="AD857" s="86"/>
      <c r="AE857" s="86"/>
      <c r="AF857" s="86"/>
      <c r="AG857" s="86"/>
      <c r="AH857" s="86"/>
      <c r="AI857" s="86"/>
      <c r="AJ857" s="86"/>
      <c r="AK857" s="86"/>
      <c r="AL857" s="86"/>
      <c r="AM857" s="86"/>
      <c r="AN857" s="86"/>
    </row>
    <row r="858" spans="1:40" ht="13.5" customHeight="1">
      <c r="A858" s="86"/>
      <c r="B858" s="86"/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  <c r="S858" s="86"/>
      <c r="T858" s="86"/>
      <c r="U858" s="86"/>
      <c r="V858" s="86"/>
      <c r="W858" s="86"/>
      <c r="X858" s="86"/>
      <c r="Y858" s="86"/>
      <c r="Z858" s="86"/>
      <c r="AA858" s="86"/>
      <c r="AB858" s="86"/>
      <c r="AC858" s="86"/>
      <c r="AD858" s="86"/>
      <c r="AE858" s="86"/>
      <c r="AF858" s="86"/>
      <c r="AG858" s="86"/>
      <c r="AH858" s="86"/>
      <c r="AI858" s="86"/>
      <c r="AJ858" s="86"/>
      <c r="AK858" s="86"/>
      <c r="AL858" s="86"/>
      <c r="AM858" s="86"/>
      <c r="AN858" s="86"/>
    </row>
    <row r="859" spans="1:40" ht="13.5" customHeight="1">
      <c r="A859" s="86"/>
      <c r="B859" s="86"/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  <c r="S859" s="86"/>
      <c r="T859" s="86"/>
      <c r="U859" s="86"/>
      <c r="V859" s="86"/>
      <c r="W859" s="86"/>
      <c r="X859" s="86"/>
      <c r="Y859" s="86"/>
      <c r="Z859" s="86"/>
      <c r="AA859" s="86"/>
      <c r="AB859" s="86"/>
      <c r="AC859" s="86"/>
      <c r="AD859" s="86"/>
      <c r="AE859" s="86"/>
      <c r="AF859" s="86"/>
      <c r="AG859" s="86"/>
      <c r="AH859" s="86"/>
      <c r="AI859" s="86"/>
      <c r="AJ859" s="86"/>
      <c r="AK859" s="86"/>
      <c r="AL859" s="86"/>
      <c r="AM859" s="86"/>
      <c r="AN859" s="86"/>
    </row>
    <row r="860" spans="1:40" ht="13.5" customHeight="1">
      <c r="A860" s="86"/>
      <c r="B860" s="86"/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  <c r="S860" s="86"/>
      <c r="T860" s="86"/>
      <c r="U860" s="86"/>
      <c r="V860" s="86"/>
      <c r="W860" s="86"/>
      <c r="X860" s="86"/>
      <c r="Y860" s="86"/>
      <c r="Z860" s="86"/>
      <c r="AA860" s="86"/>
      <c r="AB860" s="86"/>
      <c r="AC860" s="86"/>
      <c r="AD860" s="86"/>
      <c r="AE860" s="86"/>
      <c r="AF860" s="86"/>
      <c r="AG860" s="86"/>
      <c r="AH860" s="86"/>
      <c r="AI860" s="86"/>
      <c r="AJ860" s="86"/>
      <c r="AK860" s="86"/>
      <c r="AL860" s="86"/>
      <c r="AM860" s="86"/>
      <c r="AN860" s="86"/>
    </row>
    <row r="861" spans="1:40" ht="13.5" customHeight="1">
      <c r="A861" s="86"/>
      <c r="B861" s="86"/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  <c r="S861" s="86"/>
      <c r="T861" s="86"/>
      <c r="U861" s="86"/>
      <c r="V861" s="86"/>
      <c r="W861" s="86"/>
      <c r="X861" s="86"/>
      <c r="Y861" s="86"/>
      <c r="Z861" s="86"/>
      <c r="AA861" s="86"/>
      <c r="AB861" s="86"/>
      <c r="AC861" s="86"/>
      <c r="AD861" s="86"/>
      <c r="AE861" s="86"/>
      <c r="AF861" s="86"/>
      <c r="AG861" s="86"/>
      <c r="AH861" s="86"/>
      <c r="AI861" s="86"/>
      <c r="AJ861" s="86"/>
      <c r="AK861" s="86"/>
      <c r="AL861" s="86"/>
      <c r="AM861" s="86"/>
      <c r="AN861" s="86"/>
    </row>
    <row r="862" spans="1:40" ht="13.5" customHeight="1">
      <c r="A862" s="86"/>
      <c r="B862" s="86"/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  <c r="S862" s="86"/>
      <c r="T862" s="86"/>
      <c r="U862" s="86"/>
      <c r="V862" s="86"/>
      <c r="W862" s="86"/>
      <c r="X862" s="86"/>
      <c r="Y862" s="86"/>
      <c r="Z862" s="86"/>
      <c r="AA862" s="86"/>
      <c r="AB862" s="86"/>
      <c r="AC862" s="86"/>
      <c r="AD862" s="86"/>
      <c r="AE862" s="86"/>
      <c r="AF862" s="86"/>
      <c r="AG862" s="86"/>
      <c r="AH862" s="86"/>
      <c r="AI862" s="86"/>
      <c r="AJ862" s="86"/>
      <c r="AK862" s="86"/>
      <c r="AL862" s="86"/>
      <c r="AM862" s="86"/>
      <c r="AN862" s="86"/>
    </row>
    <row r="863" spans="1:40" ht="13.5" customHeight="1">
      <c r="A863" s="86"/>
      <c r="B863" s="86"/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  <c r="S863" s="86"/>
      <c r="T863" s="86"/>
      <c r="U863" s="86"/>
      <c r="V863" s="86"/>
      <c r="W863" s="86"/>
      <c r="X863" s="86"/>
      <c r="Y863" s="86"/>
      <c r="Z863" s="86"/>
      <c r="AA863" s="86"/>
      <c r="AB863" s="86"/>
      <c r="AC863" s="86"/>
      <c r="AD863" s="86"/>
      <c r="AE863" s="86"/>
      <c r="AF863" s="86"/>
      <c r="AG863" s="86"/>
      <c r="AH863" s="86"/>
      <c r="AI863" s="86"/>
      <c r="AJ863" s="86"/>
      <c r="AK863" s="86"/>
      <c r="AL863" s="86"/>
      <c r="AM863" s="86"/>
      <c r="AN863" s="86"/>
    </row>
    <row r="864" spans="1:40" ht="13.5" customHeight="1">
      <c r="A864" s="86"/>
      <c r="B864" s="86"/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  <c r="S864" s="86"/>
      <c r="T864" s="86"/>
      <c r="U864" s="86"/>
      <c r="V864" s="86"/>
      <c r="W864" s="86"/>
      <c r="X864" s="86"/>
      <c r="Y864" s="86"/>
      <c r="Z864" s="86"/>
      <c r="AA864" s="86"/>
      <c r="AB864" s="86"/>
      <c r="AC864" s="86"/>
      <c r="AD864" s="86"/>
      <c r="AE864" s="86"/>
      <c r="AF864" s="86"/>
      <c r="AG864" s="86"/>
      <c r="AH864" s="86"/>
      <c r="AI864" s="86"/>
      <c r="AJ864" s="86"/>
      <c r="AK864" s="86"/>
      <c r="AL864" s="86"/>
      <c r="AM864" s="86"/>
      <c r="AN864" s="86"/>
    </row>
    <row r="865" spans="1:40" ht="13.5" customHeight="1">
      <c r="A865" s="86"/>
      <c r="B865" s="86"/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  <c r="S865" s="86"/>
      <c r="T865" s="86"/>
      <c r="U865" s="86"/>
      <c r="V865" s="86"/>
      <c r="W865" s="86"/>
      <c r="X865" s="86"/>
      <c r="Y865" s="86"/>
      <c r="Z865" s="86"/>
      <c r="AA865" s="86"/>
      <c r="AB865" s="86"/>
      <c r="AC865" s="86"/>
      <c r="AD865" s="86"/>
      <c r="AE865" s="86"/>
      <c r="AF865" s="86"/>
      <c r="AG865" s="86"/>
      <c r="AH865" s="86"/>
      <c r="AI865" s="86"/>
      <c r="AJ865" s="86"/>
      <c r="AK865" s="86"/>
      <c r="AL865" s="86"/>
      <c r="AM865" s="86"/>
      <c r="AN865" s="86"/>
    </row>
    <row r="866" spans="1:40" ht="13.5" customHeight="1">
      <c r="A866" s="86"/>
      <c r="B866" s="86"/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  <c r="S866" s="86"/>
      <c r="T866" s="86"/>
      <c r="U866" s="86"/>
      <c r="V866" s="86"/>
      <c r="W866" s="86"/>
      <c r="X866" s="86"/>
      <c r="Y866" s="86"/>
      <c r="Z866" s="86"/>
      <c r="AA866" s="86"/>
      <c r="AB866" s="86"/>
      <c r="AC866" s="86"/>
      <c r="AD866" s="86"/>
      <c r="AE866" s="86"/>
      <c r="AF866" s="86"/>
      <c r="AG866" s="86"/>
      <c r="AH866" s="86"/>
      <c r="AI866" s="86"/>
      <c r="AJ866" s="86"/>
      <c r="AK866" s="86"/>
      <c r="AL866" s="86"/>
      <c r="AM866" s="86"/>
      <c r="AN866" s="86"/>
    </row>
    <row r="867" spans="1:40" ht="13.5" customHeight="1">
      <c r="A867" s="86"/>
      <c r="B867" s="86"/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  <c r="S867" s="86"/>
      <c r="T867" s="86"/>
      <c r="U867" s="86"/>
      <c r="V867" s="86"/>
      <c r="W867" s="86"/>
      <c r="X867" s="86"/>
      <c r="Y867" s="86"/>
      <c r="Z867" s="86"/>
      <c r="AA867" s="86"/>
      <c r="AB867" s="86"/>
      <c r="AC867" s="86"/>
      <c r="AD867" s="86"/>
      <c r="AE867" s="86"/>
      <c r="AF867" s="86"/>
      <c r="AG867" s="86"/>
      <c r="AH867" s="86"/>
      <c r="AI867" s="86"/>
      <c r="AJ867" s="86"/>
      <c r="AK867" s="86"/>
      <c r="AL867" s="86"/>
      <c r="AM867" s="86"/>
      <c r="AN867" s="86"/>
    </row>
    <row r="868" spans="1:40" ht="13.5" customHeight="1">
      <c r="A868" s="86"/>
      <c r="B868" s="86"/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  <c r="S868" s="86"/>
      <c r="T868" s="86"/>
      <c r="U868" s="86"/>
      <c r="V868" s="86"/>
      <c r="W868" s="86"/>
      <c r="X868" s="86"/>
      <c r="Y868" s="86"/>
      <c r="Z868" s="86"/>
      <c r="AA868" s="86"/>
      <c r="AB868" s="86"/>
      <c r="AC868" s="86"/>
      <c r="AD868" s="86"/>
      <c r="AE868" s="86"/>
      <c r="AF868" s="86"/>
      <c r="AG868" s="86"/>
      <c r="AH868" s="86"/>
      <c r="AI868" s="86"/>
      <c r="AJ868" s="86"/>
      <c r="AK868" s="86"/>
      <c r="AL868" s="86"/>
      <c r="AM868" s="86"/>
      <c r="AN868" s="86"/>
    </row>
    <row r="869" spans="1:40" ht="13.5" customHeight="1">
      <c r="A869" s="86"/>
      <c r="B869" s="86"/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  <c r="S869" s="86"/>
      <c r="T869" s="86"/>
      <c r="U869" s="86"/>
      <c r="V869" s="86"/>
      <c r="W869" s="86"/>
      <c r="X869" s="86"/>
      <c r="Y869" s="86"/>
      <c r="Z869" s="86"/>
      <c r="AA869" s="86"/>
      <c r="AB869" s="86"/>
      <c r="AC869" s="86"/>
      <c r="AD869" s="86"/>
      <c r="AE869" s="86"/>
      <c r="AF869" s="86"/>
      <c r="AG869" s="86"/>
      <c r="AH869" s="86"/>
      <c r="AI869" s="86"/>
      <c r="AJ869" s="86"/>
      <c r="AK869" s="86"/>
      <c r="AL869" s="86"/>
      <c r="AM869" s="86"/>
      <c r="AN869" s="86"/>
    </row>
    <row r="870" spans="1:40" ht="13.5" customHeight="1">
      <c r="A870" s="86"/>
      <c r="B870" s="86"/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  <c r="S870" s="86"/>
      <c r="T870" s="86"/>
      <c r="U870" s="86"/>
      <c r="V870" s="86"/>
      <c r="W870" s="86"/>
      <c r="X870" s="86"/>
      <c r="Y870" s="86"/>
      <c r="Z870" s="86"/>
      <c r="AA870" s="86"/>
      <c r="AB870" s="86"/>
      <c r="AC870" s="86"/>
      <c r="AD870" s="86"/>
      <c r="AE870" s="86"/>
      <c r="AF870" s="86"/>
      <c r="AG870" s="86"/>
      <c r="AH870" s="86"/>
      <c r="AI870" s="86"/>
      <c r="AJ870" s="86"/>
      <c r="AK870" s="86"/>
      <c r="AL870" s="86"/>
      <c r="AM870" s="86"/>
      <c r="AN870" s="86"/>
    </row>
    <row r="871" spans="1:40" ht="13.5" customHeight="1">
      <c r="A871" s="86"/>
      <c r="B871" s="86"/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  <c r="S871" s="86"/>
      <c r="T871" s="86"/>
      <c r="U871" s="86"/>
      <c r="V871" s="86"/>
      <c r="W871" s="86"/>
      <c r="X871" s="86"/>
      <c r="Y871" s="86"/>
      <c r="Z871" s="86"/>
      <c r="AA871" s="86"/>
      <c r="AB871" s="86"/>
      <c r="AC871" s="86"/>
      <c r="AD871" s="86"/>
      <c r="AE871" s="86"/>
      <c r="AF871" s="86"/>
      <c r="AG871" s="86"/>
      <c r="AH871" s="86"/>
      <c r="AI871" s="86"/>
      <c r="AJ871" s="86"/>
      <c r="AK871" s="86"/>
      <c r="AL871" s="86"/>
      <c r="AM871" s="86"/>
      <c r="AN871" s="86"/>
    </row>
    <row r="872" spans="1:40" ht="13.5" customHeight="1">
      <c r="A872" s="86"/>
      <c r="B872" s="86"/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  <c r="S872" s="86"/>
      <c r="T872" s="86"/>
      <c r="U872" s="86"/>
      <c r="V872" s="86"/>
      <c r="W872" s="86"/>
      <c r="X872" s="86"/>
      <c r="Y872" s="86"/>
      <c r="Z872" s="86"/>
      <c r="AA872" s="86"/>
      <c r="AB872" s="86"/>
      <c r="AC872" s="86"/>
      <c r="AD872" s="86"/>
      <c r="AE872" s="86"/>
      <c r="AF872" s="86"/>
      <c r="AG872" s="86"/>
      <c r="AH872" s="86"/>
      <c r="AI872" s="86"/>
      <c r="AJ872" s="86"/>
      <c r="AK872" s="86"/>
      <c r="AL872" s="86"/>
      <c r="AM872" s="86"/>
      <c r="AN872" s="86"/>
    </row>
    <row r="873" spans="1:40" ht="13.5" customHeight="1">
      <c r="A873" s="86"/>
      <c r="B873" s="86"/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  <c r="S873" s="86"/>
      <c r="T873" s="86"/>
      <c r="U873" s="86"/>
      <c r="V873" s="86"/>
      <c r="W873" s="86"/>
      <c r="X873" s="86"/>
      <c r="Y873" s="86"/>
      <c r="Z873" s="86"/>
      <c r="AA873" s="86"/>
      <c r="AB873" s="86"/>
      <c r="AC873" s="86"/>
      <c r="AD873" s="86"/>
      <c r="AE873" s="86"/>
      <c r="AF873" s="86"/>
      <c r="AG873" s="86"/>
      <c r="AH873" s="86"/>
      <c r="AI873" s="86"/>
      <c r="AJ873" s="86"/>
      <c r="AK873" s="86"/>
      <c r="AL873" s="86"/>
      <c r="AM873" s="86"/>
      <c r="AN873" s="86"/>
    </row>
    <row r="874" spans="1:40" ht="13.5" customHeight="1">
      <c r="A874" s="86"/>
      <c r="B874" s="86"/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  <c r="S874" s="86"/>
      <c r="T874" s="86"/>
      <c r="U874" s="86"/>
      <c r="V874" s="86"/>
      <c r="W874" s="86"/>
      <c r="X874" s="86"/>
      <c r="Y874" s="86"/>
      <c r="Z874" s="86"/>
      <c r="AA874" s="86"/>
      <c r="AB874" s="86"/>
      <c r="AC874" s="86"/>
      <c r="AD874" s="86"/>
      <c r="AE874" s="86"/>
      <c r="AF874" s="86"/>
      <c r="AG874" s="86"/>
      <c r="AH874" s="86"/>
      <c r="AI874" s="86"/>
      <c r="AJ874" s="86"/>
      <c r="AK874" s="86"/>
      <c r="AL874" s="86"/>
      <c r="AM874" s="86"/>
      <c r="AN874" s="86"/>
    </row>
    <row r="875" spans="1:40" ht="13.5" customHeight="1">
      <c r="A875" s="86"/>
      <c r="B875" s="86"/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  <c r="S875" s="86"/>
      <c r="T875" s="86"/>
      <c r="U875" s="86"/>
      <c r="V875" s="86"/>
      <c r="W875" s="86"/>
      <c r="X875" s="86"/>
      <c r="Y875" s="86"/>
      <c r="Z875" s="86"/>
      <c r="AA875" s="86"/>
      <c r="AB875" s="86"/>
      <c r="AC875" s="86"/>
      <c r="AD875" s="86"/>
      <c r="AE875" s="86"/>
      <c r="AF875" s="86"/>
      <c r="AG875" s="86"/>
      <c r="AH875" s="86"/>
      <c r="AI875" s="86"/>
      <c r="AJ875" s="86"/>
      <c r="AK875" s="86"/>
      <c r="AL875" s="86"/>
      <c r="AM875" s="86"/>
      <c r="AN875" s="86"/>
    </row>
    <row r="876" spans="1:40" ht="13.5" customHeight="1">
      <c r="A876" s="86"/>
      <c r="B876" s="86"/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  <c r="S876" s="86"/>
      <c r="T876" s="86"/>
      <c r="U876" s="86"/>
      <c r="V876" s="86"/>
      <c r="W876" s="86"/>
      <c r="X876" s="86"/>
      <c r="Y876" s="86"/>
      <c r="Z876" s="86"/>
      <c r="AA876" s="86"/>
      <c r="AB876" s="86"/>
      <c r="AC876" s="86"/>
      <c r="AD876" s="86"/>
      <c r="AE876" s="86"/>
      <c r="AF876" s="86"/>
      <c r="AG876" s="86"/>
      <c r="AH876" s="86"/>
      <c r="AI876" s="86"/>
      <c r="AJ876" s="86"/>
      <c r="AK876" s="86"/>
      <c r="AL876" s="86"/>
      <c r="AM876" s="86"/>
      <c r="AN876" s="86"/>
    </row>
    <row r="877" spans="1:40" ht="13.5" customHeight="1">
      <c r="A877" s="86"/>
      <c r="B877" s="86"/>
      <c r="C877" s="86"/>
      <c r="D877" s="86"/>
      <c r="E877" s="86"/>
      <c r="F877" s="86"/>
      <c r="G877" s="86"/>
      <c r="H877" s="86"/>
      <c r="I877" s="86"/>
      <c r="J877" s="86"/>
      <c r="K877" s="86"/>
      <c r="L877" s="86"/>
      <c r="M877" s="86"/>
      <c r="N877" s="86"/>
      <c r="O877" s="86"/>
      <c r="P877" s="86"/>
      <c r="Q877" s="86"/>
      <c r="R877" s="86"/>
      <c r="S877" s="86"/>
      <c r="T877" s="86"/>
      <c r="U877" s="86"/>
      <c r="V877" s="86"/>
      <c r="W877" s="86"/>
      <c r="X877" s="86"/>
      <c r="Y877" s="86"/>
      <c r="Z877" s="86"/>
      <c r="AA877" s="86"/>
      <c r="AB877" s="86"/>
      <c r="AC877" s="86"/>
      <c r="AD877" s="86"/>
      <c r="AE877" s="86"/>
      <c r="AF877" s="86"/>
      <c r="AG877" s="86"/>
      <c r="AH877" s="86"/>
      <c r="AI877" s="86"/>
      <c r="AJ877" s="86"/>
      <c r="AK877" s="86"/>
      <c r="AL877" s="86"/>
      <c r="AM877" s="86"/>
      <c r="AN877" s="86"/>
    </row>
    <row r="878" spans="1:40" ht="13.5" customHeight="1">
      <c r="A878" s="86"/>
      <c r="B878" s="86"/>
      <c r="C878" s="86"/>
      <c r="D878" s="86"/>
      <c r="E878" s="86"/>
      <c r="F878" s="86"/>
      <c r="G878" s="86"/>
      <c r="H878" s="86"/>
      <c r="I878" s="86"/>
      <c r="J878" s="86"/>
      <c r="K878" s="86"/>
      <c r="L878" s="86"/>
      <c r="M878" s="86"/>
      <c r="N878" s="86"/>
      <c r="O878" s="86"/>
      <c r="P878" s="86"/>
      <c r="Q878" s="86"/>
      <c r="R878" s="86"/>
      <c r="S878" s="86"/>
      <c r="T878" s="86"/>
      <c r="U878" s="86"/>
      <c r="V878" s="86"/>
      <c r="W878" s="86"/>
      <c r="X878" s="86"/>
      <c r="Y878" s="86"/>
      <c r="Z878" s="86"/>
      <c r="AA878" s="86"/>
      <c r="AB878" s="86"/>
      <c r="AC878" s="86"/>
      <c r="AD878" s="86"/>
      <c r="AE878" s="86"/>
      <c r="AF878" s="86"/>
      <c r="AG878" s="86"/>
      <c r="AH878" s="86"/>
      <c r="AI878" s="86"/>
      <c r="AJ878" s="86"/>
      <c r="AK878" s="86"/>
      <c r="AL878" s="86"/>
      <c r="AM878" s="86"/>
      <c r="AN878" s="86"/>
    </row>
    <row r="879" spans="1:40" ht="13.5" customHeight="1">
      <c r="A879" s="86"/>
      <c r="B879" s="86"/>
      <c r="C879" s="86"/>
      <c r="D879" s="86"/>
      <c r="E879" s="86"/>
      <c r="F879" s="86"/>
      <c r="G879" s="86"/>
      <c r="H879" s="86"/>
      <c r="I879" s="86"/>
      <c r="J879" s="86"/>
      <c r="K879" s="86"/>
      <c r="L879" s="86"/>
      <c r="M879" s="86"/>
      <c r="N879" s="86"/>
      <c r="O879" s="86"/>
      <c r="P879" s="86"/>
      <c r="Q879" s="86"/>
      <c r="R879" s="86"/>
      <c r="S879" s="86"/>
      <c r="T879" s="86"/>
      <c r="U879" s="86"/>
      <c r="V879" s="86"/>
      <c r="W879" s="86"/>
      <c r="X879" s="86"/>
      <c r="Y879" s="86"/>
      <c r="Z879" s="86"/>
      <c r="AA879" s="86"/>
      <c r="AB879" s="86"/>
      <c r="AC879" s="86"/>
      <c r="AD879" s="86"/>
      <c r="AE879" s="86"/>
      <c r="AF879" s="86"/>
      <c r="AG879" s="86"/>
      <c r="AH879" s="86"/>
      <c r="AI879" s="86"/>
      <c r="AJ879" s="86"/>
      <c r="AK879" s="86"/>
      <c r="AL879" s="86"/>
      <c r="AM879" s="86"/>
      <c r="AN879" s="86"/>
    </row>
    <row r="880" spans="1:40" ht="13.5" customHeight="1">
      <c r="A880" s="86"/>
      <c r="B880" s="86"/>
      <c r="C880" s="86"/>
      <c r="D880" s="86"/>
      <c r="E880" s="86"/>
      <c r="F880" s="86"/>
      <c r="G880" s="86"/>
      <c r="H880" s="86"/>
      <c r="I880" s="86"/>
      <c r="J880" s="86"/>
      <c r="K880" s="86"/>
      <c r="L880" s="86"/>
      <c r="M880" s="86"/>
      <c r="N880" s="86"/>
      <c r="O880" s="86"/>
      <c r="P880" s="86"/>
      <c r="Q880" s="86"/>
      <c r="R880" s="86"/>
      <c r="S880" s="86"/>
      <c r="T880" s="86"/>
      <c r="U880" s="86"/>
      <c r="V880" s="86"/>
      <c r="W880" s="86"/>
      <c r="X880" s="86"/>
      <c r="Y880" s="86"/>
      <c r="Z880" s="86"/>
      <c r="AA880" s="86"/>
      <c r="AB880" s="86"/>
      <c r="AC880" s="86"/>
      <c r="AD880" s="86"/>
      <c r="AE880" s="86"/>
      <c r="AF880" s="86"/>
      <c r="AG880" s="86"/>
      <c r="AH880" s="86"/>
      <c r="AI880" s="86"/>
      <c r="AJ880" s="86"/>
      <c r="AK880" s="86"/>
      <c r="AL880" s="86"/>
      <c r="AM880" s="86"/>
      <c r="AN880" s="86"/>
    </row>
    <row r="881" spans="1:40" ht="13.5" customHeight="1">
      <c r="A881" s="86"/>
      <c r="B881" s="86"/>
      <c r="C881" s="86"/>
      <c r="D881" s="86"/>
      <c r="E881" s="86"/>
      <c r="F881" s="86"/>
      <c r="G881" s="86"/>
      <c r="H881" s="86"/>
      <c r="I881" s="86"/>
      <c r="J881" s="86"/>
      <c r="K881" s="86"/>
      <c r="L881" s="86"/>
      <c r="M881" s="86"/>
      <c r="N881" s="86"/>
      <c r="O881" s="86"/>
      <c r="P881" s="86"/>
      <c r="Q881" s="86"/>
      <c r="R881" s="86"/>
      <c r="S881" s="86"/>
      <c r="T881" s="86"/>
      <c r="U881" s="86"/>
      <c r="V881" s="86"/>
      <c r="W881" s="86"/>
      <c r="X881" s="86"/>
      <c r="Y881" s="86"/>
      <c r="Z881" s="86"/>
      <c r="AA881" s="86"/>
      <c r="AB881" s="86"/>
      <c r="AC881" s="86"/>
      <c r="AD881" s="86"/>
      <c r="AE881" s="86"/>
      <c r="AF881" s="86"/>
      <c r="AG881" s="86"/>
      <c r="AH881" s="86"/>
      <c r="AI881" s="86"/>
      <c r="AJ881" s="86"/>
      <c r="AK881" s="86"/>
      <c r="AL881" s="86"/>
      <c r="AM881" s="86"/>
      <c r="AN881" s="86"/>
    </row>
    <row r="882" spans="1:40" ht="13.5" customHeight="1">
      <c r="A882" s="86"/>
      <c r="B882" s="86"/>
      <c r="C882" s="86"/>
      <c r="D882" s="86"/>
      <c r="E882" s="86"/>
      <c r="F882" s="86"/>
      <c r="G882" s="86"/>
      <c r="H882" s="86"/>
      <c r="I882" s="86"/>
      <c r="J882" s="86"/>
      <c r="K882" s="86"/>
      <c r="L882" s="86"/>
      <c r="M882" s="86"/>
      <c r="N882" s="86"/>
      <c r="O882" s="86"/>
      <c r="P882" s="86"/>
      <c r="Q882" s="86"/>
      <c r="R882" s="86"/>
      <c r="S882" s="86"/>
      <c r="T882" s="86"/>
      <c r="U882" s="86"/>
      <c r="V882" s="86"/>
      <c r="W882" s="86"/>
      <c r="X882" s="86"/>
      <c r="Y882" s="86"/>
      <c r="Z882" s="86"/>
      <c r="AA882" s="86"/>
      <c r="AB882" s="86"/>
      <c r="AC882" s="86"/>
      <c r="AD882" s="86"/>
      <c r="AE882" s="86"/>
      <c r="AF882" s="86"/>
      <c r="AG882" s="86"/>
      <c r="AH882" s="86"/>
      <c r="AI882" s="86"/>
      <c r="AJ882" s="86"/>
      <c r="AK882" s="86"/>
      <c r="AL882" s="86"/>
      <c r="AM882" s="86"/>
      <c r="AN882" s="86"/>
    </row>
    <row r="883" spans="1:40" ht="13.5" customHeight="1">
      <c r="A883" s="86"/>
      <c r="B883" s="86"/>
      <c r="C883" s="86"/>
      <c r="D883" s="86"/>
      <c r="E883" s="86"/>
      <c r="F883" s="86"/>
      <c r="G883" s="86"/>
      <c r="H883" s="86"/>
      <c r="I883" s="86"/>
      <c r="J883" s="86"/>
      <c r="K883" s="86"/>
      <c r="L883" s="86"/>
      <c r="M883" s="86"/>
      <c r="N883" s="86"/>
      <c r="O883" s="86"/>
      <c r="P883" s="86"/>
      <c r="Q883" s="86"/>
      <c r="R883" s="86"/>
      <c r="S883" s="86"/>
      <c r="T883" s="86"/>
      <c r="U883" s="86"/>
      <c r="V883" s="86"/>
      <c r="W883" s="86"/>
      <c r="X883" s="86"/>
      <c r="Y883" s="86"/>
      <c r="Z883" s="86"/>
      <c r="AA883" s="86"/>
      <c r="AB883" s="86"/>
      <c r="AC883" s="86"/>
      <c r="AD883" s="86"/>
      <c r="AE883" s="86"/>
      <c r="AF883" s="86"/>
      <c r="AG883" s="86"/>
      <c r="AH883" s="86"/>
      <c r="AI883" s="86"/>
      <c r="AJ883" s="86"/>
      <c r="AK883" s="86"/>
      <c r="AL883" s="86"/>
      <c r="AM883" s="86"/>
      <c r="AN883" s="86"/>
    </row>
    <row r="884" spans="1:40" ht="13.5" customHeight="1">
      <c r="A884" s="86"/>
      <c r="B884" s="86"/>
      <c r="C884" s="86"/>
      <c r="D884" s="86"/>
      <c r="E884" s="86"/>
      <c r="F884" s="86"/>
      <c r="G884" s="86"/>
      <c r="H884" s="86"/>
      <c r="I884" s="86"/>
      <c r="J884" s="86"/>
      <c r="K884" s="86"/>
      <c r="L884" s="86"/>
      <c r="M884" s="86"/>
      <c r="N884" s="86"/>
      <c r="O884" s="86"/>
      <c r="P884" s="86"/>
      <c r="Q884" s="86"/>
      <c r="R884" s="86"/>
      <c r="S884" s="86"/>
      <c r="T884" s="86"/>
      <c r="U884" s="86"/>
      <c r="V884" s="86"/>
      <c r="W884" s="86"/>
      <c r="X884" s="86"/>
      <c r="Y884" s="86"/>
      <c r="Z884" s="86"/>
      <c r="AA884" s="86"/>
      <c r="AB884" s="86"/>
      <c r="AC884" s="86"/>
      <c r="AD884" s="86"/>
      <c r="AE884" s="86"/>
      <c r="AF884" s="86"/>
      <c r="AG884" s="86"/>
      <c r="AH884" s="86"/>
      <c r="AI884" s="86"/>
      <c r="AJ884" s="86"/>
      <c r="AK884" s="86"/>
      <c r="AL884" s="86"/>
      <c r="AM884" s="86"/>
      <c r="AN884" s="86"/>
    </row>
    <row r="885" spans="1:40" ht="13.5" customHeight="1">
      <c r="A885" s="86"/>
      <c r="B885" s="86"/>
      <c r="C885" s="86"/>
      <c r="D885" s="86"/>
      <c r="E885" s="86"/>
      <c r="F885" s="86"/>
      <c r="G885" s="86"/>
      <c r="H885" s="86"/>
      <c r="I885" s="86"/>
      <c r="J885" s="86"/>
      <c r="K885" s="86"/>
      <c r="L885" s="86"/>
      <c r="M885" s="86"/>
      <c r="N885" s="86"/>
      <c r="O885" s="86"/>
      <c r="P885" s="86"/>
      <c r="Q885" s="86"/>
      <c r="R885" s="86"/>
      <c r="S885" s="86"/>
      <c r="T885" s="86"/>
      <c r="U885" s="86"/>
      <c r="V885" s="86"/>
      <c r="W885" s="86"/>
      <c r="X885" s="86"/>
      <c r="Y885" s="86"/>
      <c r="Z885" s="86"/>
      <c r="AA885" s="86"/>
      <c r="AB885" s="86"/>
      <c r="AC885" s="86"/>
      <c r="AD885" s="86"/>
      <c r="AE885" s="86"/>
      <c r="AF885" s="86"/>
      <c r="AG885" s="86"/>
      <c r="AH885" s="86"/>
      <c r="AI885" s="86"/>
      <c r="AJ885" s="86"/>
      <c r="AK885" s="86"/>
      <c r="AL885" s="86"/>
      <c r="AM885" s="86"/>
      <c r="AN885" s="86"/>
    </row>
    <row r="886" spans="1:40" ht="13.5" customHeight="1">
      <c r="A886" s="86"/>
      <c r="B886" s="86"/>
      <c r="C886" s="86"/>
      <c r="D886" s="86"/>
      <c r="E886" s="86"/>
      <c r="F886" s="86"/>
      <c r="G886" s="86"/>
      <c r="H886" s="86"/>
      <c r="I886" s="86"/>
      <c r="J886" s="86"/>
      <c r="K886" s="86"/>
      <c r="L886" s="86"/>
      <c r="M886" s="86"/>
      <c r="N886" s="86"/>
      <c r="O886" s="86"/>
      <c r="P886" s="86"/>
      <c r="Q886" s="86"/>
      <c r="R886" s="86"/>
      <c r="S886" s="86"/>
      <c r="T886" s="86"/>
      <c r="U886" s="86"/>
      <c r="V886" s="86"/>
      <c r="W886" s="86"/>
      <c r="X886" s="86"/>
      <c r="Y886" s="86"/>
      <c r="Z886" s="86"/>
      <c r="AA886" s="86"/>
      <c r="AB886" s="86"/>
      <c r="AC886" s="86"/>
      <c r="AD886" s="86"/>
      <c r="AE886" s="86"/>
      <c r="AF886" s="86"/>
      <c r="AG886" s="86"/>
      <c r="AH886" s="86"/>
      <c r="AI886" s="86"/>
      <c r="AJ886" s="86"/>
      <c r="AK886" s="86"/>
      <c r="AL886" s="86"/>
      <c r="AM886" s="86"/>
      <c r="AN886" s="86"/>
    </row>
    <row r="887" spans="1:40" ht="13.5" customHeight="1">
      <c r="A887" s="86"/>
      <c r="B887" s="86"/>
      <c r="C887" s="86"/>
      <c r="D887" s="86"/>
      <c r="E887" s="86"/>
      <c r="F887" s="86"/>
      <c r="G887" s="86"/>
      <c r="H887" s="86"/>
      <c r="I887" s="86"/>
      <c r="J887" s="86"/>
      <c r="K887" s="86"/>
      <c r="L887" s="86"/>
      <c r="M887" s="86"/>
      <c r="N887" s="86"/>
      <c r="O887" s="86"/>
      <c r="P887" s="86"/>
      <c r="Q887" s="86"/>
      <c r="R887" s="86"/>
      <c r="S887" s="86"/>
      <c r="T887" s="86"/>
      <c r="U887" s="86"/>
      <c r="V887" s="86"/>
      <c r="W887" s="86"/>
      <c r="X887" s="86"/>
      <c r="Y887" s="86"/>
      <c r="Z887" s="86"/>
      <c r="AA887" s="86"/>
      <c r="AB887" s="86"/>
      <c r="AC887" s="86"/>
      <c r="AD887" s="86"/>
      <c r="AE887" s="86"/>
      <c r="AF887" s="86"/>
      <c r="AG887" s="86"/>
      <c r="AH887" s="86"/>
      <c r="AI887" s="86"/>
      <c r="AJ887" s="86"/>
      <c r="AK887" s="86"/>
      <c r="AL887" s="86"/>
      <c r="AM887" s="86"/>
      <c r="AN887" s="86"/>
    </row>
    <row r="888" spans="1:40" ht="13.5" customHeight="1">
      <c r="A888" s="86"/>
      <c r="B888" s="86"/>
      <c r="C888" s="86"/>
      <c r="D888" s="86"/>
      <c r="E888" s="86"/>
      <c r="F888" s="86"/>
      <c r="G888" s="86"/>
      <c r="H888" s="86"/>
      <c r="I888" s="86"/>
      <c r="J888" s="86"/>
      <c r="K888" s="86"/>
      <c r="L888" s="86"/>
      <c r="M888" s="86"/>
      <c r="N888" s="86"/>
      <c r="O888" s="86"/>
      <c r="P888" s="86"/>
      <c r="Q888" s="86"/>
      <c r="R888" s="86"/>
      <c r="S888" s="86"/>
      <c r="T888" s="86"/>
      <c r="U888" s="86"/>
      <c r="V888" s="86"/>
      <c r="W888" s="86"/>
      <c r="X888" s="86"/>
      <c r="Y888" s="86"/>
      <c r="Z888" s="86"/>
      <c r="AA888" s="86"/>
      <c r="AB888" s="86"/>
      <c r="AC888" s="86"/>
      <c r="AD888" s="86"/>
      <c r="AE888" s="86"/>
      <c r="AF888" s="86"/>
      <c r="AG888" s="86"/>
      <c r="AH888" s="86"/>
      <c r="AI888" s="86"/>
      <c r="AJ888" s="86"/>
      <c r="AK888" s="86"/>
      <c r="AL888" s="86"/>
      <c r="AM888" s="86"/>
      <c r="AN888" s="86"/>
    </row>
    <row r="889" spans="1:40" ht="13.5" customHeight="1">
      <c r="A889" s="86"/>
      <c r="B889" s="86"/>
      <c r="C889" s="86"/>
      <c r="D889" s="86"/>
      <c r="E889" s="86"/>
      <c r="F889" s="86"/>
      <c r="G889" s="86"/>
      <c r="H889" s="86"/>
      <c r="I889" s="86"/>
      <c r="J889" s="86"/>
      <c r="K889" s="86"/>
      <c r="L889" s="86"/>
      <c r="M889" s="86"/>
      <c r="N889" s="86"/>
      <c r="O889" s="86"/>
      <c r="P889" s="86"/>
      <c r="Q889" s="86"/>
      <c r="R889" s="86"/>
      <c r="S889" s="86"/>
      <c r="T889" s="86"/>
      <c r="U889" s="86"/>
      <c r="V889" s="86"/>
      <c r="W889" s="86"/>
      <c r="X889" s="86"/>
      <c r="Y889" s="86"/>
      <c r="Z889" s="86"/>
      <c r="AA889" s="86"/>
      <c r="AB889" s="86"/>
      <c r="AC889" s="86"/>
      <c r="AD889" s="86"/>
      <c r="AE889" s="86"/>
      <c r="AF889" s="86"/>
      <c r="AG889" s="86"/>
      <c r="AH889" s="86"/>
      <c r="AI889" s="86"/>
      <c r="AJ889" s="86"/>
      <c r="AK889" s="86"/>
      <c r="AL889" s="86"/>
      <c r="AM889" s="86"/>
      <c r="AN889" s="86"/>
    </row>
    <row r="890" spans="1:40" ht="13.5" customHeight="1">
      <c r="A890" s="86"/>
      <c r="B890" s="86"/>
      <c r="C890" s="86"/>
      <c r="D890" s="86"/>
      <c r="E890" s="86"/>
      <c r="F890" s="86"/>
      <c r="G890" s="86"/>
      <c r="H890" s="86"/>
      <c r="I890" s="86"/>
      <c r="J890" s="86"/>
      <c r="K890" s="86"/>
      <c r="L890" s="86"/>
      <c r="M890" s="86"/>
      <c r="N890" s="86"/>
      <c r="O890" s="86"/>
      <c r="P890" s="86"/>
      <c r="Q890" s="86"/>
      <c r="R890" s="86"/>
      <c r="S890" s="86"/>
      <c r="T890" s="86"/>
      <c r="U890" s="86"/>
      <c r="V890" s="86"/>
      <c r="W890" s="86"/>
      <c r="X890" s="86"/>
      <c r="Y890" s="86"/>
      <c r="Z890" s="86"/>
      <c r="AA890" s="86"/>
      <c r="AB890" s="86"/>
      <c r="AC890" s="86"/>
      <c r="AD890" s="86"/>
      <c r="AE890" s="86"/>
      <c r="AF890" s="86"/>
      <c r="AG890" s="86"/>
      <c r="AH890" s="86"/>
      <c r="AI890" s="86"/>
      <c r="AJ890" s="86"/>
      <c r="AK890" s="86"/>
      <c r="AL890" s="86"/>
      <c r="AM890" s="86"/>
      <c r="AN890" s="86"/>
    </row>
    <row r="891" spans="1:40" ht="13.5" customHeight="1">
      <c r="A891" s="86"/>
      <c r="B891" s="86"/>
      <c r="C891" s="86"/>
      <c r="D891" s="86"/>
      <c r="E891" s="86"/>
      <c r="F891" s="86"/>
      <c r="G891" s="86"/>
      <c r="H891" s="86"/>
      <c r="I891" s="86"/>
      <c r="J891" s="86"/>
      <c r="K891" s="86"/>
      <c r="L891" s="86"/>
      <c r="M891" s="86"/>
      <c r="N891" s="86"/>
      <c r="O891" s="86"/>
      <c r="P891" s="86"/>
      <c r="Q891" s="86"/>
      <c r="R891" s="86"/>
      <c r="S891" s="86"/>
      <c r="T891" s="86"/>
      <c r="U891" s="86"/>
      <c r="V891" s="86"/>
      <c r="W891" s="86"/>
      <c r="X891" s="86"/>
      <c r="Y891" s="86"/>
      <c r="Z891" s="86"/>
      <c r="AA891" s="86"/>
      <c r="AB891" s="86"/>
      <c r="AC891" s="86"/>
      <c r="AD891" s="86"/>
      <c r="AE891" s="86"/>
      <c r="AF891" s="86"/>
      <c r="AG891" s="86"/>
      <c r="AH891" s="86"/>
      <c r="AI891" s="86"/>
      <c r="AJ891" s="86"/>
      <c r="AK891" s="86"/>
      <c r="AL891" s="86"/>
      <c r="AM891" s="86"/>
      <c r="AN891" s="86"/>
    </row>
    <row r="892" spans="1:40" ht="13.5" customHeight="1">
      <c r="A892" s="86"/>
      <c r="B892" s="86"/>
      <c r="C892" s="86"/>
      <c r="D892" s="86"/>
      <c r="E892" s="86"/>
      <c r="F892" s="86"/>
      <c r="G892" s="86"/>
      <c r="H892" s="86"/>
      <c r="I892" s="86"/>
      <c r="J892" s="86"/>
      <c r="K892" s="86"/>
      <c r="L892" s="86"/>
      <c r="M892" s="86"/>
      <c r="N892" s="86"/>
      <c r="O892" s="86"/>
      <c r="P892" s="86"/>
      <c r="Q892" s="86"/>
      <c r="R892" s="86"/>
      <c r="S892" s="86"/>
      <c r="T892" s="86"/>
      <c r="U892" s="86"/>
      <c r="V892" s="86"/>
      <c r="W892" s="86"/>
      <c r="X892" s="86"/>
      <c r="Y892" s="86"/>
      <c r="Z892" s="86"/>
      <c r="AA892" s="86"/>
      <c r="AB892" s="86"/>
      <c r="AC892" s="86"/>
      <c r="AD892" s="86"/>
      <c r="AE892" s="86"/>
      <c r="AF892" s="86"/>
      <c r="AG892" s="86"/>
      <c r="AH892" s="86"/>
      <c r="AI892" s="86"/>
      <c r="AJ892" s="86"/>
      <c r="AK892" s="86"/>
      <c r="AL892" s="86"/>
      <c r="AM892" s="86"/>
      <c r="AN892" s="86"/>
    </row>
    <row r="893" spans="1:40" ht="13.5" customHeight="1">
      <c r="A893" s="86"/>
      <c r="B893" s="86"/>
      <c r="C893" s="86"/>
      <c r="D893" s="86"/>
      <c r="E893" s="86"/>
      <c r="F893" s="86"/>
      <c r="G893" s="86"/>
      <c r="H893" s="86"/>
      <c r="I893" s="86"/>
      <c r="J893" s="86"/>
      <c r="K893" s="86"/>
      <c r="L893" s="86"/>
      <c r="M893" s="86"/>
      <c r="N893" s="86"/>
      <c r="O893" s="86"/>
      <c r="P893" s="86"/>
      <c r="Q893" s="86"/>
      <c r="R893" s="86"/>
      <c r="S893" s="86"/>
      <c r="T893" s="86"/>
      <c r="U893" s="86"/>
      <c r="V893" s="86"/>
      <c r="W893" s="86"/>
      <c r="X893" s="86"/>
      <c r="Y893" s="86"/>
      <c r="Z893" s="86"/>
      <c r="AA893" s="86"/>
      <c r="AB893" s="86"/>
      <c r="AC893" s="86"/>
      <c r="AD893" s="86"/>
      <c r="AE893" s="86"/>
      <c r="AF893" s="86"/>
      <c r="AG893" s="86"/>
      <c r="AH893" s="86"/>
      <c r="AI893" s="86"/>
      <c r="AJ893" s="86"/>
      <c r="AK893" s="86"/>
      <c r="AL893" s="86"/>
      <c r="AM893" s="86"/>
      <c r="AN893" s="86"/>
    </row>
    <row r="894" spans="1:40" ht="13.5" customHeight="1">
      <c r="A894" s="86"/>
      <c r="B894" s="86"/>
      <c r="C894" s="86"/>
      <c r="D894" s="86"/>
      <c r="E894" s="86"/>
      <c r="F894" s="86"/>
      <c r="G894" s="86"/>
      <c r="H894" s="86"/>
      <c r="I894" s="86"/>
      <c r="J894" s="86"/>
      <c r="K894" s="86"/>
      <c r="L894" s="86"/>
      <c r="M894" s="86"/>
      <c r="N894" s="86"/>
      <c r="O894" s="86"/>
      <c r="P894" s="86"/>
      <c r="Q894" s="86"/>
      <c r="R894" s="86"/>
      <c r="S894" s="86"/>
      <c r="T894" s="86"/>
      <c r="U894" s="86"/>
      <c r="V894" s="86"/>
      <c r="W894" s="86"/>
      <c r="X894" s="86"/>
      <c r="Y894" s="86"/>
      <c r="Z894" s="86"/>
      <c r="AA894" s="86"/>
      <c r="AB894" s="86"/>
      <c r="AC894" s="86"/>
      <c r="AD894" s="86"/>
      <c r="AE894" s="86"/>
      <c r="AF894" s="86"/>
      <c r="AG894" s="86"/>
      <c r="AH894" s="86"/>
      <c r="AI894" s="86"/>
      <c r="AJ894" s="86"/>
      <c r="AK894" s="86"/>
      <c r="AL894" s="86"/>
      <c r="AM894" s="86"/>
      <c r="AN894" s="86"/>
    </row>
    <row r="895" spans="1:40" ht="13.5" customHeight="1">
      <c r="A895" s="86"/>
      <c r="B895" s="86"/>
      <c r="C895" s="86"/>
      <c r="D895" s="86"/>
      <c r="E895" s="86"/>
      <c r="F895" s="86"/>
      <c r="G895" s="86"/>
      <c r="H895" s="86"/>
      <c r="I895" s="86"/>
      <c r="J895" s="86"/>
      <c r="K895" s="86"/>
      <c r="L895" s="86"/>
      <c r="M895" s="86"/>
      <c r="N895" s="86"/>
      <c r="O895" s="86"/>
      <c r="P895" s="86"/>
      <c r="Q895" s="86"/>
      <c r="R895" s="86"/>
      <c r="S895" s="86"/>
      <c r="T895" s="86"/>
      <c r="U895" s="86"/>
      <c r="V895" s="86"/>
      <c r="W895" s="86"/>
      <c r="X895" s="86"/>
      <c r="Y895" s="86"/>
      <c r="Z895" s="86"/>
      <c r="AA895" s="86"/>
      <c r="AB895" s="86"/>
      <c r="AC895" s="86"/>
      <c r="AD895" s="86"/>
      <c r="AE895" s="86"/>
      <c r="AF895" s="86"/>
      <c r="AG895" s="86"/>
      <c r="AH895" s="86"/>
      <c r="AI895" s="86"/>
      <c r="AJ895" s="86"/>
      <c r="AK895" s="86"/>
      <c r="AL895" s="86"/>
      <c r="AM895" s="86"/>
      <c r="AN895" s="86"/>
    </row>
    <row r="896" spans="1:40" ht="13.5" customHeight="1">
      <c r="A896" s="86"/>
      <c r="B896" s="86"/>
      <c r="C896" s="86"/>
      <c r="D896" s="86"/>
      <c r="E896" s="86"/>
      <c r="F896" s="86"/>
      <c r="G896" s="86"/>
      <c r="H896" s="86"/>
      <c r="I896" s="86"/>
      <c r="J896" s="86"/>
      <c r="K896" s="86"/>
      <c r="L896" s="86"/>
      <c r="M896" s="86"/>
      <c r="N896" s="86"/>
      <c r="O896" s="86"/>
      <c r="P896" s="86"/>
      <c r="Q896" s="86"/>
      <c r="R896" s="86"/>
      <c r="S896" s="86"/>
      <c r="T896" s="86"/>
      <c r="U896" s="86"/>
      <c r="V896" s="86"/>
      <c r="W896" s="86"/>
      <c r="X896" s="86"/>
      <c r="Y896" s="86"/>
      <c r="Z896" s="86"/>
      <c r="AA896" s="86"/>
      <c r="AB896" s="86"/>
      <c r="AC896" s="86"/>
      <c r="AD896" s="86"/>
      <c r="AE896" s="86"/>
      <c r="AF896" s="86"/>
      <c r="AG896" s="86"/>
      <c r="AH896" s="86"/>
      <c r="AI896" s="86"/>
      <c r="AJ896" s="86"/>
      <c r="AK896" s="86"/>
      <c r="AL896" s="86"/>
      <c r="AM896" s="86"/>
      <c r="AN896" s="86"/>
    </row>
    <row r="897" spans="1:40" ht="13.5" customHeight="1">
      <c r="A897" s="86"/>
      <c r="B897" s="86"/>
      <c r="C897" s="86"/>
      <c r="D897" s="86"/>
      <c r="E897" s="86"/>
      <c r="F897" s="86"/>
      <c r="G897" s="86"/>
      <c r="H897" s="86"/>
      <c r="I897" s="86"/>
      <c r="J897" s="86"/>
      <c r="K897" s="86"/>
      <c r="L897" s="86"/>
      <c r="M897" s="86"/>
      <c r="N897" s="86"/>
      <c r="O897" s="86"/>
      <c r="P897" s="86"/>
      <c r="Q897" s="86"/>
      <c r="R897" s="86"/>
      <c r="S897" s="86"/>
      <c r="T897" s="86"/>
      <c r="U897" s="86"/>
      <c r="V897" s="86"/>
      <c r="W897" s="86"/>
      <c r="X897" s="86"/>
      <c r="Y897" s="86"/>
      <c r="Z897" s="86"/>
      <c r="AA897" s="86"/>
      <c r="AB897" s="86"/>
      <c r="AC897" s="86"/>
      <c r="AD897" s="86"/>
      <c r="AE897" s="86"/>
      <c r="AF897" s="86"/>
      <c r="AG897" s="86"/>
      <c r="AH897" s="86"/>
      <c r="AI897" s="86"/>
      <c r="AJ897" s="86"/>
      <c r="AK897" s="86"/>
      <c r="AL897" s="86"/>
      <c r="AM897" s="86"/>
      <c r="AN897" s="86"/>
    </row>
    <row r="898" spans="1:40" ht="13.5" customHeight="1">
      <c r="A898" s="86"/>
      <c r="B898" s="86"/>
      <c r="C898" s="86"/>
      <c r="D898" s="86"/>
      <c r="E898" s="86"/>
      <c r="F898" s="86"/>
      <c r="G898" s="86"/>
      <c r="H898" s="86"/>
      <c r="I898" s="86"/>
      <c r="J898" s="86"/>
      <c r="K898" s="86"/>
      <c r="L898" s="86"/>
      <c r="M898" s="86"/>
      <c r="N898" s="86"/>
      <c r="O898" s="86"/>
      <c r="P898" s="86"/>
      <c r="Q898" s="86"/>
      <c r="R898" s="86"/>
      <c r="S898" s="86"/>
      <c r="T898" s="86"/>
      <c r="U898" s="86"/>
      <c r="V898" s="86"/>
      <c r="W898" s="86"/>
      <c r="X898" s="86"/>
      <c r="Y898" s="86"/>
      <c r="Z898" s="86"/>
      <c r="AA898" s="86"/>
      <c r="AB898" s="86"/>
      <c r="AC898" s="86"/>
      <c r="AD898" s="86"/>
      <c r="AE898" s="86"/>
      <c r="AF898" s="86"/>
      <c r="AG898" s="86"/>
      <c r="AH898" s="86"/>
      <c r="AI898" s="86"/>
      <c r="AJ898" s="86"/>
      <c r="AK898" s="86"/>
      <c r="AL898" s="86"/>
      <c r="AM898" s="86"/>
      <c r="AN898" s="86"/>
    </row>
    <row r="899" spans="1:40" ht="13.5" customHeight="1">
      <c r="A899" s="86"/>
      <c r="B899" s="86"/>
      <c r="C899" s="86"/>
      <c r="D899" s="86"/>
      <c r="E899" s="86"/>
      <c r="F899" s="86"/>
      <c r="G899" s="86"/>
      <c r="H899" s="86"/>
      <c r="I899" s="86"/>
      <c r="J899" s="86"/>
      <c r="K899" s="86"/>
      <c r="L899" s="86"/>
      <c r="M899" s="86"/>
      <c r="N899" s="86"/>
      <c r="O899" s="86"/>
      <c r="P899" s="86"/>
      <c r="Q899" s="86"/>
      <c r="R899" s="86"/>
      <c r="S899" s="86"/>
      <c r="T899" s="86"/>
      <c r="U899" s="86"/>
      <c r="V899" s="86"/>
      <c r="W899" s="86"/>
      <c r="X899" s="86"/>
      <c r="Y899" s="86"/>
      <c r="Z899" s="86"/>
      <c r="AA899" s="86"/>
      <c r="AB899" s="86"/>
      <c r="AC899" s="86"/>
      <c r="AD899" s="86"/>
      <c r="AE899" s="86"/>
      <c r="AF899" s="86"/>
      <c r="AG899" s="86"/>
      <c r="AH899" s="86"/>
      <c r="AI899" s="86"/>
      <c r="AJ899" s="86"/>
      <c r="AK899" s="86"/>
      <c r="AL899" s="86"/>
      <c r="AM899" s="86"/>
      <c r="AN899" s="86"/>
    </row>
    <row r="900" spans="1:40" ht="13.5" customHeight="1">
      <c r="A900" s="86"/>
      <c r="B900" s="86"/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  <c r="S900" s="86"/>
      <c r="T900" s="86"/>
      <c r="U900" s="86"/>
      <c r="V900" s="86"/>
      <c r="W900" s="86"/>
      <c r="X900" s="86"/>
      <c r="Y900" s="86"/>
      <c r="Z900" s="86"/>
      <c r="AA900" s="86"/>
      <c r="AB900" s="86"/>
      <c r="AC900" s="86"/>
      <c r="AD900" s="86"/>
      <c r="AE900" s="86"/>
      <c r="AF900" s="86"/>
      <c r="AG900" s="86"/>
      <c r="AH900" s="86"/>
      <c r="AI900" s="86"/>
      <c r="AJ900" s="86"/>
      <c r="AK900" s="86"/>
      <c r="AL900" s="86"/>
      <c r="AM900" s="86"/>
      <c r="AN900" s="86"/>
    </row>
    <row r="901" spans="1:40" ht="13.5" customHeight="1">
      <c r="A901" s="86"/>
      <c r="B901" s="86"/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  <c r="S901" s="86"/>
      <c r="T901" s="86"/>
      <c r="U901" s="86"/>
      <c r="V901" s="86"/>
      <c r="W901" s="86"/>
      <c r="X901" s="86"/>
      <c r="Y901" s="86"/>
      <c r="Z901" s="86"/>
      <c r="AA901" s="86"/>
      <c r="AB901" s="86"/>
      <c r="AC901" s="86"/>
      <c r="AD901" s="86"/>
      <c r="AE901" s="86"/>
      <c r="AF901" s="86"/>
      <c r="AG901" s="86"/>
      <c r="AH901" s="86"/>
      <c r="AI901" s="86"/>
      <c r="AJ901" s="86"/>
      <c r="AK901" s="86"/>
      <c r="AL901" s="86"/>
      <c r="AM901" s="86"/>
      <c r="AN901" s="86"/>
    </row>
    <row r="902" spans="1:40" ht="13.5" customHeight="1">
      <c r="A902" s="86"/>
      <c r="B902" s="86"/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  <c r="S902" s="86"/>
      <c r="T902" s="86"/>
      <c r="U902" s="86"/>
      <c r="V902" s="86"/>
      <c r="W902" s="86"/>
      <c r="X902" s="86"/>
      <c r="Y902" s="86"/>
      <c r="Z902" s="86"/>
      <c r="AA902" s="86"/>
      <c r="AB902" s="86"/>
      <c r="AC902" s="86"/>
      <c r="AD902" s="86"/>
      <c r="AE902" s="86"/>
      <c r="AF902" s="86"/>
      <c r="AG902" s="86"/>
      <c r="AH902" s="86"/>
      <c r="AI902" s="86"/>
      <c r="AJ902" s="86"/>
      <c r="AK902" s="86"/>
      <c r="AL902" s="86"/>
      <c r="AM902" s="86"/>
      <c r="AN902" s="86"/>
    </row>
    <row r="903" spans="1:40" ht="13.5" customHeight="1">
      <c r="A903" s="86"/>
      <c r="B903" s="86"/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  <c r="S903" s="86"/>
      <c r="T903" s="86"/>
      <c r="U903" s="86"/>
      <c r="V903" s="86"/>
      <c r="W903" s="86"/>
      <c r="X903" s="86"/>
      <c r="Y903" s="86"/>
      <c r="Z903" s="86"/>
      <c r="AA903" s="86"/>
      <c r="AB903" s="86"/>
      <c r="AC903" s="86"/>
      <c r="AD903" s="86"/>
      <c r="AE903" s="86"/>
      <c r="AF903" s="86"/>
      <c r="AG903" s="86"/>
      <c r="AH903" s="86"/>
      <c r="AI903" s="86"/>
      <c r="AJ903" s="86"/>
      <c r="AK903" s="86"/>
      <c r="AL903" s="86"/>
      <c r="AM903" s="86"/>
      <c r="AN903" s="86"/>
    </row>
    <row r="904" spans="1:40" ht="13.5" customHeight="1">
      <c r="A904" s="86"/>
      <c r="B904" s="86"/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  <c r="S904" s="86"/>
      <c r="T904" s="86"/>
      <c r="U904" s="86"/>
      <c r="V904" s="86"/>
      <c r="W904" s="86"/>
      <c r="X904" s="86"/>
      <c r="Y904" s="86"/>
      <c r="Z904" s="86"/>
      <c r="AA904" s="86"/>
      <c r="AB904" s="86"/>
      <c r="AC904" s="86"/>
      <c r="AD904" s="86"/>
      <c r="AE904" s="86"/>
      <c r="AF904" s="86"/>
      <c r="AG904" s="86"/>
      <c r="AH904" s="86"/>
      <c r="AI904" s="86"/>
      <c r="AJ904" s="86"/>
      <c r="AK904" s="86"/>
      <c r="AL904" s="86"/>
      <c r="AM904" s="86"/>
      <c r="AN904" s="86"/>
    </row>
    <row r="905" spans="1:40" ht="13.5" customHeight="1">
      <c r="A905" s="86"/>
      <c r="B905" s="86"/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  <c r="S905" s="86"/>
      <c r="T905" s="86"/>
      <c r="U905" s="86"/>
      <c r="V905" s="86"/>
      <c r="W905" s="86"/>
      <c r="X905" s="86"/>
      <c r="Y905" s="86"/>
      <c r="Z905" s="86"/>
      <c r="AA905" s="86"/>
      <c r="AB905" s="86"/>
      <c r="AC905" s="86"/>
      <c r="AD905" s="86"/>
      <c r="AE905" s="86"/>
      <c r="AF905" s="86"/>
      <c r="AG905" s="86"/>
      <c r="AH905" s="86"/>
      <c r="AI905" s="86"/>
      <c r="AJ905" s="86"/>
      <c r="AK905" s="86"/>
      <c r="AL905" s="86"/>
      <c r="AM905" s="86"/>
      <c r="AN905" s="86"/>
    </row>
    <row r="906" spans="1:40" ht="13.5" customHeight="1">
      <c r="A906" s="86"/>
      <c r="B906" s="86"/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  <c r="S906" s="86"/>
      <c r="T906" s="86"/>
      <c r="U906" s="86"/>
      <c r="V906" s="86"/>
      <c r="W906" s="86"/>
      <c r="X906" s="86"/>
      <c r="Y906" s="86"/>
      <c r="Z906" s="86"/>
      <c r="AA906" s="86"/>
      <c r="AB906" s="86"/>
      <c r="AC906" s="86"/>
      <c r="AD906" s="86"/>
      <c r="AE906" s="86"/>
      <c r="AF906" s="86"/>
      <c r="AG906" s="86"/>
      <c r="AH906" s="86"/>
      <c r="AI906" s="86"/>
      <c r="AJ906" s="86"/>
      <c r="AK906" s="86"/>
      <c r="AL906" s="86"/>
      <c r="AM906" s="86"/>
      <c r="AN906" s="86"/>
    </row>
    <row r="907" spans="1:40" ht="13.5" customHeight="1">
      <c r="A907" s="86"/>
      <c r="B907" s="86"/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  <c r="S907" s="86"/>
      <c r="T907" s="86"/>
      <c r="U907" s="86"/>
      <c r="V907" s="86"/>
      <c r="W907" s="86"/>
      <c r="X907" s="86"/>
      <c r="Y907" s="86"/>
      <c r="Z907" s="86"/>
      <c r="AA907" s="86"/>
      <c r="AB907" s="86"/>
      <c r="AC907" s="86"/>
      <c r="AD907" s="86"/>
      <c r="AE907" s="86"/>
      <c r="AF907" s="86"/>
      <c r="AG907" s="86"/>
      <c r="AH907" s="86"/>
      <c r="AI907" s="86"/>
      <c r="AJ907" s="86"/>
      <c r="AK907" s="86"/>
      <c r="AL907" s="86"/>
      <c r="AM907" s="86"/>
      <c r="AN907" s="86"/>
    </row>
    <row r="908" spans="1:40" ht="13.5" customHeight="1">
      <c r="A908" s="86"/>
      <c r="B908" s="86"/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  <c r="S908" s="86"/>
      <c r="T908" s="86"/>
      <c r="U908" s="86"/>
      <c r="V908" s="86"/>
      <c r="W908" s="86"/>
      <c r="X908" s="86"/>
      <c r="Y908" s="86"/>
      <c r="Z908" s="86"/>
      <c r="AA908" s="86"/>
      <c r="AB908" s="86"/>
      <c r="AC908" s="86"/>
      <c r="AD908" s="86"/>
      <c r="AE908" s="86"/>
      <c r="AF908" s="86"/>
      <c r="AG908" s="86"/>
      <c r="AH908" s="86"/>
      <c r="AI908" s="86"/>
      <c r="AJ908" s="86"/>
      <c r="AK908" s="86"/>
      <c r="AL908" s="86"/>
      <c r="AM908" s="86"/>
      <c r="AN908" s="86"/>
    </row>
    <row r="909" spans="1:40" ht="13.5" customHeight="1">
      <c r="A909" s="86"/>
      <c r="B909" s="86"/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  <c r="S909" s="86"/>
      <c r="T909" s="86"/>
      <c r="U909" s="86"/>
      <c r="V909" s="86"/>
      <c r="W909" s="86"/>
      <c r="X909" s="86"/>
      <c r="Y909" s="86"/>
      <c r="Z909" s="86"/>
      <c r="AA909" s="86"/>
      <c r="AB909" s="86"/>
      <c r="AC909" s="86"/>
      <c r="AD909" s="86"/>
      <c r="AE909" s="86"/>
      <c r="AF909" s="86"/>
      <c r="AG909" s="86"/>
      <c r="AH909" s="86"/>
      <c r="AI909" s="86"/>
      <c r="AJ909" s="86"/>
      <c r="AK909" s="86"/>
      <c r="AL909" s="86"/>
      <c r="AM909" s="86"/>
      <c r="AN909" s="86"/>
    </row>
    <row r="910" spans="1:40" ht="13.5" customHeight="1">
      <c r="A910" s="86"/>
      <c r="B910" s="86"/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  <c r="S910" s="86"/>
      <c r="T910" s="86"/>
      <c r="U910" s="86"/>
      <c r="V910" s="86"/>
      <c r="W910" s="86"/>
      <c r="X910" s="86"/>
      <c r="Y910" s="86"/>
      <c r="Z910" s="86"/>
      <c r="AA910" s="86"/>
      <c r="AB910" s="86"/>
      <c r="AC910" s="86"/>
      <c r="AD910" s="86"/>
      <c r="AE910" s="86"/>
      <c r="AF910" s="86"/>
      <c r="AG910" s="86"/>
      <c r="AH910" s="86"/>
      <c r="AI910" s="86"/>
      <c r="AJ910" s="86"/>
      <c r="AK910" s="86"/>
      <c r="AL910" s="86"/>
      <c r="AM910" s="86"/>
      <c r="AN910" s="86"/>
    </row>
    <row r="911" spans="1:40" ht="13.5" customHeight="1">
      <c r="A911" s="86"/>
      <c r="B911" s="86"/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  <c r="S911" s="86"/>
      <c r="T911" s="86"/>
      <c r="U911" s="86"/>
      <c r="V911" s="86"/>
      <c r="W911" s="86"/>
      <c r="X911" s="86"/>
      <c r="Y911" s="86"/>
      <c r="Z911" s="86"/>
      <c r="AA911" s="86"/>
      <c r="AB911" s="86"/>
      <c r="AC911" s="86"/>
      <c r="AD911" s="86"/>
      <c r="AE911" s="86"/>
      <c r="AF911" s="86"/>
      <c r="AG911" s="86"/>
      <c r="AH911" s="86"/>
      <c r="AI911" s="86"/>
      <c r="AJ911" s="86"/>
      <c r="AK911" s="86"/>
      <c r="AL911" s="86"/>
      <c r="AM911" s="86"/>
      <c r="AN911" s="86"/>
    </row>
    <row r="912" spans="1:40" ht="13.5" customHeight="1">
      <c r="A912" s="86"/>
      <c r="B912" s="86"/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  <c r="S912" s="86"/>
      <c r="T912" s="86"/>
      <c r="U912" s="86"/>
      <c r="V912" s="86"/>
      <c r="W912" s="86"/>
      <c r="X912" s="86"/>
      <c r="Y912" s="86"/>
      <c r="Z912" s="86"/>
      <c r="AA912" s="86"/>
      <c r="AB912" s="86"/>
      <c r="AC912" s="86"/>
      <c r="AD912" s="86"/>
      <c r="AE912" s="86"/>
      <c r="AF912" s="86"/>
      <c r="AG912" s="86"/>
      <c r="AH912" s="86"/>
      <c r="AI912" s="86"/>
      <c r="AJ912" s="86"/>
      <c r="AK912" s="86"/>
      <c r="AL912" s="86"/>
      <c r="AM912" s="86"/>
      <c r="AN912" s="86"/>
    </row>
    <row r="913" spans="1:40" ht="13.5" customHeight="1">
      <c r="A913" s="86"/>
      <c r="B913" s="86"/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  <c r="S913" s="86"/>
      <c r="T913" s="86"/>
      <c r="U913" s="86"/>
      <c r="V913" s="86"/>
      <c r="W913" s="86"/>
      <c r="X913" s="86"/>
      <c r="Y913" s="86"/>
      <c r="Z913" s="86"/>
      <c r="AA913" s="86"/>
      <c r="AB913" s="86"/>
      <c r="AC913" s="86"/>
      <c r="AD913" s="86"/>
      <c r="AE913" s="86"/>
      <c r="AF913" s="86"/>
      <c r="AG913" s="86"/>
      <c r="AH913" s="86"/>
      <c r="AI913" s="86"/>
      <c r="AJ913" s="86"/>
      <c r="AK913" s="86"/>
      <c r="AL913" s="86"/>
      <c r="AM913" s="86"/>
      <c r="AN913" s="86"/>
    </row>
    <row r="914" spans="1:40" ht="13.5" customHeight="1">
      <c r="A914" s="86"/>
      <c r="B914" s="86"/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  <c r="S914" s="86"/>
      <c r="T914" s="86"/>
      <c r="U914" s="86"/>
      <c r="V914" s="86"/>
      <c r="W914" s="86"/>
      <c r="X914" s="86"/>
      <c r="Y914" s="86"/>
      <c r="Z914" s="86"/>
      <c r="AA914" s="86"/>
      <c r="AB914" s="86"/>
      <c r="AC914" s="86"/>
      <c r="AD914" s="86"/>
      <c r="AE914" s="86"/>
      <c r="AF914" s="86"/>
      <c r="AG914" s="86"/>
      <c r="AH914" s="86"/>
      <c r="AI914" s="86"/>
      <c r="AJ914" s="86"/>
      <c r="AK914" s="86"/>
      <c r="AL914" s="86"/>
      <c r="AM914" s="86"/>
      <c r="AN914" s="86"/>
    </row>
    <row r="915" spans="1:40" ht="13.5" customHeight="1">
      <c r="A915" s="86"/>
      <c r="B915" s="86"/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  <c r="S915" s="86"/>
      <c r="T915" s="86"/>
      <c r="U915" s="86"/>
      <c r="V915" s="86"/>
      <c r="W915" s="86"/>
      <c r="X915" s="86"/>
      <c r="Y915" s="86"/>
      <c r="Z915" s="86"/>
      <c r="AA915" s="86"/>
      <c r="AB915" s="86"/>
      <c r="AC915" s="86"/>
      <c r="AD915" s="86"/>
      <c r="AE915" s="86"/>
      <c r="AF915" s="86"/>
      <c r="AG915" s="86"/>
      <c r="AH915" s="86"/>
      <c r="AI915" s="86"/>
      <c r="AJ915" s="86"/>
      <c r="AK915" s="86"/>
      <c r="AL915" s="86"/>
      <c r="AM915" s="86"/>
      <c r="AN915" s="86"/>
    </row>
    <row r="916" spans="1:40" ht="13.5" customHeight="1">
      <c r="A916" s="86"/>
      <c r="B916" s="86"/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  <c r="S916" s="86"/>
      <c r="T916" s="86"/>
      <c r="U916" s="86"/>
      <c r="V916" s="86"/>
      <c r="W916" s="86"/>
      <c r="X916" s="86"/>
      <c r="Y916" s="86"/>
      <c r="Z916" s="86"/>
      <c r="AA916" s="86"/>
      <c r="AB916" s="86"/>
      <c r="AC916" s="86"/>
      <c r="AD916" s="86"/>
      <c r="AE916" s="86"/>
      <c r="AF916" s="86"/>
      <c r="AG916" s="86"/>
      <c r="AH916" s="86"/>
      <c r="AI916" s="86"/>
      <c r="AJ916" s="86"/>
      <c r="AK916" s="86"/>
      <c r="AL916" s="86"/>
      <c r="AM916" s="86"/>
      <c r="AN916" s="86"/>
    </row>
    <row r="917" spans="1:40" ht="13.5" customHeight="1">
      <c r="A917" s="86"/>
      <c r="B917" s="86"/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  <c r="S917" s="86"/>
      <c r="T917" s="86"/>
      <c r="U917" s="86"/>
      <c r="V917" s="86"/>
      <c r="W917" s="86"/>
      <c r="X917" s="86"/>
      <c r="Y917" s="86"/>
      <c r="Z917" s="86"/>
      <c r="AA917" s="86"/>
      <c r="AB917" s="86"/>
      <c r="AC917" s="86"/>
      <c r="AD917" s="86"/>
      <c r="AE917" s="86"/>
      <c r="AF917" s="86"/>
      <c r="AG917" s="86"/>
      <c r="AH917" s="86"/>
      <c r="AI917" s="86"/>
      <c r="AJ917" s="86"/>
      <c r="AK917" s="86"/>
      <c r="AL917" s="86"/>
      <c r="AM917" s="86"/>
      <c r="AN917" s="86"/>
    </row>
    <row r="918" spans="1:40" ht="13.5" customHeight="1">
      <c r="A918" s="86"/>
      <c r="B918" s="86"/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  <c r="S918" s="86"/>
      <c r="T918" s="86"/>
      <c r="U918" s="86"/>
      <c r="V918" s="86"/>
      <c r="W918" s="86"/>
      <c r="X918" s="86"/>
      <c r="Y918" s="86"/>
      <c r="Z918" s="86"/>
      <c r="AA918" s="86"/>
      <c r="AB918" s="86"/>
      <c r="AC918" s="86"/>
      <c r="AD918" s="86"/>
      <c r="AE918" s="86"/>
      <c r="AF918" s="86"/>
      <c r="AG918" s="86"/>
      <c r="AH918" s="86"/>
      <c r="AI918" s="86"/>
      <c r="AJ918" s="86"/>
      <c r="AK918" s="86"/>
      <c r="AL918" s="86"/>
      <c r="AM918" s="86"/>
      <c r="AN918" s="86"/>
    </row>
    <row r="919" spans="1:40" ht="13.5" customHeight="1">
      <c r="A919" s="86"/>
      <c r="B919" s="86"/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  <c r="S919" s="86"/>
      <c r="T919" s="86"/>
      <c r="U919" s="86"/>
      <c r="V919" s="86"/>
      <c r="W919" s="86"/>
      <c r="X919" s="86"/>
      <c r="Y919" s="86"/>
      <c r="Z919" s="86"/>
      <c r="AA919" s="86"/>
      <c r="AB919" s="86"/>
      <c r="AC919" s="86"/>
      <c r="AD919" s="86"/>
      <c r="AE919" s="86"/>
      <c r="AF919" s="86"/>
      <c r="AG919" s="86"/>
      <c r="AH919" s="86"/>
      <c r="AI919" s="86"/>
      <c r="AJ919" s="86"/>
      <c r="AK919" s="86"/>
      <c r="AL919" s="86"/>
      <c r="AM919" s="86"/>
      <c r="AN919" s="86"/>
    </row>
    <row r="920" spans="1:40" ht="13.5" customHeight="1">
      <c r="A920" s="86"/>
      <c r="B920" s="86"/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  <c r="S920" s="86"/>
      <c r="T920" s="86"/>
      <c r="U920" s="86"/>
      <c r="V920" s="86"/>
      <c r="W920" s="86"/>
      <c r="X920" s="86"/>
      <c r="Y920" s="86"/>
      <c r="Z920" s="86"/>
      <c r="AA920" s="86"/>
      <c r="AB920" s="86"/>
      <c r="AC920" s="86"/>
      <c r="AD920" s="86"/>
      <c r="AE920" s="86"/>
      <c r="AF920" s="86"/>
      <c r="AG920" s="86"/>
      <c r="AH920" s="86"/>
      <c r="AI920" s="86"/>
      <c r="AJ920" s="86"/>
      <c r="AK920" s="86"/>
      <c r="AL920" s="86"/>
      <c r="AM920" s="86"/>
      <c r="AN920" s="86"/>
    </row>
    <row r="921" spans="1:40" ht="13.5" customHeight="1">
      <c r="A921" s="86"/>
      <c r="B921" s="86"/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  <c r="S921" s="86"/>
      <c r="T921" s="86"/>
      <c r="U921" s="86"/>
      <c r="V921" s="86"/>
      <c r="W921" s="86"/>
      <c r="X921" s="86"/>
      <c r="Y921" s="86"/>
      <c r="Z921" s="86"/>
      <c r="AA921" s="86"/>
      <c r="AB921" s="86"/>
      <c r="AC921" s="86"/>
      <c r="AD921" s="86"/>
      <c r="AE921" s="86"/>
      <c r="AF921" s="86"/>
      <c r="AG921" s="86"/>
      <c r="AH921" s="86"/>
      <c r="AI921" s="86"/>
      <c r="AJ921" s="86"/>
      <c r="AK921" s="86"/>
      <c r="AL921" s="86"/>
      <c r="AM921" s="86"/>
      <c r="AN921" s="86"/>
    </row>
    <row r="922" spans="1:40" ht="13.5" customHeight="1">
      <c r="A922" s="86"/>
      <c r="B922" s="86"/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  <c r="S922" s="86"/>
      <c r="T922" s="86"/>
      <c r="U922" s="86"/>
      <c r="V922" s="86"/>
      <c r="W922" s="86"/>
      <c r="X922" s="86"/>
      <c r="Y922" s="86"/>
      <c r="Z922" s="86"/>
      <c r="AA922" s="86"/>
      <c r="AB922" s="86"/>
      <c r="AC922" s="86"/>
      <c r="AD922" s="86"/>
      <c r="AE922" s="86"/>
      <c r="AF922" s="86"/>
      <c r="AG922" s="86"/>
      <c r="AH922" s="86"/>
      <c r="AI922" s="86"/>
      <c r="AJ922" s="86"/>
      <c r="AK922" s="86"/>
      <c r="AL922" s="86"/>
      <c r="AM922" s="86"/>
      <c r="AN922" s="86"/>
    </row>
    <row r="923" spans="1:40" ht="13.5" customHeight="1">
      <c r="A923" s="86"/>
      <c r="B923" s="86"/>
      <c r="C923" s="86"/>
      <c r="D923" s="86"/>
      <c r="E923" s="86"/>
      <c r="F923" s="86"/>
      <c r="G923" s="86"/>
      <c r="H923" s="86"/>
      <c r="I923" s="86"/>
      <c r="J923" s="86"/>
      <c r="K923" s="86"/>
      <c r="L923" s="86"/>
      <c r="M923" s="86"/>
      <c r="N923" s="86"/>
      <c r="O923" s="86"/>
      <c r="P923" s="86"/>
      <c r="Q923" s="86"/>
      <c r="R923" s="86"/>
      <c r="S923" s="86"/>
      <c r="T923" s="86"/>
      <c r="U923" s="86"/>
      <c r="V923" s="86"/>
      <c r="W923" s="86"/>
      <c r="X923" s="86"/>
      <c r="Y923" s="86"/>
      <c r="Z923" s="86"/>
      <c r="AA923" s="86"/>
      <c r="AB923" s="86"/>
      <c r="AC923" s="86"/>
      <c r="AD923" s="86"/>
      <c r="AE923" s="86"/>
      <c r="AF923" s="86"/>
      <c r="AG923" s="86"/>
      <c r="AH923" s="86"/>
      <c r="AI923" s="86"/>
      <c r="AJ923" s="86"/>
      <c r="AK923" s="86"/>
      <c r="AL923" s="86"/>
      <c r="AM923" s="86"/>
      <c r="AN923" s="86"/>
    </row>
    <row r="924" spans="1:40" ht="13.5" customHeight="1">
      <c r="A924" s="86"/>
      <c r="B924" s="86"/>
      <c r="C924" s="86"/>
      <c r="D924" s="86"/>
      <c r="E924" s="86"/>
      <c r="F924" s="86"/>
      <c r="G924" s="86"/>
      <c r="H924" s="86"/>
      <c r="I924" s="86"/>
      <c r="J924" s="86"/>
      <c r="K924" s="86"/>
      <c r="L924" s="86"/>
      <c r="M924" s="86"/>
      <c r="N924" s="86"/>
      <c r="O924" s="86"/>
      <c r="P924" s="86"/>
      <c r="Q924" s="86"/>
      <c r="R924" s="86"/>
      <c r="S924" s="86"/>
      <c r="T924" s="86"/>
      <c r="U924" s="86"/>
      <c r="V924" s="86"/>
      <c r="W924" s="86"/>
      <c r="X924" s="86"/>
      <c r="Y924" s="86"/>
      <c r="Z924" s="86"/>
      <c r="AA924" s="86"/>
      <c r="AB924" s="86"/>
      <c r="AC924" s="86"/>
      <c r="AD924" s="86"/>
      <c r="AE924" s="86"/>
      <c r="AF924" s="86"/>
      <c r="AG924" s="86"/>
      <c r="AH924" s="86"/>
      <c r="AI924" s="86"/>
      <c r="AJ924" s="86"/>
      <c r="AK924" s="86"/>
      <c r="AL924" s="86"/>
      <c r="AM924" s="86"/>
      <c r="AN924" s="86"/>
    </row>
    <row r="925" spans="1:40" ht="15" customHeight="1">
      <c r="A925" s="86"/>
      <c r="B925" s="86"/>
      <c r="C925" s="86"/>
      <c r="D925" s="86"/>
      <c r="E925" s="86"/>
      <c r="F925" s="86"/>
      <c r="G925" s="86"/>
      <c r="H925" s="86"/>
      <c r="I925" s="86"/>
      <c r="J925" s="86"/>
      <c r="K925" s="86"/>
      <c r="L925" s="86"/>
      <c r="M925" s="86"/>
      <c r="N925" s="86"/>
      <c r="O925" s="86"/>
      <c r="P925" s="86"/>
      <c r="Q925" s="86"/>
      <c r="R925" s="86"/>
      <c r="S925" s="86"/>
      <c r="T925" s="86"/>
      <c r="U925" s="86"/>
      <c r="V925" s="86"/>
      <c r="W925" s="86"/>
      <c r="X925" s="86"/>
      <c r="Y925" s="86"/>
      <c r="Z925" s="86"/>
      <c r="AA925" s="86"/>
      <c r="AB925" s="86"/>
      <c r="AC925" s="86"/>
      <c r="AD925" s="86"/>
      <c r="AE925" s="86"/>
      <c r="AF925" s="86"/>
      <c r="AG925" s="86"/>
      <c r="AH925" s="86"/>
      <c r="AI925" s="86"/>
      <c r="AJ925" s="86"/>
      <c r="AK925" s="86"/>
      <c r="AL925" s="86"/>
      <c r="AM925" s="86"/>
      <c r="AN925" s="86"/>
    </row>
    <row r="926" spans="1:40" ht="15" customHeight="1">
      <c r="A926" s="86"/>
      <c r="B926" s="86"/>
      <c r="C926" s="86"/>
      <c r="D926" s="86"/>
      <c r="E926" s="86"/>
      <c r="F926" s="86"/>
      <c r="G926" s="86"/>
      <c r="H926" s="86"/>
      <c r="I926" s="86"/>
      <c r="J926" s="86"/>
      <c r="K926" s="86"/>
      <c r="L926" s="86"/>
      <c r="M926" s="86"/>
      <c r="N926" s="86"/>
      <c r="O926" s="86"/>
      <c r="P926" s="86"/>
      <c r="Q926" s="86"/>
      <c r="R926" s="86"/>
      <c r="S926" s="86"/>
      <c r="T926" s="86"/>
      <c r="U926" s="86"/>
      <c r="V926" s="86"/>
      <c r="W926" s="86"/>
      <c r="X926" s="86"/>
      <c r="Y926" s="86"/>
      <c r="Z926" s="86"/>
      <c r="AA926" s="86"/>
      <c r="AB926" s="86"/>
      <c r="AC926" s="86"/>
      <c r="AD926" s="86"/>
      <c r="AE926" s="86"/>
      <c r="AF926" s="86"/>
      <c r="AG926" s="86"/>
      <c r="AH926" s="86"/>
      <c r="AI926" s="86"/>
      <c r="AJ926" s="86"/>
      <c r="AK926" s="86"/>
      <c r="AL926" s="86"/>
      <c r="AM926" s="86"/>
      <c r="AN926" s="86"/>
    </row>
    <row r="927" spans="1:40" ht="15" customHeight="1">
      <c r="A927" s="86"/>
      <c r="B927" s="86"/>
      <c r="C927" s="86"/>
      <c r="D927" s="86"/>
      <c r="E927" s="86"/>
      <c r="F927" s="86"/>
      <c r="G927" s="86"/>
      <c r="H927" s="86"/>
      <c r="I927" s="86"/>
      <c r="J927" s="86"/>
      <c r="K927" s="86"/>
      <c r="L927" s="86"/>
      <c r="M927" s="86"/>
      <c r="N927" s="86"/>
      <c r="O927" s="86"/>
      <c r="P927" s="86"/>
      <c r="Q927" s="86"/>
      <c r="R927" s="86"/>
      <c r="S927" s="86"/>
      <c r="T927" s="86"/>
      <c r="U927" s="86"/>
      <c r="V927" s="86"/>
      <c r="W927" s="86"/>
      <c r="X927" s="86"/>
      <c r="Y927" s="86"/>
      <c r="Z927" s="86"/>
      <c r="AA927" s="86"/>
      <c r="AB927" s="86"/>
      <c r="AC927" s="86"/>
      <c r="AD927" s="86"/>
      <c r="AE927" s="86"/>
      <c r="AF927" s="86"/>
      <c r="AG927" s="86"/>
      <c r="AH927" s="86"/>
      <c r="AI927" s="86"/>
      <c r="AJ927" s="86"/>
      <c r="AK927" s="86"/>
      <c r="AL927" s="86"/>
      <c r="AM927" s="86"/>
      <c r="AN927" s="86"/>
    </row>
  </sheetData>
  <sheetProtection algorithmName="SHA-512" hashValue="ymM32dJkwsEEoMWhKik2cXfpONu+VvDj38yD/sFZpzEa0ZLBUxG/eTYqc0evQhUrrpwFizbXtW0p/I71Dhhx5A==" saltValue="OIFZ4AHb5joDMAGNPfZHJQ==" spinCount="100000" sheet="1" formatColumns="0" formatRows="0"/>
  <mergeCells count="664">
    <mergeCell ref="AC88:AM88"/>
    <mergeCell ref="AC43:AM43"/>
    <mergeCell ref="AC108:AM108"/>
    <mergeCell ref="AC109:AM109"/>
    <mergeCell ref="AC48:AM48"/>
    <mergeCell ref="AC49:AM49"/>
    <mergeCell ref="AC50:AM50"/>
    <mergeCell ref="AC51:AM51"/>
    <mergeCell ref="AC61:AM61"/>
    <mergeCell ref="AC52:AM52"/>
    <mergeCell ref="I39:J39"/>
    <mergeCell ref="C42:G42"/>
    <mergeCell ref="I42:J42"/>
    <mergeCell ref="W43:X43"/>
    <mergeCell ref="T61:V61"/>
    <mergeCell ref="W61:X61"/>
    <mergeCell ref="Y61:Z61"/>
    <mergeCell ref="C62:AM62"/>
    <mergeCell ref="C64:AM64"/>
    <mergeCell ref="C63:AM63"/>
    <mergeCell ref="AA61:AB61"/>
    <mergeCell ref="Y43:Z43"/>
    <mergeCell ref="AA50:AB50"/>
    <mergeCell ref="C44:G44"/>
    <mergeCell ref="I44:J44"/>
    <mergeCell ref="C40:AM40"/>
    <mergeCell ref="C41:AM41"/>
    <mergeCell ref="R42:S42"/>
    <mergeCell ref="T42:V42"/>
    <mergeCell ref="C38:G39"/>
    <mergeCell ref="K38:L38"/>
    <mergeCell ref="M38:M39"/>
    <mergeCell ref="P38:P39"/>
    <mergeCell ref="AA42:AB42"/>
    <mergeCell ref="W111:X111"/>
    <mergeCell ref="R44:S44"/>
    <mergeCell ref="T44:V44"/>
    <mergeCell ref="W44:X44"/>
    <mergeCell ref="Y44:Z44"/>
    <mergeCell ref="AA44:AB44"/>
    <mergeCell ref="C48:G48"/>
    <mergeCell ref="I48:J48"/>
    <mergeCell ref="R48:S48"/>
    <mergeCell ref="AA109:AB109"/>
    <mergeCell ref="C109:G109"/>
    <mergeCell ref="I109:J109"/>
    <mergeCell ref="R109:S109"/>
    <mergeCell ref="T109:V109"/>
    <mergeCell ref="W109:X109"/>
    <mergeCell ref="Y109:Z109"/>
    <mergeCell ref="C110:AM110"/>
    <mergeCell ref="Y88:Z88"/>
    <mergeCell ref="AA88:AB88"/>
    <mergeCell ref="AC44:AM44"/>
    <mergeCell ref="AC45:AM45"/>
    <mergeCell ref="AC46:AM46"/>
    <mergeCell ref="AC47:AM47"/>
    <mergeCell ref="AC65:AM65"/>
    <mergeCell ref="T17:V17"/>
    <mergeCell ref="X17:Y17"/>
    <mergeCell ref="L19:S19"/>
    <mergeCell ref="T19:V19"/>
    <mergeCell ref="X19:Y19"/>
    <mergeCell ref="Z19:AE19"/>
    <mergeCell ref="AA52:AB52"/>
    <mergeCell ref="C108:G108"/>
    <mergeCell ref="I108:J108"/>
    <mergeCell ref="C86:AM86"/>
    <mergeCell ref="R108:S108"/>
    <mergeCell ref="T108:V108"/>
    <mergeCell ref="W108:X108"/>
    <mergeCell ref="Y108:Z108"/>
    <mergeCell ref="AA108:AB108"/>
    <mergeCell ref="C87:AM87"/>
    <mergeCell ref="C88:G88"/>
    <mergeCell ref="I88:J88"/>
    <mergeCell ref="R88:S88"/>
    <mergeCell ref="T88:V88"/>
    <mergeCell ref="W88:X88"/>
    <mergeCell ref="C85:AM85"/>
    <mergeCell ref="E30:K30"/>
    <mergeCell ref="N30:P30"/>
    <mergeCell ref="AF13:AI13"/>
    <mergeCell ref="AJ13:AL13"/>
    <mergeCell ref="E16:K16"/>
    <mergeCell ref="L16:S16"/>
    <mergeCell ref="T16:V16"/>
    <mergeCell ref="X16:Y16"/>
    <mergeCell ref="Z16:AE16"/>
    <mergeCell ref="AF16:AI16"/>
    <mergeCell ref="AJ16:AL16"/>
    <mergeCell ref="E13:K13"/>
    <mergeCell ref="L13:S13"/>
    <mergeCell ref="T13:V13"/>
    <mergeCell ref="X13:Y13"/>
    <mergeCell ref="Z13:AE13"/>
    <mergeCell ref="E20:K20"/>
    <mergeCell ref="L20:S20"/>
    <mergeCell ref="T20:V20"/>
    <mergeCell ref="X20:Y20"/>
    <mergeCell ref="Z20:AE20"/>
    <mergeCell ref="AF20:AI20"/>
    <mergeCell ref="E18:K18"/>
    <mergeCell ref="L18:S18"/>
    <mergeCell ref="Y38:AB38"/>
    <mergeCell ref="E19:K19"/>
    <mergeCell ref="E31:K31"/>
    <mergeCell ref="N31:P31"/>
    <mergeCell ref="N34:P34"/>
    <mergeCell ref="Q34:AB34"/>
    <mergeCell ref="Q35:AB35"/>
    <mergeCell ref="AC38:AM39"/>
    <mergeCell ref="H38:J38"/>
    <mergeCell ref="T38:V39"/>
    <mergeCell ref="W38:X39"/>
    <mergeCell ref="AC35:AM35"/>
    <mergeCell ref="C37:AM37"/>
    <mergeCell ref="Q30:AB30"/>
    <mergeCell ref="AC30:AM30"/>
    <mergeCell ref="Q31:AB31"/>
    <mergeCell ref="R43:S43"/>
    <mergeCell ref="T43:V43"/>
    <mergeCell ref="AJ21:AL21"/>
    <mergeCell ref="AJ22:AL22"/>
    <mergeCell ref="T18:V18"/>
    <mergeCell ref="X18:Y18"/>
    <mergeCell ref="Z18:AE18"/>
    <mergeCell ref="AF18:AI18"/>
    <mergeCell ref="AJ18:AL18"/>
    <mergeCell ref="AJ19:AL19"/>
    <mergeCell ref="AJ20:AL20"/>
    <mergeCell ref="AF19:AI19"/>
    <mergeCell ref="W42:X42"/>
    <mergeCell ref="Y42:Z42"/>
    <mergeCell ref="AC42:AM42"/>
    <mergeCell ref="AF22:AI22"/>
    <mergeCell ref="C23:Y23"/>
    <mergeCell ref="C26:AM26"/>
    <mergeCell ref="Y39:Z39"/>
    <mergeCell ref="AA39:AB39"/>
    <mergeCell ref="N38:N39"/>
    <mergeCell ref="O38:O39"/>
    <mergeCell ref="Q38:Q39"/>
    <mergeCell ref="R38:S39"/>
    <mergeCell ref="AC31:AM31"/>
    <mergeCell ref="AC34:AM34"/>
    <mergeCell ref="E34:K34"/>
    <mergeCell ref="E35:K35"/>
    <mergeCell ref="N35:P35"/>
    <mergeCell ref="C27:AM27"/>
    <mergeCell ref="E28:K28"/>
    <mergeCell ref="L28:M28"/>
    <mergeCell ref="C3:AM3"/>
    <mergeCell ref="C4:AM4"/>
    <mergeCell ref="C6:AM6"/>
    <mergeCell ref="C8:AM8"/>
    <mergeCell ref="C9:C10"/>
    <mergeCell ref="E9:K10"/>
    <mergeCell ref="L9:S10"/>
    <mergeCell ref="E11:K11"/>
    <mergeCell ref="L11:S11"/>
    <mergeCell ref="T11:V11"/>
    <mergeCell ref="X11:Y11"/>
    <mergeCell ref="Z11:AE11"/>
    <mergeCell ref="AF11:AI11"/>
    <mergeCell ref="AJ11:AL11"/>
    <mergeCell ref="T9:V10"/>
    <mergeCell ref="W9:Y9"/>
    <mergeCell ref="X10:Y10"/>
    <mergeCell ref="Z9:AE10"/>
    <mergeCell ref="AF9:AI10"/>
    <mergeCell ref="AJ9:AL10"/>
    <mergeCell ref="AM9:AM10"/>
    <mergeCell ref="AF12:AI12"/>
    <mergeCell ref="AJ12:AL12"/>
    <mergeCell ref="E17:K17"/>
    <mergeCell ref="L17:S17"/>
    <mergeCell ref="Z17:AE17"/>
    <mergeCell ref="AF17:AI17"/>
    <mergeCell ref="AJ17:AL17"/>
    <mergeCell ref="E14:K14"/>
    <mergeCell ref="E15:K15"/>
    <mergeCell ref="L14:S14"/>
    <mergeCell ref="L15:S15"/>
    <mergeCell ref="T14:V14"/>
    <mergeCell ref="T15:V15"/>
    <mergeCell ref="X14:Y14"/>
    <mergeCell ref="X15:Y15"/>
    <mergeCell ref="Z14:AE14"/>
    <mergeCell ref="Z15:AE15"/>
    <mergeCell ref="AF14:AI14"/>
    <mergeCell ref="AJ14:AL14"/>
    <mergeCell ref="AA47:AB47"/>
    <mergeCell ref="T48:V48"/>
    <mergeCell ref="W48:X48"/>
    <mergeCell ref="Y48:Z48"/>
    <mergeCell ref="AA48:AB48"/>
    <mergeCell ref="E12:K12"/>
    <mergeCell ref="L12:S12"/>
    <mergeCell ref="T12:V12"/>
    <mergeCell ref="X12:Y12"/>
    <mergeCell ref="Z12:AE12"/>
    <mergeCell ref="E22:K22"/>
    <mergeCell ref="E21:K21"/>
    <mergeCell ref="L21:S21"/>
    <mergeCell ref="T21:V21"/>
    <mergeCell ref="X21:Y21"/>
    <mergeCell ref="Z21:AE21"/>
    <mergeCell ref="L22:S22"/>
    <mergeCell ref="T22:V22"/>
    <mergeCell ref="X22:Y22"/>
    <mergeCell ref="Z22:AE22"/>
    <mergeCell ref="N28:P28"/>
    <mergeCell ref="AA43:AB43"/>
    <mergeCell ref="I43:J43"/>
    <mergeCell ref="C43:G43"/>
    <mergeCell ref="AA65:AB65"/>
    <mergeCell ref="T52:V52"/>
    <mergeCell ref="Y52:Z52"/>
    <mergeCell ref="I61:J61"/>
    <mergeCell ref="R61:S61"/>
    <mergeCell ref="C52:G52"/>
    <mergeCell ref="C61:G61"/>
    <mergeCell ref="W51:X51"/>
    <mergeCell ref="Y51:Z51"/>
    <mergeCell ref="W52:X52"/>
    <mergeCell ref="C51:G51"/>
    <mergeCell ref="I51:J51"/>
    <mergeCell ref="R51:S51"/>
    <mergeCell ref="T51:V51"/>
    <mergeCell ref="C65:G65"/>
    <mergeCell ref="I65:J65"/>
    <mergeCell ref="Y65:Z65"/>
    <mergeCell ref="R65:S65"/>
    <mergeCell ref="T65:V65"/>
    <mergeCell ref="W65:X65"/>
    <mergeCell ref="C54:G54"/>
    <mergeCell ref="C55:G55"/>
    <mergeCell ref="C56:G56"/>
    <mergeCell ref="C57:G57"/>
    <mergeCell ref="C58:G58"/>
    <mergeCell ref="AA45:AB45"/>
    <mergeCell ref="C46:G46"/>
    <mergeCell ref="I46:J46"/>
    <mergeCell ref="R46:S46"/>
    <mergeCell ref="T46:V46"/>
    <mergeCell ref="W46:X46"/>
    <mergeCell ref="Y46:Z46"/>
    <mergeCell ref="AA46:AB46"/>
    <mergeCell ref="I52:J52"/>
    <mergeCell ref="R52:S52"/>
    <mergeCell ref="AA51:AB51"/>
    <mergeCell ref="C49:G49"/>
    <mergeCell ref="I49:J49"/>
    <mergeCell ref="R49:S49"/>
    <mergeCell ref="T49:V49"/>
    <mergeCell ref="W49:X49"/>
    <mergeCell ref="Y49:Z49"/>
    <mergeCell ref="AA49:AB49"/>
    <mergeCell ref="C50:G50"/>
    <mergeCell ref="I50:J50"/>
    <mergeCell ref="R50:S50"/>
    <mergeCell ref="T50:V50"/>
    <mergeCell ref="W50:X50"/>
    <mergeCell ref="Y50:Z50"/>
    <mergeCell ref="C47:G47"/>
    <mergeCell ref="I47:J47"/>
    <mergeCell ref="R47:S47"/>
    <mergeCell ref="C45:G45"/>
    <mergeCell ref="I45:J45"/>
    <mergeCell ref="R45:S45"/>
    <mergeCell ref="T45:V45"/>
    <mergeCell ref="W45:X45"/>
    <mergeCell ref="Y45:Z45"/>
    <mergeCell ref="T47:V47"/>
    <mergeCell ref="W47:X47"/>
    <mergeCell ref="Y47:Z47"/>
    <mergeCell ref="L34:M34"/>
    <mergeCell ref="L35:M35"/>
    <mergeCell ref="Q32:AB32"/>
    <mergeCell ref="Q33:AB33"/>
    <mergeCell ref="AF15:AI15"/>
    <mergeCell ref="AJ15:AL15"/>
    <mergeCell ref="E32:K32"/>
    <mergeCell ref="E33:K33"/>
    <mergeCell ref="L30:M30"/>
    <mergeCell ref="L31:M31"/>
    <mergeCell ref="L32:M32"/>
    <mergeCell ref="N32:P32"/>
    <mergeCell ref="L33:M33"/>
    <mergeCell ref="N33:P33"/>
    <mergeCell ref="AC32:AM32"/>
    <mergeCell ref="AC33:AM33"/>
    <mergeCell ref="Q28:AB28"/>
    <mergeCell ref="AC28:AM28"/>
    <mergeCell ref="E29:K29"/>
    <mergeCell ref="L29:M29"/>
    <mergeCell ref="N29:P29"/>
    <mergeCell ref="Q29:AB29"/>
    <mergeCell ref="AC29:AM29"/>
    <mergeCell ref="AF21:AI21"/>
    <mergeCell ref="C59:G59"/>
    <mergeCell ref="C60:G60"/>
    <mergeCell ref="I54:J54"/>
    <mergeCell ref="R54:S54"/>
    <mergeCell ref="T54:V54"/>
    <mergeCell ref="W54:X54"/>
    <mergeCell ref="Y54:Z54"/>
    <mergeCell ref="AA54:AB54"/>
    <mergeCell ref="AC54:AM54"/>
    <mergeCell ref="I55:J55"/>
    <mergeCell ref="R55:S55"/>
    <mergeCell ref="T55:V55"/>
    <mergeCell ref="W55:X55"/>
    <mergeCell ref="Y55:Z55"/>
    <mergeCell ref="AA55:AB55"/>
    <mergeCell ref="AC55:AM55"/>
    <mergeCell ref="I56:J56"/>
    <mergeCell ref="R56:S56"/>
    <mergeCell ref="T56:V56"/>
    <mergeCell ref="W56:X56"/>
    <mergeCell ref="Y56:Z56"/>
    <mergeCell ref="AA56:AB56"/>
    <mergeCell ref="AC56:AM56"/>
    <mergeCell ref="I57:J57"/>
    <mergeCell ref="R57:S57"/>
    <mergeCell ref="T57:V57"/>
    <mergeCell ref="W57:X57"/>
    <mergeCell ref="Y57:Z57"/>
    <mergeCell ref="AA57:AB57"/>
    <mergeCell ref="AC57:AM57"/>
    <mergeCell ref="I58:J58"/>
    <mergeCell ref="R58:S58"/>
    <mergeCell ref="T58:V58"/>
    <mergeCell ref="W58:X58"/>
    <mergeCell ref="Y58:Z58"/>
    <mergeCell ref="AA58:AB58"/>
    <mergeCell ref="AC58:AM58"/>
    <mergeCell ref="I59:J59"/>
    <mergeCell ref="R59:S59"/>
    <mergeCell ref="T59:V59"/>
    <mergeCell ref="W59:X59"/>
    <mergeCell ref="Y59:Z59"/>
    <mergeCell ref="AA59:AB59"/>
    <mergeCell ref="AC59:AM59"/>
    <mergeCell ref="I60:J60"/>
    <mergeCell ref="R60:S60"/>
    <mergeCell ref="T60:V60"/>
    <mergeCell ref="W60:X60"/>
    <mergeCell ref="Y60:Z60"/>
    <mergeCell ref="AA60:AB60"/>
    <mergeCell ref="AC60:AM60"/>
    <mergeCell ref="C66:G66"/>
    <mergeCell ref="I66:J66"/>
    <mergeCell ref="R66:S66"/>
    <mergeCell ref="T66:V66"/>
    <mergeCell ref="W66:X66"/>
    <mergeCell ref="Y66:Z66"/>
    <mergeCell ref="AA66:AB66"/>
    <mergeCell ref="AC66:AM66"/>
    <mergeCell ref="C67:G67"/>
    <mergeCell ref="I67:J67"/>
    <mergeCell ref="R67:S67"/>
    <mergeCell ref="T67:V67"/>
    <mergeCell ref="W67:X67"/>
    <mergeCell ref="Y67:Z67"/>
    <mergeCell ref="AA67:AB67"/>
    <mergeCell ref="AC67:AM67"/>
    <mergeCell ref="C68:G68"/>
    <mergeCell ref="I68:J68"/>
    <mergeCell ref="R68:S68"/>
    <mergeCell ref="T68:V68"/>
    <mergeCell ref="W68:X68"/>
    <mergeCell ref="Y68:Z68"/>
    <mergeCell ref="AA68:AB68"/>
    <mergeCell ref="AC68:AM68"/>
    <mergeCell ref="C69:G69"/>
    <mergeCell ref="I69:J69"/>
    <mergeCell ref="R69:S69"/>
    <mergeCell ref="T69:V69"/>
    <mergeCell ref="W69:X69"/>
    <mergeCell ref="Y69:Z69"/>
    <mergeCell ref="AA69:AB69"/>
    <mergeCell ref="AC69:AM69"/>
    <mergeCell ref="C70:G70"/>
    <mergeCell ref="I70:J70"/>
    <mergeCell ref="R70:S70"/>
    <mergeCell ref="T70:V70"/>
    <mergeCell ref="W70:X70"/>
    <mergeCell ref="Y70:Z70"/>
    <mergeCell ref="AA70:AB70"/>
    <mergeCell ref="AC70:AM70"/>
    <mergeCell ref="C71:G71"/>
    <mergeCell ref="I71:J71"/>
    <mergeCell ref="R71:S71"/>
    <mergeCell ref="T71:V71"/>
    <mergeCell ref="W71:X71"/>
    <mergeCell ref="Y71:Z71"/>
    <mergeCell ref="AA71:AB71"/>
    <mergeCell ref="AC71:AM71"/>
    <mergeCell ref="C72:G72"/>
    <mergeCell ref="I72:J72"/>
    <mergeCell ref="R72:S72"/>
    <mergeCell ref="T72:V72"/>
    <mergeCell ref="W72:X72"/>
    <mergeCell ref="Y72:Z72"/>
    <mergeCell ref="AA72:AB72"/>
    <mergeCell ref="AC72:AM72"/>
    <mergeCell ref="C73:G73"/>
    <mergeCell ref="I73:J73"/>
    <mergeCell ref="R73:S73"/>
    <mergeCell ref="T73:V73"/>
    <mergeCell ref="W73:X73"/>
    <mergeCell ref="Y73:Z73"/>
    <mergeCell ref="AA73:AB73"/>
    <mergeCell ref="AC73:AM73"/>
    <mergeCell ref="C74:G74"/>
    <mergeCell ref="I74:J74"/>
    <mergeCell ref="R74:S74"/>
    <mergeCell ref="T74:V74"/>
    <mergeCell ref="W74:X74"/>
    <mergeCell ref="Y74:Z74"/>
    <mergeCell ref="AA74:AB74"/>
    <mergeCell ref="AC74:AM74"/>
    <mergeCell ref="C75:G75"/>
    <mergeCell ref="I75:J75"/>
    <mergeCell ref="R75:S75"/>
    <mergeCell ref="T75:V75"/>
    <mergeCell ref="W75:X75"/>
    <mergeCell ref="Y75:Z75"/>
    <mergeCell ref="AA75:AB75"/>
    <mergeCell ref="AC75:AM75"/>
    <mergeCell ref="C76:G76"/>
    <mergeCell ref="I76:J76"/>
    <mergeCell ref="R76:S76"/>
    <mergeCell ref="T76:V76"/>
    <mergeCell ref="W76:X76"/>
    <mergeCell ref="Y76:Z76"/>
    <mergeCell ref="AA76:AB76"/>
    <mergeCell ref="AC76:AM76"/>
    <mergeCell ref="C77:G77"/>
    <mergeCell ref="I77:J77"/>
    <mergeCell ref="R77:S77"/>
    <mergeCell ref="T77:V77"/>
    <mergeCell ref="W77:X77"/>
    <mergeCell ref="Y77:Z77"/>
    <mergeCell ref="AA77:AB77"/>
    <mergeCell ref="AC77:AM77"/>
    <mergeCell ref="C78:G78"/>
    <mergeCell ref="I78:J78"/>
    <mergeCell ref="R78:S78"/>
    <mergeCell ref="T78:V78"/>
    <mergeCell ref="W78:X78"/>
    <mergeCell ref="Y78:Z78"/>
    <mergeCell ref="AA78:AB78"/>
    <mergeCell ref="AC78:AM78"/>
    <mergeCell ref="C79:G79"/>
    <mergeCell ref="I79:J79"/>
    <mergeCell ref="R79:S79"/>
    <mergeCell ref="T79:V79"/>
    <mergeCell ref="W79:X79"/>
    <mergeCell ref="Y79:Z79"/>
    <mergeCell ref="AA79:AB79"/>
    <mergeCell ref="AC79:AM79"/>
    <mergeCell ref="C83:G83"/>
    <mergeCell ref="I83:J83"/>
    <mergeCell ref="R83:S83"/>
    <mergeCell ref="T83:V83"/>
    <mergeCell ref="W83:X83"/>
    <mergeCell ref="Y83:Z83"/>
    <mergeCell ref="AA83:AB83"/>
    <mergeCell ref="AC83:AM83"/>
    <mergeCell ref="C80:G80"/>
    <mergeCell ref="I80:J80"/>
    <mergeCell ref="R80:S80"/>
    <mergeCell ref="T80:V80"/>
    <mergeCell ref="W80:X80"/>
    <mergeCell ref="Y80:Z80"/>
    <mergeCell ref="AA80:AB80"/>
    <mergeCell ref="AC80:AM80"/>
    <mergeCell ref="C81:G81"/>
    <mergeCell ref="I81:J81"/>
    <mergeCell ref="R81:S81"/>
    <mergeCell ref="T81:V81"/>
    <mergeCell ref="W81:X81"/>
    <mergeCell ref="Y81:Z81"/>
    <mergeCell ref="AA81:AB81"/>
    <mergeCell ref="AC81:AM81"/>
    <mergeCell ref="AA53:AB53"/>
    <mergeCell ref="C53:G53"/>
    <mergeCell ref="I53:J53"/>
    <mergeCell ref="R53:S53"/>
    <mergeCell ref="T53:V53"/>
    <mergeCell ref="W53:X53"/>
    <mergeCell ref="Y53:Z53"/>
    <mergeCell ref="AC53:AM53"/>
    <mergeCell ref="C84:G84"/>
    <mergeCell ref="I84:J84"/>
    <mergeCell ref="R84:S84"/>
    <mergeCell ref="T84:V84"/>
    <mergeCell ref="W84:X84"/>
    <mergeCell ref="Y84:Z84"/>
    <mergeCell ref="AA84:AB84"/>
    <mergeCell ref="AC84:AM84"/>
    <mergeCell ref="C82:G82"/>
    <mergeCell ref="I82:J82"/>
    <mergeCell ref="R82:S82"/>
    <mergeCell ref="T82:V82"/>
    <mergeCell ref="W82:X82"/>
    <mergeCell ref="Y82:Z82"/>
    <mergeCell ref="AA82:AB82"/>
    <mergeCell ref="AC82:AM82"/>
    <mergeCell ref="C89:G89"/>
    <mergeCell ref="I89:J89"/>
    <mergeCell ref="R89:S89"/>
    <mergeCell ref="T89:V89"/>
    <mergeCell ref="W89:X89"/>
    <mergeCell ref="Y89:Z89"/>
    <mergeCell ref="AA89:AB89"/>
    <mergeCell ref="AC89:AM89"/>
    <mergeCell ref="C90:G90"/>
    <mergeCell ref="I90:J90"/>
    <mergeCell ref="R90:S90"/>
    <mergeCell ref="T90:V90"/>
    <mergeCell ref="W90:X90"/>
    <mergeCell ref="Y90:Z90"/>
    <mergeCell ref="AA90:AB90"/>
    <mergeCell ref="AC90:AM90"/>
    <mergeCell ref="C91:G91"/>
    <mergeCell ref="I91:J91"/>
    <mergeCell ref="R91:S91"/>
    <mergeCell ref="T91:V91"/>
    <mergeCell ref="W91:X91"/>
    <mergeCell ref="Y91:Z91"/>
    <mergeCell ref="AA91:AB91"/>
    <mergeCell ref="AC91:AM91"/>
    <mergeCell ref="C92:G92"/>
    <mergeCell ref="I92:J92"/>
    <mergeCell ref="R92:S92"/>
    <mergeCell ref="T92:V92"/>
    <mergeCell ref="W92:X92"/>
    <mergeCell ref="Y92:Z92"/>
    <mergeCell ref="AA92:AB92"/>
    <mergeCell ref="AC92:AM92"/>
    <mergeCell ref="C93:G93"/>
    <mergeCell ref="I93:J93"/>
    <mergeCell ref="R93:S93"/>
    <mergeCell ref="T93:V93"/>
    <mergeCell ref="W93:X93"/>
    <mergeCell ref="Y93:Z93"/>
    <mergeCell ref="AA93:AB93"/>
    <mergeCell ref="AC93:AM93"/>
    <mergeCell ref="C94:G94"/>
    <mergeCell ref="I94:J94"/>
    <mergeCell ref="R94:S94"/>
    <mergeCell ref="T94:V94"/>
    <mergeCell ref="W94:X94"/>
    <mergeCell ref="Y94:Z94"/>
    <mergeCell ref="AA94:AB94"/>
    <mergeCell ref="AC94:AM94"/>
    <mergeCell ref="C95:G95"/>
    <mergeCell ref="I95:J95"/>
    <mergeCell ref="R95:S95"/>
    <mergeCell ref="T95:V95"/>
    <mergeCell ref="W95:X95"/>
    <mergeCell ref="Y95:Z95"/>
    <mergeCell ref="AA95:AB95"/>
    <mergeCell ref="AC95:AM95"/>
    <mergeCell ref="C96:G96"/>
    <mergeCell ref="I96:J96"/>
    <mergeCell ref="R96:S96"/>
    <mergeCell ref="T96:V96"/>
    <mergeCell ref="W96:X96"/>
    <mergeCell ref="Y96:Z96"/>
    <mergeCell ref="AA96:AB96"/>
    <mergeCell ref="AC96:AM96"/>
    <mergeCell ref="C97:G97"/>
    <mergeCell ref="I97:J97"/>
    <mergeCell ref="R97:S97"/>
    <mergeCell ref="T97:V97"/>
    <mergeCell ref="W97:X97"/>
    <mergeCell ref="Y97:Z97"/>
    <mergeCell ref="AA97:AB97"/>
    <mergeCell ref="AC97:AM97"/>
    <mergeCell ref="C98:G98"/>
    <mergeCell ref="I98:J98"/>
    <mergeCell ref="R98:S98"/>
    <mergeCell ref="T98:V98"/>
    <mergeCell ref="W98:X98"/>
    <mergeCell ref="Y98:Z98"/>
    <mergeCell ref="AA98:AB98"/>
    <mergeCell ref="AC98:AM98"/>
    <mergeCell ref="C99:G99"/>
    <mergeCell ref="I99:J99"/>
    <mergeCell ref="R99:S99"/>
    <mergeCell ref="T99:V99"/>
    <mergeCell ref="W99:X99"/>
    <mergeCell ref="Y99:Z99"/>
    <mergeCell ref="AA99:AB99"/>
    <mergeCell ref="AC99:AM99"/>
    <mergeCell ref="C100:G100"/>
    <mergeCell ref="I100:J100"/>
    <mergeCell ref="R100:S100"/>
    <mergeCell ref="T100:V100"/>
    <mergeCell ref="W100:X100"/>
    <mergeCell ref="Y100:Z100"/>
    <mergeCell ref="AA100:AB100"/>
    <mergeCell ref="AC100:AM100"/>
    <mergeCell ref="C101:G101"/>
    <mergeCell ref="I101:J101"/>
    <mergeCell ref="R101:S101"/>
    <mergeCell ref="T101:V101"/>
    <mergeCell ref="W101:X101"/>
    <mergeCell ref="Y101:Z101"/>
    <mergeCell ref="AA101:AB101"/>
    <mergeCell ref="AC101:AM101"/>
    <mergeCell ref="C102:G102"/>
    <mergeCell ref="I102:J102"/>
    <mergeCell ref="R102:S102"/>
    <mergeCell ref="T102:V102"/>
    <mergeCell ref="W102:X102"/>
    <mergeCell ref="Y102:Z102"/>
    <mergeCell ref="AA102:AB102"/>
    <mergeCell ref="AC102:AM102"/>
    <mergeCell ref="C103:G103"/>
    <mergeCell ref="I103:J103"/>
    <mergeCell ref="R103:S103"/>
    <mergeCell ref="T103:V103"/>
    <mergeCell ref="W103:X103"/>
    <mergeCell ref="Y103:Z103"/>
    <mergeCell ref="AA103:AB103"/>
    <mergeCell ref="AC103:AM103"/>
    <mergeCell ref="C104:G104"/>
    <mergeCell ref="I104:J104"/>
    <mergeCell ref="R104:S104"/>
    <mergeCell ref="T104:V104"/>
    <mergeCell ref="W104:X104"/>
    <mergeCell ref="Y104:Z104"/>
    <mergeCell ref="AA104:AB104"/>
    <mergeCell ref="AC104:AM104"/>
    <mergeCell ref="C107:G107"/>
    <mergeCell ref="I107:J107"/>
    <mergeCell ref="R107:S107"/>
    <mergeCell ref="T107:V107"/>
    <mergeCell ref="W107:X107"/>
    <mergeCell ref="Y107:Z107"/>
    <mergeCell ref="AA107:AB107"/>
    <mergeCell ref="AC107:AM107"/>
    <mergeCell ref="C105:G105"/>
    <mergeCell ref="I105:J105"/>
    <mergeCell ref="R105:S105"/>
    <mergeCell ref="T105:V105"/>
    <mergeCell ref="W105:X105"/>
    <mergeCell ref="Y105:Z105"/>
    <mergeCell ref="AA105:AB105"/>
    <mergeCell ref="AC105:AM105"/>
    <mergeCell ref="C106:G106"/>
    <mergeCell ref="I106:J106"/>
    <mergeCell ref="R106:S106"/>
    <mergeCell ref="T106:V106"/>
    <mergeCell ref="W106:X106"/>
    <mergeCell ref="Y106:Z106"/>
    <mergeCell ref="AA106:AB106"/>
    <mergeCell ref="AC106:AM106"/>
  </mergeCells>
  <dataValidations count="3">
    <dataValidation type="list" allowBlank="1" showErrorMessage="1" sqref="R65:R84 R88:R109 R42:R61" xr:uid="{00000000-0002-0000-0300-000000000000}">
      <formula1>"Si,No"</formula1>
    </dataValidation>
    <dataValidation type="list" allowBlank="1" sqref="AF11:AF22 AJ11:AJ22 AM11:AM22" xr:uid="{00000000-0002-0000-0300-000001000000}">
      <formula1>"SI,NO"</formula1>
    </dataValidation>
    <dataValidation type="list" allowBlank="1" showErrorMessage="1" sqref="Q65:Q84 P88:P109 Q42:Q61" xr:uid="{00000000-0002-0000-0300-000002000000}">
      <formula1>"Bueno,Malo,Regular"</formula1>
    </dataValidation>
  </dataValidations>
  <pageMargins left="0.70866141732283472" right="0.70866141732283472" top="0.74803149606299213" bottom="0.74803149606299213" header="0" footer="0"/>
  <pageSetup paperSize="9" scale="34" fitToHeight="2" orientation="landscape" r:id="rId1"/>
  <rowBreaks count="1" manualBreakCount="1">
    <brk id="36" max="16383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ErrorMessage="1" xr:uid="{00000000-0002-0000-0300-000003000000}">
          <x14:formula1>
            <xm:f>'Datos 1'!$I$4:$I$6</xm:f>
          </x14:formula1>
          <xm:sqref>N29:N35</xm:sqref>
        </x14:dataValidation>
        <x14:dataValidation type="list" allowBlank="1" xr:uid="{00000000-0002-0000-0300-000004000000}">
          <x14:formula1>
            <xm:f>'Datos 2'!$D$4:$D$5</xm:f>
          </x14:formula1>
          <xm:sqref>W65:W84 N88:O109 N65:O84 W88:W109 W42:W61 N42:O61</xm:sqref>
        </x14:dataValidation>
        <x14:dataValidation type="list" allowBlank="1" showErrorMessage="1" xr:uid="{00000000-0002-0000-0300-000005000000}">
          <x14:formula1>
            <xm:f>'Datos 1'!$C$18:$C$49</xm:f>
          </x14:formula1>
          <xm:sqref>C110</xm:sqref>
        </x14:dataValidation>
        <x14:dataValidation type="list" allowBlank="1" showErrorMessage="1" xr:uid="{00000000-0002-0000-0300-000006000000}">
          <x14:formula1>
            <xm:f>'Datos 1'!$E$4:$E$7</xm:f>
          </x14:formula1>
          <xm:sqref>AC29:AC35</xm:sqref>
        </x14:dataValidation>
        <x14:dataValidation type="list" allowBlank="1" showErrorMessage="1" xr:uid="{00000000-0002-0000-0300-000007000000}">
          <x14:formula1>
            <xm:f>'Datos 1'!$C$18:$C$39</xm:f>
          </x14:formula1>
          <xm:sqref>C88:G109</xm:sqref>
        </x14:dataValidation>
        <x14:dataValidation type="list" allowBlank="1" showErrorMessage="1" xr:uid="{00000000-0002-0000-0300-000008000000}">
          <x14:formula1>
            <xm:f>'Datos 1'!$C$4:$C$5</xm:f>
          </x14:formula1>
          <xm:sqref>E11:K22</xm:sqref>
        </x14:dataValidation>
        <x14:dataValidation type="list" allowBlank="1" showErrorMessage="1" xr:uid="{00000000-0002-0000-0300-000009000000}">
          <x14:formula1>
            <xm:f>Hoja1!$F$3:$F$6</xm:f>
          </x14:formula1>
          <xm:sqref>K65:K84 K52:K61 K88:K109</xm:sqref>
        </x14:dataValidation>
        <x14:dataValidation type="list" allowBlank="1" showErrorMessage="1" xr:uid="{00000000-0002-0000-0300-00000A000000}">
          <x14:formula1>
            <xm:f>Hoja1!$F$3:$F$8</xm:f>
          </x14:formula1>
          <xm:sqref>K51</xm:sqref>
        </x14:dataValidation>
        <x14:dataValidation type="list" allowBlank="1" showErrorMessage="1" xr:uid="{00000000-0002-0000-0300-00000B000000}">
          <x14:formula1>
            <xm:f>Hoja1!$F$3:$F$7</xm:f>
          </x14:formula1>
          <xm:sqref>H42:H61 K42:K50 H65:H84 H88:H109</xm:sqref>
        </x14:dataValidation>
        <x14:dataValidation type="list" allowBlank="1" showErrorMessage="1" xr:uid="{00000000-0002-0000-0300-00000C000000}">
          <x14:formula1>
            <xm:f>Hoja1!$A$8:$A$24</xm:f>
          </x14:formula1>
          <xm:sqref>C42:C61 C65:G84 D50:G61 D42:G48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">
    <tabColor rgb="FF00B050"/>
    <outlinePr summaryBelow="0" summaryRight="0"/>
  </sheetPr>
  <dimension ref="A1:AE1045"/>
  <sheetViews>
    <sheetView showGridLines="0" view="pageBreakPreview" topLeftCell="A13" zoomScale="75" zoomScaleNormal="100" zoomScaleSheetLayoutView="75" workbookViewId="0">
      <selection activeCell="C33" sqref="C33:D33"/>
    </sheetView>
  </sheetViews>
  <sheetFormatPr baseColWidth="10" defaultColWidth="12.75" defaultRowHeight="15" customHeight="1"/>
  <cols>
    <col min="1" max="1" width="3" style="1069" customWidth="1"/>
    <col min="2" max="2" width="3.25" style="1069" customWidth="1"/>
    <col min="3" max="3" width="14.75" style="1069" customWidth="1"/>
    <col min="4" max="4" width="15.25" style="1069" customWidth="1"/>
    <col min="5" max="5" width="13.5" style="1069" customWidth="1"/>
    <col min="6" max="6" width="10.75" style="1069" customWidth="1"/>
    <col min="7" max="7" width="10.25" style="1069" customWidth="1"/>
    <col min="8" max="8" width="11.25" style="1069" customWidth="1"/>
    <col min="9" max="9" width="9.25" style="1069" customWidth="1"/>
    <col min="10" max="10" width="14.875" style="1069" customWidth="1"/>
    <col min="11" max="11" width="9.75" style="1069" customWidth="1"/>
    <col min="12" max="12" width="11.25" style="1069" customWidth="1"/>
    <col min="13" max="13" width="14.125" style="1069" customWidth="1"/>
    <col min="14" max="14" width="10.125" style="1069" customWidth="1"/>
    <col min="15" max="15" width="15.375" style="1069" customWidth="1"/>
    <col min="16" max="16" width="7.75" style="1069" customWidth="1"/>
    <col min="17" max="17" width="7" style="1069" customWidth="1"/>
    <col min="18" max="18" width="5.75" style="1069" customWidth="1"/>
    <col min="19" max="19" width="5.25" style="1069" customWidth="1"/>
    <col min="20" max="20" width="9.25" style="1069" customWidth="1"/>
    <col min="21" max="21" width="11.375" style="1069" customWidth="1"/>
    <col min="22" max="22" width="12.375" style="1069" customWidth="1"/>
    <col min="23" max="31" width="2.5" style="1069" customWidth="1"/>
    <col min="32" max="16384" width="12.75" style="1069"/>
  </cols>
  <sheetData>
    <row r="1" spans="1:31" ht="9.75" customHeight="1" thickBot="1">
      <c r="A1" s="1083"/>
      <c r="B1" s="1084"/>
      <c r="C1" s="1085"/>
      <c r="D1" s="1086"/>
      <c r="E1" s="1086"/>
      <c r="F1" s="1086"/>
      <c r="G1" s="1086"/>
      <c r="H1" s="1086"/>
      <c r="I1" s="1086"/>
      <c r="J1" s="1086"/>
      <c r="K1" s="1086"/>
      <c r="L1" s="1086"/>
      <c r="M1" s="1086"/>
      <c r="N1" s="1086"/>
      <c r="O1" s="1086"/>
      <c r="P1" s="1086"/>
      <c r="Q1" s="1086"/>
      <c r="R1" s="1086"/>
      <c r="S1" s="1086"/>
      <c r="T1" s="1086"/>
      <c r="U1" s="1086"/>
      <c r="V1" s="1087"/>
      <c r="W1" s="1087"/>
      <c r="X1" s="1087"/>
      <c r="Y1" s="1088"/>
      <c r="Z1" s="1088"/>
      <c r="AA1" s="1088"/>
      <c r="AB1" s="1088"/>
      <c r="AC1" s="1088"/>
      <c r="AD1" s="1088"/>
      <c r="AE1" s="1089"/>
    </row>
    <row r="2" spans="1:31" ht="12" customHeight="1" thickBot="1">
      <c r="A2" s="1090"/>
      <c r="B2" s="1091"/>
      <c r="C2" s="1092"/>
      <c r="D2" s="1093"/>
      <c r="E2" s="1093"/>
      <c r="F2" s="1093"/>
      <c r="G2" s="1093"/>
      <c r="H2" s="1093"/>
      <c r="I2" s="1093"/>
      <c r="J2" s="1093"/>
      <c r="K2" s="1093"/>
      <c r="L2" s="1093"/>
      <c r="M2" s="1093"/>
      <c r="N2" s="1093"/>
      <c r="O2" s="1093"/>
      <c r="P2" s="1093"/>
      <c r="Q2" s="1093"/>
      <c r="R2" s="1093"/>
      <c r="S2" s="1093"/>
      <c r="T2" s="1093"/>
      <c r="U2" s="1093"/>
      <c r="V2" s="1093"/>
      <c r="W2" s="1094"/>
      <c r="X2" s="1095"/>
      <c r="Y2" s="1078"/>
      <c r="Z2" s="1078"/>
      <c r="AA2" s="1078"/>
      <c r="AB2" s="1078"/>
      <c r="AC2" s="1078"/>
      <c r="AD2" s="1078"/>
      <c r="AE2" s="1078"/>
    </row>
    <row r="3" spans="1:31" ht="17.25" thickBot="1">
      <c r="A3" s="1090"/>
      <c r="B3" s="181"/>
      <c r="C3" s="1817" t="s">
        <v>0</v>
      </c>
      <c r="D3" s="1818"/>
      <c r="E3" s="1818"/>
      <c r="F3" s="1818"/>
      <c r="G3" s="1818"/>
      <c r="H3" s="1818"/>
      <c r="I3" s="1818"/>
      <c r="J3" s="1818"/>
      <c r="K3" s="1818"/>
      <c r="L3" s="1818"/>
      <c r="M3" s="1818"/>
      <c r="N3" s="1818"/>
      <c r="O3" s="1818"/>
      <c r="P3" s="1818"/>
      <c r="Q3" s="1818"/>
      <c r="R3" s="1818"/>
      <c r="S3" s="1818"/>
      <c r="T3" s="1818"/>
      <c r="U3" s="1818"/>
      <c r="V3" s="1819"/>
      <c r="W3" s="1096"/>
      <c r="X3" s="1097"/>
      <c r="Y3" s="1098"/>
      <c r="Z3" s="1098"/>
      <c r="AA3" s="1098"/>
      <c r="AB3" s="1098"/>
      <c r="AC3" s="1098"/>
      <c r="AD3" s="1098"/>
      <c r="AE3" s="1098"/>
    </row>
    <row r="4" spans="1:31" ht="17.25" thickBot="1">
      <c r="A4" s="1090"/>
      <c r="B4" s="181"/>
      <c r="C4" s="1838" t="s">
        <v>57</v>
      </c>
      <c r="D4" s="1839"/>
      <c r="E4" s="1839"/>
      <c r="F4" s="1839"/>
      <c r="G4" s="1839"/>
      <c r="H4" s="1839"/>
      <c r="I4" s="1839"/>
      <c r="J4" s="1839"/>
      <c r="K4" s="1839"/>
      <c r="L4" s="1839"/>
      <c r="M4" s="1839"/>
      <c r="N4" s="1839"/>
      <c r="O4" s="1839"/>
      <c r="P4" s="1839"/>
      <c r="Q4" s="1839"/>
      <c r="R4" s="1839"/>
      <c r="S4" s="1839"/>
      <c r="T4" s="1839"/>
      <c r="U4" s="1839"/>
      <c r="V4" s="1840"/>
      <c r="W4" s="1096"/>
      <c r="X4" s="1099"/>
      <c r="Y4" s="1098"/>
      <c r="Z4" s="1098"/>
      <c r="AA4" s="1098"/>
      <c r="AB4" s="1098"/>
      <c r="AC4" s="1098"/>
      <c r="AD4" s="1098"/>
      <c r="AE4" s="1098"/>
    </row>
    <row r="5" spans="1:31" ht="17.25" thickBot="1">
      <c r="A5" s="1100"/>
      <c r="B5" s="1101"/>
      <c r="C5" s="116"/>
      <c r="D5" s="296"/>
      <c r="E5" s="296"/>
      <c r="F5" s="296"/>
      <c r="G5" s="296"/>
      <c r="H5" s="296"/>
      <c r="I5" s="296"/>
      <c r="J5" s="296"/>
      <c r="K5" s="296"/>
      <c r="L5" s="296"/>
      <c r="M5" s="296"/>
      <c r="N5" s="296"/>
      <c r="O5" s="296"/>
      <c r="P5" s="296"/>
      <c r="Q5" s="296"/>
      <c r="R5" s="296"/>
      <c r="S5" s="296"/>
      <c r="T5" s="296"/>
      <c r="U5" s="296"/>
      <c r="V5" s="296"/>
      <c r="W5" s="1096"/>
      <c r="X5" s="1102"/>
      <c r="Y5" s="1100"/>
      <c r="Z5" s="1100"/>
      <c r="AA5" s="1100"/>
      <c r="AB5" s="1100"/>
      <c r="AC5" s="1100"/>
      <c r="AD5" s="1100"/>
      <c r="AE5" s="1100"/>
    </row>
    <row r="6" spans="1:31" ht="16.5" customHeight="1" thickTop="1" thickBot="1">
      <c r="A6" s="1103"/>
      <c r="B6" s="1104"/>
      <c r="C6" s="297" t="s">
        <v>1322</v>
      </c>
      <c r="D6" s="298"/>
      <c r="E6" s="299"/>
      <c r="F6" s="299"/>
      <c r="G6" s="299"/>
      <c r="H6" s="299"/>
      <c r="I6" s="299"/>
      <c r="J6" s="299"/>
      <c r="K6" s="299"/>
      <c r="L6" s="299"/>
      <c r="M6" s="299"/>
      <c r="N6" s="299"/>
      <c r="O6" s="299"/>
      <c r="P6" s="299"/>
      <c r="Q6" s="299"/>
      <c r="R6" s="299"/>
      <c r="S6" s="300"/>
      <c r="T6" s="300"/>
      <c r="U6" s="301"/>
      <c r="V6" s="302"/>
      <c r="W6" s="1096"/>
      <c r="X6" s="1105"/>
      <c r="Y6" s="1103"/>
      <c r="Z6" s="1103"/>
      <c r="AA6" s="1103"/>
      <c r="AB6" s="1103"/>
      <c r="AC6" s="1103"/>
      <c r="AD6" s="1103"/>
      <c r="AE6" s="1103"/>
    </row>
    <row r="7" spans="1:31" ht="15" customHeight="1" thickTop="1" thickBot="1">
      <c r="A7" s="1103"/>
      <c r="B7" s="1104"/>
      <c r="C7" s="303"/>
      <c r="D7" s="299"/>
      <c r="E7" s="299"/>
      <c r="F7" s="299"/>
      <c r="G7" s="299"/>
      <c r="H7" s="299"/>
      <c r="I7" s="299"/>
      <c r="J7" s="299"/>
      <c r="K7" s="299"/>
      <c r="L7" s="299"/>
      <c r="M7" s="299"/>
      <c r="N7" s="299"/>
      <c r="O7" s="299"/>
      <c r="P7" s="299"/>
      <c r="Q7" s="299"/>
      <c r="R7" s="299"/>
      <c r="S7" s="300"/>
      <c r="T7" s="300"/>
      <c r="U7" s="301"/>
      <c r="V7" s="302"/>
      <c r="W7" s="1106"/>
      <c r="X7" s="1105"/>
      <c r="Y7" s="1103"/>
      <c r="Z7" s="1103"/>
      <c r="AA7" s="1103"/>
      <c r="AB7" s="1103"/>
      <c r="AC7" s="1103"/>
      <c r="AD7" s="1103"/>
      <c r="AE7" s="1103"/>
    </row>
    <row r="8" spans="1:31" ht="17.25" thickTop="1">
      <c r="A8" s="1103"/>
      <c r="B8" s="1104"/>
      <c r="C8" s="304" t="s">
        <v>149</v>
      </c>
      <c r="D8" s="305"/>
      <c r="E8" s="305"/>
      <c r="F8" s="305"/>
      <c r="G8" s="305"/>
      <c r="H8" s="305"/>
      <c r="I8" s="305"/>
      <c r="J8" s="305"/>
      <c r="K8" s="305"/>
      <c r="L8" s="305"/>
      <c r="M8" s="305"/>
      <c r="N8" s="305"/>
      <c r="O8" s="305"/>
      <c r="P8" s="305"/>
      <c r="Q8" s="305"/>
      <c r="R8" s="305"/>
      <c r="S8" s="306"/>
      <c r="T8" s="306"/>
      <c r="U8" s="307"/>
      <c r="V8" s="308"/>
      <c r="W8" s="1107"/>
      <c r="X8" s="1108"/>
      <c r="Y8" s="1100"/>
      <c r="Z8" s="1100"/>
      <c r="AA8" s="1100"/>
      <c r="AB8" s="1100"/>
      <c r="AC8" s="1100"/>
      <c r="AD8" s="1100"/>
      <c r="AE8" s="1100"/>
    </row>
    <row r="9" spans="1:31">
      <c r="A9" s="1109"/>
      <c r="B9" s="1110"/>
      <c r="C9" s="1820" t="s">
        <v>150</v>
      </c>
      <c r="D9" s="1821"/>
      <c r="E9" s="1715" t="s">
        <v>151</v>
      </c>
      <c r="F9" s="1715" t="s">
        <v>152</v>
      </c>
      <c r="G9" s="1715" t="s">
        <v>153</v>
      </c>
      <c r="H9" s="1715" t="s">
        <v>1236</v>
      </c>
      <c r="I9" s="1715" t="s">
        <v>155</v>
      </c>
      <c r="J9" s="1715" t="s">
        <v>128</v>
      </c>
      <c r="K9" s="1690" t="s">
        <v>157</v>
      </c>
      <c r="L9" s="1618"/>
      <c r="M9" s="1803" t="s">
        <v>132</v>
      </c>
      <c r="N9" s="1828"/>
      <c r="O9" s="1828"/>
      <c r="P9" s="1828"/>
      <c r="Q9" s="1828"/>
      <c r="R9" s="1828"/>
      <c r="S9" s="1828"/>
      <c r="T9" s="1828"/>
      <c r="U9" s="1828"/>
      <c r="V9" s="1829"/>
      <c r="W9" s="1111"/>
      <c r="X9" s="1112"/>
      <c r="Y9" s="1113"/>
      <c r="Z9" s="1113"/>
      <c r="AA9" s="1113"/>
      <c r="AB9" s="1113"/>
      <c r="AC9" s="1113"/>
      <c r="AD9" s="1113"/>
      <c r="AE9" s="1113"/>
    </row>
    <row r="10" spans="1:31" ht="21" customHeight="1">
      <c r="A10" s="1109"/>
      <c r="B10" s="1110"/>
      <c r="C10" s="1822"/>
      <c r="D10" s="1823"/>
      <c r="E10" s="1716"/>
      <c r="F10" s="1716"/>
      <c r="G10" s="1716"/>
      <c r="H10" s="1716"/>
      <c r="I10" s="1716"/>
      <c r="J10" s="1716"/>
      <c r="K10" s="173" t="s">
        <v>83</v>
      </c>
      <c r="L10" s="1035" t="s">
        <v>84</v>
      </c>
      <c r="M10" s="1830"/>
      <c r="N10" s="1831"/>
      <c r="O10" s="1831"/>
      <c r="P10" s="1831"/>
      <c r="Q10" s="1831"/>
      <c r="R10" s="1831"/>
      <c r="S10" s="1831"/>
      <c r="T10" s="1831"/>
      <c r="U10" s="1831"/>
      <c r="V10" s="1832"/>
      <c r="W10" s="1111"/>
      <c r="X10" s="1112"/>
      <c r="Y10" s="1113"/>
      <c r="Z10" s="1113"/>
      <c r="AA10" s="1113"/>
      <c r="AB10" s="1113"/>
      <c r="AC10" s="1113"/>
      <c r="AD10" s="1113"/>
      <c r="AE10" s="1113"/>
    </row>
    <row r="11" spans="1:31" ht="36" customHeight="1">
      <c r="A11" s="1109"/>
      <c r="B11" s="1110"/>
      <c r="C11" s="1815"/>
      <c r="D11" s="1816"/>
      <c r="E11" s="279"/>
      <c r="F11" s="279"/>
      <c r="G11" s="279"/>
      <c r="H11" s="285"/>
      <c r="I11" s="285"/>
      <c r="J11" s="279"/>
      <c r="K11" s="285"/>
      <c r="L11" s="286"/>
      <c r="M11" s="1651"/>
      <c r="N11" s="1530"/>
      <c r="O11" s="1530"/>
      <c r="P11" s="1530"/>
      <c r="Q11" s="1530"/>
      <c r="R11" s="1530"/>
      <c r="S11" s="1530"/>
      <c r="T11" s="1530"/>
      <c r="U11" s="1530"/>
      <c r="V11" s="1531"/>
      <c r="W11" s="1111"/>
      <c r="X11" s="1112"/>
      <c r="Y11" s="1113"/>
      <c r="Z11" s="1113"/>
      <c r="AA11" s="1113"/>
      <c r="AB11" s="1113"/>
      <c r="AC11" s="1113"/>
      <c r="AD11" s="1113"/>
      <c r="AE11" s="1113"/>
    </row>
    <row r="12" spans="1:31" ht="19.5" customHeight="1">
      <c r="A12" s="1109"/>
      <c r="B12" s="1110"/>
      <c r="C12" s="1815"/>
      <c r="D12" s="1816"/>
      <c r="E12" s="279"/>
      <c r="F12" s="279"/>
      <c r="G12" s="279"/>
      <c r="H12" s="285"/>
      <c r="I12" s="285"/>
      <c r="J12" s="279"/>
      <c r="K12" s="285"/>
      <c r="L12" s="286"/>
      <c r="M12" s="1651"/>
      <c r="N12" s="1528"/>
      <c r="O12" s="1528"/>
      <c r="P12" s="1528"/>
      <c r="Q12" s="1528"/>
      <c r="R12" s="1528"/>
      <c r="S12" s="1528"/>
      <c r="T12" s="1528"/>
      <c r="U12" s="1528"/>
      <c r="V12" s="1529"/>
      <c r="W12" s="1111"/>
      <c r="X12" s="1112"/>
      <c r="Y12" s="1113"/>
      <c r="Z12" s="1113"/>
      <c r="AA12" s="1113"/>
      <c r="AB12" s="1113"/>
      <c r="AC12" s="1113"/>
      <c r="AD12" s="1113"/>
      <c r="AE12" s="1113"/>
    </row>
    <row r="13" spans="1:31" ht="19.5" customHeight="1">
      <c r="A13" s="1090"/>
      <c r="B13" s="181"/>
      <c r="C13" s="1815"/>
      <c r="D13" s="1816"/>
      <c r="E13" s="279"/>
      <c r="F13" s="279"/>
      <c r="G13" s="279"/>
      <c r="H13" s="285"/>
      <c r="I13" s="285"/>
      <c r="J13" s="279"/>
      <c r="K13" s="285"/>
      <c r="L13" s="286"/>
      <c r="M13" s="1651"/>
      <c r="N13" s="1528"/>
      <c r="O13" s="1528"/>
      <c r="P13" s="1528"/>
      <c r="Q13" s="1528"/>
      <c r="R13" s="1528"/>
      <c r="S13" s="1528"/>
      <c r="T13" s="1528"/>
      <c r="U13" s="1528"/>
      <c r="V13" s="1529"/>
      <c r="W13" s="1111"/>
      <c r="X13" s="1112"/>
      <c r="Y13" s="1113"/>
      <c r="Z13" s="1113"/>
      <c r="AA13" s="1113"/>
      <c r="AB13" s="1113"/>
      <c r="AC13" s="1113"/>
      <c r="AD13" s="1113"/>
      <c r="AE13" s="1113"/>
    </row>
    <row r="14" spans="1:31" ht="19.5" customHeight="1">
      <c r="A14" s="1090"/>
      <c r="B14" s="181"/>
      <c r="C14" s="1214"/>
      <c r="D14" s="1215"/>
      <c r="E14" s="279"/>
      <c r="F14" s="279"/>
      <c r="G14" s="279"/>
      <c r="H14" s="285"/>
      <c r="I14" s="285"/>
      <c r="J14" s="279"/>
      <c r="K14" s="285"/>
      <c r="L14" s="286"/>
      <c r="M14" s="1651"/>
      <c r="N14" s="1528"/>
      <c r="O14" s="1528"/>
      <c r="P14" s="1528"/>
      <c r="Q14" s="1528"/>
      <c r="R14" s="1528"/>
      <c r="S14" s="1528"/>
      <c r="T14" s="1528"/>
      <c r="U14" s="1528"/>
      <c r="V14" s="1529"/>
      <c r="W14" s="1111"/>
      <c r="X14" s="1112"/>
      <c r="Y14" s="1113"/>
      <c r="Z14" s="1113"/>
      <c r="AA14" s="1113"/>
      <c r="AB14" s="1113"/>
      <c r="AC14" s="1113"/>
      <c r="AD14" s="1113"/>
      <c r="AE14" s="1113"/>
    </row>
    <row r="15" spans="1:31" ht="19.5" customHeight="1">
      <c r="A15" s="1090"/>
      <c r="B15" s="181"/>
      <c r="C15" s="1815"/>
      <c r="D15" s="1816"/>
      <c r="E15" s="279"/>
      <c r="F15" s="279"/>
      <c r="G15" s="279"/>
      <c r="H15" s="285"/>
      <c r="I15" s="285"/>
      <c r="J15" s="279"/>
      <c r="K15" s="285"/>
      <c r="L15" s="286"/>
      <c r="M15" s="1651"/>
      <c r="N15" s="1528"/>
      <c r="O15" s="1528"/>
      <c r="P15" s="1528"/>
      <c r="Q15" s="1528"/>
      <c r="R15" s="1528"/>
      <c r="S15" s="1528"/>
      <c r="T15" s="1528"/>
      <c r="U15" s="1528"/>
      <c r="V15" s="1529"/>
      <c r="W15" s="1111"/>
      <c r="X15" s="1112"/>
      <c r="Y15" s="1113"/>
      <c r="Z15" s="1113"/>
      <c r="AA15" s="1113"/>
      <c r="AB15" s="1113"/>
      <c r="AC15" s="1113"/>
      <c r="AD15" s="1113"/>
      <c r="AE15" s="1113"/>
    </row>
    <row r="16" spans="1:31" ht="19.5" customHeight="1">
      <c r="A16" s="1109"/>
      <c r="B16" s="1110"/>
      <c r="C16" s="1815"/>
      <c r="D16" s="1816"/>
      <c r="E16" s="279"/>
      <c r="F16" s="279"/>
      <c r="G16" s="279"/>
      <c r="H16" s="285"/>
      <c r="I16" s="285"/>
      <c r="J16" s="279"/>
      <c r="K16" s="285"/>
      <c r="L16" s="286"/>
      <c r="M16" s="1651"/>
      <c r="N16" s="1528"/>
      <c r="O16" s="1528"/>
      <c r="P16" s="1528"/>
      <c r="Q16" s="1528"/>
      <c r="R16" s="1528"/>
      <c r="S16" s="1528"/>
      <c r="T16" s="1528"/>
      <c r="U16" s="1528"/>
      <c r="V16" s="1529"/>
      <c r="W16" s="1114"/>
      <c r="X16" s="1115"/>
      <c r="Y16" s="1090"/>
      <c r="Z16" s="1090"/>
      <c r="AA16" s="1090"/>
      <c r="AB16" s="1090"/>
      <c r="AC16" s="1090"/>
      <c r="AD16" s="1090"/>
      <c r="AE16" s="1090"/>
    </row>
    <row r="17" spans="1:31" ht="12.75" customHeight="1" thickBot="1">
      <c r="A17" s="1109"/>
      <c r="B17" s="1116"/>
      <c r="C17" s="309"/>
      <c r="D17" s="309"/>
      <c r="E17" s="309"/>
      <c r="F17" s="309"/>
      <c r="G17" s="309"/>
      <c r="H17" s="309"/>
      <c r="I17" s="309"/>
      <c r="J17" s="309"/>
      <c r="K17" s="310"/>
      <c r="L17" s="309"/>
      <c r="M17" s="309"/>
      <c r="N17" s="309"/>
      <c r="O17" s="309"/>
      <c r="P17" s="309"/>
      <c r="Q17" s="100"/>
      <c r="R17" s="100"/>
      <c r="S17" s="100"/>
      <c r="T17" s="311"/>
      <c r="U17" s="312"/>
      <c r="V17" s="312"/>
      <c r="W17" s="1117"/>
      <c r="X17" s="1118"/>
      <c r="Y17" s="1090"/>
      <c r="Z17" s="1090"/>
      <c r="AA17" s="1090"/>
      <c r="AB17" s="1090"/>
      <c r="AC17" s="1090"/>
      <c r="AD17" s="1090"/>
      <c r="AE17" s="1090"/>
    </row>
    <row r="18" spans="1:31" ht="15.75" thickTop="1">
      <c r="A18" s="1109"/>
      <c r="B18" s="1116"/>
      <c r="C18" s="101" t="s">
        <v>1313</v>
      </c>
      <c r="D18" s="101"/>
      <c r="E18" s="102"/>
      <c r="F18" s="102"/>
      <c r="G18" s="102"/>
      <c r="H18" s="102"/>
      <c r="I18" s="102"/>
      <c r="J18" s="102"/>
      <c r="K18" s="102"/>
      <c r="L18" s="102"/>
      <c r="M18" s="102"/>
      <c r="N18" s="102"/>
      <c r="O18" s="102"/>
      <c r="P18" s="102"/>
      <c r="Q18" s="103"/>
      <c r="R18" s="103"/>
      <c r="S18" s="103"/>
      <c r="T18" s="313"/>
      <c r="U18" s="312"/>
      <c r="V18" s="312"/>
      <c r="W18" s="1117"/>
      <c r="X18" s="1118"/>
      <c r="Y18" s="1090"/>
      <c r="Z18" s="1090"/>
      <c r="AA18" s="1090"/>
      <c r="AB18" s="1090"/>
      <c r="AC18" s="1090"/>
      <c r="AD18" s="1090"/>
      <c r="AE18" s="1090"/>
    </row>
    <row r="19" spans="1:31" ht="29.25" customHeight="1">
      <c r="A19" s="1090"/>
      <c r="B19" s="181"/>
      <c r="C19" s="1824" t="s">
        <v>1388</v>
      </c>
      <c r="D19" s="1825"/>
      <c r="E19" s="1813" t="s">
        <v>123</v>
      </c>
      <c r="F19" s="1814"/>
      <c r="G19" s="1813" t="s">
        <v>124</v>
      </c>
      <c r="H19" s="1814"/>
      <c r="I19" s="1715" t="s">
        <v>68</v>
      </c>
      <c r="J19" s="1715" t="s">
        <v>125</v>
      </c>
      <c r="K19" s="1715" t="s">
        <v>126</v>
      </c>
      <c r="L19" s="1715" t="s">
        <v>154</v>
      </c>
      <c r="M19" s="1715" t="s">
        <v>155</v>
      </c>
      <c r="N19" s="1715" t="s">
        <v>128</v>
      </c>
      <c r="O19" s="1715" t="s">
        <v>131</v>
      </c>
      <c r="P19" s="1690" t="s">
        <v>1177</v>
      </c>
      <c r="Q19" s="1619"/>
      <c r="R19" s="1592" t="s">
        <v>132</v>
      </c>
      <c r="S19" s="1593"/>
      <c r="T19" s="1593"/>
      <c r="U19" s="1593"/>
      <c r="V19" s="1594"/>
      <c r="W19" s="1119"/>
      <c r="X19" s="1120"/>
      <c r="Y19" s="1121"/>
      <c r="Z19" s="1121"/>
      <c r="AA19" s="1121"/>
      <c r="AB19" s="1121"/>
      <c r="AC19" s="1121"/>
      <c r="AD19" s="1121"/>
      <c r="AE19" s="1121"/>
    </row>
    <row r="20" spans="1:31" ht="38.25" customHeight="1">
      <c r="A20" s="1090"/>
      <c r="B20" s="181"/>
      <c r="C20" s="1826"/>
      <c r="D20" s="1827"/>
      <c r="E20" s="1389" t="s">
        <v>133</v>
      </c>
      <c r="F20" s="1389" t="s">
        <v>134</v>
      </c>
      <c r="G20" s="1389" t="s">
        <v>133</v>
      </c>
      <c r="H20" s="1389" t="s">
        <v>134</v>
      </c>
      <c r="I20" s="1716"/>
      <c r="J20" s="1716"/>
      <c r="K20" s="1716"/>
      <c r="L20" s="1716"/>
      <c r="M20" s="1716"/>
      <c r="N20" s="1716"/>
      <c r="O20" s="1716"/>
      <c r="P20" s="173" t="s">
        <v>83</v>
      </c>
      <c r="Q20" s="1035" t="s">
        <v>84</v>
      </c>
      <c r="R20" s="1595"/>
      <c r="S20" s="1596"/>
      <c r="T20" s="1596"/>
      <c r="U20" s="1596"/>
      <c r="V20" s="1597"/>
      <c r="W20" s="1119"/>
      <c r="X20" s="1120"/>
      <c r="Y20" s="1121"/>
      <c r="Z20" s="1121"/>
      <c r="AA20" s="1121"/>
      <c r="AB20" s="1121"/>
      <c r="AC20" s="1121"/>
      <c r="AD20" s="1121"/>
      <c r="AE20" s="1121"/>
    </row>
    <row r="21" spans="1:31" ht="12.75" customHeight="1">
      <c r="A21" s="1109"/>
      <c r="B21" s="1116"/>
      <c r="C21" s="1122"/>
      <c r="D21" s="310"/>
      <c r="E21" s="310"/>
      <c r="F21" s="310"/>
      <c r="G21" s="310"/>
      <c r="H21" s="310"/>
      <c r="I21" s="263"/>
      <c r="J21" s="263"/>
      <c r="K21" s="263"/>
      <c r="L21" s="310"/>
      <c r="M21" s="310"/>
      <c r="N21" s="310"/>
      <c r="O21" s="310"/>
      <c r="P21" s="310"/>
      <c r="Q21" s="1084"/>
      <c r="R21" s="1084"/>
      <c r="S21" s="1084"/>
      <c r="T21" s="94"/>
      <c r="U21" s="94"/>
      <c r="V21" s="94"/>
      <c r="W21" s="1117"/>
      <c r="X21" s="1115"/>
      <c r="Y21" s="1090"/>
      <c r="Z21" s="1090"/>
      <c r="AA21" s="1090"/>
      <c r="AB21" s="1090"/>
      <c r="AC21" s="1090"/>
      <c r="AD21" s="1090"/>
      <c r="AE21" s="1090"/>
    </row>
    <row r="22" spans="1:31" ht="46.5" customHeight="1">
      <c r="A22" s="1090"/>
      <c r="B22" s="181"/>
      <c r="C22" s="1740"/>
      <c r="D22" s="1741"/>
      <c r="E22" s="290"/>
      <c r="F22" s="285"/>
      <c r="G22" s="290"/>
      <c r="H22" s="285"/>
      <c r="I22" s="279"/>
      <c r="J22" s="279"/>
      <c r="K22" s="279"/>
      <c r="L22" s="285"/>
      <c r="M22" s="285"/>
      <c r="N22" s="279"/>
      <c r="O22" s="285"/>
      <c r="P22" s="285"/>
      <c r="Q22" s="286"/>
      <c r="R22" s="1801"/>
      <c r="S22" s="1665"/>
      <c r="T22" s="1665"/>
      <c r="U22" s="1665"/>
      <c r="V22" s="1802"/>
      <c r="W22" s="1833"/>
      <c r="X22" s="1115"/>
      <c r="Y22" s="1090"/>
      <c r="Z22" s="1090"/>
      <c r="AA22" s="1090"/>
      <c r="AB22" s="1090"/>
      <c r="AC22" s="1090"/>
      <c r="AD22" s="1090"/>
      <c r="AE22" s="1090"/>
    </row>
    <row r="23" spans="1:31" ht="34.5" customHeight="1">
      <c r="A23" s="1090"/>
      <c r="B23" s="181"/>
      <c r="C23" s="1740"/>
      <c r="D23" s="1741"/>
      <c r="E23" s="290"/>
      <c r="F23" s="285"/>
      <c r="G23" s="290"/>
      <c r="H23" s="285"/>
      <c r="I23" s="279"/>
      <c r="J23" s="279"/>
      <c r="K23" s="279"/>
      <c r="L23" s="285"/>
      <c r="M23" s="285"/>
      <c r="N23" s="279"/>
      <c r="O23" s="285"/>
      <c r="P23" s="285"/>
      <c r="Q23" s="286"/>
      <c r="R23" s="1801"/>
      <c r="S23" s="1665"/>
      <c r="T23" s="1665"/>
      <c r="U23" s="1665"/>
      <c r="V23" s="1802"/>
      <c r="W23" s="1834"/>
      <c r="X23" s="1115"/>
      <c r="Y23" s="1090"/>
      <c r="Z23" s="1090"/>
      <c r="AA23" s="1090"/>
      <c r="AB23" s="1090"/>
      <c r="AC23" s="1090"/>
      <c r="AD23" s="1090"/>
      <c r="AE23" s="1090"/>
    </row>
    <row r="24" spans="1:31" ht="34.5" customHeight="1">
      <c r="A24" s="1090"/>
      <c r="B24" s="181"/>
      <c r="C24" s="1740"/>
      <c r="D24" s="1741"/>
      <c r="E24" s="290"/>
      <c r="F24" s="285"/>
      <c r="G24" s="290"/>
      <c r="H24" s="285"/>
      <c r="I24" s="279"/>
      <c r="J24" s="279"/>
      <c r="K24" s="279"/>
      <c r="L24" s="285"/>
      <c r="M24" s="285"/>
      <c r="N24" s="279"/>
      <c r="O24" s="285"/>
      <c r="P24" s="285"/>
      <c r="Q24" s="286"/>
      <c r="R24" s="1801"/>
      <c r="S24" s="1665"/>
      <c r="T24" s="1665"/>
      <c r="U24" s="1665"/>
      <c r="V24" s="1802"/>
      <c r="W24" s="1834"/>
      <c r="X24" s="1115"/>
      <c r="Y24" s="1090"/>
      <c r="Z24" s="1090"/>
      <c r="AA24" s="1090"/>
      <c r="AB24" s="1090"/>
      <c r="AC24" s="1090"/>
      <c r="AD24" s="1090"/>
      <c r="AE24" s="1090"/>
    </row>
    <row r="25" spans="1:31" ht="34.5" customHeight="1">
      <c r="A25" s="1090"/>
      <c r="B25" s="181"/>
      <c r="C25" s="1740"/>
      <c r="D25" s="1741"/>
      <c r="E25" s="290"/>
      <c r="F25" s="285"/>
      <c r="G25" s="290"/>
      <c r="H25" s="285"/>
      <c r="I25" s="279"/>
      <c r="J25" s="279"/>
      <c r="K25" s="279"/>
      <c r="L25" s="285"/>
      <c r="M25" s="285"/>
      <c r="N25" s="279"/>
      <c r="O25" s="285"/>
      <c r="P25" s="285"/>
      <c r="Q25" s="286"/>
      <c r="R25" s="1801"/>
      <c r="S25" s="1665"/>
      <c r="T25" s="1665"/>
      <c r="U25" s="1665"/>
      <c r="V25" s="1802"/>
      <c r="W25" s="1834"/>
      <c r="X25" s="1115"/>
      <c r="Y25" s="1090"/>
      <c r="Z25" s="1090"/>
      <c r="AA25" s="1090"/>
      <c r="AB25" s="1090"/>
      <c r="AC25" s="1090"/>
      <c r="AD25" s="1090"/>
      <c r="AE25" s="1090"/>
    </row>
    <row r="26" spans="1:31" ht="34.5" customHeight="1">
      <c r="A26" s="1090"/>
      <c r="B26" s="181"/>
      <c r="C26" s="1740"/>
      <c r="D26" s="1741"/>
      <c r="E26" s="290"/>
      <c r="F26" s="285"/>
      <c r="G26" s="290"/>
      <c r="H26" s="285"/>
      <c r="I26" s="279"/>
      <c r="J26" s="279"/>
      <c r="K26" s="279"/>
      <c r="L26" s="284"/>
      <c r="M26" s="285"/>
      <c r="N26" s="279"/>
      <c r="O26" s="285"/>
      <c r="P26" s="285"/>
      <c r="Q26" s="286"/>
      <c r="R26" s="1801"/>
      <c r="S26" s="1665"/>
      <c r="T26" s="1665"/>
      <c r="U26" s="1665"/>
      <c r="V26" s="1802"/>
      <c r="W26" s="1834"/>
      <c r="X26" s="1115"/>
      <c r="Y26" s="1090"/>
      <c r="Z26" s="1090"/>
      <c r="AA26" s="1090"/>
      <c r="AB26" s="1090"/>
      <c r="AC26" s="1090"/>
      <c r="AD26" s="1090"/>
      <c r="AE26" s="1090"/>
    </row>
    <row r="27" spans="1:31" ht="34.5" customHeight="1">
      <c r="A27" s="1090"/>
      <c r="B27" s="181"/>
      <c r="C27" s="1740"/>
      <c r="D27" s="1741"/>
      <c r="E27" s="290"/>
      <c r="F27" s="285"/>
      <c r="G27" s="290"/>
      <c r="H27" s="285"/>
      <c r="I27" s="279"/>
      <c r="J27" s="279"/>
      <c r="K27" s="279"/>
      <c r="L27" s="284"/>
      <c r="M27" s="285"/>
      <c r="N27" s="279"/>
      <c r="O27" s="285"/>
      <c r="P27" s="285"/>
      <c r="Q27" s="286"/>
      <c r="R27" s="1801"/>
      <c r="S27" s="1665"/>
      <c r="T27" s="1665"/>
      <c r="U27" s="1665"/>
      <c r="V27" s="1802"/>
      <c r="W27" s="1834"/>
      <c r="X27" s="1115"/>
      <c r="Y27" s="1090"/>
      <c r="Z27" s="1090"/>
      <c r="AA27" s="1090"/>
      <c r="AB27" s="1090"/>
      <c r="AC27" s="1090"/>
      <c r="AD27" s="1090"/>
      <c r="AE27" s="1090"/>
    </row>
    <row r="28" spans="1:31" ht="34.5" customHeight="1">
      <c r="A28" s="1090"/>
      <c r="B28" s="181"/>
      <c r="C28" s="1740"/>
      <c r="D28" s="1741"/>
      <c r="E28" s="290"/>
      <c r="F28" s="285"/>
      <c r="G28" s="290"/>
      <c r="H28" s="285"/>
      <c r="I28" s="279"/>
      <c r="J28" s="279"/>
      <c r="K28" s="279"/>
      <c r="L28" s="284"/>
      <c r="M28" s="285"/>
      <c r="N28" s="279"/>
      <c r="O28" s="285"/>
      <c r="P28" s="285"/>
      <c r="Q28" s="286"/>
      <c r="R28" s="1801"/>
      <c r="S28" s="1665"/>
      <c r="T28" s="1665"/>
      <c r="U28" s="1665"/>
      <c r="V28" s="1802"/>
      <c r="W28" s="1834"/>
      <c r="X28" s="1115"/>
      <c r="Y28" s="1090"/>
      <c r="Z28" s="1090"/>
      <c r="AA28" s="1090"/>
      <c r="AB28" s="1090"/>
      <c r="AC28" s="1090"/>
      <c r="AD28" s="1090"/>
      <c r="AE28" s="1090"/>
    </row>
    <row r="29" spans="1:31" ht="34.5" customHeight="1">
      <c r="A29" s="1090"/>
      <c r="B29" s="181"/>
      <c r="C29" s="1740"/>
      <c r="D29" s="1741"/>
      <c r="E29" s="290"/>
      <c r="F29" s="285"/>
      <c r="G29" s="290"/>
      <c r="H29" s="285"/>
      <c r="I29" s="279"/>
      <c r="J29" s="279"/>
      <c r="K29" s="279"/>
      <c r="L29" s="284"/>
      <c r="M29" s="285"/>
      <c r="N29" s="279"/>
      <c r="O29" s="285"/>
      <c r="P29" s="285"/>
      <c r="Q29" s="286"/>
      <c r="R29" s="1801"/>
      <c r="S29" s="1665"/>
      <c r="T29" s="1665"/>
      <c r="U29" s="1665"/>
      <c r="V29" s="1802"/>
      <c r="W29" s="1834"/>
      <c r="X29" s="1115"/>
      <c r="Y29" s="1090"/>
      <c r="Z29" s="1090"/>
      <c r="AA29" s="1090"/>
      <c r="AB29" s="1090"/>
      <c r="AC29" s="1090"/>
      <c r="AD29" s="1090"/>
      <c r="AE29" s="1090"/>
    </row>
    <row r="30" spans="1:31" ht="34.5" customHeight="1">
      <c r="A30" s="1090"/>
      <c r="B30" s="181"/>
      <c r="C30" s="1740"/>
      <c r="D30" s="1741"/>
      <c r="E30" s="290"/>
      <c r="F30" s="285"/>
      <c r="G30" s="290"/>
      <c r="H30" s="285"/>
      <c r="I30" s="279"/>
      <c r="J30" s="279"/>
      <c r="K30" s="279"/>
      <c r="L30" s="284"/>
      <c r="M30" s="285"/>
      <c r="N30" s="279"/>
      <c r="O30" s="285"/>
      <c r="P30" s="285"/>
      <c r="Q30" s="286"/>
      <c r="R30" s="1801"/>
      <c r="S30" s="1665"/>
      <c r="T30" s="1665"/>
      <c r="U30" s="1665"/>
      <c r="V30" s="1802"/>
      <c r="W30" s="1834"/>
      <c r="X30" s="1115"/>
      <c r="Y30" s="1090"/>
      <c r="Z30" s="1090"/>
      <c r="AA30" s="1090"/>
      <c r="AB30" s="1090"/>
      <c r="AC30" s="1090"/>
      <c r="AD30" s="1090"/>
      <c r="AE30" s="1090"/>
    </row>
    <row r="31" spans="1:31">
      <c r="A31" s="1090"/>
      <c r="B31" s="1123"/>
      <c r="C31" s="1124"/>
      <c r="D31" s="1124"/>
      <c r="E31" s="1124"/>
      <c r="F31" s="1124"/>
      <c r="G31" s="1124"/>
      <c r="H31" s="1124"/>
      <c r="I31" s="1124"/>
      <c r="J31" s="1124"/>
      <c r="K31" s="1124"/>
      <c r="L31" s="1125"/>
      <c r="M31" s="1124"/>
      <c r="N31" s="1124"/>
      <c r="O31" s="1124"/>
      <c r="P31" s="1124"/>
      <c r="Q31" s="1124"/>
      <c r="R31" s="1124"/>
      <c r="S31" s="1124"/>
      <c r="T31" s="1126"/>
      <c r="U31" s="94"/>
      <c r="V31" s="94"/>
      <c r="W31" s="1117"/>
      <c r="X31" s="1115"/>
      <c r="Y31" s="1090"/>
      <c r="Z31" s="1090"/>
      <c r="AA31" s="1090"/>
      <c r="AB31" s="1090"/>
      <c r="AC31" s="1090"/>
      <c r="AD31" s="1090"/>
      <c r="AE31" s="1090"/>
    </row>
    <row r="32" spans="1:31" ht="30" customHeight="1">
      <c r="A32" s="1090"/>
      <c r="B32" s="181"/>
      <c r="C32" s="1740"/>
      <c r="D32" s="1741"/>
      <c r="E32" s="290"/>
      <c r="F32" s="285"/>
      <c r="G32" s="290"/>
      <c r="H32" s="285"/>
      <c r="I32" s="279"/>
      <c r="J32" s="279"/>
      <c r="K32" s="279"/>
      <c r="L32" s="284"/>
      <c r="M32" s="285"/>
      <c r="N32" s="279"/>
      <c r="O32" s="285"/>
      <c r="P32" s="285"/>
      <c r="Q32" s="286"/>
      <c r="R32" s="1801"/>
      <c r="S32" s="1665"/>
      <c r="T32" s="1665"/>
      <c r="U32" s="1665"/>
      <c r="V32" s="1802"/>
      <c r="W32" s="1119"/>
      <c r="X32" s="1115"/>
      <c r="Y32" s="1090"/>
      <c r="Z32" s="1090"/>
      <c r="AA32" s="1090"/>
      <c r="AB32" s="1090"/>
      <c r="AC32" s="1090"/>
      <c r="AD32" s="1090"/>
      <c r="AE32" s="1090"/>
    </row>
    <row r="33" spans="1:31" ht="30" customHeight="1">
      <c r="A33" s="1090"/>
      <c r="B33" s="181"/>
      <c r="C33" s="1740"/>
      <c r="D33" s="1741"/>
      <c r="E33" s="290"/>
      <c r="F33" s="285"/>
      <c r="G33" s="290"/>
      <c r="H33" s="285"/>
      <c r="I33" s="279"/>
      <c r="J33" s="279"/>
      <c r="K33" s="279"/>
      <c r="L33" s="284"/>
      <c r="M33" s="285"/>
      <c r="N33" s="279"/>
      <c r="O33" s="285"/>
      <c r="P33" s="285"/>
      <c r="Q33" s="286"/>
      <c r="R33" s="1801"/>
      <c r="S33" s="1665"/>
      <c r="T33" s="1665"/>
      <c r="U33" s="1665"/>
      <c r="V33" s="1802"/>
      <c r="W33" s="1119"/>
      <c r="X33" s="1115"/>
      <c r="Y33" s="1090"/>
      <c r="Z33" s="1090"/>
      <c r="AA33" s="1090"/>
      <c r="AB33" s="1090"/>
      <c r="AC33" s="1090"/>
      <c r="AD33" s="1090"/>
      <c r="AE33" s="1090"/>
    </row>
    <row r="34" spans="1:31" ht="30" customHeight="1">
      <c r="A34" s="1090"/>
      <c r="B34" s="181"/>
      <c r="C34" s="1740"/>
      <c r="D34" s="1741"/>
      <c r="E34" s="290"/>
      <c r="F34" s="285"/>
      <c r="G34" s="290"/>
      <c r="H34" s="285"/>
      <c r="I34" s="279"/>
      <c r="J34" s="279"/>
      <c r="K34" s="279"/>
      <c r="L34" s="284"/>
      <c r="M34" s="285"/>
      <c r="N34" s="279"/>
      <c r="O34" s="285"/>
      <c r="P34" s="285"/>
      <c r="Q34" s="286"/>
      <c r="R34" s="1801"/>
      <c r="S34" s="1665"/>
      <c r="T34" s="1665"/>
      <c r="U34" s="1665"/>
      <c r="V34" s="1802"/>
      <c r="W34" s="1119"/>
      <c r="X34" s="1115"/>
      <c r="Y34" s="1090"/>
      <c r="Z34" s="1090"/>
      <c r="AA34" s="1090"/>
      <c r="AB34" s="1090"/>
      <c r="AC34" s="1090"/>
      <c r="AD34" s="1090"/>
      <c r="AE34" s="1090"/>
    </row>
    <row r="35" spans="1:31" ht="30" customHeight="1">
      <c r="A35" s="1090"/>
      <c r="B35" s="181"/>
      <c r="C35" s="1740"/>
      <c r="D35" s="1741"/>
      <c r="E35" s="290"/>
      <c r="F35" s="285"/>
      <c r="G35" s="290"/>
      <c r="H35" s="285"/>
      <c r="I35" s="279"/>
      <c r="J35" s="279"/>
      <c r="K35" s="279"/>
      <c r="L35" s="284"/>
      <c r="M35" s="285"/>
      <c r="N35" s="279"/>
      <c r="O35" s="285"/>
      <c r="P35" s="285"/>
      <c r="Q35" s="286"/>
      <c r="R35" s="1801"/>
      <c r="S35" s="1665"/>
      <c r="T35" s="1665"/>
      <c r="U35" s="1665"/>
      <c r="V35" s="1802"/>
      <c r="W35" s="1119"/>
      <c r="X35" s="1115"/>
      <c r="Y35" s="1090"/>
      <c r="Z35" s="1090"/>
      <c r="AA35" s="1090"/>
      <c r="AB35" s="1090"/>
      <c r="AC35" s="1090"/>
      <c r="AD35" s="1090"/>
      <c r="AE35" s="1090"/>
    </row>
    <row r="36" spans="1:31" ht="30" customHeight="1">
      <c r="A36" s="1090"/>
      <c r="B36" s="181"/>
      <c r="C36" s="1740"/>
      <c r="D36" s="1741"/>
      <c r="E36" s="290"/>
      <c r="F36" s="285"/>
      <c r="G36" s="290"/>
      <c r="H36" s="285"/>
      <c r="I36" s="279"/>
      <c r="J36" s="279"/>
      <c r="K36" s="279"/>
      <c r="L36" s="284"/>
      <c r="M36" s="285"/>
      <c r="N36" s="279"/>
      <c r="O36" s="285"/>
      <c r="P36" s="285"/>
      <c r="Q36" s="286"/>
      <c r="R36" s="1801"/>
      <c r="S36" s="1665"/>
      <c r="T36" s="1665"/>
      <c r="U36" s="1665"/>
      <c r="V36" s="1802"/>
      <c r="W36" s="1119"/>
      <c r="X36" s="1115"/>
      <c r="Y36" s="1090"/>
      <c r="Z36" s="1090"/>
      <c r="AA36" s="1090"/>
      <c r="AB36" s="1090"/>
      <c r="AC36" s="1090"/>
      <c r="AD36" s="1090"/>
      <c r="AE36" s="1090"/>
    </row>
    <row r="37" spans="1:31" ht="30" customHeight="1">
      <c r="A37" s="1090"/>
      <c r="B37" s="181"/>
      <c r="C37" s="1740"/>
      <c r="D37" s="1741"/>
      <c r="E37" s="290"/>
      <c r="F37" s="285"/>
      <c r="G37" s="290"/>
      <c r="H37" s="285"/>
      <c r="I37" s="279"/>
      <c r="J37" s="279"/>
      <c r="K37" s="279"/>
      <c r="L37" s="284"/>
      <c r="M37" s="285"/>
      <c r="N37" s="279"/>
      <c r="O37" s="285"/>
      <c r="P37" s="285"/>
      <c r="Q37" s="286"/>
      <c r="R37" s="1801"/>
      <c r="S37" s="1665"/>
      <c r="T37" s="1665"/>
      <c r="U37" s="1665"/>
      <c r="V37" s="1802"/>
      <c r="W37" s="1119"/>
      <c r="X37" s="1115"/>
      <c r="Y37" s="1090"/>
      <c r="Z37" s="1090"/>
      <c r="AA37" s="1090"/>
      <c r="AB37" s="1090"/>
      <c r="AC37" s="1090"/>
      <c r="AD37" s="1090"/>
      <c r="AE37" s="1090"/>
    </row>
    <row r="38" spans="1:31" ht="30" customHeight="1">
      <c r="A38" s="1090"/>
      <c r="B38" s="181"/>
      <c r="C38" s="1740"/>
      <c r="D38" s="1741"/>
      <c r="E38" s="290"/>
      <c r="F38" s="285"/>
      <c r="G38" s="290"/>
      <c r="H38" s="285"/>
      <c r="I38" s="279"/>
      <c r="J38" s="279"/>
      <c r="K38" s="279"/>
      <c r="L38" s="284"/>
      <c r="M38" s="285"/>
      <c r="N38" s="279"/>
      <c r="O38" s="285"/>
      <c r="P38" s="285"/>
      <c r="Q38" s="286"/>
      <c r="R38" s="1801"/>
      <c r="S38" s="1665"/>
      <c r="T38" s="1665"/>
      <c r="U38" s="1665"/>
      <c r="V38" s="1802"/>
      <c r="W38" s="1119"/>
      <c r="X38" s="1115"/>
      <c r="Y38" s="1090"/>
      <c r="Z38" s="1090"/>
      <c r="AA38" s="1090"/>
      <c r="AB38" s="1090"/>
      <c r="AC38" s="1090"/>
      <c r="AD38" s="1090"/>
      <c r="AE38" s="1090"/>
    </row>
    <row r="39" spans="1:31" ht="30" customHeight="1">
      <c r="A39" s="1090"/>
      <c r="B39" s="181"/>
      <c r="C39" s="1740"/>
      <c r="D39" s="1741"/>
      <c r="E39" s="290"/>
      <c r="F39" s="285"/>
      <c r="G39" s="290"/>
      <c r="H39" s="285"/>
      <c r="I39" s="279"/>
      <c r="J39" s="279"/>
      <c r="K39" s="279"/>
      <c r="L39" s="284"/>
      <c r="M39" s="285"/>
      <c r="N39" s="279"/>
      <c r="O39" s="285"/>
      <c r="P39" s="285"/>
      <c r="Q39" s="286"/>
      <c r="R39" s="1801"/>
      <c r="S39" s="1665"/>
      <c r="T39" s="1665"/>
      <c r="U39" s="1665"/>
      <c r="V39" s="1802"/>
      <c r="W39" s="1119"/>
      <c r="X39" s="1115"/>
      <c r="Y39" s="1090"/>
      <c r="Z39" s="1090"/>
      <c r="AA39" s="1090"/>
      <c r="AB39" s="1090"/>
      <c r="AC39" s="1090"/>
      <c r="AD39" s="1090"/>
      <c r="AE39" s="1090"/>
    </row>
    <row r="40" spans="1:31" ht="15.75" thickBot="1">
      <c r="A40" s="1090"/>
      <c r="B40" s="1123"/>
      <c r="C40" s="319"/>
      <c r="D40" s="316"/>
      <c r="E40" s="316"/>
      <c r="F40" s="316"/>
      <c r="G40" s="316"/>
      <c r="H40" s="316"/>
      <c r="I40" s="316"/>
      <c r="J40" s="316"/>
      <c r="K40" s="316"/>
      <c r="L40" s="317"/>
      <c r="M40" s="317"/>
      <c r="N40" s="317"/>
      <c r="O40" s="317"/>
      <c r="P40" s="317"/>
      <c r="Q40" s="317"/>
      <c r="R40" s="317"/>
      <c r="S40" s="317"/>
      <c r="T40" s="1127"/>
      <c r="U40" s="312"/>
      <c r="V40" s="312"/>
      <c r="W40" s="1117"/>
      <c r="X40" s="1118"/>
      <c r="Y40" s="1090"/>
      <c r="Z40" s="1090"/>
      <c r="AA40" s="1090"/>
      <c r="AB40" s="1090"/>
      <c r="AC40" s="1090"/>
      <c r="AD40" s="1090"/>
      <c r="AE40" s="1090"/>
    </row>
    <row r="41" spans="1:31" ht="16.5" thickTop="1" thickBot="1">
      <c r="A41" s="1090"/>
      <c r="B41" s="1123"/>
      <c r="C41" s="314" t="s">
        <v>1314</v>
      </c>
      <c r="D41" s="315"/>
      <c r="E41" s="316"/>
      <c r="F41" s="316"/>
      <c r="G41" s="316"/>
      <c r="H41" s="316"/>
      <c r="I41" s="316"/>
      <c r="J41" s="316"/>
      <c r="K41" s="316"/>
      <c r="L41" s="317"/>
      <c r="M41" s="317"/>
      <c r="N41" s="317"/>
      <c r="O41" s="317"/>
      <c r="P41" s="317"/>
      <c r="Q41" s="317"/>
      <c r="R41" s="317"/>
      <c r="S41" s="317"/>
      <c r="T41" s="318"/>
      <c r="U41" s="312"/>
      <c r="V41" s="312"/>
      <c r="W41" s="1117"/>
      <c r="X41" s="1118"/>
      <c r="Y41" s="1090"/>
      <c r="Z41" s="1090"/>
      <c r="AA41" s="1090"/>
      <c r="AB41" s="1090"/>
      <c r="AC41" s="1090"/>
      <c r="AD41" s="1090"/>
      <c r="AE41" s="1090"/>
    </row>
    <row r="42" spans="1:31" ht="3.75" customHeight="1" thickTop="1" thickBot="1">
      <c r="A42" s="1090"/>
      <c r="B42" s="1123"/>
      <c r="C42" s="319"/>
      <c r="D42" s="316"/>
      <c r="E42" s="316"/>
      <c r="F42" s="316"/>
      <c r="G42" s="316"/>
      <c r="H42" s="316"/>
      <c r="I42" s="316"/>
      <c r="J42" s="316"/>
      <c r="K42" s="316"/>
      <c r="L42" s="317"/>
      <c r="M42" s="317"/>
      <c r="N42" s="317"/>
      <c r="O42" s="317"/>
      <c r="P42" s="317"/>
      <c r="Q42" s="317"/>
      <c r="R42" s="317"/>
      <c r="S42" s="317"/>
      <c r="T42" s="318"/>
      <c r="U42" s="312"/>
      <c r="V42" s="312"/>
      <c r="W42" s="1117"/>
      <c r="X42" s="1118"/>
      <c r="Y42" s="1090"/>
      <c r="Z42" s="1090"/>
      <c r="AA42" s="1090"/>
      <c r="AB42" s="1090"/>
      <c r="AC42" s="1090"/>
      <c r="AD42" s="1090"/>
      <c r="AE42" s="1090"/>
    </row>
    <row r="43" spans="1:31" ht="15.75" thickTop="1">
      <c r="A43" s="1090"/>
      <c r="B43" s="1123"/>
      <c r="C43" s="314" t="s">
        <v>161</v>
      </c>
      <c r="D43" s="316"/>
      <c r="E43" s="316"/>
      <c r="F43" s="316"/>
      <c r="G43" s="316"/>
      <c r="H43" s="316"/>
      <c r="I43" s="316"/>
      <c r="J43" s="316"/>
      <c r="K43" s="316"/>
      <c r="L43" s="317"/>
      <c r="M43" s="317"/>
      <c r="N43" s="317"/>
      <c r="O43" s="317"/>
      <c r="P43" s="317"/>
      <c r="Q43" s="317"/>
      <c r="R43" s="317"/>
      <c r="S43" s="317"/>
      <c r="T43" s="320"/>
      <c r="U43" s="321"/>
      <c r="V43" s="321"/>
      <c r="W43" s="1117"/>
      <c r="X43" s="1118"/>
      <c r="Y43" s="1090"/>
      <c r="Z43" s="1090"/>
      <c r="AA43" s="1090"/>
      <c r="AB43" s="1090"/>
      <c r="AC43" s="1090"/>
      <c r="AD43" s="1090"/>
      <c r="AE43" s="1090"/>
    </row>
    <row r="44" spans="1:31" ht="16.5" customHeight="1">
      <c r="A44" s="1090"/>
      <c r="B44" s="181"/>
      <c r="C44" s="1811" t="s">
        <v>162</v>
      </c>
      <c r="D44" s="1850" t="s">
        <v>163</v>
      </c>
      <c r="E44" s="1738" t="s">
        <v>1341</v>
      </c>
      <c r="F44" s="1738" t="s">
        <v>152</v>
      </c>
      <c r="G44" s="1738" t="s">
        <v>165</v>
      </c>
      <c r="H44" s="1738" t="s">
        <v>68</v>
      </c>
      <c r="I44" s="1738" t="s">
        <v>125</v>
      </c>
      <c r="J44" s="1738" t="s">
        <v>126</v>
      </c>
      <c r="K44" s="1738" t="s">
        <v>154</v>
      </c>
      <c r="L44" s="1738" t="s">
        <v>155</v>
      </c>
      <c r="M44" s="1738" t="s">
        <v>128</v>
      </c>
      <c r="N44" s="1742" t="s">
        <v>166</v>
      </c>
      <c r="O44" s="1786"/>
      <c r="P44" s="1803" t="s">
        <v>132</v>
      </c>
      <c r="Q44" s="1804"/>
      <c r="R44" s="1804"/>
      <c r="S44" s="1804"/>
      <c r="T44" s="1804"/>
      <c r="U44" s="1804"/>
      <c r="V44" s="1805"/>
      <c r="W44" s="1114"/>
      <c r="X44" s="1115"/>
      <c r="Y44" s="1090"/>
      <c r="Z44" s="1090"/>
      <c r="AA44" s="1090"/>
      <c r="AB44" s="1090"/>
      <c r="AC44" s="1090"/>
      <c r="AD44" s="1090"/>
      <c r="AE44" s="1090"/>
    </row>
    <row r="45" spans="1:31" ht="24" customHeight="1">
      <c r="A45" s="1090"/>
      <c r="B45" s="181"/>
      <c r="C45" s="1812"/>
      <c r="D45" s="1851"/>
      <c r="E45" s="1739"/>
      <c r="F45" s="1739"/>
      <c r="G45" s="1739"/>
      <c r="H45" s="1739"/>
      <c r="I45" s="1739"/>
      <c r="J45" s="1739"/>
      <c r="K45" s="1739"/>
      <c r="L45" s="1739"/>
      <c r="M45" s="1739"/>
      <c r="N45" s="144" t="s">
        <v>83</v>
      </c>
      <c r="O45" s="1037" t="s">
        <v>84</v>
      </c>
      <c r="P45" s="1806"/>
      <c r="Q45" s="1807"/>
      <c r="R45" s="1807"/>
      <c r="S45" s="1807"/>
      <c r="T45" s="1807"/>
      <c r="U45" s="1807"/>
      <c r="V45" s="1808"/>
      <c r="W45" s="1114"/>
      <c r="X45" s="1115"/>
      <c r="Y45" s="1090"/>
      <c r="Z45" s="1090"/>
      <c r="AA45" s="1090"/>
      <c r="AB45" s="1090"/>
      <c r="AC45" s="1090"/>
      <c r="AD45" s="1090"/>
      <c r="AE45" s="1090"/>
    </row>
    <row r="46" spans="1:31" ht="36.75" customHeight="1">
      <c r="A46" s="1090"/>
      <c r="B46" s="181"/>
      <c r="C46" s="287"/>
      <c r="D46" s="287"/>
      <c r="E46" s="376"/>
      <c r="F46" s="376"/>
      <c r="G46" s="376"/>
      <c r="H46" s="279"/>
      <c r="I46" s="289"/>
      <c r="J46" s="290"/>
      <c r="K46" s="290"/>
      <c r="L46" s="290"/>
      <c r="M46" s="289"/>
      <c r="N46" s="290"/>
      <c r="O46" s="1038"/>
      <c r="P46" s="1771"/>
      <c r="Q46" s="1772"/>
      <c r="R46" s="1772"/>
      <c r="S46" s="1772"/>
      <c r="T46" s="1772"/>
      <c r="U46" s="1772"/>
      <c r="V46" s="1773"/>
      <c r="W46" s="1114"/>
      <c r="X46" s="1115"/>
      <c r="Y46" s="1090"/>
      <c r="Z46" s="1090"/>
      <c r="AA46" s="1090"/>
      <c r="AB46" s="1090"/>
      <c r="AC46" s="1090"/>
      <c r="AD46" s="1090"/>
      <c r="AE46" s="1090"/>
    </row>
    <row r="47" spans="1:31" ht="36.75" customHeight="1">
      <c r="A47" s="1090"/>
      <c r="B47" s="181"/>
      <c r="C47" s="287"/>
      <c r="D47" s="287"/>
      <c r="E47" s="376"/>
      <c r="F47" s="288"/>
      <c r="G47" s="288"/>
      <c r="H47" s="279"/>
      <c r="I47" s="289"/>
      <c r="J47" s="290"/>
      <c r="K47" s="291"/>
      <c r="L47" s="290"/>
      <c r="M47" s="289"/>
      <c r="N47" s="290"/>
      <c r="O47" s="1038"/>
      <c r="P47" s="1771"/>
      <c r="Q47" s="1772"/>
      <c r="R47" s="1772"/>
      <c r="S47" s="1772"/>
      <c r="T47" s="1772"/>
      <c r="U47" s="1772"/>
      <c r="V47" s="1773"/>
      <c r="W47" s="1117"/>
      <c r="X47" s="1115"/>
      <c r="Y47" s="1090"/>
      <c r="Z47" s="1090"/>
      <c r="AA47" s="1090"/>
      <c r="AB47" s="1090"/>
      <c r="AC47" s="1090"/>
      <c r="AD47" s="1090"/>
      <c r="AE47" s="1090"/>
    </row>
    <row r="48" spans="1:31" ht="36.75" customHeight="1">
      <c r="A48" s="1090"/>
      <c r="B48" s="181"/>
      <c r="C48" s="287"/>
      <c r="D48" s="287"/>
      <c r="E48" s="376"/>
      <c r="F48" s="288"/>
      <c r="G48" s="288"/>
      <c r="H48" s="279"/>
      <c r="I48" s="289"/>
      <c r="J48" s="290"/>
      <c r="K48" s="291"/>
      <c r="L48" s="290"/>
      <c r="M48" s="289"/>
      <c r="N48" s="290"/>
      <c r="O48" s="1038"/>
      <c r="P48" s="1771"/>
      <c r="Q48" s="1772"/>
      <c r="R48" s="1772"/>
      <c r="S48" s="1772"/>
      <c r="T48" s="1772"/>
      <c r="U48" s="1772"/>
      <c r="V48" s="1773"/>
      <c r="W48" s="1117"/>
      <c r="X48" s="1115"/>
      <c r="Y48" s="1090"/>
      <c r="Z48" s="1090"/>
      <c r="AA48" s="1090"/>
      <c r="AB48" s="1090"/>
      <c r="AC48" s="1090"/>
      <c r="AD48" s="1090"/>
      <c r="AE48" s="1090"/>
    </row>
    <row r="49" spans="1:31" ht="36.75" customHeight="1">
      <c r="A49" s="1090"/>
      <c r="B49" s="181"/>
      <c r="C49" s="287"/>
      <c r="D49" s="287"/>
      <c r="E49" s="376"/>
      <c r="F49" s="288"/>
      <c r="G49" s="288"/>
      <c r="H49" s="279"/>
      <c r="I49" s="289"/>
      <c r="J49" s="290"/>
      <c r="K49" s="291"/>
      <c r="L49" s="290"/>
      <c r="M49" s="289"/>
      <c r="N49" s="290"/>
      <c r="O49" s="1038"/>
      <c r="P49" s="1771"/>
      <c r="Q49" s="1772"/>
      <c r="R49" s="1772"/>
      <c r="S49" s="1772"/>
      <c r="T49" s="1772"/>
      <c r="U49" s="1772"/>
      <c r="V49" s="1773"/>
      <c r="W49" s="1117"/>
      <c r="X49" s="1115"/>
      <c r="Y49" s="1090"/>
      <c r="Z49" s="1090"/>
      <c r="AA49" s="1090"/>
      <c r="AB49" s="1090"/>
      <c r="AC49" s="1090"/>
      <c r="AD49" s="1090"/>
      <c r="AE49" s="1090"/>
    </row>
    <row r="50" spans="1:31" ht="36.75" customHeight="1">
      <c r="A50" s="1090"/>
      <c r="B50" s="181"/>
      <c r="C50" s="287"/>
      <c r="D50" s="287"/>
      <c r="E50" s="376"/>
      <c r="F50" s="288"/>
      <c r="G50" s="288"/>
      <c r="H50" s="279"/>
      <c r="I50" s="289"/>
      <c r="J50" s="290"/>
      <c r="K50" s="291"/>
      <c r="L50" s="290"/>
      <c r="M50" s="289"/>
      <c r="N50" s="290"/>
      <c r="O50" s="1038"/>
      <c r="P50" s="1771"/>
      <c r="Q50" s="1772"/>
      <c r="R50" s="1772"/>
      <c r="S50" s="1772"/>
      <c r="T50" s="1772"/>
      <c r="U50" s="1772"/>
      <c r="V50" s="1773"/>
      <c r="W50" s="1117"/>
      <c r="X50" s="1115"/>
      <c r="Y50" s="1090"/>
      <c r="Z50" s="1090"/>
      <c r="AA50" s="1090"/>
      <c r="AB50" s="1090"/>
      <c r="AC50" s="1090"/>
      <c r="AD50" s="1090"/>
      <c r="AE50" s="1090"/>
    </row>
    <row r="51" spans="1:31" ht="15.75" thickBot="1">
      <c r="A51" s="1090"/>
      <c r="B51" s="1123"/>
      <c r="C51" s="314"/>
      <c r="D51" s="316"/>
      <c r="E51" s="316"/>
      <c r="F51" s="316"/>
      <c r="G51" s="316"/>
      <c r="H51" s="316"/>
      <c r="I51" s="316"/>
      <c r="J51" s="316"/>
      <c r="K51" s="316"/>
      <c r="L51" s="317"/>
      <c r="M51" s="317"/>
      <c r="N51" s="317"/>
      <c r="O51" s="317"/>
      <c r="P51" s="317"/>
      <c r="Q51" s="317"/>
      <c r="R51" s="317"/>
      <c r="S51" s="317"/>
      <c r="T51" s="317"/>
      <c r="U51" s="1128"/>
      <c r="V51" s="1129"/>
      <c r="W51" s="1117"/>
      <c r="X51" s="1115"/>
      <c r="Y51" s="1090"/>
      <c r="Z51" s="1090"/>
      <c r="AA51" s="1090"/>
      <c r="AB51" s="1090"/>
      <c r="AC51" s="1090"/>
      <c r="AD51" s="1090"/>
      <c r="AE51" s="1090"/>
    </row>
    <row r="52" spans="1:31" ht="15.75" thickTop="1">
      <c r="A52" s="1090"/>
      <c r="B52" s="1123"/>
      <c r="C52" s="322" t="s">
        <v>171</v>
      </c>
      <c r="D52" s="316"/>
      <c r="E52" s="316"/>
      <c r="F52" s="316"/>
      <c r="G52" s="316"/>
      <c r="H52" s="316"/>
      <c r="I52" s="316"/>
      <c r="J52" s="316"/>
      <c r="K52" s="316"/>
      <c r="L52" s="317"/>
      <c r="M52" s="317"/>
      <c r="N52" s="317"/>
      <c r="O52" s="317"/>
      <c r="P52" s="317"/>
      <c r="Q52" s="317"/>
      <c r="R52" s="317"/>
      <c r="S52" s="317"/>
      <c r="T52" s="317"/>
      <c r="U52" s="307"/>
      <c r="V52" s="321"/>
      <c r="W52" s="1117"/>
      <c r="X52" s="1115"/>
      <c r="Y52" s="1090"/>
      <c r="Z52" s="1090"/>
      <c r="AA52" s="1090"/>
      <c r="AB52" s="1090"/>
      <c r="AC52" s="1090"/>
      <c r="AD52" s="1090"/>
      <c r="AE52" s="1090"/>
    </row>
    <row r="53" spans="1:31" ht="26.25" customHeight="1">
      <c r="A53" s="1090"/>
      <c r="B53" s="181"/>
      <c r="C53" s="1774" t="s">
        <v>172</v>
      </c>
      <c r="D53" s="1776"/>
      <c r="E53" s="1738" t="s">
        <v>1341</v>
      </c>
      <c r="F53" s="1738" t="s">
        <v>173</v>
      </c>
      <c r="G53" s="1738" t="s">
        <v>174</v>
      </c>
      <c r="H53" s="1742" t="s">
        <v>175</v>
      </c>
      <c r="I53" s="1743"/>
      <c r="J53" s="1742" t="s">
        <v>157</v>
      </c>
      <c r="K53" s="1786"/>
      <c r="L53" s="1803" t="s">
        <v>132</v>
      </c>
      <c r="M53" s="1804"/>
      <c r="N53" s="1804"/>
      <c r="O53" s="1804"/>
      <c r="P53" s="1804"/>
      <c r="Q53" s="1804"/>
      <c r="R53" s="1804"/>
      <c r="S53" s="1804"/>
      <c r="T53" s="1804"/>
      <c r="U53" s="1804"/>
      <c r="V53" s="1805"/>
      <c r="W53" s="1114"/>
      <c r="X53" s="1115"/>
      <c r="Y53" s="1090"/>
      <c r="Z53" s="1090"/>
      <c r="AA53" s="1090"/>
      <c r="AB53" s="1090"/>
      <c r="AC53" s="1090"/>
      <c r="AD53" s="1090"/>
      <c r="AE53" s="1090"/>
    </row>
    <row r="54" spans="1:31" ht="22.5" customHeight="1">
      <c r="A54" s="1090"/>
      <c r="B54" s="181"/>
      <c r="C54" s="1777"/>
      <c r="D54" s="1779"/>
      <c r="E54" s="1739"/>
      <c r="F54" s="1739"/>
      <c r="G54" s="1739"/>
      <c r="H54" s="144" t="s">
        <v>176</v>
      </c>
      <c r="I54" s="144" t="s">
        <v>177</v>
      </c>
      <c r="J54" s="144" t="s">
        <v>83</v>
      </c>
      <c r="K54" s="1037" t="s">
        <v>84</v>
      </c>
      <c r="L54" s="1841"/>
      <c r="M54" s="1842"/>
      <c r="N54" s="1842"/>
      <c r="O54" s="1842"/>
      <c r="P54" s="1842"/>
      <c r="Q54" s="1842"/>
      <c r="R54" s="1842"/>
      <c r="S54" s="1842"/>
      <c r="T54" s="1842"/>
      <c r="U54" s="1842"/>
      <c r="V54" s="1843"/>
      <c r="W54" s="1114"/>
      <c r="X54" s="1115"/>
      <c r="Y54" s="1090"/>
      <c r="Z54" s="1090"/>
      <c r="AA54" s="1090"/>
      <c r="AB54" s="1090"/>
      <c r="AC54" s="1090"/>
      <c r="AD54" s="1090"/>
      <c r="AE54" s="1090"/>
    </row>
    <row r="55" spans="1:31" ht="34.5" customHeight="1">
      <c r="A55" s="1090"/>
      <c r="B55" s="181"/>
      <c r="C55" s="1809"/>
      <c r="D55" s="1810"/>
      <c r="E55" s="1303"/>
      <c r="F55" s="290"/>
      <c r="G55" s="290"/>
      <c r="H55" s="290"/>
      <c r="I55" s="290"/>
      <c r="J55" s="290"/>
      <c r="K55" s="1038"/>
      <c r="L55" s="1771"/>
      <c r="M55" s="1772"/>
      <c r="N55" s="1772"/>
      <c r="O55" s="1772"/>
      <c r="P55" s="1772"/>
      <c r="Q55" s="1772"/>
      <c r="R55" s="1772"/>
      <c r="S55" s="1772"/>
      <c r="T55" s="1772"/>
      <c r="U55" s="1772"/>
      <c r="V55" s="1773"/>
      <c r="W55" s="1114"/>
      <c r="X55" s="1115"/>
      <c r="Y55" s="1090"/>
      <c r="Z55" s="1090"/>
      <c r="AA55" s="1090"/>
      <c r="AB55" s="1090"/>
      <c r="AC55" s="1090"/>
      <c r="AD55" s="1090"/>
      <c r="AE55" s="1090"/>
    </row>
    <row r="56" spans="1:31" ht="34.5" customHeight="1">
      <c r="A56" s="1090"/>
      <c r="B56" s="181"/>
      <c r="C56" s="1809"/>
      <c r="D56" s="1810"/>
      <c r="E56" s="376"/>
      <c r="F56" s="288"/>
      <c r="G56" s="288"/>
      <c r="H56" s="279"/>
      <c r="I56" s="289"/>
      <c r="J56" s="290"/>
      <c r="K56" s="1216"/>
      <c r="L56" s="1852"/>
      <c r="M56" s="1853"/>
      <c r="N56" s="1853"/>
      <c r="O56" s="1853"/>
      <c r="P56" s="1853"/>
      <c r="Q56" s="1853"/>
      <c r="R56" s="1853"/>
      <c r="S56" s="1853"/>
      <c r="T56" s="1853"/>
      <c r="U56" s="1853"/>
      <c r="V56" s="1854"/>
      <c r="W56" s="1114"/>
      <c r="X56" s="1115"/>
      <c r="Y56" s="1090"/>
      <c r="Z56" s="1090"/>
      <c r="AA56" s="1090"/>
      <c r="AB56" s="1090"/>
      <c r="AC56" s="1090"/>
      <c r="AD56" s="1090"/>
      <c r="AE56" s="1090"/>
    </row>
    <row r="57" spans="1:31" ht="34.5" customHeight="1">
      <c r="A57" s="1090"/>
      <c r="B57" s="181"/>
      <c r="C57" s="1809"/>
      <c r="D57" s="1810"/>
      <c r="E57" s="376"/>
      <c r="F57" s="288"/>
      <c r="G57" s="288"/>
      <c r="H57" s="279"/>
      <c r="I57" s="289"/>
      <c r="J57" s="290"/>
      <c r="K57" s="1216"/>
      <c r="L57" s="1855"/>
      <c r="M57" s="1856"/>
      <c r="N57" s="1856"/>
      <c r="O57" s="1856"/>
      <c r="P57" s="1856"/>
      <c r="Q57" s="1856"/>
      <c r="R57" s="1856"/>
      <c r="S57" s="1856"/>
      <c r="T57" s="1856"/>
      <c r="U57" s="1856"/>
      <c r="V57" s="1857"/>
      <c r="W57" s="1114"/>
      <c r="X57" s="1115"/>
      <c r="Y57" s="1090"/>
      <c r="Z57" s="1090"/>
      <c r="AA57" s="1090"/>
      <c r="AB57" s="1090"/>
      <c r="AC57" s="1090"/>
      <c r="AD57" s="1090"/>
      <c r="AE57" s="1090"/>
    </row>
    <row r="58" spans="1:31" ht="34.5" customHeight="1">
      <c r="A58" s="1090"/>
      <c r="B58" s="181"/>
      <c r="C58" s="1809"/>
      <c r="D58" s="1810"/>
      <c r="E58" s="376"/>
      <c r="F58" s="288"/>
      <c r="G58" s="288"/>
      <c r="H58" s="279"/>
      <c r="I58" s="289"/>
      <c r="J58" s="290"/>
      <c r="K58" s="1216"/>
      <c r="L58" s="1858"/>
      <c r="M58" s="1856"/>
      <c r="N58" s="1856"/>
      <c r="O58" s="1856"/>
      <c r="P58" s="1856"/>
      <c r="Q58" s="1856"/>
      <c r="R58" s="1856"/>
      <c r="S58" s="1856"/>
      <c r="T58" s="1856"/>
      <c r="U58" s="1856"/>
      <c r="V58" s="1859"/>
      <c r="W58" s="1114"/>
      <c r="X58" s="1115"/>
      <c r="Y58" s="1090"/>
      <c r="Z58" s="1090"/>
      <c r="AA58" s="1090"/>
      <c r="AB58" s="1090"/>
      <c r="AC58" s="1090"/>
      <c r="AD58" s="1090"/>
      <c r="AE58" s="1090"/>
    </row>
    <row r="59" spans="1:31" ht="34.5" customHeight="1">
      <c r="A59" s="1090"/>
      <c r="B59" s="181"/>
      <c r="C59" s="1809"/>
      <c r="D59" s="1810"/>
      <c r="E59" s="376"/>
      <c r="F59" s="288"/>
      <c r="G59" s="288"/>
      <c r="H59" s="279"/>
      <c r="I59" s="289"/>
      <c r="J59" s="290"/>
      <c r="K59" s="1216"/>
      <c r="L59" s="1858"/>
      <c r="M59" s="1856"/>
      <c r="N59" s="1856"/>
      <c r="O59" s="1856"/>
      <c r="P59" s="1856"/>
      <c r="Q59" s="1856"/>
      <c r="R59" s="1856"/>
      <c r="S59" s="1856"/>
      <c r="T59" s="1856"/>
      <c r="U59" s="1856"/>
      <c r="V59" s="1859"/>
      <c r="W59" s="1114"/>
      <c r="X59" s="1115"/>
      <c r="Y59" s="1090"/>
      <c r="Z59" s="1090"/>
      <c r="AA59" s="1090"/>
      <c r="AB59" s="1090"/>
      <c r="AC59" s="1090"/>
      <c r="AD59" s="1090"/>
      <c r="AE59" s="1090"/>
    </row>
    <row r="60" spans="1:31" ht="15.75" thickBot="1">
      <c r="A60" s="1090"/>
      <c r="B60" s="1123"/>
      <c r="C60" s="314"/>
      <c r="D60" s="316"/>
      <c r="E60" s="316"/>
      <c r="F60" s="316"/>
      <c r="G60" s="316"/>
      <c r="H60" s="316"/>
      <c r="I60" s="316"/>
      <c r="J60" s="316"/>
      <c r="K60" s="316"/>
      <c r="L60" s="317"/>
      <c r="M60" s="317"/>
      <c r="N60" s="317"/>
      <c r="O60" s="317"/>
      <c r="P60" s="317"/>
      <c r="Q60" s="317"/>
      <c r="R60" s="317"/>
      <c r="S60" s="317"/>
      <c r="T60" s="317"/>
      <c r="U60" s="1128"/>
      <c r="V60" s="1129"/>
      <c r="W60" s="1117"/>
      <c r="X60" s="1115"/>
      <c r="Y60" s="1090"/>
      <c r="Z60" s="1090"/>
      <c r="AA60" s="1090"/>
      <c r="AB60" s="1090"/>
      <c r="AC60" s="1090"/>
      <c r="AD60" s="1090"/>
      <c r="AE60" s="1090"/>
    </row>
    <row r="61" spans="1:31" ht="15.75" thickTop="1">
      <c r="A61" s="1090"/>
      <c r="B61" s="1123"/>
      <c r="C61" s="323" t="s">
        <v>1315</v>
      </c>
      <c r="D61" s="316"/>
      <c r="E61" s="316"/>
      <c r="F61" s="316"/>
      <c r="G61" s="316"/>
      <c r="H61" s="316"/>
      <c r="I61" s="316"/>
      <c r="J61" s="316"/>
      <c r="K61" s="316"/>
      <c r="L61" s="317"/>
      <c r="M61" s="317"/>
      <c r="N61" s="317"/>
      <c r="O61" s="317"/>
      <c r="P61" s="1217"/>
      <c r="Q61" s="317"/>
      <c r="R61" s="317"/>
      <c r="S61" s="317"/>
      <c r="T61" s="317"/>
      <c r="U61" s="307"/>
      <c r="V61" s="321"/>
      <c r="W61" s="1117"/>
      <c r="X61" s="1115"/>
      <c r="Y61" s="1090"/>
      <c r="Z61" s="1090"/>
      <c r="AA61" s="1090"/>
      <c r="AB61" s="1090"/>
      <c r="AC61" s="1090"/>
      <c r="AD61" s="1090"/>
      <c r="AE61" s="1090"/>
    </row>
    <row r="62" spans="1:31" ht="25.5" customHeight="1">
      <c r="A62" s="1090"/>
      <c r="B62" s="181"/>
      <c r="C62" s="1844" t="s">
        <v>1388</v>
      </c>
      <c r="D62" s="1845"/>
      <c r="E62" s="1846"/>
      <c r="F62" s="1797" t="s">
        <v>123</v>
      </c>
      <c r="G62" s="1798"/>
      <c r="H62" s="1797" t="s">
        <v>124</v>
      </c>
      <c r="I62" s="1798"/>
      <c r="J62" s="1738" t="s">
        <v>154</v>
      </c>
      <c r="K62" s="1738" t="s">
        <v>155</v>
      </c>
      <c r="L62" s="1738" t="s">
        <v>128</v>
      </c>
      <c r="M62" s="1738" t="s">
        <v>131</v>
      </c>
      <c r="N62" s="1742" t="s">
        <v>166</v>
      </c>
      <c r="O62" s="1786"/>
      <c r="P62" s="1803" t="s">
        <v>132</v>
      </c>
      <c r="Q62" s="1804"/>
      <c r="R62" s="1804"/>
      <c r="S62" s="1804"/>
      <c r="T62" s="1804"/>
      <c r="U62" s="1804"/>
      <c r="V62" s="1805"/>
      <c r="W62" s="1114"/>
      <c r="X62" s="1115"/>
      <c r="Y62" s="1090"/>
      <c r="Z62" s="1090"/>
      <c r="AA62" s="1090"/>
      <c r="AB62" s="1090"/>
      <c r="AC62" s="1090"/>
      <c r="AD62" s="1090"/>
      <c r="AE62" s="1090"/>
    </row>
    <row r="63" spans="1:31" ht="45" customHeight="1">
      <c r="A63" s="1090"/>
      <c r="B63" s="181"/>
      <c r="C63" s="1847"/>
      <c r="D63" s="1848"/>
      <c r="E63" s="1849"/>
      <c r="F63" s="1390" t="s">
        <v>133</v>
      </c>
      <c r="G63" s="1390" t="s">
        <v>134</v>
      </c>
      <c r="H63" s="1390" t="s">
        <v>133</v>
      </c>
      <c r="I63" s="1390" t="s">
        <v>134</v>
      </c>
      <c r="J63" s="1739"/>
      <c r="K63" s="1739"/>
      <c r="L63" s="1739"/>
      <c r="M63" s="1739"/>
      <c r="N63" s="144" t="s">
        <v>83</v>
      </c>
      <c r="O63" s="1037" t="s">
        <v>84</v>
      </c>
      <c r="P63" s="1806"/>
      <c r="Q63" s="1807"/>
      <c r="R63" s="1807"/>
      <c r="S63" s="1807"/>
      <c r="T63" s="1807"/>
      <c r="U63" s="1807"/>
      <c r="V63" s="1808"/>
      <c r="W63" s="1114"/>
      <c r="X63" s="1115"/>
      <c r="Y63" s="1090"/>
      <c r="Z63" s="1090"/>
      <c r="AA63" s="1090"/>
      <c r="AB63" s="1090"/>
      <c r="AC63" s="1090"/>
      <c r="AD63" s="1090"/>
      <c r="AE63" s="1090"/>
    </row>
    <row r="64" spans="1:31" ht="9.75" customHeight="1">
      <c r="A64" s="1090"/>
      <c r="B64" s="1123"/>
      <c r="C64" s="372"/>
      <c r="D64" s="1124"/>
      <c r="E64" s="1124"/>
      <c r="F64" s="1124"/>
      <c r="G64" s="1124"/>
      <c r="H64" s="1124"/>
      <c r="I64" s="1124"/>
      <c r="J64" s="1124"/>
      <c r="K64" s="1124"/>
      <c r="L64" s="1125"/>
      <c r="M64" s="1125"/>
      <c r="N64" s="1125"/>
      <c r="O64" s="1125"/>
      <c r="P64" s="1125"/>
      <c r="Q64" s="1125"/>
      <c r="R64" s="1125"/>
      <c r="S64" s="1125"/>
      <c r="T64" s="1130"/>
      <c r="U64" s="1131"/>
      <c r="V64" s="1132"/>
      <c r="W64" s="1117"/>
      <c r="X64" s="1115"/>
      <c r="Y64" s="1090"/>
      <c r="Z64" s="1090"/>
      <c r="AA64" s="1090"/>
      <c r="AB64" s="1090"/>
      <c r="AC64" s="1090"/>
      <c r="AD64" s="1090"/>
      <c r="AE64" s="1090"/>
    </row>
    <row r="65" spans="1:31" ht="53.25" customHeight="1">
      <c r="A65" s="1090"/>
      <c r="B65" s="181"/>
      <c r="C65" s="1770"/>
      <c r="D65" s="1751"/>
      <c r="E65" s="1752"/>
      <c r="F65" s="290"/>
      <c r="G65" s="1210"/>
      <c r="H65" s="290"/>
      <c r="I65" s="290"/>
      <c r="J65" s="290"/>
      <c r="K65" s="290"/>
      <c r="L65" s="289"/>
      <c r="M65" s="290"/>
      <c r="N65" s="290"/>
      <c r="O65" s="1038"/>
      <c r="P65" s="1771"/>
      <c r="Q65" s="1772"/>
      <c r="R65" s="1772"/>
      <c r="S65" s="1772"/>
      <c r="T65" s="1772"/>
      <c r="U65" s="1772"/>
      <c r="V65" s="1773"/>
      <c r="W65" s="1114"/>
      <c r="X65" s="1115"/>
      <c r="Y65" s="1090"/>
      <c r="Z65" s="1090"/>
      <c r="AA65" s="1090"/>
      <c r="AB65" s="1090"/>
      <c r="AC65" s="1090"/>
      <c r="AD65" s="1090"/>
      <c r="AE65" s="1090"/>
    </row>
    <row r="66" spans="1:31" ht="40.5" customHeight="1">
      <c r="A66" s="1090"/>
      <c r="B66" s="181"/>
      <c r="C66" s="1770"/>
      <c r="D66" s="1751"/>
      <c r="E66" s="1752"/>
      <c r="F66" s="290"/>
      <c r="G66" s="1210"/>
      <c r="H66" s="290"/>
      <c r="I66" s="290"/>
      <c r="J66" s="290"/>
      <c r="K66" s="290"/>
      <c r="L66" s="289"/>
      <c r="M66" s="290"/>
      <c r="N66" s="289"/>
      <c r="O66" s="289"/>
      <c r="P66" s="1771"/>
      <c r="Q66" s="1772"/>
      <c r="R66" s="1772"/>
      <c r="S66" s="1772"/>
      <c r="T66" s="1772"/>
      <c r="U66" s="1772"/>
      <c r="V66" s="1773"/>
      <c r="W66" s="1117"/>
      <c r="X66" s="1115"/>
      <c r="Y66" s="1090"/>
      <c r="Z66" s="1090"/>
      <c r="AA66" s="1090"/>
      <c r="AB66" s="1090"/>
      <c r="AC66" s="1090"/>
      <c r="AD66" s="1090"/>
      <c r="AE66" s="1090"/>
    </row>
    <row r="67" spans="1:31" ht="40.5" customHeight="1">
      <c r="A67" s="1090"/>
      <c r="B67" s="181"/>
      <c r="C67" s="1770"/>
      <c r="D67" s="1751"/>
      <c r="E67" s="1752"/>
      <c r="F67" s="290"/>
      <c r="G67" s="292"/>
      <c r="H67" s="290"/>
      <c r="I67" s="292"/>
      <c r="J67" s="290"/>
      <c r="K67" s="290"/>
      <c r="L67" s="289"/>
      <c r="M67" s="290"/>
      <c r="N67" s="289"/>
      <c r="O67" s="289"/>
      <c r="P67" s="1755"/>
      <c r="Q67" s="1756"/>
      <c r="R67" s="1756"/>
      <c r="S67" s="1756"/>
      <c r="T67" s="1756"/>
      <c r="U67" s="1756"/>
      <c r="V67" s="1757"/>
      <c r="W67" s="1117"/>
      <c r="X67" s="1115"/>
      <c r="Y67" s="1090"/>
      <c r="Z67" s="1090"/>
      <c r="AA67" s="1090"/>
      <c r="AB67" s="1090"/>
      <c r="AC67" s="1090"/>
      <c r="AD67" s="1090"/>
      <c r="AE67" s="1090"/>
    </row>
    <row r="68" spans="1:31" ht="40.5" customHeight="1">
      <c r="A68" s="1090"/>
      <c r="B68" s="181"/>
      <c r="C68" s="1770"/>
      <c r="D68" s="1751"/>
      <c r="E68" s="1752"/>
      <c r="F68" s="290"/>
      <c r="G68" s="292"/>
      <c r="H68" s="290"/>
      <c r="I68" s="292"/>
      <c r="J68" s="290"/>
      <c r="K68" s="290"/>
      <c r="L68" s="289"/>
      <c r="M68" s="290"/>
      <c r="N68" s="289"/>
      <c r="O68" s="289"/>
      <c r="P68" s="1755"/>
      <c r="Q68" s="1756"/>
      <c r="R68" s="1756"/>
      <c r="S68" s="1756"/>
      <c r="T68" s="1756"/>
      <c r="U68" s="1756"/>
      <c r="V68" s="1757"/>
      <c r="W68" s="1117"/>
      <c r="X68" s="1115"/>
      <c r="Y68" s="1090"/>
      <c r="Z68" s="1090"/>
      <c r="AA68" s="1090"/>
      <c r="AB68" s="1090"/>
      <c r="AC68" s="1090"/>
      <c r="AD68" s="1090"/>
      <c r="AE68" s="1090"/>
    </row>
    <row r="69" spans="1:31" ht="40.5" customHeight="1">
      <c r="A69" s="1090"/>
      <c r="B69" s="181"/>
      <c r="C69" s="1770"/>
      <c r="D69" s="1751"/>
      <c r="E69" s="1752"/>
      <c r="F69" s="290"/>
      <c r="G69" s="292"/>
      <c r="H69" s="290"/>
      <c r="I69" s="292"/>
      <c r="J69" s="290"/>
      <c r="K69" s="290"/>
      <c r="L69" s="289"/>
      <c r="M69" s="290"/>
      <c r="N69" s="289"/>
      <c r="O69" s="289"/>
      <c r="P69" s="1755"/>
      <c r="Q69" s="1756"/>
      <c r="R69" s="1756"/>
      <c r="S69" s="1756"/>
      <c r="T69" s="1756"/>
      <c r="U69" s="1756"/>
      <c r="V69" s="1757"/>
      <c r="W69" s="1117"/>
      <c r="X69" s="1115"/>
      <c r="Y69" s="1090"/>
      <c r="Z69" s="1090"/>
      <c r="AA69" s="1090"/>
      <c r="AB69" s="1090"/>
      <c r="AC69" s="1090"/>
      <c r="AD69" s="1090"/>
      <c r="AE69" s="1090"/>
    </row>
    <row r="70" spans="1:31" ht="40.5" customHeight="1">
      <c r="A70" s="1090"/>
      <c r="B70" s="181"/>
      <c r="C70" s="1770"/>
      <c r="D70" s="1751"/>
      <c r="E70" s="1752"/>
      <c r="F70" s="290"/>
      <c r="G70" s="292"/>
      <c r="H70" s="290"/>
      <c r="I70" s="292"/>
      <c r="J70" s="290"/>
      <c r="K70" s="290"/>
      <c r="L70" s="289"/>
      <c r="M70" s="290"/>
      <c r="N70" s="289"/>
      <c r="O70" s="289"/>
      <c r="P70" s="1755"/>
      <c r="Q70" s="1756"/>
      <c r="R70" s="1756"/>
      <c r="S70" s="1756"/>
      <c r="T70" s="1756"/>
      <c r="U70" s="1756"/>
      <c r="V70" s="1757"/>
      <c r="W70" s="1117"/>
      <c r="X70" s="1115"/>
      <c r="Y70" s="1090"/>
      <c r="Z70" s="1090"/>
      <c r="AA70" s="1090"/>
      <c r="AB70" s="1090"/>
      <c r="AC70" s="1090"/>
      <c r="AD70" s="1090"/>
      <c r="AE70" s="1090"/>
    </row>
    <row r="71" spans="1:31">
      <c r="A71" s="1090"/>
      <c r="B71" s="1123"/>
      <c r="C71" s="372"/>
      <c r="D71" s="1124"/>
      <c r="E71" s="1124"/>
      <c r="F71" s="1124"/>
      <c r="G71" s="1124"/>
      <c r="H71" s="1124"/>
      <c r="I71" s="1124"/>
      <c r="J71" s="1133"/>
      <c r="K71" s="1133"/>
      <c r="L71" s="1125"/>
      <c r="M71" s="1125"/>
      <c r="N71" s="1125"/>
      <c r="O71" s="1125"/>
      <c r="P71" s="1125"/>
      <c r="Q71" s="1125"/>
      <c r="R71" s="1125"/>
      <c r="S71" s="1125"/>
      <c r="T71" s="1130"/>
      <c r="U71" s="1131"/>
      <c r="V71" s="1132"/>
      <c r="W71" s="1117"/>
      <c r="X71" s="1115"/>
      <c r="Y71" s="1090"/>
      <c r="Z71" s="1090"/>
      <c r="AA71" s="1090"/>
      <c r="AB71" s="1090"/>
      <c r="AC71" s="1090"/>
      <c r="AD71" s="1090"/>
      <c r="AE71" s="1090"/>
    </row>
    <row r="72" spans="1:31" ht="22.5" customHeight="1">
      <c r="A72" s="1090"/>
      <c r="B72" s="181"/>
      <c r="C72" s="1770"/>
      <c r="D72" s="1751"/>
      <c r="E72" s="1752"/>
      <c r="F72" s="290"/>
      <c r="G72" s="290"/>
      <c r="H72" s="290"/>
      <c r="I72" s="290"/>
      <c r="J72" s="290"/>
      <c r="K72" s="290"/>
      <c r="L72" s="289"/>
      <c r="M72" s="290"/>
      <c r="N72" s="290"/>
      <c r="O72" s="1038"/>
      <c r="P72" s="1758"/>
      <c r="Q72" s="1759"/>
      <c r="R72" s="1759"/>
      <c r="S72" s="1759"/>
      <c r="T72" s="1759"/>
      <c r="U72" s="1759"/>
      <c r="V72" s="1760"/>
      <c r="W72" s="1114"/>
      <c r="X72" s="1115"/>
      <c r="Y72" s="1090"/>
      <c r="Z72" s="1090"/>
      <c r="AA72" s="1090"/>
      <c r="AB72" s="1090"/>
      <c r="AC72" s="1090"/>
      <c r="AD72" s="1090"/>
      <c r="AE72" s="1090"/>
    </row>
    <row r="73" spans="1:31" ht="22.5" customHeight="1">
      <c r="A73" s="1090"/>
      <c r="B73" s="181"/>
      <c r="C73" s="1770"/>
      <c r="D73" s="1751"/>
      <c r="E73" s="1752"/>
      <c r="F73" s="290"/>
      <c r="G73" s="290"/>
      <c r="H73" s="290"/>
      <c r="I73" s="290"/>
      <c r="J73" s="290"/>
      <c r="K73" s="290"/>
      <c r="L73" s="289"/>
      <c r="M73" s="290"/>
      <c r="N73" s="289"/>
      <c r="O73" s="293"/>
      <c r="P73" s="1761"/>
      <c r="Q73" s="1762"/>
      <c r="R73" s="1762"/>
      <c r="S73" s="1762"/>
      <c r="T73" s="1762"/>
      <c r="U73" s="1762"/>
      <c r="V73" s="1763"/>
      <c r="W73" s="1114"/>
      <c r="X73" s="1115"/>
      <c r="Y73" s="1090"/>
      <c r="Z73" s="1090"/>
      <c r="AA73" s="1090"/>
      <c r="AB73" s="1090"/>
      <c r="AC73" s="1090"/>
      <c r="AD73" s="1090"/>
      <c r="AE73" s="1090"/>
    </row>
    <row r="74" spans="1:31" ht="22.5" customHeight="1">
      <c r="A74" s="1090"/>
      <c r="B74" s="181"/>
      <c r="C74" s="1770"/>
      <c r="D74" s="1751"/>
      <c r="E74" s="1752"/>
      <c r="F74" s="290"/>
      <c r="G74" s="292"/>
      <c r="H74" s="290"/>
      <c r="I74" s="292"/>
      <c r="J74" s="290"/>
      <c r="K74" s="290"/>
      <c r="L74" s="289"/>
      <c r="M74" s="290"/>
      <c r="N74" s="289"/>
      <c r="O74" s="293"/>
      <c r="P74" s="1758"/>
      <c r="Q74" s="1759"/>
      <c r="R74" s="1759"/>
      <c r="S74" s="1759"/>
      <c r="T74" s="1759"/>
      <c r="U74" s="1759"/>
      <c r="V74" s="1760"/>
      <c r="W74" s="1114"/>
      <c r="X74" s="1115"/>
      <c r="Y74" s="1090"/>
      <c r="Z74" s="1090"/>
      <c r="AA74" s="1090"/>
      <c r="AB74" s="1090"/>
      <c r="AC74" s="1090"/>
      <c r="AD74" s="1090"/>
      <c r="AE74" s="1090"/>
    </row>
    <row r="75" spans="1:31" ht="22.5" customHeight="1">
      <c r="A75" s="1090"/>
      <c r="B75" s="181"/>
      <c r="C75" s="1770"/>
      <c r="D75" s="1751"/>
      <c r="E75" s="1752"/>
      <c r="F75" s="290"/>
      <c r="G75" s="292"/>
      <c r="H75" s="290"/>
      <c r="I75" s="292"/>
      <c r="J75" s="290"/>
      <c r="K75" s="290"/>
      <c r="L75" s="289"/>
      <c r="M75" s="290"/>
      <c r="N75" s="289"/>
      <c r="O75" s="293"/>
      <c r="P75" s="1758"/>
      <c r="Q75" s="1759"/>
      <c r="R75" s="1759"/>
      <c r="S75" s="1759"/>
      <c r="T75" s="1759"/>
      <c r="U75" s="1759"/>
      <c r="V75" s="1760"/>
      <c r="W75" s="1114"/>
      <c r="X75" s="1115"/>
      <c r="Y75" s="1090"/>
      <c r="Z75" s="1090"/>
      <c r="AA75" s="1090"/>
      <c r="AB75" s="1090"/>
      <c r="AC75" s="1090"/>
      <c r="AD75" s="1090"/>
      <c r="AE75" s="1090"/>
    </row>
    <row r="76" spans="1:31" ht="22.5" customHeight="1">
      <c r="A76" s="1090"/>
      <c r="B76" s="181"/>
      <c r="C76" s="1770"/>
      <c r="D76" s="1751"/>
      <c r="E76" s="1752"/>
      <c r="F76" s="290"/>
      <c r="G76" s="292"/>
      <c r="H76" s="290"/>
      <c r="I76" s="292"/>
      <c r="J76" s="290"/>
      <c r="K76" s="290"/>
      <c r="L76" s="289"/>
      <c r="M76" s="290"/>
      <c r="N76" s="289"/>
      <c r="O76" s="293"/>
      <c r="P76" s="1758"/>
      <c r="Q76" s="1759"/>
      <c r="R76" s="1759"/>
      <c r="S76" s="1759"/>
      <c r="T76" s="1759"/>
      <c r="U76" s="1759"/>
      <c r="V76" s="1760"/>
      <c r="W76" s="1114"/>
      <c r="X76" s="1115"/>
      <c r="Y76" s="1090"/>
      <c r="Z76" s="1090"/>
      <c r="AA76" s="1090"/>
      <c r="AB76" s="1090"/>
      <c r="AC76" s="1090"/>
      <c r="AD76" s="1090"/>
      <c r="AE76" s="1090"/>
    </row>
    <row r="77" spans="1:31" ht="22.5" customHeight="1">
      <c r="A77" s="1090"/>
      <c r="B77" s="181"/>
      <c r="C77" s="1770"/>
      <c r="D77" s="1751"/>
      <c r="E77" s="1752"/>
      <c r="F77" s="290"/>
      <c r="G77" s="292"/>
      <c r="H77" s="290"/>
      <c r="I77" s="292"/>
      <c r="J77" s="290"/>
      <c r="K77" s="290"/>
      <c r="L77" s="289"/>
      <c r="M77" s="290"/>
      <c r="N77" s="289"/>
      <c r="O77" s="293"/>
      <c r="P77" s="1758"/>
      <c r="Q77" s="1759"/>
      <c r="R77" s="1759"/>
      <c r="S77" s="1759"/>
      <c r="T77" s="1759"/>
      <c r="U77" s="1759"/>
      <c r="V77" s="1760"/>
      <c r="W77" s="1114"/>
      <c r="X77" s="1115"/>
      <c r="Y77" s="1090"/>
      <c r="Z77" s="1090"/>
      <c r="AA77" s="1090"/>
      <c r="AB77" s="1090"/>
      <c r="AC77" s="1090"/>
      <c r="AD77" s="1090"/>
      <c r="AE77" s="1090"/>
    </row>
    <row r="78" spans="1:31">
      <c r="A78" s="1090"/>
      <c r="B78" s="181"/>
      <c r="C78" s="1770"/>
      <c r="D78" s="1751"/>
      <c r="E78" s="1752"/>
      <c r="F78" s="290"/>
      <c r="G78" s="292"/>
      <c r="H78" s="290"/>
      <c r="I78" s="292"/>
      <c r="J78" s="290"/>
      <c r="K78" s="290"/>
      <c r="L78" s="289"/>
      <c r="M78" s="290"/>
      <c r="N78" s="289"/>
      <c r="O78" s="293"/>
      <c r="P78" s="1758"/>
      <c r="Q78" s="1759"/>
      <c r="R78" s="1759"/>
      <c r="S78" s="1759"/>
      <c r="T78" s="1759"/>
      <c r="U78" s="1759"/>
      <c r="V78" s="1760"/>
      <c r="W78" s="1114"/>
      <c r="X78" s="1115"/>
      <c r="Y78" s="1090"/>
      <c r="Z78" s="1090"/>
      <c r="AA78" s="1090"/>
      <c r="AB78" s="1090"/>
      <c r="AC78" s="1090"/>
      <c r="AD78" s="1090"/>
      <c r="AE78" s="1090"/>
    </row>
    <row r="79" spans="1:31" ht="15.75" thickBot="1">
      <c r="A79" s="1090"/>
      <c r="B79" s="1123"/>
      <c r="C79" s="372"/>
      <c r="D79" s="1124"/>
      <c r="E79" s="1124"/>
      <c r="F79" s="1124"/>
      <c r="G79" s="1124"/>
      <c r="H79" s="1124"/>
      <c r="I79" s="1124"/>
      <c r="J79" s="1133"/>
      <c r="K79" s="1133"/>
      <c r="L79" s="1125"/>
      <c r="M79" s="1125"/>
      <c r="N79" s="1125"/>
      <c r="O79" s="1125"/>
      <c r="P79" s="1125"/>
      <c r="Q79" s="1125"/>
      <c r="R79" s="1125"/>
      <c r="S79" s="1125"/>
      <c r="T79" s="1130"/>
      <c r="U79" s="1128"/>
      <c r="V79" s="1129"/>
      <c r="W79" s="1117"/>
      <c r="X79" s="1115"/>
      <c r="Y79" s="1090"/>
      <c r="Z79" s="1090"/>
      <c r="AA79" s="1090"/>
      <c r="AB79" s="1090"/>
      <c r="AC79" s="1090"/>
      <c r="AD79" s="1090"/>
      <c r="AE79" s="1090"/>
    </row>
    <row r="80" spans="1:31" ht="16.5" thickTop="1" thickBot="1">
      <c r="A80" s="1090"/>
      <c r="B80" s="1134"/>
      <c r="C80" s="1764" t="s">
        <v>1316</v>
      </c>
      <c r="D80" s="1765"/>
      <c r="E80" s="1765"/>
      <c r="F80" s="1765"/>
      <c r="G80" s="1765"/>
      <c r="H80" s="1765"/>
      <c r="I80" s="1765"/>
      <c r="J80" s="1765"/>
      <c r="K80" s="1765"/>
      <c r="L80" s="1765"/>
      <c r="M80" s="1765"/>
      <c r="N80" s="1765"/>
      <c r="O80" s="1765"/>
      <c r="P80" s="1765"/>
      <c r="Q80" s="1765"/>
      <c r="R80" s="1765"/>
      <c r="S80" s="1765"/>
      <c r="T80" s="1766"/>
      <c r="U80" s="327"/>
      <c r="V80" s="312"/>
      <c r="W80" s="1117"/>
      <c r="X80" s="1135"/>
      <c r="Y80" s="1136"/>
      <c r="Z80" s="1136"/>
      <c r="AA80" s="1136"/>
      <c r="AB80" s="1136"/>
      <c r="AC80" s="1136"/>
      <c r="AD80" s="1136"/>
      <c r="AE80" s="1136"/>
    </row>
    <row r="81" spans="1:31" ht="16.5" thickTop="1" thickBot="1">
      <c r="A81" s="1090"/>
      <c r="B81" s="1134"/>
      <c r="C81" s="1767" t="s">
        <v>180</v>
      </c>
      <c r="D81" s="1768"/>
      <c r="E81" s="1768"/>
      <c r="F81" s="1768"/>
      <c r="G81" s="1768"/>
      <c r="H81" s="1768"/>
      <c r="I81" s="1768"/>
      <c r="J81" s="1768"/>
      <c r="K81" s="1768"/>
      <c r="L81" s="1768"/>
      <c r="M81" s="1768"/>
      <c r="N81" s="1768"/>
      <c r="O81" s="1768"/>
      <c r="P81" s="1768"/>
      <c r="Q81" s="1768"/>
      <c r="R81" s="1768"/>
      <c r="S81" s="1768"/>
      <c r="T81" s="1769"/>
      <c r="U81" s="327"/>
      <c r="V81" s="312"/>
      <c r="W81" s="1117"/>
      <c r="X81" s="1137"/>
      <c r="Y81" s="1138"/>
      <c r="Z81" s="1138"/>
      <c r="AA81" s="1138"/>
      <c r="AB81" s="1138"/>
      <c r="AC81" s="1138"/>
      <c r="AD81" s="1138"/>
      <c r="AE81" s="1138"/>
    </row>
    <row r="82" spans="1:31" ht="42" thickTop="1" thickBot="1">
      <c r="A82" s="1090"/>
      <c r="B82" s="1139"/>
      <c r="C82" s="1799" t="s">
        <v>116</v>
      </c>
      <c r="D82" s="1800"/>
      <c r="E82" s="1800"/>
      <c r="F82" s="387" t="s">
        <v>181</v>
      </c>
      <c r="G82" s="387" t="s">
        <v>182</v>
      </c>
      <c r="H82" s="324" t="s">
        <v>183</v>
      </c>
      <c r="I82" s="1780" t="s">
        <v>184</v>
      </c>
      <c r="J82" s="1781"/>
      <c r="K82" s="1781"/>
      <c r="L82" s="1781"/>
      <c r="M82" s="1781"/>
      <c r="N82" s="1781"/>
      <c r="O82" s="1782"/>
      <c r="P82" s="1744"/>
      <c r="Q82" s="325"/>
      <c r="R82" s="325"/>
      <c r="S82" s="325"/>
      <c r="T82" s="325"/>
      <c r="U82" s="327"/>
      <c r="V82" s="312"/>
      <c r="W82" s="1117"/>
      <c r="X82" s="1135"/>
    </row>
    <row r="83" spans="1:31" ht="25.5" customHeight="1" thickTop="1" thickBot="1">
      <c r="A83" s="1090"/>
      <c r="B83" s="1139"/>
      <c r="C83" s="1783"/>
      <c r="D83" s="1784"/>
      <c r="E83" s="1785"/>
      <c r="F83" s="290"/>
      <c r="G83" s="290"/>
      <c r="H83" s="1038"/>
      <c r="I83" s="1771"/>
      <c r="J83" s="1772"/>
      <c r="K83" s="1772"/>
      <c r="L83" s="1772"/>
      <c r="M83" s="1772"/>
      <c r="N83" s="1772"/>
      <c r="O83" s="1773"/>
      <c r="P83" s="1745"/>
      <c r="Q83" s="325"/>
      <c r="R83" s="325"/>
      <c r="S83" s="325"/>
      <c r="T83" s="325"/>
      <c r="U83" s="327"/>
      <c r="V83" s="312"/>
      <c r="W83" s="1117"/>
      <c r="X83" s="1137"/>
    </row>
    <row r="84" spans="1:31" ht="25.5" customHeight="1" thickTop="1" thickBot="1">
      <c r="A84" s="1090"/>
      <c r="B84" s="1139"/>
      <c r="C84" s="1783"/>
      <c r="D84" s="1784"/>
      <c r="E84" s="1785"/>
      <c r="F84" s="290"/>
      <c r="G84" s="292"/>
      <c r="H84" s="1036"/>
      <c r="I84" s="1771"/>
      <c r="J84" s="1772"/>
      <c r="K84" s="1772"/>
      <c r="L84" s="1772"/>
      <c r="M84" s="1772"/>
      <c r="N84" s="1772"/>
      <c r="O84" s="1773"/>
      <c r="P84" s="1745"/>
      <c r="Q84" s="325"/>
      <c r="R84" s="325"/>
      <c r="S84" s="325"/>
      <c r="T84" s="325"/>
      <c r="U84" s="327"/>
      <c r="V84" s="312"/>
      <c r="W84" s="1117"/>
      <c r="X84" s="1137"/>
    </row>
    <row r="85" spans="1:31" ht="25.5" customHeight="1" thickTop="1" thickBot="1">
      <c r="A85" s="1090"/>
      <c r="B85" s="1139"/>
      <c r="C85" s="1783"/>
      <c r="D85" s="1784"/>
      <c r="E85" s="1785"/>
      <c r="F85" s="290"/>
      <c r="G85" s="292"/>
      <c r="H85" s="1036"/>
      <c r="I85" s="1771"/>
      <c r="J85" s="1772"/>
      <c r="K85" s="1772"/>
      <c r="L85" s="1772"/>
      <c r="M85" s="1772"/>
      <c r="N85" s="1772"/>
      <c r="O85" s="1773"/>
      <c r="P85" s="1745"/>
      <c r="Q85" s="325"/>
      <c r="R85" s="325"/>
      <c r="S85" s="325"/>
      <c r="T85" s="325"/>
      <c r="U85" s="327"/>
      <c r="V85" s="312"/>
      <c r="W85" s="1117"/>
      <c r="X85" s="1137"/>
    </row>
    <row r="86" spans="1:31" ht="25.5" customHeight="1" thickTop="1" thickBot="1">
      <c r="A86" s="1090"/>
      <c r="B86" s="1139"/>
      <c r="C86" s="1783"/>
      <c r="D86" s="1784"/>
      <c r="E86" s="1785"/>
      <c r="F86" s="290"/>
      <c r="G86" s="290"/>
      <c r="H86" s="1036"/>
      <c r="I86" s="1771"/>
      <c r="J86" s="1772"/>
      <c r="K86" s="1772"/>
      <c r="L86" s="1772"/>
      <c r="M86" s="1772"/>
      <c r="N86" s="1772"/>
      <c r="O86" s="1773"/>
      <c r="P86" s="1746"/>
      <c r="Q86" s="325"/>
      <c r="R86" s="325"/>
      <c r="S86" s="325"/>
      <c r="T86" s="325"/>
      <c r="U86" s="327"/>
      <c r="V86" s="312"/>
      <c r="W86" s="1117"/>
      <c r="X86" s="1137"/>
    </row>
    <row r="87" spans="1:31" ht="16.5" thickTop="1" thickBot="1">
      <c r="A87" s="1090"/>
      <c r="B87" s="1139"/>
      <c r="C87" s="1787"/>
      <c r="D87" s="1787"/>
      <c r="E87" s="1787"/>
      <c r="F87" s="1787"/>
      <c r="G87" s="1787"/>
      <c r="H87" s="1787"/>
      <c r="I87" s="1787"/>
      <c r="J87" s="1787"/>
      <c r="K87" s="1787"/>
      <c r="L87" s="1787"/>
      <c r="M87" s="1787"/>
      <c r="N87" s="1787"/>
      <c r="O87" s="1788"/>
      <c r="P87" s="325"/>
      <c r="Q87" s="325"/>
      <c r="R87" s="325"/>
      <c r="S87" s="325"/>
      <c r="T87" s="325"/>
      <c r="U87" s="327"/>
      <c r="V87" s="312"/>
      <c r="W87" s="1117"/>
      <c r="X87" s="1137"/>
    </row>
    <row r="88" spans="1:31" ht="16.5" thickTop="1" thickBot="1">
      <c r="A88" s="1090"/>
      <c r="B88" s="1139"/>
      <c r="C88" s="326"/>
      <c r="D88" s="325"/>
      <c r="E88" s="325"/>
      <c r="F88" s="325"/>
      <c r="G88" s="325"/>
      <c r="H88" s="325"/>
      <c r="I88" s="325"/>
      <c r="J88" s="325"/>
      <c r="K88" s="325"/>
      <c r="L88" s="325"/>
      <c r="M88" s="325"/>
      <c r="N88" s="325"/>
      <c r="O88" s="325"/>
      <c r="P88" s="325"/>
      <c r="Q88" s="325"/>
      <c r="R88" s="325"/>
      <c r="S88" s="325"/>
      <c r="T88" s="325"/>
      <c r="U88" s="327"/>
      <c r="V88" s="312"/>
      <c r="W88" s="1117"/>
      <c r="X88" s="1137"/>
    </row>
    <row r="89" spans="1:31" ht="16.5" customHeight="1" thickTop="1" thickBot="1">
      <c r="A89" s="1090"/>
      <c r="B89" s="1139"/>
      <c r="C89" s="1789" t="s">
        <v>1317</v>
      </c>
      <c r="D89" s="1789"/>
      <c r="E89" s="1789"/>
      <c r="F89" s="1789"/>
      <c r="G89" s="1789"/>
      <c r="H89" s="1789"/>
      <c r="I89" s="1789"/>
      <c r="J89" s="1789"/>
      <c r="K89" s="1789"/>
      <c r="L89" s="1789"/>
      <c r="M89" s="1789"/>
      <c r="N89" s="1789"/>
      <c r="O89" s="1790"/>
      <c r="P89" s="328"/>
      <c r="Q89" s="328"/>
      <c r="R89" s="328"/>
      <c r="S89" s="328"/>
      <c r="T89" s="328"/>
      <c r="U89" s="329"/>
      <c r="V89" s="312"/>
      <c r="W89" s="1117"/>
      <c r="X89" s="1137"/>
      <c r="Y89" s="1138"/>
      <c r="Z89" s="1138"/>
      <c r="AA89" s="1138"/>
      <c r="AB89" s="1138"/>
      <c r="AC89" s="1138"/>
      <c r="AD89" s="1138"/>
      <c r="AE89" s="1138"/>
    </row>
    <row r="90" spans="1:31" ht="16.5" customHeight="1" thickTop="1" thickBot="1">
      <c r="A90" s="1090"/>
      <c r="B90" s="1139"/>
      <c r="C90" s="1791" t="s">
        <v>1318</v>
      </c>
      <c r="D90" s="1792"/>
      <c r="E90" s="1793"/>
      <c r="F90" s="1738" t="s">
        <v>134</v>
      </c>
      <c r="G90" s="1738" t="s">
        <v>185</v>
      </c>
      <c r="H90" s="1738" t="s">
        <v>127</v>
      </c>
      <c r="I90" s="1738" t="s">
        <v>128</v>
      </c>
      <c r="J90" s="1738" t="s">
        <v>186</v>
      </c>
      <c r="K90" s="1774" t="s">
        <v>187</v>
      </c>
      <c r="L90" s="1775"/>
      <c r="M90" s="1775"/>
      <c r="N90" s="1775"/>
      <c r="O90" s="1776"/>
      <c r="P90" s="1747"/>
      <c r="Q90" s="325"/>
      <c r="R90" s="325"/>
      <c r="S90" s="325"/>
      <c r="T90" s="325"/>
      <c r="U90" s="330"/>
      <c r="V90" s="312"/>
      <c r="W90" s="1117"/>
      <c r="X90" s="1137"/>
    </row>
    <row r="91" spans="1:31" ht="21.75" customHeight="1" thickTop="1" thickBot="1">
      <c r="A91" s="1090"/>
      <c r="B91" s="1139"/>
      <c r="C91" s="1794"/>
      <c r="D91" s="1795"/>
      <c r="E91" s="1796"/>
      <c r="F91" s="1739"/>
      <c r="G91" s="1739"/>
      <c r="H91" s="1739"/>
      <c r="I91" s="1739"/>
      <c r="J91" s="1739"/>
      <c r="K91" s="1777"/>
      <c r="L91" s="1778"/>
      <c r="M91" s="1778"/>
      <c r="N91" s="1778"/>
      <c r="O91" s="1779"/>
      <c r="P91" s="1748"/>
      <c r="Q91" s="325"/>
      <c r="R91" s="325"/>
      <c r="S91" s="325"/>
      <c r="T91" s="325"/>
      <c r="U91" s="330"/>
      <c r="V91" s="312"/>
      <c r="W91" s="1117"/>
      <c r="X91" s="1137"/>
    </row>
    <row r="92" spans="1:31" ht="24.75" customHeight="1" thickTop="1" thickBot="1">
      <c r="A92" s="1090"/>
      <c r="B92" s="1139"/>
      <c r="C92" s="1750"/>
      <c r="D92" s="1751"/>
      <c r="E92" s="1752"/>
      <c r="F92" s="295"/>
      <c r="G92" s="294"/>
      <c r="H92" s="294"/>
      <c r="I92" s="294"/>
      <c r="J92" s="294"/>
      <c r="K92" s="1750"/>
      <c r="L92" s="1753"/>
      <c r="M92" s="1753"/>
      <c r="N92" s="1753"/>
      <c r="O92" s="1754"/>
      <c r="P92" s="1748"/>
      <c r="Q92" s="325"/>
      <c r="R92" s="325"/>
      <c r="S92" s="325"/>
      <c r="T92" s="325"/>
      <c r="U92" s="330"/>
      <c r="V92" s="312"/>
      <c r="W92" s="1117"/>
      <c r="X92" s="1137"/>
    </row>
    <row r="93" spans="1:31" ht="24.75" customHeight="1" thickTop="1" thickBot="1">
      <c r="A93" s="1090"/>
      <c r="B93" s="1139"/>
      <c r="C93" s="1750"/>
      <c r="D93" s="1751"/>
      <c r="E93" s="1752"/>
      <c r="F93" s="295"/>
      <c r="G93" s="294"/>
      <c r="H93" s="294"/>
      <c r="I93" s="294"/>
      <c r="J93" s="294"/>
      <c r="K93" s="1750"/>
      <c r="L93" s="1753"/>
      <c r="M93" s="1753"/>
      <c r="N93" s="1753"/>
      <c r="O93" s="1754"/>
      <c r="P93" s="1748"/>
      <c r="Q93" s="325"/>
      <c r="R93" s="325"/>
      <c r="S93" s="325"/>
      <c r="T93" s="325"/>
      <c r="U93" s="330"/>
      <c r="V93" s="312"/>
      <c r="W93" s="1117"/>
      <c r="X93" s="1137"/>
    </row>
    <row r="94" spans="1:31" ht="24.75" customHeight="1" thickTop="1" thickBot="1">
      <c r="A94" s="1090"/>
      <c r="B94" s="1139"/>
      <c r="C94" s="1750"/>
      <c r="D94" s="1751"/>
      <c r="E94" s="1752"/>
      <c r="F94" s="295"/>
      <c r="G94" s="294"/>
      <c r="H94" s="294"/>
      <c r="I94" s="294"/>
      <c r="J94" s="294"/>
      <c r="K94" s="1750"/>
      <c r="L94" s="1753"/>
      <c r="M94" s="1753"/>
      <c r="N94" s="1753"/>
      <c r="O94" s="1754"/>
      <c r="P94" s="1749"/>
      <c r="Q94" s="331"/>
      <c r="R94" s="331"/>
      <c r="S94" s="331"/>
      <c r="T94" s="325"/>
      <c r="U94" s="330"/>
      <c r="V94" s="312"/>
      <c r="W94" s="1117"/>
      <c r="X94" s="1137"/>
    </row>
    <row r="95" spans="1:31" ht="16.5" thickTop="1" thickBot="1">
      <c r="A95" s="1090"/>
      <c r="B95" s="1140"/>
      <c r="C95" s="1141"/>
      <c r="D95" s="1141"/>
      <c r="E95" s="1141"/>
      <c r="F95" s="1141"/>
      <c r="G95" s="1141"/>
      <c r="H95" s="1141"/>
      <c r="I95" s="1141"/>
      <c r="J95" s="1141"/>
      <c r="K95" s="1141"/>
      <c r="L95" s="1141"/>
      <c r="M95" s="1141"/>
      <c r="N95" s="1141"/>
      <c r="O95" s="1141"/>
      <c r="P95" s="1142"/>
      <c r="Q95" s="1142"/>
      <c r="R95" s="1142"/>
      <c r="S95" s="1835"/>
      <c r="T95" s="1836"/>
      <c r="U95" s="1836"/>
      <c r="V95" s="1836"/>
      <c r="W95" s="1837"/>
      <c r="X95" s="1137"/>
    </row>
    <row r="96" spans="1:31">
      <c r="A96" s="1090"/>
      <c r="B96" s="1090"/>
      <c r="U96" s="1090"/>
      <c r="V96" s="1090"/>
      <c r="W96" s="1090"/>
      <c r="X96" s="1090"/>
    </row>
    <row r="97" spans="1:31">
      <c r="A97" s="1090"/>
      <c r="B97" s="1090"/>
      <c r="U97" s="1090"/>
      <c r="V97" s="1090"/>
      <c r="W97" s="1090"/>
      <c r="X97" s="1090"/>
    </row>
    <row r="98" spans="1:31">
      <c r="A98" s="1090"/>
      <c r="B98" s="1090"/>
      <c r="U98" s="1090"/>
      <c r="V98" s="1090"/>
      <c r="W98" s="1090"/>
      <c r="X98" s="1090"/>
    </row>
    <row r="99" spans="1:31">
      <c r="A99" s="1090"/>
      <c r="B99" s="1090"/>
      <c r="U99" s="1090"/>
      <c r="V99" s="1090"/>
      <c r="W99" s="1090"/>
      <c r="X99" s="1090"/>
    </row>
    <row r="100" spans="1:31">
      <c r="A100" s="1090"/>
      <c r="B100" s="1090"/>
      <c r="U100" s="1090"/>
      <c r="V100" s="1090"/>
      <c r="W100" s="1090"/>
      <c r="X100" s="1090"/>
    </row>
    <row r="101" spans="1:31">
      <c r="A101" s="1090"/>
      <c r="B101" s="1090"/>
      <c r="U101" s="1090"/>
      <c r="V101" s="1090"/>
      <c r="W101" s="1090"/>
      <c r="X101" s="1090"/>
    </row>
    <row r="102" spans="1:31">
      <c r="A102" s="1090"/>
      <c r="B102" s="1090"/>
      <c r="U102" s="1090"/>
      <c r="V102" s="1090"/>
      <c r="W102" s="1090"/>
      <c r="X102" s="1090"/>
    </row>
    <row r="103" spans="1:31">
      <c r="A103" s="1090"/>
      <c r="B103" s="1090"/>
      <c r="P103" s="263"/>
      <c r="Q103" s="263"/>
      <c r="R103" s="263"/>
      <c r="S103" s="263"/>
      <c r="T103" s="263"/>
      <c r="U103" s="1090"/>
      <c r="V103" s="1090"/>
      <c r="W103" s="1090"/>
      <c r="X103" s="1090"/>
      <c r="Y103" s="1090"/>
      <c r="Z103" s="1090"/>
      <c r="AA103" s="1090"/>
      <c r="AB103" s="1090"/>
      <c r="AC103" s="1090"/>
      <c r="AD103" s="1090"/>
      <c r="AE103" s="1090"/>
    </row>
    <row r="104" spans="1:31" ht="15.75">
      <c r="A104" s="1090"/>
      <c r="B104" s="1090"/>
      <c r="P104" s="263"/>
      <c r="Q104" s="263"/>
      <c r="R104" s="263"/>
      <c r="S104" s="1358"/>
      <c r="T104" s="263"/>
      <c r="U104" s="1090"/>
      <c r="V104" s="1090"/>
      <c r="W104" s="1090"/>
      <c r="X104" s="1090"/>
      <c r="Y104" s="1090"/>
      <c r="Z104" s="1090"/>
      <c r="AA104" s="1090"/>
      <c r="AB104" s="1090"/>
      <c r="AC104" s="1090"/>
      <c r="AD104" s="1090"/>
      <c r="AE104" s="1090"/>
    </row>
    <row r="105" spans="1:31">
      <c r="A105" s="1090"/>
      <c r="B105" s="1090"/>
      <c r="P105" s="263"/>
      <c r="Q105" s="263"/>
      <c r="R105" s="263"/>
      <c r="S105" s="317"/>
      <c r="T105" s="263"/>
      <c r="U105" s="1090"/>
      <c r="V105" s="1090"/>
      <c r="W105" s="1090"/>
      <c r="X105" s="1090"/>
      <c r="Y105" s="1090"/>
      <c r="Z105" s="1090"/>
      <c r="AA105" s="1090"/>
      <c r="AB105" s="1090"/>
      <c r="AC105" s="1090"/>
      <c r="AD105" s="1090"/>
      <c r="AE105" s="1090"/>
    </row>
    <row r="106" spans="1:31">
      <c r="A106" s="1090"/>
      <c r="B106" s="1090"/>
      <c r="P106" s="263"/>
      <c r="Q106" s="263"/>
      <c r="R106" s="263"/>
      <c r="S106" s="1359"/>
      <c r="T106" s="263"/>
      <c r="U106" s="1090"/>
      <c r="V106" s="1090"/>
      <c r="W106" s="1090"/>
      <c r="X106" s="1090"/>
      <c r="Y106" s="1090"/>
      <c r="Z106" s="1090"/>
      <c r="AA106" s="1090"/>
      <c r="AB106" s="1090"/>
      <c r="AC106" s="1090"/>
      <c r="AD106" s="1090"/>
      <c r="AE106" s="1090"/>
    </row>
    <row r="107" spans="1:31">
      <c r="A107" s="1090"/>
      <c r="B107" s="1090"/>
      <c r="P107" s="263"/>
      <c r="Q107" s="263"/>
      <c r="R107" s="263"/>
      <c r="S107" s="1359"/>
      <c r="T107" s="263"/>
      <c r="U107" s="1090"/>
      <c r="V107" s="1090"/>
      <c r="W107" s="1090"/>
      <c r="X107" s="1090"/>
      <c r="Y107" s="1090"/>
      <c r="Z107" s="1090"/>
      <c r="AA107" s="1090"/>
      <c r="AB107" s="1090"/>
      <c r="AC107" s="1090"/>
      <c r="AD107" s="1090"/>
      <c r="AE107" s="1090"/>
    </row>
    <row r="108" spans="1:31">
      <c r="A108" s="1090"/>
      <c r="B108" s="1090"/>
      <c r="P108" s="263"/>
      <c r="Q108" s="263"/>
      <c r="R108" s="263"/>
      <c r="S108" s="317"/>
      <c r="T108" s="263"/>
      <c r="U108" s="1090"/>
      <c r="V108" s="1090"/>
      <c r="W108" s="1090"/>
      <c r="X108" s="1090"/>
      <c r="Y108" s="1090"/>
      <c r="Z108" s="1090"/>
      <c r="AA108" s="1090"/>
      <c r="AB108" s="1090"/>
      <c r="AC108" s="1090"/>
      <c r="AD108" s="1090"/>
      <c r="AE108" s="1090"/>
    </row>
    <row r="109" spans="1:31">
      <c r="A109" s="1090"/>
      <c r="B109" s="1090"/>
      <c r="P109" s="263"/>
      <c r="Q109" s="263"/>
      <c r="R109" s="263"/>
      <c r="S109" s="1360"/>
      <c r="T109" s="263"/>
      <c r="U109" s="1090"/>
      <c r="V109" s="1090"/>
      <c r="W109" s="1090"/>
      <c r="X109" s="1090"/>
      <c r="Y109" s="1090"/>
      <c r="Z109" s="1090"/>
      <c r="AA109" s="1090"/>
      <c r="AB109" s="1090"/>
      <c r="AC109" s="1090"/>
      <c r="AD109" s="1090"/>
      <c r="AE109" s="1090"/>
    </row>
    <row r="110" spans="1:31">
      <c r="A110" s="1090"/>
      <c r="B110" s="1090"/>
      <c r="P110" s="263"/>
      <c r="Q110" s="263"/>
      <c r="R110" s="263"/>
      <c r="S110" s="1360"/>
      <c r="T110" s="263"/>
      <c r="U110" s="1090"/>
      <c r="V110" s="1090"/>
      <c r="W110" s="1090"/>
      <c r="X110" s="1090"/>
      <c r="Y110" s="1090"/>
      <c r="Z110" s="1090"/>
      <c r="AA110" s="1090"/>
      <c r="AB110" s="1090"/>
      <c r="AC110" s="1090"/>
      <c r="AD110" s="1090"/>
      <c r="AE110" s="1090"/>
    </row>
    <row r="111" spans="1:31">
      <c r="A111" s="1090"/>
      <c r="B111" s="1090"/>
      <c r="P111" s="263"/>
      <c r="Q111" s="263"/>
      <c r="R111" s="263"/>
      <c r="S111" s="1360"/>
      <c r="T111" s="263"/>
      <c r="U111" s="1090"/>
      <c r="V111" s="1090"/>
      <c r="W111" s="1090"/>
      <c r="X111" s="1090"/>
      <c r="Y111" s="1090"/>
      <c r="Z111" s="1090"/>
      <c r="AA111" s="1090"/>
      <c r="AB111" s="1090"/>
      <c r="AC111" s="1090"/>
      <c r="AD111" s="1090"/>
      <c r="AE111" s="1090"/>
    </row>
    <row r="112" spans="1:31">
      <c r="A112" s="1090"/>
      <c r="B112" s="1090"/>
      <c r="P112" s="263"/>
      <c r="Q112" s="263"/>
      <c r="R112" s="263"/>
      <c r="S112" s="1360"/>
      <c r="T112" s="263"/>
      <c r="U112" s="1090"/>
      <c r="V112" s="1090"/>
      <c r="W112" s="1090"/>
      <c r="X112" s="1090"/>
      <c r="Y112" s="1090"/>
      <c r="Z112" s="1090"/>
      <c r="AA112" s="1090"/>
      <c r="AB112" s="1090"/>
      <c r="AC112" s="1090"/>
      <c r="AD112" s="1090"/>
      <c r="AE112" s="1090"/>
    </row>
    <row r="113" spans="1:31">
      <c r="A113" s="1090"/>
      <c r="B113" s="1090"/>
      <c r="P113" s="263"/>
      <c r="Q113" s="263"/>
      <c r="R113" s="263"/>
      <c r="S113" s="1360"/>
      <c r="T113" s="263"/>
      <c r="U113" s="1090"/>
      <c r="V113" s="1090"/>
      <c r="W113" s="1090"/>
      <c r="X113" s="1090"/>
      <c r="Y113" s="1090"/>
      <c r="Z113" s="1090"/>
      <c r="AA113" s="1090"/>
      <c r="AB113" s="1090"/>
      <c r="AC113" s="1090"/>
      <c r="AD113" s="1090"/>
      <c r="AE113" s="1090"/>
    </row>
    <row r="114" spans="1:31">
      <c r="A114" s="1090"/>
      <c r="B114" s="1090"/>
      <c r="P114" s="263"/>
      <c r="Q114" s="263"/>
      <c r="R114" s="263"/>
      <c r="S114" s="317"/>
      <c r="T114" s="263"/>
      <c r="U114" s="1090"/>
      <c r="V114" s="1090"/>
      <c r="W114" s="1090"/>
      <c r="X114" s="1090"/>
      <c r="Y114" s="1090"/>
      <c r="Z114" s="1090"/>
      <c r="AA114" s="1090"/>
      <c r="AB114" s="1090"/>
      <c r="AC114" s="1090"/>
      <c r="AD114" s="1090"/>
      <c r="AE114" s="1090"/>
    </row>
    <row r="115" spans="1:31">
      <c r="A115" s="1090"/>
      <c r="B115" s="1090"/>
      <c r="P115" s="263"/>
      <c r="Q115" s="263"/>
      <c r="R115" s="263"/>
      <c r="S115" s="317"/>
      <c r="T115" s="263"/>
      <c r="U115" s="1090"/>
      <c r="V115" s="1090"/>
      <c r="W115" s="1090"/>
      <c r="X115" s="1090"/>
      <c r="Y115" s="1090"/>
      <c r="Z115" s="1090"/>
      <c r="AA115" s="1090"/>
      <c r="AB115" s="1090"/>
      <c r="AC115" s="1090"/>
      <c r="AD115" s="1090"/>
      <c r="AE115" s="1090"/>
    </row>
    <row r="116" spans="1:31">
      <c r="A116" s="1090"/>
      <c r="B116" s="1090"/>
      <c r="P116" s="263"/>
      <c r="Q116" s="263"/>
      <c r="R116" s="263"/>
      <c r="S116" s="317"/>
      <c r="T116" s="263"/>
      <c r="U116" s="1090"/>
      <c r="V116" s="1090"/>
      <c r="W116" s="1090"/>
      <c r="X116" s="1090"/>
      <c r="Y116" s="1090"/>
      <c r="Z116" s="1090"/>
      <c r="AA116" s="1090"/>
      <c r="AB116" s="1090"/>
      <c r="AC116" s="1090"/>
      <c r="AD116" s="1090"/>
      <c r="AE116" s="1090"/>
    </row>
    <row r="117" spans="1:31">
      <c r="A117" s="1090"/>
      <c r="B117" s="1090"/>
      <c r="P117" s="263"/>
      <c r="Q117" s="263"/>
      <c r="R117" s="263"/>
      <c r="S117" s="1361"/>
      <c r="T117" s="263"/>
      <c r="U117" s="1090"/>
      <c r="V117" s="1090"/>
      <c r="W117" s="1090"/>
      <c r="X117" s="1090"/>
      <c r="Y117" s="1090"/>
      <c r="Z117" s="1090"/>
      <c r="AA117" s="1090"/>
      <c r="AB117" s="1090"/>
      <c r="AC117" s="1090"/>
      <c r="AD117" s="1090"/>
      <c r="AE117" s="1090"/>
    </row>
    <row r="118" spans="1:31">
      <c r="A118" s="1090"/>
      <c r="B118" s="1090"/>
      <c r="P118" s="263"/>
      <c r="Q118" s="263"/>
      <c r="R118" s="263"/>
      <c r="S118" s="1361"/>
      <c r="T118" s="263"/>
      <c r="U118" s="1090"/>
      <c r="V118" s="1090"/>
      <c r="W118" s="1090"/>
      <c r="X118" s="1090"/>
      <c r="Y118" s="1090"/>
      <c r="Z118" s="1090"/>
      <c r="AA118" s="1090"/>
      <c r="AB118" s="1090"/>
      <c r="AC118" s="1090"/>
      <c r="AD118" s="1090"/>
      <c r="AE118" s="1090"/>
    </row>
    <row r="119" spans="1:31">
      <c r="A119" s="1090"/>
      <c r="B119" s="1090"/>
      <c r="P119" s="263"/>
      <c r="Q119" s="263"/>
      <c r="R119" s="263"/>
      <c r="S119" s="317"/>
      <c r="T119" s="263"/>
      <c r="U119" s="1090"/>
      <c r="V119" s="1090"/>
      <c r="W119" s="1090"/>
      <c r="X119" s="1090"/>
      <c r="Y119" s="1090"/>
      <c r="Z119" s="1090"/>
      <c r="AA119" s="1090"/>
      <c r="AB119" s="1090"/>
      <c r="AC119" s="1090"/>
      <c r="AD119" s="1090"/>
      <c r="AE119" s="1090"/>
    </row>
    <row r="120" spans="1:31">
      <c r="A120" s="1090"/>
      <c r="B120" s="1090"/>
      <c r="P120" s="263"/>
      <c r="Q120" s="263"/>
      <c r="R120" s="263"/>
      <c r="S120" s="317"/>
      <c r="T120" s="263"/>
      <c r="U120" s="1090"/>
      <c r="V120" s="1090"/>
      <c r="W120" s="1090"/>
      <c r="X120" s="1090"/>
      <c r="Y120" s="1090"/>
      <c r="Z120" s="1090"/>
      <c r="AA120" s="1090"/>
      <c r="AB120" s="1090"/>
      <c r="AC120" s="1090"/>
      <c r="AD120" s="1090"/>
      <c r="AE120" s="1090"/>
    </row>
    <row r="121" spans="1:31">
      <c r="A121" s="1090"/>
      <c r="B121" s="1090"/>
      <c r="P121" s="263"/>
      <c r="Q121" s="263"/>
      <c r="R121" s="263"/>
      <c r="S121" s="317"/>
      <c r="T121" s="263"/>
      <c r="U121" s="1090"/>
      <c r="V121" s="1090"/>
      <c r="W121" s="1090"/>
      <c r="X121" s="1090"/>
      <c r="Y121" s="1090"/>
      <c r="Z121" s="1090"/>
      <c r="AA121" s="1090"/>
      <c r="AB121" s="1090"/>
      <c r="AC121" s="1090"/>
      <c r="AD121" s="1090"/>
      <c r="AE121" s="1090"/>
    </row>
    <row r="122" spans="1:31">
      <c r="A122" s="1090"/>
      <c r="B122" s="1090"/>
      <c r="P122" s="263"/>
      <c r="Q122" s="263"/>
      <c r="R122" s="263"/>
      <c r="S122" s="317"/>
      <c r="T122" s="263"/>
      <c r="U122" s="1090"/>
      <c r="V122" s="1090"/>
      <c r="W122" s="1090"/>
      <c r="X122" s="1090"/>
      <c r="Y122" s="1090"/>
      <c r="Z122" s="1090"/>
      <c r="AA122" s="1090"/>
      <c r="AB122" s="1090"/>
      <c r="AC122" s="1090"/>
      <c r="AD122" s="1090"/>
      <c r="AE122" s="1090"/>
    </row>
    <row r="123" spans="1:31">
      <c r="A123" s="1090"/>
      <c r="B123" s="1090"/>
      <c r="P123" s="263"/>
      <c r="Q123" s="263"/>
      <c r="R123" s="263"/>
      <c r="S123" s="317"/>
      <c r="T123" s="263"/>
      <c r="U123" s="1090"/>
      <c r="V123" s="1090"/>
      <c r="W123" s="1090"/>
      <c r="X123" s="1090"/>
      <c r="Y123" s="1090"/>
      <c r="Z123" s="1090"/>
      <c r="AA123" s="1090"/>
      <c r="AB123" s="1090"/>
      <c r="AC123" s="1090"/>
      <c r="AD123" s="1090"/>
      <c r="AE123" s="1090"/>
    </row>
    <row r="124" spans="1:31">
      <c r="A124" s="1090"/>
      <c r="B124" s="1090"/>
      <c r="P124" s="263"/>
      <c r="Q124" s="263"/>
      <c r="R124" s="263"/>
      <c r="S124" s="317"/>
      <c r="T124" s="263"/>
      <c r="U124" s="1090"/>
      <c r="V124" s="1090"/>
      <c r="W124" s="1090"/>
      <c r="X124" s="1090"/>
      <c r="Y124" s="1090"/>
      <c r="Z124" s="1090"/>
      <c r="AA124" s="1090"/>
      <c r="AB124" s="1090"/>
      <c r="AC124" s="1090"/>
      <c r="AD124" s="1090"/>
      <c r="AE124" s="1090"/>
    </row>
    <row r="125" spans="1:31">
      <c r="A125" s="1090"/>
      <c r="B125" s="1090"/>
      <c r="P125" s="263"/>
      <c r="Q125" s="263"/>
      <c r="R125" s="263"/>
      <c r="S125" s="317"/>
      <c r="T125" s="263"/>
      <c r="U125" s="1090"/>
      <c r="V125" s="1090"/>
      <c r="W125" s="1090"/>
      <c r="X125" s="1090"/>
      <c r="Y125" s="1090"/>
      <c r="Z125" s="1090"/>
      <c r="AA125" s="1090"/>
      <c r="AB125" s="1090"/>
      <c r="AC125" s="1090"/>
      <c r="AD125" s="1090"/>
      <c r="AE125" s="1090"/>
    </row>
    <row r="126" spans="1:31">
      <c r="A126" s="1090"/>
      <c r="B126" s="1090"/>
      <c r="P126" s="263"/>
      <c r="Q126" s="263"/>
      <c r="R126" s="263"/>
      <c r="S126" s="317"/>
      <c r="T126" s="263"/>
      <c r="U126" s="1090"/>
      <c r="V126" s="1090"/>
      <c r="W126" s="1090"/>
      <c r="X126" s="1090"/>
      <c r="Y126" s="1090"/>
      <c r="Z126" s="1090"/>
      <c r="AA126" s="1090"/>
      <c r="AB126" s="1090"/>
      <c r="AC126" s="1090"/>
      <c r="AD126" s="1090"/>
      <c r="AE126" s="1090"/>
    </row>
    <row r="127" spans="1:31">
      <c r="A127" s="1090"/>
      <c r="B127" s="1090"/>
      <c r="P127" s="263"/>
      <c r="Q127" s="263"/>
      <c r="R127" s="263"/>
      <c r="S127" s="317"/>
      <c r="T127" s="263"/>
      <c r="U127" s="1090"/>
      <c r="V127" s="1090"/>
      <c r="W127" s="1090"/>
      <c r="X127" s="1090"/>
      <c r="Y127" s="1090"/>
      <c r="Z127" s="1090"/>
      <c r="AA127" s="1090"/>
      <c r="AB127" s="1090"/>
      <c r="AC127" s="1090"/>
      <c r="AD127" s="1090"/>
      <c r="AE127" s="1090"/>
    </row>
    <row r="128" spans="1:31">
      <c r="A128" s="1090"/>
      <c r="B128" s="1090"/>
      <c r="P128" s="263"/>
      <c r="Q128" s="263"/>
      <c r="R128" s="263"/>
      <c r="S128" s="317"/>
      <c r="T128" s="263"/>
      <c r="U128" s="1090"/>
      <c r="V128" s="1090"/>
      <c r="W128" s="1090"/>
      <c r="X128" s="1090"/>
      <c r="Y128" s="1090"/>
      <c r="Z128" s="1090"/>
      <c r="AA128" s="1090"/>
      <c r="AB128" s="1090"/>
      <c r="AC128" s="1090"/>
      <c r="AD128" s="1090"/>
      <c r="AE128" s="1090"/>
    </row>
    <row r="129" spans="1:31">
      <c r="A129" s="1090"/>
      <c r="B129" s="1090"/>
      <c r="P129" s="263"/>
      <c r="Q129" s="263"/>
      <c r="R129" s="263"/>
      <c r="S129" s="317"/>
      <c r="T129" s="263"/>
      <c r="U129" s="1090"/>
      <c r="V129" s="1090"/>
      <c r="W129" s="1090"/>
      <c r="X129" s="1090"/>
      <c r="Y129" s="1090"/>
      <c r="Z129" s="1090"/>
      <c r="AA129" s="1090"/>
      <c r="AB129" s="1090"/>
      <c r="AC129" s="1090"/>
      <c r="AD129" s="1090"/>
      <c r="AE129" s="1090"/>
    </row>
    <row r="130" spans="1:31">
      <c r="A130" s="1090"/>
      <c r="B130" s="1090"/>
      <c r="P130" s="263"/>
      <c r="Q130" s="263"/>
      <c r="R130" s="263"/>
      <c r="S130" s="317"/>
      <c r="T130" s="263"/>
      <c r="U130" s="1090"/>
      <c r="V130" s="1090"/>
      <c r="W130" s="1090"/>
      <c r="X130" s="1090"/>
      <c r="Y130" s="1090"/>
      <c r="Z130" s="1090"/>
      <c r="AA130" s="1090"/>
      <c r="AB130" s="1090"/>
      <c r="AC130" s="1090"/>
      <c r="AD130" s="1090"/>
      <c r="AE130" s="1090"/>
    </row>
    <row r="131" spans="1:31">
      <c r="A131" s="1090"/>
      <c r="B131" s="1090"/>
      <c r="C131" s="1090"/>
      <c r="D131" s="1090"/>
      <c r="E131" s="1090"/>
      <c r="F131" s="1090"/>
      <c r="G131" s="1090"/>
      <c r="H131" s="1090"/>
      <c r="I131" s="1090"/>
      <c r="J131" s="1090"/>
      <c r="K131" s="1090"/>
      <c r="L131" s="1090"/>
      <c r="M131" s="1090"/>
      <c r="N131" s="1090"/>
      <c r="O131" s="1090"/>
      <c r="P131" s="142"/>
      <c r="Q131" s="142"/>
      <c r="R131" s="142"/>
      <c r="S131" s="317"/>
      <c r="T131" s="142"/>
      <c r="U131" s="1090"/>
      <c r="V131" s="1090"/>
      <c r="W131" s="1090"/>
      <c r="X131" s="1090"/>
      <c r="Y131" s="1090"/>
      <c r="Z131" s="1090"/>
      <c r="AA131" s="1090"/>
      <c r="AB131" s="1090"/>
      <c r="AC131" s="1090"/>
      <c r="AD131" s="1090"/>
      <c r="AE131" s="1090"/>
    </row>
    <row r="132" spans="1:31">
      <c r="A132" s="1090"/>
      <c r="B132" s="1090"/>
      <c r="C132" s="1090"/>
      <c r="D132" s="1090"/>
      <c r="E132" s="1090"/>
      <c r="F132" s="1090"/>
      <c r="G132" s="1090"/>
      <c r="H132" s="1090"/>
      <c r="I132" s="1090"/>
      <c r="J132" s="1090"/>
      <c r="K132" s="1090"/>
      <c r="L132" s="1090"/>
      <c r="M132" s="1090"/>
      <c r="N132" s="1090"/>
      <c r="O132" s="1090"/>
      <c r="P132" s="142"/>
      <c r="Q132" s="142"/>
      <c r="R132" s="142"/>
      <c r="S132" s="317"/>
      <c r="T132" s="142"/>
      <c r="U132" s="1090"/>
      <c r="V132" s="1090"/>
      <c r="W132" s="1090"/>
      <c r="X132" s="1090"/>
      <c r="Y132" s="1090"/>
      <c r="Z132" s="1090"/>
      <c r="AA132" s="1090"/>
      <c r="AB132" s="1090"/>
      <c r="AC132" s="1090"/>
      <c r="AD132" s="1090"/>
      <c r="AE132" s="1090"/>
    </row>
    <row r="133" spans="1:31">
      <c r="A133" s="1090"/>
      <c r="B133" s="1090"/>
      <c r="C133" s="1090"/>
      <c r="D133" s="1090"/>
      <c r="E133" s="1090"/>
      <c r="F133" s="1090"/>
      <c r="G133" s="1090"/>
      <c r="H133" s="1090"/>
      <c r="I133" s="1090"/>
      <c r="J133" s="1090"/>
      <c r="K133" s="1090"/>
      <c r="L133" s="1090"/>
      <c r="M133" s="1090"/>
      <c r="N133" s="1090"/>
      <c r="O133" s="1090"/>
      <c r="P133" s="142"/>
      <c r="Q133" s="142"/>
      <c r="R133" s="142"/>
      <c r="S133" s="317"/>
      <c r="T133" s="142"/>
      <c r="U133" s="1090"/>
      <c r="V133" s="1090"/>
      <c r="W133" s="1090"/>
      <c r="X133" s="1090"/>
      <c r="Y133" s="1090"/>
      <c r="Z133" s="1090"/>
      <c r="AA133" s="1090"/>
      <c r="AB133" s="1090"/>
      <c r="AC133" s="1090"/>
      <c r="AD133" s="1090"/>
      <c r="AE133" s="1090"/>
    </row>
    <row r="134" spans="1:31">
      <c r="A134" s="1090"/>
      <c r="B134" s="1090"/>
      <c r="C134" s="1090"/>
      <c r="D134" s="1090"/>
      <c r="E134" s="1090"/>
      <c r="F134" s="1090"/>
      <c r="G134" s="1090"/>
      <c r="H134" s="1090"/>
      <c r="I134" s="1090"/>
      <c r="J134" s="1090"/>
      <c r="K134" s="1090"/>
      <c r="L134" s="1090"/>
      <c r="M134" s="1090"/>
      <c r="N134" s="1090"/>
      <c r="O134" s="1090"/>
      <c r="P134" s="142"/>
      <c r="Q134" s="142"/>
      <c r="R134" s="142"/>
      <c r="S134" s="317"/>
      <c r="T134" s="142"/>
      <c r="U134" s="1090"/>
      <c r="V134" s="1090"/>
      <c r="W134" s="1090"/>
      <c r="X134" s="1090"/>
      <c r="Y134" s="1090"/>
      <c r="Z134" s="1090"/>
      <c r="AA134" s="1090"/>
      <c r="AB134" s="1090"/>
      <c r="AC134" s="1090"/>
      <c r="AD134" s="1090"/>
      <c r="AE134" s="1090"/>
    </row>
    <row r="135" spans="1:31">
      <c r="A135" s="1090"/>
      <c r="B135" s="1090"/>
      <c r="C135" s="1090"/>
      <c r="D135" s="1090"/>
      <c r="E135" s="1090"/>
      <c r="F135" s="1090"/>
      <c r="G135" s="1090"/>
      <c r="H135" s="1090"/>
      <c r="I135" s="1090"/>
      <c r="J135" s="1090"/>
      <c r="K135" s="1090"/>
      <c r="L135" s="1090"/>
      <c r="M135" s="1090"/>
      <c r="N135" s="1090"/>
      <c r="O135" s="1090"/>
      <c r="P135" s="142"/>
      <c r="Q135" s="142"/>
      <c r="R135" s="142"/>
      <c r="S135" s="317"/>
      <c r="T135" s="142"/>
      <c r="U135" s="1090"/>
      <c r="V135" s="1090"/>
      <c r="W135" s="1090"/>
      <c r="X135" s="1090"/>
      <c r="Y135" s="1090"/>
      <c r="Z135" s="1090"/>
      <c r="AA135" s="1090"/>
      <c r="AB135" s="1090"/>
      <c r="AC135" s="1090"/>
      <c r="AD135" s="1090"/>
      <c r="AE135" s="1090"/>
    </row>
    <row r="136" spans="1:31">
      <c r="A136" s="1090"/>
      <c r="B136" s="1090"/>
      <c r="C136" s="1090"/>
      <c r="D136" s="1090"/>
      <c r="E136" s="1090"/>
      <c r="F136" s="1090"/>
      <c r="G136" s="1090"/>
      <c r="H136" s="1090"/>
      <c r="I136" s="1090"/>
      <c r="J136" s="1090"/>
      <c r="K136" s="1090"/>
      <c r="L136" s="1090"/>
      <c r="M136" s="1090"/>
      <c r="N136" s="1090"/>
      <c r="O136" s="1090"/>
      <c r="P136" s="142"/>
      <c r="Q136" s="142"/>
      <c r="R136" s="142"/>
      <c r="S136" s="317"/>
      <c r="T136" s="142"/>
      <c r="U136" s="1090"/>
      <c r="V136" s="1090"/>
      <c r="W136" s="1090"/>
      <c r="X136" s="1090"/>
      <c r="Y136" s="1090"/>
      <c r="Z136" s="1090"/>
      <c r="AA136" s="1090"/>
      <c r="AB136" s="1090"/>
      <c r="AC136" s="1090"/>
      <c r="AD136" s="1090"/>
      <c r="AE136" s="1090"/>
    </row>
    <row r="137" spans="1:31">
      <c r="A137" s="1090"/>
      <c r="B137" s="1090"/>
      <c r="C137" s="1090"/>
      <c r="D137" s="1090"/>
      <c r="E137" s="1090"/>
      <c r="F137" s="1090"/>
      <c r="G137" s="1090"/>
      <c r="H137" s="1090"/>
      <c r="I137" s="1090"/>
      <c r="J137" s="1090"/>
      <c r="K137" s="1090"/>
      <c r="L137" s="1090"/>
      <c r="M137" s="1090"/>
      <c r="N137" s="1090"/>
      <c r="O137" s="1090"/>
      <c r="P137" s="142"/>
      <c r="Q137" s="142"/>
      <c r="R137" s="142"/>
      <c r="S137" s="317"/>
      <c r="T137" s="142"/>
      <c r="U137" s="1090"/>
      <c r="V137" s="1090"/>
      <c r="W137" s="1090"/>
      <c r="X137" s="1090"/>
      <c r="Y137" s="1090"/>
      <c r="Z137" s="1090"/>
      <c r="AA137" s="1090"/>
      <c r="AB137" s="1090"/>
      <c r="AC137" s="1090"/>
      <c r="AD137" s="1090"/>
      <c r="AE137" s="1090"/>
    </row>
    <row r="138" spans="1:31">
      <c r="A138" s="1090"/>
      <c r="B138" s="1090"/>
      <c r="C138" s="1090"/>
      <c r="D138" s="1090"/>
      <c r="E138" s="1090"/>
      <c r="F138" s="1090"/>
      <c r="G138" s="1090"/>
      <c r="H138" s="1090"/>
      <c r="I138" s="1090"/>
      <c r="J138" s="1090"/>
      <c r="K138" s="1090"/>
      <c r="L138" s="1090"/>
      <c r="M138" s="1090"/>
      <c r="N138" s="1090"/>
      <c r="O138" s="1090"/>
      <c r="P138" s="142"/>
      <c r="Q138" s="142"/>
      <c r="R138" s="142"/>
      <c r="S138" s="317"/>
      <c r="T138" s="142"/>
      <c r="U138" s="1090"/>
      <c r="V138" s="1090"/>
      <c r="W138" s="1090"/>
      <c r="X138" s="1090"/>
      <c r="Y138" s="1090"/>
      <c r="Z138" s="1090"/>
      <c r="AA138" s="1090"/>
      <c r="AB138" s="1090"/>
      <c r="AC138" s="1090"/>
      <c r="AD138" s="1090"/>
      <c r="AE138" s="1090"/>
    </row>
    <row r="139" spans="1:31">
      <c r="A139" s="1090"/>
      <c r="B139" s="1090"/>
      <c r="C139" s="1090"/>
      <c r="D139" s="1090"/>
      <c r="E139" s="1090"/>
      <c r="F139" s="1090"/>
      <c r="G139" s="1090"/>
      <c r="H139" s="1090"/>
      <c r="I139" s="1090"/>
      <c r="J139" s="1090"/>
      <c r="K139" s="1090"/>
      <c r="L139" s="1090"/>
      <c r="M139" s="1090"/>
      <c r="N139" s="1090"/>
      <c r="O139" s="1090"/>
      <c r="P139" s="142"/>
      <c r="Q139" s="142"/>
      <c r="R139" s="142"/>
      <c r="S139" s="317"/>
      <c r="T139" s="142"/>
      <c r="U139" s="1090"/>
      <c r="V139" s="1090"/>
      <c r="W139" s="1090"/>
      <c r="X139" s="1090"/>
      <c r="Y139" s="1090"/>
      <c r="Z139" s="1090"/>
      <c r="AA139" s="1090"/>
      <c r="AB139" s="1090"/>
      <c r="AC139" s="1090"/>
      <c r="AD139" s="1090"/>
      <c r="AE139" s="1090"/>
    </row>
    <row r="140" spans="1:31">
      <c r="A140" s="1090"/>
      <c r="B140" s="1090"/>
      <c r="C140" s="1090"/>
      <c r="D140" s="1090"/>
      <c r="E140" s="1090"/>
      <c r="F140" s="1090"/>
      <c r="G140" s="1090"/>
      <c r="H140" s="1090"/>
      <c r="I140" s="1090"/>
      <c r="J140" s="1090"/>
      <c r="K140" s="1090"/>
      <c r="L140" s="1090"/>
      <c r="M140" s="1090"/>
      <c r="N140" s="1090"/>
      <c r="O140" s="1090"/>
      <c r="P140" s="142"/>
      <c r="Q140" s="142"/>
      <c r="R140" s="142"/>
      <c r="S140" s="317"/>
      <c r="T140" s="142"/>
      <c r="U140" s="1090"/>
      <c r="V140" s="1090"/>
      <c r="W140" s="1090"/>
      <c r="X140" s="1090"/>
      <c r="Y140" s="1090"/>
      <c r="Z140" s="1090"/>
      <c r="AA140" s="1090"/>
      <c r="AB140" s="1090"/>
      <c r="AC140" s="1090"/>
      <c r="AD140" s="1090"/>
      <c r="AE140" s="1090"/>
    </row>
    <row r="141" spans="1:31">
      <c r="A141" s="1090"/>
      <c r="B141" s="1090"/>
      <c r="C141" s="1090"/>
      <c r="D141" s="1090"/>
      <c r="E141" s="1090"/>
      <c r="F141" s="1090"/>
      <c r="G141" s="1090"/>
      <c r="H141" s="1090"/>
      <c r="I141" s="1090"/>
      <c r="J141" s="1090"/>
      <c r="K141" s="1090"/>
      <c r="L141" s="1090"/>
      <c r="M141" s="1090"/>
      <c r="N141" s="1090"/>
      <c r="O141" s="1090"/>
      <c r="P141" s="142"/>
      <c r="Q141" s="142"/>
      <c r="R141" s="142"/>
      <c r="S141" s="317"/>
      <c r="T141" s="142"/>
      <c r="U141" s="1090"/>
      <c r="V141" s="1090"/>
      <c r="W141" s="1090"/>
      <c r="X141" s="1090"/>
      <c r="Y141" s="1090"/>
      <c r="Z141" s="1090"/>
      <c r="AA141" s="1090"/>
      <c r="AB141" s="1090"/>
      <c r="AC141" s="1090"/>
      <c r="AD141" s="1090"/>
      <c r="AE141" s="1090"/>
    </row>
    <row r="142" spans="1:31">
      <c r="A142" s="1090"/>
      <c r="B142" s="1090"/>
      <c r="C142" s="1090"/>
      <c r="D142" s="1090"/>
      <c r="E142" s="1090"/>
      <c r="F142" s="1090"/>
      <c r="G142" s="1090"/>
      <c r="H142" s="1090"/>
      <c r="I142" s="1090"/>
      <c r="J142" s="1090"/>
      <c r="K142" s="1090"/>
      <c r="L142" s="1090"/>
      <c r="M142" s="1090"/>
      <c r="N142" s="1090"/>
      <c r="O142" s="1090"/>
      <c r="P142" s="142"/>
      <c r="Q142" s="142"/>
      <c r="R142" s="142"/>
      <c r="S142" s="317"/>
      <c r="T142" s="142"/>
      <c r="U142" s="1090"/>
      <c r="V142" s="1090"/>
      <c r="W142" s="1090"/>
      <c r="X142" s="1090"/>
      <c r="Y142" s="1090"/>
      <c r="Z142" s="1090"/>
      <c r="AA142" s="1090"/>
      <c r="AB142" s="1090"/>
      <c r="AC142" s="1090"/>
      <c r="AD142" s="1090"/>
      <c r="AE142" s="1090"/>
    </row>
    <row r="143" spans="1:31">
      <c r="A143" s="1090"/>
      <c r="B143" s="1090"/>
      <c r="C143" s="1090"/>
      <c r="D143" s="1090"/>
      <c r="E143" s="1090"/>
      <c r="F143" s="1090"/>
      <c r="G143" s="1090"/>
      <c r="H143" s="1090"/>
      <c r="I143" s="1090"/>
      <c r="J143" s="1090"/>
      <c r="K143" s="1090"/>
      <c r="L143" s="1090"/>
      <c r="M143" s="1090"/>
      <c r="N143" s="1090"/>
      <c r="O143" s="1090"/>
      <c r="P143" s="142"/>
      <c r="Q143" s="142"/>
      <c r="R143" s="142"/>
      <c r="S143" s="317"/>
      <c r="T143" s="142"/>
      <c r="U143" s="1090"/>
      <c r="V143" s="1090"/>
      <c r="W143" s="1090"/>
      <c r="X143" s="1090"/>
      <c r="Y143" s="1090"/>
      <c r="Z143" s="1090"/>
      <c r="AA143" s="1090"/>
      <c r="AB143" s="1090"/>
      <c r="AC143" s="1090"/>
      <c r="AD143" s="1090"/>
      <c r="AE143" s="1090"/>
    </row>
    <row r="144" spans="1:31">
      <c r="A144" s="1090"/>
      <c r="B144" s="1090"/>
      <c r="C144" s="1090"/>
      <c r="D144" s="1090"/>
      <c r="E144" s="1090"/>
      <c r="F144" s="1090"/>
      <c r="G144" s="1090"/>
      <c r="H144" s="1090"/>
      <c r="I144" s="1090"/>
      <c r="J144" s="1090"/>
      <c r="K144" s="1090"/>
      <c r="L144" s="1090"/>
      <c r="M144" s="1090"/>
      <c r="N144" s="1090"/>
      <c r="O144" s="1090"/>
      <c r="P144" s="142"/>
      <c r="Q144" s="142"/>
      <c r="R144" s="142"/>
      <c r="S144" s="317"/>
      <c r="T144" s="142"/>
      <c r="U144" s="1090"/>
      <c r="V144" s="1090"/>
      <c r="W144" s="1090"/>
      <c r="X144" s="1090"/>
      <c r="Y144" s="1090"/>
      <c r="Z144" s="1090"/>
      <c r="AA144" s="1090"/>
      <c r="AB144" s="1090"/>
      <c r="AC144" s="1090"/>
      <c r="AD144" s="1090"/>
      <c r="AE144" s="1090"/>
    </row>
    <row r="145" spans="1:31">
      <c r="A145" s="1090"/>
      <c r="B145" s="1090"/>
      <c r="C145" s="1090"/>
      <c r="D145" s="1090"/>
      <c r="E145" s="1090"/>
      <c r="F145" s="1090"/>
      <c r="G145" s="1090"/>
      <c r="H145" s="1090"/>
      <c r="I145" s="1090"/>
      <c r="J145" s="1090"/>
      <c r="K145" s="1090"/>
      <c r="L145" s="1090"/>
      <c r="M145" s="1090"/>
      <c r="N145" s="1090"/>
      <c r="O145" s="1090"/>
      <c r="P145" s="142"/>
      <c r="Q145" s="142"/>
      <c r="R145" s="142"/>
      <c r="S145" s="317"/>
      <c r="T145" s="142"/>
      <c r="U145" s="1090"/>
      <c r="V145" s="1090"/>
      <c r="W145" s="1090"/>
      <c r="X145" s="1090"/>
      <c r="Y145" s="1090"/>
      <c r="Z145" s="1090"/>
      <c r="AA145" s="1090"/>
      <c r="AB145" s="1090"/>
      <c r="AC145" s="1090"/>
      <c r="AD145" s="1090"/>
      <c r="AE145" s="1090"/>
    </row>
    <row r="146" spans="1:31">
      <c r="A146" s="1090"/>
      <c r="B146" s="1090"/>
      <c r="C146" s="1090"/>
      <c r="D146" s="1090"/>
      <c r="E146" s="1090"/>
      <c r="F146" s="1090"/>
      <c r="G146" s="1090"/>
      <c r="H146" s="1090"/>
      <c r="I146" s="1090"/>
      <c r="J146" s="1090"/>
      <c r="K146" s="1090"/>
      <c r="L146" s="1090"/>
      <c r="M146" s="1090"/>
      <c r="N146" s="1090"/>
      <c r="O146" s="1090"/>
      <c r="P146" s="142"/>
      <c r="Q146" s="142"/>
      <c r="R146" s="142"/>
      <c r="S146" s="317"/>
      <c r="T146" s="142"/>
      <c r="U146" s="1090"/>
      <c r="V146" s="1090"/>
      <c r="W146" s="1090"/>
      <c r="X146" s="1090"/>
      <c r="Y146" s="1090"/>
      <c r="Z146" s="1090"/>
      <c r="AA146" s="1090"/>
      <c r="AB146" s="1090"/>
      <c r="AC146" s="1090"/>
      <c r="AD146" s="1090"/>
      <c r="AE146" s="1090"/>
    </row>
    <row r="147" spans="1:31">
      <c r="A147" s="1090"/>
      <c r="B147" s="1090"/>
      <c r="C147" s="1090"/>
      <c r="D147" s="1090"/>
      <c r="E147" s="1090"/>
      <c r="F147" s="1090"/>
      <c r="G147" s="1090"/>
      <c r="H147" s="1090"/>
      <c r="I147" s="1090"/>
      <c r="J147" s="1090"/>
      <c r="K147" s="1090"/>
      <c r="L147" s="1090"/>
      <c r="M147" s="1090"/>
      <c r="N147" s="1090"/>
      <c r="O147" s="1090"/>
      <c r="P147" s="142"/>
      <c r="Q147" s="142"/>
      <c r="R147" s="142"/>
      <c r="S147" s="317"/>
      <c r="T147" s="142"/>
      <c r="U147" s="1090"/>
      <c r="V147" s="1090"/>
      <c r="W147" s="1090"/>
      <c r="X147" s="1090"/>
      <c r="Y147" s="1090"/>
      <c r="Z147" s="1090"/>
      <c r="AA147" s="1090"/>
      <c r="AB147" s="1090"/>
      <c r="AC147" s="1090"/>
      <c r="AD147" s="1090"/>
      <c r="AE147" s="1090"/>
    </row>
    <row r="148" spans="1:31">
      <c r="A148" s="1090"/>
      <c r="B148" s="1090"/>
      <c r="C148" s="1090"/>
      <c r="D148" s="1090"/>
      <c r="E148" s="1090"/>
      <c r="F148" s="1090"/>
      <c r="G148" s="1090"/>
      <c r="H148" s="1090"/>
      <c r="I148" s="1090"/>
      <c r="J148" s="1090"/>
      <c r="K148" s="1090"/>
      <c r="L148" s="1090"/>
      <c r="M148" s="1090"/>
      <c r="N148" s="1090"/>
      <c r="O148" s="1090"/>
      <c r="P148" s="142"/>
      <c r="Q148" s="142"/>
      <c r="R148" s="142"/>
      <c r="S148" s="317"/>
      <c r="T148" s="142"/>
      <c r="U148" s="1090"/>
      <c r="V148" s="1090"/>
      <c r="W148" s="1090"/>
      <c r="X148" s="1090"/>
      <c r="Y148" s="1090"/>
      <c r="Z148" s="1090"/>
      <c r="AA148" s="1090"/>
      <c r="AB148" s="1090"/>
      <c r="AC148" s="1090"/>
      <c r="AD148" s="1090"/>
      <c r="AE148" s="1090"/>
    </row>
    <row r="149" spans="1:31">
      <c r="A149" s="1090"/>
      <c r="B149" s="1090"/>
      <c r="C149" s="1090"/>
      <c r="D149" s="1090"/>
      <c r="E149" s="1090"/>
      <c r="F149" s="1090"/>
      <c r="G149" s="1090"/>
      <c r="H149" s="1090"/>
      <c r="I149" s="1090"/>
      <c r="J149" s="1090"/>
      <c r="K149" s="1090"/>
      <c r="L149" s="1090"/>
      <c r="M149" s="1090"/>
      <c r="N149" s="1090"/>
      <c r="O149" s="1090"/>
      <c r="P149" s="142"/>
      <c r="Q149" s="142"/>
      <c r="R149" s="142"/>
      <c r="S149" s="317"/>
      <c r="T149" s="142"/>
      <c r="U149" s="1090"/>
      <c r="V149" s="1090"/>
      <c r="W149" s="1090"/>
      <c r="X149" s="1090"/>
      <c r="Y149" s="1090"/>
      <c r="Z149" s="1090"/>
      <c r="AA149" s="1090"/>
      <c r="AB149" s="1090"/>
      <c r="AC149" s="1090"/>
      <c r="AD149" s="1090"/>
      <c r="AE149" s="1090"/>
    </row>
    <row r="150" spans="1:31">
      <c r="A150" s="1090"/>
      <c r="B150" s="1090"/>
      <c r="C150" s="1090"/>
      <c r="D150" s="1090"/>
      <c r="E150" s="1090"/>
      <c r="F150" s="1090"/>
      <c r="G150" s="1090"/>
      <c r="H150" s="1090"/>
      <c r="I150" s="1090"/>
      <c r="J150" s="1090"/>
      <c r="K150" s="1090"/>
      <c r="L150" s="1090"/>
      <c r="M150" s="1090"/>
      <c r="N150" s="1090"/>
      <c r="O150" s="1090"/>
      <c r="P150" s="142"/>
      <c r="Q150" s="142"/>
      <c r="R150" s="142"/>
      <c r="S150" s="317"/>
      <c r="T150" s="142"/>
      <c r="U150" s="1090"/>
      <c r="V150" s="1090"/>
      <c r="W150" s="1090"/>
      <c r="X150" s="1090"/>
      <c r="Y150" s="1090"/>
      <c r="Z150" s="1090"/>
      <c r="AA150" s="1090"/>
      <c r="AB150" s="1090"/>
      <c r="AC150" s="1090"/>
      <c r="AD150" s="1090"/>
      <c r="AE150" s="1090"/>
    </row>
    <row r="151" spans="1:31">
      <c r="A151" s="1090"/>
      <c r="B151" s="1090"/>
      <c r="C151" s="1090"/>
      <c r="D151" s="1090"/>
      <c r="E151" s="1090"/>
      <c r="F151" s="1090"/>
      <c r="G151" s="1090"/>
      <c r="H151" s="1090"/>
      <c r="I151" s="1090"/>
      <c r="J151" s="1090"/>
      <c r="K151" s="1090"/>
      <c r="L151" s="1090"/>
      <c r="M151" s="1090"/>
      <c r="N151" s="1090"/>
      <c r="O151" s="1090"/>
      <c r="P151" s="142"/>
      <c r="Q151" s="142"/>
      <c r="R151" s="142"/>
      <c r="S151" s="317"/>
      <c r="T151" s="142"/>
      <c r="U151" s="1090"/>
      <c r="V151" s="1090"/>
      <c r="W151" s="1090"/>
      <c r="X151" s="1090"/>
      <c r="Y151" s="1090"/>
      <c r="Z151" s="1090"/>
      <c r="AA151" s="1090"/>
      <c r="AB151" s="1090"/>
      <c r="AC151" s="1090"/>
      <c r="AD151" s="1090"/>
      <c r="AE151" s="1090"/>
    </row>
    <row r="152" spans="1:31">
      <c r="A152" s="1090"/>
      <c r="B152" s="1090"/>
      <c r="C152" s="1090"/>
      <c r="D152" s="1090"/>
      <c r="E152" s="1090"/>
      <c r="F152" s="1090"/>
      <c r="G152" s="1090"/>
      <c r="H152" s="1090"/>
      <c r="I152" s="1090"/>
      <c r="J152" s="1090"/>
      <c r="K152" s="1090"/>
      <c r="L152" s="1090"/>
      <c r="M152" s="1090"/>
      <c r="N152" s="1090"/>
      <c r="O152" s="1090"/>
      <c r="P152" s="142"/>
      <c r="Q152" s="142"/>
      <c r="R152" s="142"/>
      <c r="S152" s="317"/>
      <c r="T152" s="142"/>
      <c r="U152" s="1090"/>
      <c r="V152" s="1090"/>
      <c r="W152" s="1090"/>
      <c r="X152" s="1090"/>
      <c r="Y152" s="1090"/>
      <c r="Z152" s="1090"/>
      <c r="AA152" s="1090"/>
      <c r="AB152" s="1090"/>
      <c r="AC152" s="1090"/>
      <c r="AD152" s="1090"/>
      <c r="AE152" s="1090"/>
    </row>
    <row r="153" spans="1:31">
      <c r="A153" s="1090"/>
      <c r="B153" s="1090"/>
      <c r="C153" s="1090"/>
      <c r="D153" s="1090"/>
      <c r="E153" s="1090"/>
      <c r="F153" s="1090"/>
      <c r="G153" s="1090"/>
      <c r="H153" s="1090"/>
      <c r="I153" s="1090"/>
      <c r="J153" s="1090"/>
      <c r="K153" s="1090"/>
      <c r="L153" s="1090"/>
      <c r="M153" s="1090"/>
      <c r="N153" s="1090"/>
      <c r="O153" s="1090"/>
      <c r="P153" s="142"/>
      <c r="Q153" s="142"/>
      <c r="R153" s="142"/>
      <c r="S153" s="317"/>
      <c r="T153" s="142"/>
      <c r="U153" s="1090"/>
      <c r="V153" s="1090"/>
      <c r="W153" s="1090"/>
      <c r="X153" s="1090"/>
      <c r="Y153" s="1090"/>
      <c r="Z153" s="1090"/>
      <c r="AA153" s="1090"/>
      <c r="AB153" s="1090"/>
      <c r="AC153" s="1090"/>
      <c r="AD153" s="1090"/>
      <c r="AE153" s="1090"/>
    </row>
    <row r="154" spans="1:31">
      <c r="A154" s="1090"/>
      <c r="B154" s="1090"/>
      <c r="C154" s="1090"/>
      <c r="D154" s="1090"/>
      <c r="E154" s="1090"/>
      <c r="F154" s="1090"/>
      <c r="G154" s="1090"/>
      <c r="H154" s="1090"/>
      <c r="I154" s="1090"/>
      <c r="J154" s="1090"/>
      <c r="K154" s="1090"/>
      <c r="L154" s="1090"/>
      <c r="M154" s="1090"/>
      <c r="N154" s="1090"/>
      <c r="O154" s="1090"/>
      <c r="P154" s="142"/>
      <c r="Q154" s="142"/>
      <c r="R154" s="142"/>
      <c r="S154" s="317"/>
      <c r="T154" s="142"/>
      <c r="U154" s="1090"/>
      <c r="V154" s="1090"/>
      <c r="W154" s="1090"/>
      <c r="X154" s="1090"/>
      <c r="Y154" s="1090"/>
      <c r="Z154" s="1090"/>
      <c r="AA154" s="1090"/>
      <c r="AB154" s="1090"/>
      <c r="AC154" s="1090"/>
      <c r="AD154" s="1090"/>
      <c r="AE154" s="1090"/>
    </row>
    <row r="155" spans="1:31">
      <c r="A155" s="1090"/>
      <c r="B155" s="1090"/>
      <c r="C155" s="1090"/>
      <c r="D155" s="1090"/>
      <c r="E155" s="1090"/>
      <c r="F155" s="1090"/>
      <c r="G155" s="1090"/>
      <c r="H155" s="1090"/>
      <c r="I155" s="1090"/>
      <c r="J155" s="1090"/>
      <c r="K155" s="1090"/>
      <c r="L155" s="1090"/>
      <c r="M155" s="1090"/>
      <c r="N155" s="1090"/>
      <c r="O155" s="1090"/>
      <c r="P155" s="142"/>
      <c r="Q155" s="142"/>
      <c r="R155" s="142"/>
      <c r="S155" s="317"/>
      <c r="T155" s="142"/>
      <c r="U155" s="1090"/>
      <c r="V155" s="1090"/>
      <c r="W155" s="1090"/>
      <c r="X155" s="1090"/>
      <c r="Y155" s="1090"/>
      <c r="Z155" s="1090"/>
      <c r="AA155" s="1090"/>
      <c r="AB155" s="1090"/>
      <c r="AC155" s="1090"/>
      <c r="AD155" s="1090"/>
      <c r="AE155" s="1090"/>
    </row>
    <row r="156" spans="1:31">
      <c r="A156" s="1090"/>
      <c r="B156" s="1090"/>
      <c r="C156" s="1090"/>
      <c r="D156" s="1090"/>
      <c r="E156" s="1090"/>
      <c r="F156" s="1090"/>
      <c r="G156" s="1090"/>
      <c r="H156" s="1090"/>
      <c r="I156" s="1090"/>
      <c r="J156" s="1090"/>
      <c r="K156" s="1090"/>
      <c r="L156" s="1090"/>
      <c r="M156" s="1090"/>
      <c r="N156" s="1090"/>
      <c r="O156" s="1090"/>
      <c r="P156" s="142"/>
      <c r="Q156" s="142"/>
      <c r="R156" s="142"/>
      <c r="S156" s="317"/>
      <c r="T156" s="142"/>
      <c r="U156" s="1090"/>
      <c r="V156" s="1090"/>
      <c r="W156" s="1090"/>
      <c r="X156" s="1090"/>
      <c r="Y156" s="1090"/>
      <c r="Z156" s="1090"/>
      <c r="AA156" s="1090"/>
      <c r="AB156" s="1090"/>
      <c r="AC156" s="1090"/>
      <c r="AD156" s="1090"/>
      <c r="AE156" s="1090"/>
    </row>
    <row r="157" spans="1:31">
      <c r="A157" s="1090"/>
      <c r="B157" s="1090"/>
      <c r="C157" s="1090"/>
      <c r="D157" s="1090"/>
      <c r="E157" s="1090"/>
      <c r="F157" s="1090"/>
      <c r="G157" s="1090"/>
      <c r="H157" s="1090"/>
      <c r="I157" s="1090"/>
      <c r="J157" s="1090"/>
      <c r="K157" s="1090"/>
      <c r="L157" s="1090"/>
      <c r="M157" s="1090"/>
      <c r="N157" s="1090"/>
      <c r="O157" s="1090"/>
      <c r="P157" s="142"/>
      <c r="Q157" s="142"/>
      <c r="R157" s="142"/>
      <c r="S157" s="317"/>
      <c r="T157" s="142"/>
      <c r="U157" s="1090"/>
      <c r="V157" s="1090"/>
      <c r="W157" s="1090"/>
      <c r="X157" s="1090"/>
      <c r="Y157" s="1090"/>
      <c r="Z157" s="1090"/>
      <c r="AA157" s="1090"/>
      <c r="AB157" s="1090"/>
      <c r="AC157" s="1090"/>
      <c r="AD157" s="1090"/>
      <c r="AE157" s="1090"/>
    </row>
    <row r="158" spans="1:31">
      <c r="A158" s="1090"/>
      <c r="B158" s="1090"/>
      <c r="C158" s="1090"/>
      <c r="D158" s="1090"/>
      <c r="E158" s="1090"/>
      <c r="F158" s="1090"/>
      <c r="G158" s="1090"/>
      <c r="H158" s="1090"/>
      <c r="I158" s="1090"/>
      <c r="J158" s="1090"/>
      <c r="K158" s="1090"/>
      <c r="L158" s="1090"/>
      <c r="M158" s="1090"/>
      <c r="N158" s="1090"/>
      <c r="O158" s="1090"/>
      <c r="P158" s="142"/>
      <c r="Q158" s="142"/>
      <c r="R158" s="142"/>
      <c r="S158" s="317"/>
      <c r="T158" s="142"/>
      <c r="U158" s="1090"/>
      <c r="V158" s="1090"/>
      <c r="W158" s="1090"/>
      <c r="X158" s="1090"/>
      <c r="Y158" s="1090"/>
      <c r="Z158" s="1090"/>
      <c r="AA158" s="1090"/>
      <c r="AB158" s="1090"/>
      <c r="AC158" s="1090"/>
      <c r="AD158" s="1090"/>
      <c r="AE158" s="1090"/>
    </row>
    <row r="159" spans="1:31">
      <c r="A159" s="1090"/>
      <c r="B159" s="1090"/>
      <c r="C159" s="1090"/>
      <c r="D159" s="1090"/>
      <c r="E159" s="1090"/>
      <c r="F159" s="1090"/>
      <c r="G159" s="1090"/>
      <c r="H159" s="1090"/>
      <c r="I159" s="1090"/>
      <c r="J159" s="1090"/>
      <c r="K159" s="1090"/>
      <c r="L159" s="1090"/>
      <c r="M159" s="1090"/>
      <c r="N159" s="1090"/>
      <c r="O159" s="1090"/>
      <c r="P159" s="142"/>
      <c r="Q159" s="142"/>
      <c r="R159" s="142"/>
      <c r="S159" s="317"/>
      <c r="T159" s="142"/>
      <c r="U159" s="1090"/>
      <c r="V159" s="1090"/>
      <c r="W159" s="1090"/>
      <c r="X159" s="1090"/>
      <c r="Y159" s="1090"/>
      <c r="Z159" s="1090"/>
      <c r="AA159" s="1090"/>
      <c r="AB159" s="1090"/>
      <c r="AC159" s="1090"/>
      <c r="AD159" s="1090"/>
      <c r="AE159" s="1090"/>
    </row>
    <row r="160" spans="1:31">
      <c r="A160" s="1090"/>
      <c r="B160" s="1090"/>
      <c r="C160" s="1090"/>
      <c r="D160" s="1090"/>
      <c r="E160" s="1090"/>
      <c r="F160" s="1090"/>
      <c r="G160" s="1090"/>
      <c r="H160" s="1090"/>
      <c r="I160" s="1090"/>
      <c r="J160" s="1090"/>
      <c r="K160" s="1090"/>
      <c r="L160" s="1090"/>
      <c r="M160" s="1090"/>
      <c r="N160" s="1090"/>
      <c r="O160" s="1090"/>
      <c r="P160" s="142"/>
      <c r="Q160" s="142"/>
      <c r="R160" s="142"/>
      <c r="S160" s="317"/>
      <c r="T160" s="142"/>
      <c r="U160" s="1090"/>
      <c r="V160" s="1090"/>
      <c r="W160" s="1090"/>
      <c r="X160" s="1090"/>
      <c r="Y160" s="1090"/>
      <c r="Z160" s="1090"/>
      <c r="AA160" s="1090"/>
      <c r="AB160" s="1090"/>
      <c r="AC160" s="1090"/>
      <c r="AD160" s="1090"/>
      <c r="AE160" s="1090"/>
    </row>
    <row r="161" spans="1:31">
      <c r="A161" s="1090"/>
      <c r="B161" s="1090"/>
      <c r="C161" s="1090"/>
      <c r="D161" s="1090"/>
      <c r="E161" s="1090"/>
      <c r="F161" s="1090"/>
      <c r="G161" s="1090"/>
      <c r="H161" s="1090"/>
      <c r="I161" s="1090"/>
      <c r="J161" s="1090"/>
      <c r="K161" s="1090"/>
      <c r="L161" s="1090"/>
      <c r="M161" s="1090"/>
      <c r="N161" s="1090"/>
      <c r="O161" s="1090"/>
      <c r="P161" s="142"/>
      <c r="Q161" s="142"/>
      <c r="R161" s="142"/>
      <c r="S161" s="317"/>
      <c r="T161" s="142"/>
      <c r="U161" s="1090"/>
      <c r="V161" s="1090"/>
      <c r="W161" s="1090"/>
      <c r="X161" s="1090"/>
      <c r="Y161" s="1090"/>
      <c r="Z161" s="1090"/>
      <c r="AA161" s="1090"/>
      <c r="AB161" s="1090"/>
      <c r="AC161" s="1090"/>
      <c r="AD161" s="1090"/>
      <c r="AE161" s="1090"/>
    </row>
    <row r="162" spans="1:31">
      <c r="A162" s="1090"/>
      <c r="B162" s="1090"/>
      <c r="C162" s="1090"/>
      <c r="D162" s="1090"/>
      <c r="E162" s="1090"/>
      <c r="F162" s="1090"/>
      <c r="G162" s="1090"/>
      <c r="H162" s="1090"/>
      <c r="I162" s="1090"/>
      <c r="J162" s="1090"/>
      <c r="K162" s="1090"/>
      <c r="L162" s="1090"/>
      <c r="M162" s="1090"/>
      <c r="N162" s="1090"/>
      <c r="O162" s="1090"/>
      <c r="P162" s="142"/>
      <c r="Q162" s="142"/>
      <c r="R162" s="142"/>
      <c r="S162" s="317"/>
      <c r="T162" s="142"/>
      <c r="U162" s="1090"/>
      <c r="V162" s="1090"/>
      <c r="W162" s="1090"/>
      <c r="X162" s="1090"/>
      <c r="Y162" s="1090"/>
      <c r="Z162" s="1090"/>
      <c r="AA162" s="1090"/>
      <c r="AB162" s="1090"/>
      <c r="AC162" s="1090"/>
      <c r="AD162" s="1090"/>
      <c r="AE162" s="1090"/>
    </row>
    <row r="163" spans="1:31">
      <c r="A163" s="1090"/>
      <c r="B163" s="1090"/>
      <c r="C163" s="1090"/>
      <c r="D163" s="1090"/>
      <c r="E163" s="1090"/>
      <c r="F163" s="1090"/>
      <c r="G163" s="1090"/>
      <c r="H163" s="1090"/>
      <c r="I163" s="1090"/>
      <c r="J163" s="1090"/>
      <c r="K163" s="1090"/>
      <c r="L163" s="1090"/>
      <c r="M163" s="1090"/>
      <c r="N163" s="1090"/>
      <c r="O163" s="1090"/>
      <c r="P163" s="142"/>
      <c r="Q163" s="142"/>
      <c r="R163" s="142"/>
      <c r="S163" s="317"/>
      <c r="T163" s="142"/>
      <c r="U163" s="1090"/>
      <c r="V163" s="1090"/>
      <c r="W163" s="1090"/>
      <c r="X163" s="1090"/>
      <c r="Y163" s="1090"/>
      <c r="Z163" s="1090"/>
      <c r="AA163" s="1090"/>
      <c r="AB163" s="1090"/>
      <c r="AC163" s="1090"/>
      <c r="AD163" s="1090"/>
      <c r="AE163" s="1090"/>
    </row>
    <row r="164" spans="1:31">
      <c r="A164" s="1090"/>
      <c r="B164" s="1090"/>
      <c r="C164" s="1090"/>
      <c r="D164" s="1090"/>
      <c r="E164" s="1090"/>
      <c r="F164" s="1090"/>
      <c r="G164" s="1090"/>
      <c r="H164" s="1090"/>
      <c r="I164" s="1090"/>
      <c r="J164" s="1090"/>
      <c r="K164" s="1090"/>
      <c r="L164" s="1090"/>
      <c r="M164" s="1090"/>
      <c r="N164" s="1090"/>
      <c r="O164" s="1090"/>
      <c r="P164" s="142"/>
      <c r="Q164" s="142"/>
      <c r="R164" s="142"/>
      <c r="S164" s="317"/>
      <c r="T164" s="142"/>
      <c r="U164" s="1090"/>
      <c r="V164" s="1090"/>
      <c r="W164" s="1090"/>
      <c r="X164" s="1090"/>
      <c r="Y164" s="1090"/>
      <c r="Z164" s="1090"/>
      <c r="AA164" s="1090"/>
      <c r="AB164" s="1090"/>
      <c r="AC164" s="1090"/>
      <c r="AD164" s="1090"/>
      <c r="AE164" s="1090"/>
    </row>
    <row r="165" spans="1:31">
      <c r="A165" s="1090"/>
      <c r="B165" s="1090"/>
      <c r="C165" s="1090"/>
      <c r="D165" s="1090"/>
      <c r="E165" s="1090"/>
      <c r="F165" s="1090"/>
      <c r="G165" s="1090"/>
      <c r="H165" s="1090"/>
      <c r="I165" s="1090"/>
      <c r="J165" s="1090"/>
      <c r="K165" s="1090"/>
      <c r="L165" s="1090"/>
      <c r="M165" s="1090"/>
      <c r="N165" s="1090"/>
      <c r="O165" s="1090"/>
      <c r="P165" s="142"/>
      <c r="Q165" s="142"/>
      <c r="R165" s="142"/>
      <c r="S165" s="317"/>
      <c r="T165" s="142"/>
      <c r="U165" s="1090"/>
      <c r="V165" s="1090"/>
      <c r="W165" s="1090"/>
      <c r="X165" s="1090"/>
      <c r="Y165" s="1090"/>
      <c r="Z165" s="1090"/>
      <c r="AA165" s="1090"/>
      <c r="AB165" s="1090"/>
      <c r="AC165" s="1090"/>
      <c r="AD165" s="1090"/>
      <c r="AE165" s="1090"/>
    </row>
    <row r="166" spans="1:31">
      <c r="A166" s="1090"/>
      <c r="B166" s="1090"/>
      <c r="C166" s="1090"/>
      <c r="D166" s="1090"/>
      <c r="E166" s="1090"/>
      <c r="F166" s="1090"/>
      <c r="G166" s="1090"/>
      <c r="H166" s="1090"/>
      <c r="I166" s="1090"/>
      <c r="J166" s="1090"/>
      <c r="K166" s="1090"/>
      <c r="L166" s="1090"/>
      <c r="M166" s="1090"/>
      <c r="N166" s="1090"/>
      <c r="O166" s="1090"/>
      <c r="P166" s="142"/>
      <c r="Q166" s="142"/>
      <c r="R166" s="142"/>
      <c r="S166" s="317"/>
      <c r="T166" s="142"/>
      <c r="U166" s="1090"/>
      <c r="V166" s="1090"/>
      <c r="W166" s="1090"/>
      <c r="X166" s="1090"/>
      <c r="Y166" s="1090"/>
      <c r="Z166" s="1090"/>
      <c r="AA166" s="1090"/>
      <c r="AB166" s="1090"/>
      <c r="AC166" s="1090"/>
      <c r="AD166" s="1090"/>
      <c r="AE166" s="1090"/>
    </row>
    <row r="167" spans="1:31">
      <c r="A167" s="1090"/>
      <c r="B167" s="1090"/>
      <c r="C167" s="1090"/>
      <c r="D167" s="1090"/>
      <c r="E167" s="1090"/>
      <c r="F167" s="1090"/>
      <c r="G167" s="1090"/>
      <c r="H167" s="1090"/>
      <c r="I167" s="1090"/>
      <c r="J167" s="1090"/>
      <c r="K167" s="1090"/>
      <c r="L167" s="1090"/>
      <c r="M167" s="1090"/>
      <c r="N167" s="1090"/>
      <c r="O167" s="1090"/>
      <c r="P167" s="142"/>
      <c r="Q167" s="142"/>
      <c r="R167" s="142"/>
      <c r="S167" s="317"/>
      <c r="T167" s="142"/>
      <c r="U167" s="1090"/>
      <c r="V167" s="1090"/>
      <c r="W167" s="1090"/>
      <c r="X167" s="1090"/>
      <c r="Y167" s="1090"/>
      <c r="Z167" s="1090"/>
      <c r="AA167" s="1090"/>
      <c r="AB167" s="1090"/>
      <c r="AC167" s="1090"/>
      <c r="AD167" s="1090"/>
      <c r="AE167" s="1090"/>
    </row>
    <row r="168" spans="1:31">
      <c r="A168" s="1090"/>
      <c r="B168" s="1090"/>
      <c r="C168" s="1090"/>
      <c r="D168" s="1090"/>
      <c r="E168" s="1090"/>
      <c r="F168" s="1090"/>
      <c r="G168" s="1090"/>
      <c r="H168" s="1090"/>
      <c r="I168" s="1090"/>
      <c r="J168" s="1090"/>
      <c r="K168" s="1090"/>
      <c r="L168" s="1090"/>
      <c r="M168" s="1090"/>
      <c r="N168" s="1090"/>
      <c r="O168" s="1090"/>
      <c r="P168" s="142"/>
      <c r="Q168" s="142"/>
      <c r="R168" s="142"/>
      <c r="S168" s="317"/>
      <c r="T168" s="142"/>
      <c r="U168" s="1090"/>
      <c r="V168" s="1090"/>
      <c r="W168" s="1090"/>
      <c r="X168" s="1090"/>
      <c r="Y168" s="1090"/>
      <c r="Z168" s="1090"/>
      <c r="AA168" s="1090"/>
      <c r="AB168" s="1090"/>
      <c r="AC168" s="1090"/>
      <c r="AD168" s="1090"/>
      <c r="AE168" s="1090"/>
    </row>
    <row r="169" spans="1:31">
      <c r="A169" s="1090"/>
      <c r="B169" s="1090"/>
      <c r="C169" s="1090"/>
      <c r="D169" s="1090"/>
      <c r="E169" s="1090"/>
      <c r="F169" s="1090"/>
      <c r="G169" s="1090"/>
      <c r="H169" s="1090"/>
      <c r="I169" s="1090"/>
      <c r="J169" s="1090"/>
      <c r="K169" s="1090"/>
      <c r="L169" s="1090"/>
      <c r="M169" s="1090"/>
      <c r="N169" s="1090"/>
      <c r="O169" s="1090"/>
      <c r="P169" s="142"/>
      <c r="Q169" s="142"/>
      <c r="R169" s="142"/>
      <c r="S169" s="317"/>
      <c r="T169" s="142"/>
      <c r="U169" s="1090"/>
      <c r="V169" s="1090"/>
      <c r="W169" s="1090"/>
      <c r="X169" s="1090"/>
      <c r="Y169" s="1090"/>
      <c r="Z169" s="1090"/>
      <c r="AA169" s="1090"/>
      <c r="AB169" s="1090"/>
      <c r="AC169" s="1090"/>
      <c r="AD169" s="1090"/>
      <c r="AE169" s="1090"/>
    </row>
    <row r="170" spans="1:31">
      <c r="A170" s="1090"/>
      <c r="B170" s="1090"/>
      <c r="C170" s="1090"/>
      <c r="D170" s="1090"/>
      <c r="E170" s="1090"/>
      <c r="F170" s="1090"/>
      <c r="G170" s="1090"/>
      <c r="H170" s="1090"/>
      <c r="I170" s="1090"/>
      <c r="J170" s="1090"/>
      <c r="K170" s="1090"/>
      <c r="L170" s="1090"/>
      <c r="M170" s="1090"/>
      <c r="N170" s="1090"/>
      <c r="O170" s="1090"/>
      <c r="P170" s="142"/>
      <c r="Q170" s="142"/>
      <c r="R170" s="142"/>
      <c r="S170" s="317"/>
      <c r="T170" s="142"/>
      <c r="U170" s="1090"/>
      <c r="V170" s="1090"/>
      <c r="W170" s="1090"/>
      <c r="X170" s="1090"/>
      <c r="Y170" s="1090"/>
      <c r="Z170" s="1090"/>
      <c r="AA170" s="1090"/>
      <c r="AB170" s="1090"/>
      <c r="AC170" s="1090"/>
      <c r="AD170" s="1090"/>
      <c r="AE170" s="1090"/>
    </row>
    <row r="171" spans="1:31">
      <c r="A171" s="1090"/>
      <c r="B171" s="1090"/>
      <c r="C171" s="1090"/>
      <c r="D171" s="1090"/>
      <c r="E171" s="1090"/>
      <c r="F171" s="1090"/>
      <c r="G171" s="1090"/>
      <c r="H171" s="1090"/>
      <c r="I171" s="1090"/>
      <c r="J171" s="1090"/>
      <c r="K171" s="1090"/>
      <c r="L171" s="1090"/>
      <c r="M171" s="1090"/>
      <c r="N171" s="1090"/>
      <c r="O171" s="1090"/>
      <c r="P171" s="142"/>
      <c r="Q171" s="142"/>
      <c r="R171" s="142"/>
      <c r="S171" s="317"/>
      <c r="T171" s="142"/>
      <c r="U171" s="1090"/>
      <c r="V171" s="1090"/>
      <c r="W171" s="1090"/>
      <c r="X171" s="1090"/>
      <c r="Y171" s="1090"/>
      <c r="Z171" s="1090"/>
      <c r="AA171" s="1090"/>
      <c r="AB171" s="1090"/>
      <c r="AC171" s="1090"/>
      <c r="AD171" s="1090"/>
      <c r="AE171" s="1090"/>
    </row>
    <row r="172" spans="1:31">
      <c r="A172" s="1090"/>
      <c r="B172" s="1090"/>
      <c r="C172" s="1090"/>
      <c r="D172" s="1090"/>
      <c r="E172" s="1090"/>
      <c r="F172" s="1090"/>
      <c r="G172" s="1090"/>
      <c r="H172" s="1090"/>
      <c r="I172" s="1090"/>
      <c r="J172" s="1090"/>
      <c r="K172" s="1090"/>
      <c r="L172" s="1090"/>
      <c r="M172" s="1090"/>
      <c r="N172" s="1090"/>
      <c r="O172" s="1090"/>
      <c r="P172" s="142"/>
      <c r="Q172" s="142"/>
      <c r="R172" s="142"/>
      <c r="S172" s="317"/>
      <c r="T172" s="142"/>
      <c r="U172" s="1090"/>
      <c r="V172" s="1090"/>
      <c r="W172" s="1090"/>
      <c r="X172" s="1090"/>
      <c r="Y172" s="1090"/>
      <c r="Z172" s="1090"/>
      <c r="AA172" s="1090"/>
      <c r="AB172" s="1090"/>
      <c r="AC172" s="1090"/>
      <c r="AD172" s="1090"/>
      <c r="AE172" s="1090"/>
    </row>
    <row r="173" spans="1:31">
      <c r="A173" s="1090"/>
      <c r="B173" s="1090"/>
      <c r="C173" s="1090"/>
      <c r="D173" s="1090"/>
      <c r="E173" s="1090"/>
      <c r="F173" s="1090"/>
      <c r="G173" s="1090"/>
      <c r="H173" s="1090"/>
      <c r="I173" s="1090"/>
      <c r="J173" s="1090"/>
      <c r="K173" s="1090"/>
      <c r="L173" s="1090"/>
      <c r="M173" s="1090"/>
      <c r="N173" s="1090"/>
      <c r="O173" s="1090"/>
      <c r="P173" s="142"/>
      <c r="Q173" s="142"/>
      <c r="R173" s="142"/>
      <c r="S173" s="317"/>
      <c r="T173" s="142"/>
      <c r="U173" s="1090"/>
      <c r="V173" s="1090"/>
      <c r="W173" s="1090"/>
      <c r="X173" s="1090"/>
      <c r="Y173" s="1090"/>
      <c r="Z173" s="1090"/>
      <c r="AA173" s="1090"/>
      <c r="AB173" s="1090"/>
      <c r="AC173" s="1090"/>
      <c r="AD173" s="1090"/>
      <c r="AE173" s="1090"/>
    </row>
    <row r="174" spans="1:31">
      <c r="A174" s="1090"/>
      <c r="B174" s="1090"/>
      <c r="C174" s="1090"/>
      <c r="D174" s="1090"/>
      <c r="E174" s="1090"/>
      <c r="F174" s="1090"/>
      <c r="G174" s="1090"/>
      <c r="H174" s="1090"/>
      <c r="I174" s="1090"/>
      <c r="J174" s="1090"/>
      <c r="K174" s="1090"/>
      <c r="L174" s="1090"/>
      <c r="M174" s="1090"/>
      <c r="N174" s="1090"/>
      <c r="O174" s="1090"/>
      <c r="P174" s="142"/>
      <c r="Q174" s="142"/>
      <c r="R174" s="142"/>
      <c r="S174" s="317"/>
      <c r="T174" s="142"/>
      <c r="U174" s="1090"/>
      <c r="V174" s="1090"/>
      <c r="W174" s="1090"/>
      <c r="X174" s="1090"/>
      <c r="Y174" s="1090"/>
      <c r="Z174" s="1090"/>
      <c r="AA174" s="1090"/>
      <c r="AB174" s="1090"/>
      <c r="AC174" s="1090"/>
      <c r="AD174" s="1090"/>
      <c r="AE174" s="1090"/>
    </row>
    <row r="175" spans="1:31">
      <c r="A175" s="1090"/>
      <c r="B175" s="1090"/>
      <c r="C175" s="1090"/>
      <c r="D175" s="1090"/>
      <c r="E175" s="1090"/>
      <c r="F175" s="1090"/>
      <c r="G175" s="1090"/>
      <c r="H175" s="1090"/>
      <c r="I175" s="1090"/>
      <c r="J175" s="1090"/>
      <c r="K175" s="1090"/>
      <c r="L175" s="1090"/>
      <c r="M175" s="1090"/>
      <c r="N175" s="1090"/>
      <c r="O175" s="1090"/>
      <c r="P175" s="142"/>
      <c r="Q175" s="142"/>
      <c r="R175" s="142"/>
      <c r="S175" s="317"/>
      <c r="T175" s="142"/>
      <c r="U175" s="1090"/>
      <c r="V175" s="1090"/>
      <c r="W175" s="1090"/>
      <c r="X175" s="1090"/>
      <c r="Y175" s="1090"/>
      <c r="Z175" s="1090"/>
      <c r="AA175" s="1090"/>
      <c r="AB175" s="1090"/>
      <c r="AC175" s="1090"/>
      <c r="AD175" s="1090"/>
      <c r="AE175" s="1090"/>
    </row>
    <row r="176" spans="1:31">
      <c r="A176" s="1090"/>
      <c r="B176" s="1090"/>
      <c r="C176" s="1090"/>
      <c r="D176" s="1090"/>
      <c r="E176" s="1090"/>
      <c r="F176" s="1090"/>
      <c r="G176" s="1090"/>
      <c r="H176" s="1090"/>
      <c r="I176" s="1090"/>
      <c r="J176" s="1090"/>
      <c r="K176" s="1090"/>
      <c r="L176" s="1090"/>
      <c r="M176" s="1090"/>
      <c r="N176" s="1090"/>
      <c r="O176" s="1090"/>
      <c r="P176" s="142"/>
      <c r="Q176" s="142"/>
      <c r="R176" s="142"/>
      <c r="S176" s="317"/>
      <c r="T176" s="142"/>
      <c r="U176" s="1090"/>
      <c r="V176" s="1090"/>
      <c r="W176" s="1090"/>
      <c r="X176" s="1090"/>
      <c r="Y176" s="1090"/>
      <c r="Z176" s="1090"/>
      <c r="AA176" s="1090"/>
      <c r="AB176" s="1090"/>
      <c r="AC176" s="1090"/>
      <c r="AD176" s="1090"/>
      <c r="AE176" s="1090"/>
    </row>
    <row r="177" spans="1:31">
      <c r="A177" s="1090"/>
      <c r="B177" s="1090"/>
      <c r="C177" s="1090"/>
      <c r="D177" s="1090"/>
      <c r="E177" s="1090"/>
      <c r="F177" s="1090"/>
      <c r="G177" s="1090"/>
      <c r="H177" s="1090"/>
      <c r="I177" s="1090"/>
      <c r="J177" s="1090"/>
      <c r="K177" s="1090"/>
      <c r="L177" s="1090"/>
      <c r="M177" s="1090"/>
      <c r="N177" s="1090"/>
      <c r="O177" s="1090"/>
      <c r="P177" s="142"/>
      <c r="Q177" s="142"/>
      <c r="R177" s="142"/>
      <c r="S177" s="317"/>
      <c r="T177" s="142"/>
      <c r="U177" s="1090"/>
      <c r="V177" s="1090"/>
      <c r="W177" s="1090"/>
      <c r="X177" s="1090"/>
      <c r="Y177" s="1090"/>
      <c r="Z177" s="1090"/>
      <c r="AA177" s="1090"/>
      <c r="AB177" s="1090"/>
      <c r="AC177" s="1090"/>
      <c r="AD177" s="1090"/>
      <c r="AE177" s="1090"/>
    </row>
    <row r="178" spans="1:31">
      <c r="A178" s="1090"/>
      <c r="B178" s="1090"/>
      <c r="C178" s="1090"/>
      <c r="D178" s="1090"/>
      <c r="E178" s="1090"/>
      <c r="F178" s="1090"/>
      <c r="G178" s="1090"/>
      <c r="H178" s="1090"/>
      <c r="I178" s="1090"/>
      <c r="J178" s="1090"/>
      <c r="K178" s="1090"/>
      <c r="L178" s="1090"/>
      <c r="M178" s="1090"/>
      <c r="N178" s="1090"/>
      <c r="O178" s="1090"/>
      <c r="P178" s="142"/>
      <c r="Q178" s="142"/>
      <c r="R178" s="142"/>
      <c r="S178" s="1362"/>
      <c r="T178" s="142"/>
      <c r="U178" s="1090"/>
      <c r="V178" s="1090"/>
      <c r="W178" s="1090"/>
      <c r="X178" s="1090"/>
      <c r="Y178" s="1090"/>
      <c r="Z178" s="1090"/>
      <c r="AA178" s="1090"/>
      <c r="AB178" s="1090"/>
      <c r="AC178" s="1090"/>
      <c r="AD178" s="1090"/>
      <c r="AE178" s="1090"/>
    </row>
    <row r="179" spans="1:31">
      <c r="A179" s="1090"/>
      <c r="B179" s="1090"/>
      <c r="C179" s="1090"/>
      <c r="D179" s="1090"/>
      <c r="E179" s="1090"/>
      <c r="F179" s="1090"/>
      <c r="G179" s="1090"/>
      <c r="H179" s="1090"/>
      <c r="I179" s="1090"/>
      <c r="J179" s="1090"/>
      <c r="K179" s="1090"/>
      <c r="L179" s="1090"/>
      <c r="M179" s="1090"/>
      <c r="N179" s="1090"/>
      <c r="O179" s="1090"/>
      <c r="P179" s="142"/>
      <c r="Q179" s="142"/>
      <c r="R179" s="142"/>
      <c r="S179" s="1362"/>
      <c r="T179" s="142"/>
      <c r="U179" s="1090"/>
      <c r="V179" s="1090"/>
      <c r="W179" s="1090"/>
      <c r="X179" s="1090"/>
      <c r="Y179" s="1090"/>
      <c r="Z179" s="1090"/>
      <c r="AA179" s="1090"/>
      <c r="AB179" s="1090"/>
      <c r="AC179" s="1090"/>
      <c r="AD179" s="1090"/>
      <c r="AE179" s="1090"/>
    </row>
    <row r="180" spans="1:31">
      <c r="A180" s="1090"/>
      <c r="B180" s="1090"/>
      <c r="C180" s="1090"/>
      <c r="D180" s="1090"/>
      <c r="E180" s="1090"/>
      <c r="F180" s="1090"/>
      <c r="G180" s="1090"/>
      <c r="H180" s="1090"/>
      <c r="I180" s="1090"/>
      <c r="J180" s="1090"/>
      <c r="K180" s="1090"/>
      <c r="L180" s="1090"/>
      <c r="M180" s="1090"/>
      <c r="N180" s="1090"/>
      <c r="O180" s="1090"/>
      <c r="P180" s="142"/>
      <c r="Q180" s="142"/>
      <c r="R180" s="142"/>
      <c r="S180" s="1363"/>
      <c r="T180" s="142"/>
      <c r="U180" s="1090"/>
      <c r="V180" s="1090"/>
      <c r="W180" s="1090"/>
      <c r="X180" s="1090"/>
      <c r="Y180" s="1090"/>
      <c r="Z180" s="1090"/>
      <c r="AA180" s="1090"/>
      <c r="AB180" s="1090"/>
      <c r="AC180" s="1090"/>
      <c r="AD180" s="1090"/>
      <c r="AE180" s="1090"/>
    </row>
    <row r="181" spans="1:31">
      <c r="A181" s="1090"/>
      <c r="B181" s="1090"/>
      <c r="C181" s="1090"/>
      <c r="D181" s="1090"/>
      <c r="E181" s="1090"/>
      <c r="F181" s="1090"/>
      <c r="G181" s="1090"/>
      <c r="H181" s="1090"/>
      <c r="I181" s="1090"/>
      <c r="J181" s="1090"/>
      <c r="K181" s="1090"/>
      <c r="L181" s="1090"/>
      <c r="M181" s="1090"/>
      <c r="N181" s="1090"/>
      <c r="O181" s="1090"/>
      <c r="P181" s="142"/>
      <c r="Q181" s="142"/>
      <c r="R181" s="142"/>
      <c r="S181" s="142"/>
      <c r="T181" s="142"/>
      <c r="U181" s="1090"/>
      <c r="V181" s="1090"/>
      <c r="W181" s="1090"/>
      <c r="X181" s="1090"/>
      <c r="Y181" s="1090"/>
      <c r="Z181" s="1090"/>
      <c r="AA181" s="1090"/>
      <c r="AB181" s="1090"/>
      <c r="AC181" s="1090"/>
      <c r="AD181" s="1090"/>
      <c r="AE181" s="1090"/>
    </row>
    <row r="182" spans="1:31">
      <c r="A182" s="1090"/>
      <c r="B182" s="1090"/>
      <c r="C182" s="1090"/>
      <c r="D182" s="1090"/>
      <c r="E182" s="1090"/>
      <c r="F182" s="1090"/>
      <c r="G182" s="1090"/>
      <c r="H182" s="1090"/>
      <c r="I182" s="1090"/>
      <c r="J182" s="1090"/>
      <c r="K182" s="1090"/>
      <c r="L182" s="1090"/>
      <c r="M182" s="1090"/>
      <c r="N182" s="1090"/>
      <c r="O182" s="1090"/>
      <c r="P182" s="142"/>
      <c r="Q182" s="142"/>
      <c r="R182" s="142"/>
      <c r="S182" s="142"/>
      <c r="T182" s="142"/>
      <c r="U182" s="1090"/>
      <c r="V182" s="1090"/>
      <c r="W182" s="1090"/>
      <c r="X182" s="1090"/>
      <c r="Y182" s="1090"/>
      <c r="Z182" s="1090"/>
      <c r="AA182" s="1090"/>
      <c r="AB182" s="1090"/>
      <c r="AC182" s="1090"/>
      <c r="AD182" s="1090"/>
      <c r="AE182" s="1090"/>
    </row>
    <row r="183" spans="1:31">
      <c r="A183" s="1090"/>
      <c r="B183" s="1090"/>
      <c r="C183" s="1090"/>
      <c r="D183" s="1090"/>
      <c r="E183" s="1090"/>
      <c r="F183" s="1090"/>
      <c r="G183" s="1090"/>
      <c r="H183" s="1090"/>
      <c r="I183" s="1090"/>
      <c r="J183" s="1090"/>
      <c r="K183" s="1090"/>
      <c r="L183" s="1090"/>
      <c r="M183" s="1090"/>
      <c r="N183" s="1090"/>
      <c r="O183" s="1090"/>
      <c r="P183" s="142"/>
      <c r="Q183" s="142"/>
      <c r="R183" s="142"/>
      <c r="S183" s="142"/>
      <c r="T183" s="142"/>
      <c r="U183" s="1090"/>
      <c r="V183" s="1090"/>
      <c r="W183" s="1090"/>
      <c r="X183" s="1090"/>
      <c r="Y183" s="1090"/>
      <c r="Z183" s="1090"/>
      <c r="AA183" s="1090"/>
      <c r="AB183" s="1090"/>
      <c r="AC183" s="1090"/>
      <c r="AD183" s="1090"/>
      <c r="AE183" s="1090"/>
    </row>
    <row r="184" spans="1:31">
      <c r="A184" s="1090"/>
      <c r="B184" s="1090"/>
      <c r="C184" s="1090"/>
      <c r="D184" s="1090"/>
      <c r="E184" s="1090"/>
      <c r="F184" s="1090"/>
      <c r="G184" s="1090"/>
      <c r="H184" s="1090"/>
      <c r="I184" s="1090"/>
      <c r="J184" s="1090"/>
      <c r="K184" s="1090"/>
      <c r="L184" s="1090"/>
      <c r="M184" s="1090"/>
      <c r="N184" s="1090"/>
      <c r="O184" s="1090"/>
      <c r="P184" s="142"/>
      <c r="Q184" s="142"/>
      <c r="R184" s="142"/>
      <c r="S184" s="142"/>
      <c r="T184" s="142"/>
      <c r="U184" s="1090"/>
      <c r="V184" s="1090"/>
      <c r="W184" s="1090"/>
      <c r="X184" s="1090"/>
      <c r="Y184" s="1090"/>
      <c r="Z184" s="1090"/>
      <c r="AA184" s="1090"/>
      <c r="AB184" s="1090"/>
      <c r="AC184" s="1090"/>
      <c r="AD184" s="1090"/>
      <c r="AE184" s="1090"/>
    </row>
    <row r="185" spans="1:31">
      <c r="A185" s="1090"/>
      <c r="B185" s="1090"/>
      <c r="C185" s="1090"/>
      <c r="D185" s="1090"/>
      <c r="E185" s="1090"/>
      <c r="F185" s="1090"/>
      <c r="G185" s="1090"/>
      <c r="H185" s="1090"/>
      <c r="I185" s="1090"/>
      <c r="J185" s="1090"/>
      <c r="K185" s="1090"/>
      <c r="L185" s="1090"/>
      <c r="M185" s="1090"/>
      <c r="N185" s="1090"/>
      <c r="O185" s="1090"/>
      <c r="P185" s="142"/>
      <c r="Q185" s="142"/>
      <c r="R185" s="142"/>
      <c r="S185" s="142"/>
      <c r="T185" s="142"/>
      <c r="U185" s="1090"/>
      <c r="V185" s="1090"/>
      <c r="W185" s="1090"/>
      <c r="X185" s="1090"/>
      <c r="Y185" s="1090"/>
      <c r="Z185" s="1090"/>
      <c r="AA185" s="1090"/>
      <c r="AB185" s="1090"/>
      <c r="AC185" s="1090"/>
      <c r="AD185" s="1090"/>
      <c r="AE185" s="1090"/>
    </row>
    <row r="186" spans="1:31">
      <c r="A186" s="1090"/>
      <c r="B186" s="1090"/>
      <c r="C186" s="1090"/>
      <c r="D186" s="1090"/>
      <c r="E186" s="1090"/>
      <c r="F186" s="1090"/>
      <c r="G186" s="1090"/>
      <c r="H186" s="1090"/>
      <c r="I186" s="1090"/>
      <c r="J186" s="1090"/>
      <c r="K186" s="1090"/>
      <c r="L186" s="1090"/>
      <c r="M186" s="1090"/>
      <c r="N186" s="1090"/>
      <c r="O186" s="1090"/>
      <c r="P186" s="142"/>
      <c r="Q186" s="142"/>
      <c r="R186" s="142"/>
      <c r="S186" s="142"/>
      <c r="T186" s="142"/>
      <c r="U186" s="1090"/>
      <c r="V186" s="1090"/>
      <c r="W186" s="1090"/>
      <c r="X186" s="1090"/>
      <c r="Y186" s="1090"/>
      <c r="Z186" s="1090"/>
      <c r="AA186" s="1090"/>
      <c r="AB186" s="1090"/>
      <c r="AC186" s="1090"/>
      <c r="AD186" s="1090"/>
      <c r="AE186" s="1090"/>
    </row>
    <row r="187" spans="1:31">
      <c r="A187" s="1090"/>
      <c r="B187" s="1090"/>
      <c r="C187" s="1090"/>
      <c r="D187" s="1090"/>
      <c r="E187" s="1090"/>
      <c r="F187" s="1090"/>
      <c r="G187" s="1090"/>
      <c r="H187" s="1090"/>
      <c r="I187" s="1090"/>
      <c r="J187" s="1090"/>
      <c r="K187" s="1090"/>
      <c r="L187" s="1090"/>
      <c r="M187" s="1090"/>
      <c r="N187" s="1090"/>
      <c r="O187" s="1090"/>
      <c r="P187" s="142"/>
      <c r="Q187" s="142"/>
      <c r="R187" s="142"/>
      <c r="S187" s="142"/>
      <c r="T187" s="142"/>
      <c r="U187" s="1090"/>
      <c r="V187" s="1090"/>
      <c r="W187" s="1090"/>
      <c r="X187" s="1090"/>
      <c r="Y187" s="1090"/>
      <c r="Z187" s="1090"/>
      <c r="AA187" s="1090"/>
      <c r="AB187" s="1090"/>
      <c r="AC187" s="1090"/>
      <c r="AD187" s="1090"/>
      <c r="AE187" s="1090"/>
    </row>
    <row r="188" spans="1:31">
      <c r="A188" s="1090"/>
      <c r="B188" s="1090"/>
      <c r="C188" s="1090"/>
      <c r="D188" s="1090"/>
      <c r="E188" s="1090"/>
      <c r="F188" s="1090"/>
      <c r="G188" s="1090"/>
      <c r="H188" s="1090"/>
      <c r="I188" s="1090"/>
      <c r="J188" s="1090"/>
      <c r="K188" s="1090"/>
      <c r="L188" s="1090"/>
      <c r="M188" s="1090"/>
      <c r="N188" s="1090"/>
      <c r="O188" s="1090"/>
      <c r="P188" s="142"/>
      <c r="Q188" s="142"/>
      <c r="R188" s="142"/>
      <c r="S188" s="142"/>
      <c r="T188" s="142"/>
      <c r="U188" s="1090"/>
      <c r="V188" s="1090"/>
      <c r="W188" s="1090"/>
      <c r="X188" s="1090"/>
      <c r="Y188" s="1090"/>
      <c r="Z188" s="1090"/>
      <c r="AA188" s="1090"/>
      <c r="AB188" s="1090"/>
      <c r="AC188" s="1090"/>
      <c r="AD188" s="1090"/>
      <c r="AE188" s="1090"/>
    </row>
    <row r="189" spans="1:31">
      <c r="A189" s="1090"/>
      <c r="B189" s="1090"/>
      <c r="C189" s="1090"/>
      <c r="D189" s="1090"/>
      <c r="E189" s="1090"/>
      <c r="F189" s="1090"/>
      <c r="G189" s="1090"/>
      <c r="H189" s="1090"/>
      <c r="I189" s="1090"/>
      <c r="J189" s="1090"/>
      <c r="K189" s="1090"/>
      <c r="L189" s="1090"/>
      <c r="M189" s="1090"/>
      <c r="N189" s="1090"/>
      <c r="O189" s="1090"/>
      <c r="P189" s="142"/>
      <c r="Q189" s="142"/>
      <c r="R189" s="142"/>
      <c r="S189" s="142"/>
      <c r="T189" s="142"/>
      <c r="U189" s="1090"/>
      <c r="V189" s="1090"/>
      <c r="W189" s="1090"/>
      <c r="X189" s="1090"/>
      <c r="Y189" s="1090"/>
      <c r="Z189" s="1090"/>
      <c r="AA189" s="1090"/>
      <c r="AB189" s="1090"/>
      <c r="AC189" s="1090"/>
      <c r="AD189" s="1090"/>
      <c r="AE189" s="1090"/>
    </row>
    <row r="190" spans="1:31">
      <c r="A190" s="1090"/>
      <c r="B190" s="1090"/>
      <c r="C190" s="1090"/>
      <c r="D190" s="1090"/>
      <c r="E190" s="1090"/>
      <c r="F190" s="1090"/>
      <c r="G190" s="1090"/>
      <c r="H190" s="1090"/>
      <c r="I190" s="1090"/>
      <c r="J190" s="1090"/>
      <c r="K190" s="1090"/>
      <c r="L190" s="1090"/>
      <c r="M190" s="1090"/>
      <c r="N190" s="1090"/>
      <c r="O190" s="1090"/>
      <c r="P190" s="142"/>
      <c r="Q190" s="142"/>
      <c r="R190" s="142"/>
      <c r="S190" s="142"/>
      <c r="T190" s="142"/>
      <c r="U190" s="1090"/>
      <c r="V190" s="1090"/>
      <c r="W190" s="1090"/>
      <c r="X190" s="1090"/>
      <c r="Y190" s="1090"/>
      <c r="Z190" s="1090"/>
      <c r="AA190" s="1090"/>
      <c r="AB190" s="1090"/>
      <c r="AC190" s="1090"/>
      <c r="AD190" s="1090"/>
      <c r="AE190" s="1090"/>
    </row>
    <row r="191" spans="1:31">
      <c r="A191" s="1090"/>
      <c r="B191" s="1090"/>
      <c r="C191" s="1090"/>
      <c r="D191" s="1090"/>
      <c r="E191" s="1090"/>
      <c r="F191" s="1090"/>
      <c r="G191" s="1090"/>
      <c r="H191" s="1090"/>
      <c r="I191" s="1090"/>
      <c r="J191" s="1090"/>
      <c r="K191" s="1090"/>
      <c r="L191" s="1090"/>
      <c r="M191" s="1090"/>
      <c r="N191" s="1090"/>
      <c r="O191" s="1090"/>
      <c r="P191" s="142"/>
      <c r="Q191" s="142"/>
      <c r="R191" s="142"/>
      <c r="S191" s="142"/>
      <c r="T191" s="142"/>
      <c r="U191" s="1090"/>
      <c r="V191" s="1090"/>
      <c r="W191" s="1090"/>
      <c r="X191" s="1090"/>
      <c r="Y191" s="1090"/>
      <c r="Z191" s="1090"/>
      <c r="AA191" s="1090"/>
      <c r="AB191" s="1090"/>
      <c r="AC191" s="1090"/>
      <c r="AD191" s="1090"/>
      <c r="AE191" s="1090"/>
    </row>
    <row r="192" spans="1:31">
      <c r="A192" s="1090"/>
      <c r="B192" s="1090"/>
      <c r="C192" s="1090"/>
      <c r="D192" s="1090"/>
      <c r="E192" s="1090"/>
      <c r="F192" s="1090"/>
      <c r="G192" s="1090"/>
      <c r="H192" s="1090"/>
      <c r="I192" s="1090"/>
      <c r="J192" s="1090"/>
      <c r="K192" s="1090"/>
      <c r="L192" s="1090"/>
      <c r="M192" s="1090"/>
      <c r="N192" s="1090"/>
      <c r="O192" s="1090"/>
      <c r="P192" s="142"/>
      <c r="Q192" s="142"/>
      <c r="R192" s="142"/>
      <c r="S192" s="142"/>
      <c r="T192" s="142"/>
      <c r="U192" s="1090"/>
      <c r="V192" s="1090"/>
      <c r="W192" s="1090"/>
      <c r="X192" s="1090"/>
      <c r="Y192" s="1090"/>
      <c r="Z192" s="1090"/>
      <c r="AA192" s="1090"/>
      <c r="AB192" s="1090"/>
      <c r="AC192" s="1090"/>
      <c r="AD192" s="1090"/>
      <c r="AE192" s="1090"/>
    </row>
    <row r="193" spans="1:31">
      <c r="A193" s="1090"/>
      <c r="B193" s="1090"/>
      <c r="C193" s="1090"/>
      <c r="D193" s="1090"/>
      <c r="E193" s="1090"/>
      <c r="F193" s="1090"/>
      <c r="G193" s="1090"/>
      <c r="H193" s="1090"/>
      <c r="I193" s="1090"/>
      <c r="J193" s="1090"/>
      <c r="K193" s="1090"/>
      <c r="L193" s="1090"/>
      <c r="M193" s="1090"/>
      <c r="N193" s="1090"/>
      <c r="O193" s="1090"/>
      <c r="P193" s="142"/>
      <c r="Q193" s="142"/>
      <c r="R193" s="142"/>
      <c r="S193" s="142"/>
      <c r="T193" s="142"/>
      <c r="U193" s="1090"/>
      <c r="V193" s="1090"/>
      <c r="W193" s="1090"/>
      <c r="X193" s="1090"/>
      <c r="Y193" s="1090"/>
      <c r="Z193" s="1090"/>
      <c r="AA193" s="1090"/>
      <c r="AB193" s="1090"/>
      <c r="AC193" s="1090"/>
      <c r="AD193" s="1090"/>
      <c r="AE193" s="1090"/>
    </row>
    <row r="194" spans="1:31">
      <c r="A194" s="1090"/>
      <c r="B194" s="1090"/>
      <c r="C194" s="1090"/>
      <c r="D194" s="1090"/>
      <c r="E194" s="1090"/>
      <c r="F194" s="1090"/>
      <c r="G194" s="1090"/>
      <c r="H194" s="1090"/>
      <c r="I194" s="1090"/>
      <c r="J194" s="1090"/>
      <c r="K194" s="1090"/>
      <c r="L194" s="1090"/>
      <c r="M194" s="1090"/>
      <c r="N194" s="1090"/>
      <c r="O194" s="1090"/>
      <c r="P194" s="142"/>
      <c r="Q194" s="142"/>
      <c r="R194" s="142"/>
      <c r="S194" s="142"/>
      <c r="T194" s="142"/>
      <c r="U194" s="1090"/>
      <c r="V194" s="1090"/>
      <c r="W194" s="1090"/>
      <c r="X194" s="1090"/>
      <c r="Y194" s="1090"/>
      <c r="Z194" s="1090"/>
      <c r="AA194" s="1090"/>
      <c r="AB194" s="1090"/>
      <c r="AC194" s="1090"/>
      <c r="AD194" s="1090"/>
      <c r="AE194" s="1090"/>
    </row>
    <row r="195" spans="1:31">
      <c r="A195" s="1090"/>
      <c r="B195" s="1090"/>
      <c r="C195" s="1090"/>
      <c r="D195" s="1090"/>
      <c r="E195" s="1090"/>
      <c r="F195" s="1090"/>
      <c r="G195" s="1090"/>
      <c r="H195" s="1090"/>
      <c r="I195" s="1090"/>
      <c r="J195" s="1090"/>
      <c r="K195" s="1090"/>
      <c r="L195" s="1090"/>
      <c r="M195" s="1090"/>
      <c r="N195" s="1090"/>
      <c r="O195" s="1090"/>
      <c r="P195" s="142"/>
      <c r="Q195" s="142"/>
      <c r="R195" s="142"/>
      <c r="S195" s="142"/>
      <c r="T195" s="142"/>
      <c r="U195" s="1090"/>
      <c r="V195" s="1090"/>
      <c r="W195" s="1090"/>
      <c r="X195" s="1090"/>
      <c r="Y195" s="1090"/>
      <c r="Z195" s="1090"/>
      <c r="AA195" s="1090"/>
      <c r="AB195" s="1090"/>
      <c r="AC195" s="1090"/>
      <c r="AD195" s="1090"/>
      <c r="AE195" s="1090"/>
    </row>
    <row r="196" spans="1:31">
      <c r="A196" s="1090"/>
      <c r="B196" s="1090"/>
      <c r="C196" s="1090"/>
      <c r="D196" s="1090"/>
      <c r="E196" s="1090"/>
      <c r="F196" s="1090"/>
      <c r="G196" s="1090"/>
      <c r="H196" s="1090"/>
      <c r="I196" s="1090"/>
      <c r="J196" s="1090"/>
      <c r="K196" s="1090"/>
      <c r="L196" s="1090"/>
      <c r="M196" s="1090"/>
      <c r="N196" s="1090"/>
      <c r="O196" s="1090"/>
      <c r="P196" s="142"/>
      <c r="Q196" s="142"/>
      <c r="R196" s="142"/>
      <c r="S196" s="142"/>
      <c r="T196" s="142"/>
      <c r="U196" s="1090"/>
      <c r="V196" s="1090"/>
      <c r="W196" s="1090"/>
      <c r="X196" s="1090"/>
      <c r="Y196" s="1090"/>
      <c r="Z196" s="1090"/>
      <c r="AA196" s="1090"/>
      <c r="AB196" s="1090"/>
      <c r="AC196" s="1090"/>
      <c r="AD196" s="1090"/>
      <c r="AE196" s="1090"/>
    </row>
    <row r="197" spans="1:31">
      <c r="A197" s="1090"/>
      <c r="B197" s="1090"/>
      <c r="C197" s="1090"/>
      <c r="D197" s="1090"/>
      <c r="E197" s="1090"/>
      <c r="F197" s="1090"/>
      <c r="G197" s="1090"/>
      <c r="H197" s="1090"/>
      <c r="I197" s="1090"/>
      <c r="J197" s="1090"/>
      <c r="K197" s="1090"/>
      <c r="L197" s="1090"/>
      <c r="M197" s="1090"/>
      <c r="N197" s="1090"/>
      <c r="O197" s="1090"/>
      <c r="P197" s="142"/>
      <c r="Q197" s="142"/>
      <c r="R197" s="142"/>
      <c r="S197" s="142"/>
      <c r="T197" s="142"/>
      <c r="U197" s="1090"/>
      <c r="V197" s="1090"/>
      <c r="W197" s="1090"/>
      <c r="X197" s="1090"/>
      <c r="Y197" s="1090"/>
      <c r="Z197" s="1090"/>
      <c r="AA197" s="1090"/>
      <c r="AB197" s="1090"/>
      <c r="AC197" s="1090"/>
      <c r="AD197" s="1090"/>
      <c r="AE197" s="1090"/>
    </row>
    <row r="198" spans="1:31">
      <c r="A198" s="1090"/>
      <c r="B198" s="1090"/>
      <c r="C198" s="1090"/>
      <c r="D198" s="1090"/>
      <c r="E198" s="1090"/>
      <c r="F198" s="1090"/>
      <c r="G198" s="1090"/>
      <c r="H198" s="1090"/>
      <c r="I198" s="1090"/>
      <c r="J198" s="1090"/>
      <c r="K198" s="1090"/>
      <c r="L198" s="1090"/>
      <c r="M198" s="1090"/>
      <c r="N198" s="1090"/>
      <c r="O198" s="1090"/>
      <c r="P198" s="142"/>
      <c r="Q198" s="142"/>
      <c r="R198" s="142"/>
      <c r="S198" s="142"/>
      <c r="T198" s="142"/>
      <c r="U198" s="1090"/>
      <c r="V198" s="1090"/>
      <c r="W198" s="1090"/>
      <c r="X198" s="1090"/>
      <c r="Y198" s="1090"/>
      <c r="Z198" s="1090"/>
      <c r="AA198" s="1090"/>
      <c r="AB198" s="1090"/>
      <c r="AC198" s="1090"/>
      <c r="AD198" s="1090"/>
      <c r="AE198" s="1090"/>
    </row>
    <row r="199" spans="1:31">
      <c r="A199" s="1090"/>
      <c r="B199" s="1090"/>
      <c r="C199" s="1090"/>
      <c r="D199" s="1090"/>
      <c r="E199" s="1090"/>
      <c r="F199" s="1090"/>
      <c r="G199" s="1090"/>
      <c r="H199" s="1090"/>
      <c r="I199" s="1090"/>
      <c r="J199" s="1090"/>
      <c r="K199" s="1090"/>
      <c r="L199" s="1090"/>
      <c r="M199" s="1090"/>
      <c r="N199" s="1090"/>
      <c r="O199" s="1090"/>
      <c r="P199" s="142"/>
      <c r="Q199" s="142"/>
      <c r="R199" s="142"/>
      <c r="S199" s="142"/>
      <c r="T199" s="142"/>
      <c r="U199" s="1090"/>
      <c r="V199" s="1090"/>
      <c r="W199" s="1090"/>
      <c r="X199" s="1090"/>
      <c r="Y199" s="1090"/>
      <c r="Z199" s="1090"/>
      <c r="AA199" s="1090"/>
      <c r="AB199" s="1090"/>
      <c r="AC199" s="1090"/>
      <c r="AD199" s="1090"/>
      <c r="AE199" s="1090"/>
    </row>
    <row r="200" spans="1:31">
      <c r="A200" s="1090"/>
      <c r="B200" s="1090"/>
      <c r="C200" s="1090"/>
      <c r="D200" s="1090"/>
      <c r="E200" s="1090"/>
      <c r="F200" s="1090"/>
      <c r="G200" s="1090"/>
      <c r="H200" s="1090"/>
      <c r="I200" s="1090"/>
      <c r="J200" s="1090"/>
      <c r="K200" s="1090"/>
      <c r="L200" s="1090"/>
      <c r="M200" s="1090"/>
      <c r="N200" s="1090"/>
      <c r="O200" s="1090"/>
      <c r="P200" s="142"/>
      <c r="Q200" s="142"/>
      <c r="R200" s="142"/>
      <c r="S200" s="142"/>
      <c r="T200" s="142"/>
      <c r="U200" s="1090"/>
      <c r="V200" s="1090"/>
      <c r="W200" s="1090"/>
      <c r="X200" s="1090"/>
      <c r="Y200" s="1090"/>
      <c r="Z200" s="1090"/>
      <c r="AA200" s="1090"/>
      <c r="AB200" s="1090"/>
      <c r="AC200" s="1090"/>
      <c r="AD200" s="1090"/>
      <c r="AE200" s="1090"/>
    </row>
    <row r="201" spans="1:31">
      <c r="A201" s="1090"/>
      <c r="B201" s="1090"/>
      <c r="C201" s="1090"/>
      <c r="D201" s="1090"/>
      <c r="E201" s="1090"/>
      <c r="F201" s="1090"/>
      <c r="G201" s="1090"/>
      <c r="H201" s="1090"/>
      <c r="I201" s="1090"/>
      <c r="J201" s="1090"/>
      <c r="K201" s="1090"/>
      <c r="L201" s="1090"/>
      <c r="M201" s="1090"/>
      <c r="N201" s="1090"/>
      <c r="O201" s="1090"/>
      <c r="P201" s="142"/>
      <c r="Q201" s="142"/>
      <c r="R201" s="142"/>
      <c r="S201" s="142"/>
      <c r="T201" s="142"/>
      <c r="U201" s="1090"/>
      <c r="V201" s="1090"/>
      <c r="W201" s="1090"/>
      <c r="X201" s="1090"/>
      <c r="Y201" s="1090"/>
      <c r="Z201" s="1090"/>
      <c r="AA201" s="1090"/>
      <c r="AB201" s="1090"/>
      <c r="AC201" s="1090"/>
      <c r="AD201" s="1090"/>
      <c r="AE201" s="1090"/>
    </row>
    <row r="202" spans="1:31">
      <c r="A202" s="1090"/>
      <c r="B202" s="1090"/>
      <c r="C202" s="1090"/>
      <c r="D202" s="1090"/>
      <c r="E202" s="1090"/>
      <c r="F202" s="1090"/>
      <c r="G202" s="1090"/>
      <c r="H202" s="1090"/>
      <c r="I202" s="1090"/>
      <c r="J202" s="1090"/>
      <c r="K202" s="1090"/>
      <c r="L202" s="1090"/>
      <c r="M202" s="1090"/>
      <c r="N202" s="1090"/>
      <c r="O202" s="1090"/>
      <c r="P202" s="142"/>
      <c r="Q202" s="142"/>
      <c r="R202" s="142"/>
      <c r="S202" s="142"/>
      <c r="T202" s="142"/>
      <c r="U202" s="1090"/>
      <c r="V202" s="1090"/>
      <c r="W202" s="1090"/>
      <c r="X202" s="1090"/>
      <c r="Y202" s="1090"/>
      <c r="Z202" s="1090"/>
      <c r="AA202" s="1090"/>
      <c r="AB202" s="1090"/>
      <c r="AC202" s="1090"/>
      <c r="AD202" s="1090"/>
      <c r="AE202" s="1090"/>
    </row>
    <row r="203" spans="1:31">
      <c r="A203" s="1090"/>
      <c r="B203" s="1090"/>
      <c r="C203" s="1090"/>
      <c r="D203" s="1090"/>
      <c r="E203" s="1090"/>
      <c r="F203" s="1090"/>
      <c r="G203" s="1090"/>
      <c r="H203" s="1090"/>
      <c r="I203" s="1090"/>
      <c r="J203" s="1090"/>
      <c r="K203" s="1090"/>
      <c r="L203" s="1090"/>
      <c r="M203" s="1090"/>
      <c r="N203" s="1090"/>
      <c r="O203" s="1090"/>
      <c r="P203" s="142"/>
      <c r="Q203" s="142"/>
      <c r="R203" s="142"/>
      <c r="S203" s="142"/>
      <c r="T203" s="142"/>
      <c r="U203" s="1090"/>
      <c r="V203" s="1090"/>
      <c r="W203" s="1090"/>
      <c r="X203" s="1090"/>
      <c r="Y203" s="1090"/>
      <c r="Z203" s="1090"/>
      <c r="AA203" s="1090"/>
      <c r="AB203" s="1090"/>
      <c r="AC203" s="1090"/>
      <c r="AD203" s="1090"/>
      <c r="AE203" s="1090"/>
    </row>
    <row r="204" spans="1:31">
      <c r="A204" s="1090"/>
      <c r="B204" s="1090"/>
      <c r="C204" s="1090"/>
      <c r="D204" s="1090"/>
      <c r="E204" s="1090"/>
      <c r="F204" s="1090"/>
      <c r="G204" s="1090"/>
      <c r="H204" s="1090"/>
      <c r="I204" s="1090"/>
      <c r="J204" s="1090"/>
      <c r="K204" s="1090"/>
      <c r="L204" s="1090"/>
      <c r="M204" s="1090"/>
      <c r="N204" s="1090"/>
      <c r="O204" s="1090"/>
      <c r="P204" s="142"/>
      <c r="Q204" s="142"/>
      <c r="R204" s="142"/>
      <c r="S204" s="142"/>
      <c r="T204" s="142"/>
      <c r="U204" s="1090"/>
      <c r="V204" s="1090"/>
      <c r="W204" s="1090"/>
      <c r="X204" s="1090"/>
      <c r="Y204" s="1090"/>
      <c r="Z204" s="1090"/>
      <c r="AA204" s="1090"/>
      <c r="AB204" s="1090"/>
      <c r="AC204" s="1090"/>
      <c r="AD204" s="1090"/>
      <c r="AE204" s="1090"/>
    </row>
    <row r="205" spans="1:31">
      <c r="A205" s="1090"/>
      <c r="B205" s="1090"/>
      <c r="C205" s="1090"/>
      <c r="D205" s="1090"/>
      <c r="E205" s="1090"/>
      <c r="F205" s="1090"/>
      <c r="G205" s="1090"/>
      <c r="H205" s="1090"/>
      <c r="I205" s="1090"/>
      <c r="J205" s="1090"/>
      <c r="K205" s="1090"/>
      <c r="L205" s="1090"/>
      <c r="M205" s="1090"/>
      <c r="N205" s="1090"/>
      <c r="O205" s="1090"/>
      <c r="P205" s="142"/>
      <c r="Q205" s="142"/>
      <c r="R205" s="142"/>
      <c r="S205" s="142"/>
      <c r="T205" s="142"/>
      <c r="U205" s="1090"/>
      <c r="V205" s="1090"/>
      <c r="W205" s="1090"/>
      <c r="X205" s="1090"/>
      <c r="Y205" s="1090"/>
      <c r="Z205" s="1090"/>
      <c r="AA205" s="1090"/>
      <c r="AB205" s="1090"/>
      <c r="AC205" s="1090"/>
      <c r="AD205" s="1090"/>
      <c r="AE205" s="1090"/>
    </row>
    <row r="206" spans="1:31">
      <c r="A206" s="1090"/>
      <c r="B206" s="1090"/>
      <c r="C206" s="1090"/>
      <c r="D206" s="1090"/>
      <c r="E206" s="1090"/>
      <c r="F206" s="1090"/>
      <c r="G206" s="1090"/>
      <c r="H206" s="1090"/>
      <c r="I206" s="1090"/>
      <c r="J206" s="1090"/>
      <c r="K206" s="1090"/>
      <c r="L206" s="1090"/>
      <c r="M206" s="1090"/>
      <c r="N206" s="1090"/>
      <c r="O206" s="1090"/>
      <c r="P206" s="142"/>
      <c r="Q206" s="142"/>
      <c r="R206" s="142"/>
      <c r="S206" s="142"/>
      <c r="T206" s="142"/>
      <c r="U206" s="1090"/>
      <c r="V206" s="1090"/>
      <c r="W206" s="1090"/>
      <c r="X206" s="1090"/>
      <c r="Y206" s="1090"/>
      <c r="Z206" s="1090"/>
      <c r="AA206" s="1090"/>
      <c r="AB206" s="1090"/>
      <c r="AC206" s="1090"/>
      <c r="AD206" s="1090"/>
      <c r="AE206" s="1090"/>
    </row>
    <row r="207" spans="1:31">
      <c r="A207" s="1090"/>
      <c r="B207" s="1090"/>
      <c r="C207" s="1090"/>
      <c r="D207" s="1090"/>
      <c r="E207" s="1090"/>
      <c r="F207" s="1090"/>
      <c r="G207" s="1090"/>
      <c r="H207" s="1090"/>
      <c r="I207" s="1090"/>
      <c r="J207" s="1090"/>
      <c r="K207" s="1090"/>
      <c r="L207" s="1090"/>
      <c r="M207" s="1090"/>
      <c r="N207" s="1090"/>
      <c r="O207" s="1090"/>
      <c r="P207" s="142"/>
      <c r="Q207" s="142"/>
      <c r="R207" s="142"/>
      <c r="S207" s="142"/>
      <c r="T207" s="142"/>
      <c r="U207" s="1090"/>
      <c r="V207" s="1090"/>
      <c r="W207" s="1090"/>
      <c r="X207" s="1090"/>
      <c r="Y207" s="1090"/>
      <c r="Z207" s="1090"/>
      <c r="AA207" s="1090"/>
      <c r="AB207" s="1090"/>
      <c r="AC207" s="1090"/>
      <c r="AD207" s="1090"/>
      <c r="AE207" s="1090"/>
    </row>
    <row r="208" spans="1:31">
      <c r="A208" s="1090"/>
      <c r="B208" s="1090"/>
      <c r="C208" s="1090"/>
      <c r="D208" s="1090"/>
      <c r="E208" s="1090"/>
      <c r="F208" s="1090"/>
      <c r="G208" s="1090"/>
      <c r="H208" s="1090"/>
      <c r="I208" s="1090"/>
      <c r="J208" s="1090"/>
      <c r="K208" s="1090"/>
      <c r="L208" s="1090"/>
      <c r="M208" s="1090"/>
      <c r="N208" s="1090"/>
      <c r="O208" s="1090"/>
      <c r="P208" s="142"/>
      <c r="Q208" s="142"/>
      <c r="R208" s="142"/>
      <c r="S208" s="142"/>
      <c r="T208" s="142"/>
      <c r="U208" s="1090"/>
      <c r="V208" s="1090"/>
      <c r="W208" s="1090"/>
      <c r="X208" s="1090"/>
      <c r="Y208" s="1090"/>
      <c r="Z208" s="1090"/>
      <c r="AA208" s="1090"/>
      <c r="AB208" s="1090"/>
      <c r="AC208" s="1090"/>
      <c r="AD208" s="1090"/>
      <c r="AE208" s="1090"/>
    </row>
    <row r="209" spans="1:31">
      <c r="A209" s="1090"/>
      <c r="B209" s="1090"/>
      <c r="C209" s="1090"/>
      <c r="D209" s="1090"/>
      <c r="E209" s="1090"/>
      <c r="F209" s="1090"/>
      <c r="G209" s="1090"/>
      <c r="H209" s="1090"/>
      <c r="I209" s="1090"/>
      <c r="J209" s="1090"/>
      <c r="K209" s="1090"/>
      <c r="L209" s="1090"/>
      <c r="M209" s="1090"/>
      <c r="N209" s="1090"/>
      <c r="O209" s="1090"/>
      <c r="P209" s="142"/>
      <c r="Q209" s="142"/>
      <c r="R209" s="142"/>
      <c r="S209" s="142"/>
      <c r="T209" s="142"/>
      <c r="U209" s="1090"/>
      <c r="V209" s="1090"/>
      <c r="W209" s="1090"/>
      <c r="X209" s="1090"/>
      <c r="Y209" s="1090"/>
      <c r="Z209" s="1090"/>
      <c r="AA209" s="1090"/>
      <c r="AB209" s="1090"/>
      <c r="AC209" s="1090"/>
      <c r="AD209" s="1090"/>
      <c r="AE209" s="1090"/>
    </row>
    <row r="210" spans="1:31">
      <c r="A210" s="1090"/>
      <c r="B210" s="1090"/>
      <c r="C210" s="1090"/>
      <c r="D210" s="1090"/>
      <c r="E210" s="1090"/>
      <c r="F210" s="1090"/>
      <c r="G210" s="1090"/>
      <c r="H210" s="1090"/>
      <c r="I210" s="1090"/>
      <c r="J210" s="1090"/>
      <c r="K210" s="1090"/>
      <c r="L210" s="1090"/>
      <c r="M210" s="1090"/>
      <c r="N210" s="1090"/>
      <c r="O210" s="1090"/>
      <c r="P210" s="142"/>
      <c r="Q210" s="142"/>
      <c r="R210" s="142"/>
      <c r="S210" s="142"/>
      <c r="T210" s="142"/>
      <c r="U210" s="1090"/>
      <c r="V210" s="1090"/>
      <c r="W210" s="1090"/>
      <c r="X210" s="1090"/>
      <c r="Y210" s="1090"/>
      <c r="Z210" s="1090"/>
      <c r="AA210" s="1090"/>
      <c r="AB210" s="1090"/>
      <c r="AC210" s="1090"/>
      <c r="AD210" s="1090"/>
      <c r="AE210" s="1090"/>
    </row>
    <row r="211" spans="1:31">
      <c r="A211" s="1090"/>
      <c r="B211" s="1090"/>
      <c r="C211" s="1090"/>
      <c r="D211" s="1090"/>
      <c r="E211" s="1090"/>
      <c r="F211" s="1090"/>
      <c r="G211" s="1090"/>
      <c r="H211" s="1090"/>
      <c r="I211" s="1090"/>
      <c r="J211" s="1090"/>
      <c r="K211" s="1090"/>
      <c r="L211" s="1090"/>
      <c r="M211" s="1090"/>
      <c r="N211" s="1090"/>
      <c r="O211" s="1090"/>
      <c r="P211" s="142"/>
      <c r="Q211" s="142"/>
      <c r="R211" s="142"/>
      <c r="S211" s="142"/>
      <c r="T211" s="142"/>
      <c r="U211" s="1090"/>
      <c r="V211" s="1090"/>
      <c r="W211" s="1090"/>
      <c r="X211" s="1090"/>
      <c r="Y211" s="1090"/>
      <c r="Z211" s="1090"/>
      <c r="AA211" s="1090"/>
      <c r="AB211" s="1090"/>
      <c r="AC211" s="1090"/>
      <c r="AD211" s="1090"/>
      <c r="AE211" s="1090"/>
    </row>
    <row r="212" spans="1:31">
      <c r="A212" s="1090"/>
      <c r="B212" s="1090"/>
      <c r="C212" s="1090"/>
      <c r="D212" s="1090"/>
      <c r="E212" s="1090"/>
      <c r="F212" s="1090"/>
      <c r="G212" s="1090"/>
      <c r="H212" s="1090"/>
      <c r="I212" s="1090"/>
      <c r="J212" s="1090"/>
      <c r="K212" s="1090"/>
      <c r="L212" s="1090"/>
      <c r="M212" s="1090"/>
      <c r="N212" s="1090"/>
      <c r="O212" s="1090"/>
      <c r="P212" s="142"/>
      <c r="Q212" s="142"/>
      <c r="R212" s="142"/>
      <c r="S212" s="142"/>
      <c r="T212" s="142"/>
      <c r="U212" s="1090"/>
      <c r="V212" s="1090"/>
      <c r="W212" s="1090"/>
      <c r="X212" s="1090"/>
      <c r="Y212" s="1090"/>
      <c r="Z212" s="1090"/>
      <c r="AA212" s="1090"/>
      <c r="AB212" s="1090"/>
      <c r="AC212" s="1090"/>
      <c r="AD212" s="1090"/>
      <c r="AE212" s="1090"/>
    </row>
    <row r="213" spans="1:31">
      <c r="A213" s="1090"/>
      <c r="B213" s="1090"/>
      <c r="C213" s="1090"/>
      <c r="D213" s="1090"/>
      <c r="E213" s="1090"/>
      <c r="F213" s="1090"/>
      <c r="G213" s="1090"/>
      <c r="H213" s="1090"/>
      <c r="I213" s="1090"/>
      <c r="J213" s="1090"/>
      <c r="K213" s="1090"/>
      <c r="L213" s="1090"/>
      <c r="M213" s="1090"/>
      <c r="N213" s="1090"/>
      <c r="O213" s="1090"/>
      <c r="P213" s="142"/>
      <c r="Q213" s="142"/>
      <c r="R213" s="142"/>
      <c r="S213" s="142"/>
      <c r="T213" s="142"/>
      <c r="U213" s="1090"/>
      <c r="V213" s="1090"/>
      <c r="W213" s="1090"/>
      <c r="X213" s="1090"/>
      <c r="Y213" s="1090"/>
      <c r="Z213" s="1090"/>
      <c r="AA213" s="1090"/>
      <c r="AB213" s="1090"/>
      <c r="AC213" s="1090"/>
      <c r="AD213" s="1090"/>
      <c r="AE213" s="1090"/>
    </row>
    <row r="214" spans="1:31">
      <c r="A214" s="1090"/>
      <c r="B214" s="1090"/>
      <c r="C214" s="1090"/>
      <c r="D214" s="1090"/>
      <c r="E214" s="1090"/>
      <c r="F214" s="1090"/>
      <c r="G214" s="1090"/>
      <c r="H214" s="1090"/>
      <c r="I214" s="1090"/>
      <c r="J214" s="1090"/>
      <c r="K214" s="1090"/>
      <c r="L214" s="1090"/>
      <c r="M214" s="1090"/>
      <c r="N214" s="1090"/>
      <c r="O214" s="1090"/>
      <c r="P214" s="142"/>
      <c r="Q214" s="142"/>
      <c r="R214" s="142"/>
      <c r="S214" s="142"/>
      <c r="T214" s="142"/>
      <c r="U214" s="1090"/>
      <c r="V214" s="1090"/>
      <c r="W214" s="1090"/>
      <c r="X214" s="1090"/>
      <c r="Y214" s="1090"/>
      <c r="Z214" s="1090"/>
      <c r="AA214" s="1090"/>
      <c r="AB214" s="1090"/>
      <c r="AC214" s="1090"/>
      <c r="AD214" s="1090"/>
      <c r="AE214" s="1090"/>
    </row>
    <row r="215" spans="1:31">
      <c r="A215" s="1090"/>
      <c r="B215" s="1090"/>
      <c r="C215" s="1090"/>
      <c r="D215" s="1090"/>
      <c r="E215" s="1090"/>
      <c r="F215" s="1090"/>
      <c r="G215" s="1090"/>
      <c r="H215" s="1090"/>
      <c r="I215" s="1090"/>
      <c r="J215" s="1090"/>
      <c r="K215" s="1090"/>
      <c r="L215" s="1090"/>
      <c r="M215" s="1090"/>
      <c r="N215" s="1090"/>
      <c r="O215" s="1090"/>
      <c r="P215" s="142"/>
      <c r="Q215" s="142"/>
      <c r="R215" s="142"/>
      <c r="S215" s="142"/>
      <c r="T215" s="142"/>
      <c r="U215" s="1090"/>
      <c r="V215" s="1090"/>
      <c r="W215" s="1090"/>
      <c r="X215" s="1090"/>
      <c r="Y215" s="1090"/>
      <c r="Z215" s="1090"/>
      <c r="AA215" s="1090"/>
      <c r="AB215" s="1090"/>
      <c r="AC215" s="1090"/>
      <c r="AD215" s="1090"/>
      <c r="AE215" s="1090"/>
    </row>
    <row r="216" spans="1:31">
      <c r="A216" s="1090"/>
      <c r="B216" s="1090"/>
      <c r="C216" s="1090"/>
      <c r="D216" s="1090"/>
      <c r="E216" s="1090"/>
      <c r="F216" s="1090"/>
      <c r="G216" s="1090"/>
      <c r="H216" s="1090"/>
      <c r="I216" s="1090"/>
      <c r="J216" s="1090"/>
      <c r="K216" s="1090"/>
      <c r="L216" s="1090"/>
      <c r="M216" s="1090"/>
      <c r="N216" s="1090"/>
      <c r="O216" s="1090"/>
      <c r="P216" s="142"/>
      <c r="Q216" s="142"/>
      <c r="R216" s="142"/>
      <c r="S216" s="142"/>
      <c r="T216" s="142"/>
      <c r="U216" s="1090"/>
      <c r="V216" s="1090"/>
      <c r="W216" s="1090"/>
      <c r="X216" s="1090"/>
      <c r="Y216" s="1090"/>
      <c r="Z216" s="1090"/>
      <c r="AA216" s="1090"/>
      <c r="AB216" s="1090"/>
      <c r="AC216" s="1090"/>
      <c r="AD216" s="1090"/>
      <c r="AE216" s="1090"/>
    </row>
    <row r="217" spans="1:31">
      <c r="A217" s="1090"/>
      <c r="B217" s="1090"/>
      <c r="C217" s="1090"/>
      <c r="D217" s="1090"/>
      <c r="E217" s="1090"/>
      <c r="F217" s="1090"/>
      <c r="G217" s="1090"/>
      <c r="H217" s="1090"/>
      <c r="I217" s="1090"/>
      <c r="J217" s="1090"/>
      <c r="K217" s="1090"/>
      <c r="L217" s="1090"/>
      <c r="M217" s="1090"/>
      <c r="N217" s="1090"/>
      <c r="O217" s="1090"/>
      <c r="P217" s="142"/>
      <c r="Q217" s="142"/>
      <c r="R217" s="142"/>
      <c r="S217" s="142"/>
      <c r="T217" s="142"/>
      <c r="U217" s="1090"/>
      <c r="V217" s="1090"/>
      <c r="W217" s="1090"/>
      <c r="X217" s="1090"/>
      <c r="Y217" s="1090"/>
      <c r="Z217" s="1090"/>
      <c r="AA217" s="1090"/>
      <c r="AB217" s="1090"/>
      <c r="AC217" s="1090"/>
      <c r="AD217" s="1090"/>
      <c r="AE217" s="1090"/>
    </row>
    <row r="218" spans="1:31">
      <c r="A218" s="1090"/>
      <c r="B218" s="1090"/>
      <c r="C218" s="1090"/>
      <c r="D218" s="1090"/>
      <c r="E218" s="1090"/>
      <c r="F218" s="1090"/>
      <c r="G218" s="1090"/>
      <c r="H218" s="1090"/>
      <c r="I218" s="1090"/>
      <c r="J218" s="1090"/>
      <c r="K218" s="1090"/>
      <c r="L218" s="1090"/>
      <c r="M218" s="1090"/>
      <c r="N218" s="1090"/>
      <c r="O218" s="1090"/>
      <c r="P218" s="142"/>
      <c r="Q218" s="142"/>
      <c r="R218" s="142"/>
      <c r="S218" s="142"/>
      <c r="T218" s="142"/>
      <c r="U218" s="1090"/>
      <c r="V218" s="1090"/>
      <c r="W218" s="1090"/>
      <c r="X218" s="1090"/>
      <c r="Y218" s="1090"/>
      <c r="Z218" s="1090"/>
      <c r="AA218" s="1090"/>
      <c r="AB218" s="1090"/>
      <c r="AC218" s="1090"/>
      <c r="AD218" s="1090"/>
      <c r="AE218" s="1090"/>
    </row>
    <row r="219" spans="1:31">
      <c r="A219" s="1090"/>
      <c r="B219" s="1090"/>
      <c r="C219" s="1090"/>
      <c r="D219" s="1090"/>
      <c r="E219" s="1090"/>
      <c r="F219" s="1090"/>
      <c r="G219" s="1090"/>
      <c r="H219" s="1090"/>
      <c r="I219" s="1090"/>
      <c r="J219" s="1090"/>
      <c r="K219" s="1090"/>
      <c r="L219" s="1090"/>
      <c r="M219" s="1090"/>
      <c r="N219" s="1090"/>
      <c r="O219" s="1090"/>
      <c r="P219" s="142"/>
      <c r="Q219" s="142"/>
      <c r="R219" s="142"/>
      <c r="S219" s="142"/>
      <c r="T219" s="142"/>
      <c r="U219" s="1090"/>
      <c r="V219" s="1090"/>
      <c r="W219" s="1090"/>
      <c r="X219" s="1090"/>
      <c r="Y219" s="1090"/>
      <c r="Z219" s="1090"/>
      <c r="AA219" s="1090"/>
      <c r="AB219" s="1090"/>
      <c r="AC219" s="1090"/>
      <c r="AD219" s="1090"/>
      <c r="AE219" s="1090"/>
    </row>
    <row r="220" spans="1:31">
      <c r="A220" s="1090"/>
      <c r="B220" s="1090"/>
      <c r="C220" s="1090"/>
      <c r="D220" s="1090"/>
      <c r="E220" s="1090"/>
      <c r="F220" s="1090"/>
      <c r="G220" s="1090"/>
      <c r="H220" s="1090"/>
      <c r="I220" s="1090"/>
      <c r="J220" s="1090"/>
      <c r="K220" s="1090"/>
      <c r="L220" s="1090"/>
      <c r="M220" s="1090"/>
      <c r="N220" s="1090"/>
      <c r="O220" s="1090"/>
      <c r="P220" s="142"/>
      <c r="Q220" s="142"/>
      <c r="R220" s="142"/>
      <c r="S220" s="142"/>
      <c r="T220" s="142"/>
      <c r="U220" s="1090"/>
      <c r="V220" s="1090"/>
      <c r="W220" s="1090"/>
      <c r="X220" s="1090"/>
      <c r="Y220" s="1090"/>
      <c r="Z220" s="1090"/>
      <c r="AA220" s="1090"/>
      <c r="AB220" s="1090"/>
      <c r="AC220" s="1090"/>
      <c r="AD220" s="1090"/>
      <c r="AE220" s="1090"/>
    </row>
    <row r="221" spans="1:31">
      <c r="A221" s="1090"/>
      <c r="B221" s="1090"/>
      <c r="C221" s="1090"/>
      <c r="D221" s="1090"/>
      <c r="E221" s="1090"/>
      <c r="F221" s="1090"/>
      <c r="G221" s="1090"/>
      <c r="H221" s="1090"/>
      <c r="I221" s="1090"/>
      <c r="J221" s="1090"/>
      <c r="K221" s="1090"/>
      <c r="L221" s="1090"/>
      <c r="M221" s="1090"/>
      <c r="N221" s="1090"/>
      <c r="O221" s="1090"/>
      <c r="P221" s="142"/>
      <c r="Q221" s="142"/>
      <c r="R221" s="142"/>
      <c r="S221" s="142"/>
      <c r="T221" s="142"/>
      <c r="U221" s="1090"/>
      <c r="V221" s="1090"/>
      <c r="W221" s="1090"/>
      <c r="X221" s="1090"/>
      <c r="Y221" s="1090"/>
      <c r="Z221" s="1090"/>
      <c r="AA221" s="1090"/>
      <c r="AB221" s="1090"/>
      <c r="AC221" s="1090"/>
      <c r="AD221" s="1090"/>
      <c r="AE221" s="1090"/>
    </row>
    <row r="222" spans="1:31">
      <c r="A222" s="1090"/>
      <c r="B222" s="1090"/>
      <c r="C222" s="1090"/>
      <c r="D222" s="1090"/>
      <c r="E222" s="1090"/>
      <c r="F222" s="1090"/>
      <c r="G222" s="1090"/>
      <c r="H222" s="1090"/>
      <c r="I222" s="1090"/>
      <c r="J222" s="1090"/>
      <c r="K222" s="1090"/>
      <c r="L222" s="1090"/>
      <c r="M222" s="1090"/>
      <c r="N222" s="1090"/>
      <c r="O222" s="1090"/>
      <c r="P222" s="142"/>
      <c r="Q222" s="142"/>
      <c r="R222" s="142"/>
      <c r="S222" s="142"/>
      <c r="T222" s="142"/>
      <c r="U222" s="1090"/>
      <c r="V222" s="1090"/>
      <c r="W222" s="1090"/>
      <c r="X222" s="1090"/>
      <c r="Y222" s="1090"/>
      <c r="Z222" s="1090"/>
      <c r="AA222" s="1090"/>
      <c r="AB222" s="1090"/>
      <c r="AC222" s="1090"/>
      <c r="AD222" s="1090"/>
      <c r="AE222" s="1090"/>
    </row>
    <row r="223" spans="1:31">
      <c r="A223" s="1090"/>
      <c r="B223" s="1090"/>
      <c r="C223" s="1090"/>
      <c r="D223" s="1090"/>
      <c r="E223" s="1090"/>
      <c r="F223" s="1090"/>
      <c r="G223" s="1090"/>
      <c r="H223" s="1090"/>
      <c r="I223" s="1090"/>
      <c r="J223" s="1090"/>
      <c r="K223" s="1090"/>
      <c r="L223" s="1090"/>
      <c r="M223" s="1090"/>
      <c r="N223" s="1090"/>
      <c r="O223" s="1090"/>
      <c r="P223" s="142"/>
      <c r="Q223" s="142"/>
      <c r="R223" s="142"/>
      <c r="S223" s="142"/>
      <c r="T223" s="142"/>
      <c r="U223" s="1090"/>
      <c r="V223" s="1090"/>
      <c r="W223" s="1090"/>
      <c r="X223" s="1090"/>
      <c r="Y223" s="1090"/>
      <c r="Z223" s="1090"/>
      <c r="AA223" s="1090"/>
      <c r="AB223" s="1090"/>
      <c r="AC223" s="1090"/>
      <c r="AD223" s="1090"/>
      <c r="AE223" s="1090"/>
    </row>
    <row r="224" spans="1:31">
      <c r="A224" s="1090"/>
      <c r="B224" s="1090"/>
      <c r="C224" s="1090"/>
      <c r="D224" s="1090"/>
      <c r="E224" s="1090"/>
      <c r="F224" s="1090"/>
      <c r="G224" s="1090"/>
      <c r="H224" s="1090"/>
      <c r="I224" s="1090"/>
      <c r="J224" s="1090"/>
      <c r="K224" s="1090"/>
      <c r="L224" s="1090"/>
      <c r="M224" s="1090"/>
      <c r="N224" s="1090"/>
      <c r="O224" s="1090"/>
      <c r="P224" s="142"/>
      <c r="Q224" s="142"/>
      <c r="R224" s="142"/>
      <c r="S224" s="142"/>
      <c r="T224" s="142"/>
      <c r="U224" s="1090"/>
      <c r="V224" s="1090"/>
      <c r="W224" s="1090"/>
      <c r="X224" s="1090"/>
      <c r="Y224" s="1090"/>
      <c r="Z224" s="1090"/>
      <c r="AA224" s="1090"/>
      <c r="AB224" s="1090"/>
      <c r="AC224" s="1090"/>
      <c r="AD224" s="1090"/>
      <c r="AE224" s="1090"/>
    </row>
    <row r="225" spans="1:31">
      <c r="A225" s="1090"/>
      <c r="B225" s="1090"/>
      <c r="C225" s="1090"/>
      <c r="D225" s="1090"/>
      <c r="E225" s="1090"/>
      <c r="F225" s="1090"/>
      <c r="G225" s="1090"/>
      <c r="H225" s="1090"/>
      <c r="I225" s="1090"/>
      <c r="J225" s="1090"/>
      <c r="K225" s="1090"/>
      <c r="L225" s="1090"/>
      <c r="M225" s="1090"/>
      <c r="N225" s="1090"/>
      <c r="O225" s="1090"/>
      <c r="P225" s="142"/>
      <c r="Q225" s="142"/>
      <c r="R225" s="142"/>
      <c r="S225" s="142"/>
      <c r="T225" s="142"/>
      <c r="U225" s="1090"/>
      <c r="V225" s="1090"/>
      <c r="W225" s="1090"/>
      <c r="X225" s="1090"/>
      <c r="Y225" s="1090"/>
      <c r="Z225" s="1090"/>
      <c r="AA225" s="1090"/>
      <c r="AB225" s="1090"/>
      <c r="AC225" s="1090"/>
      <c r="AD225" s="1090"/>
      <c r="AE225" s="1090"/>
    </row>
    <row r="226" spans="1:31">
      <c r="A226" s="1090"/>
      <c r="B226" s="1090"/>
      <c r="C226" s="1090"/>
      <c r="D226" s="1090"/>
      <c r="E226" s="1090"/>
      <c r="F226" s="1090"/>
      <c r="G226" s="1090"/>
      <c r="H226" s="1090"/>
      <c r="I226" s="1090"/>
      <c r="J226" s="1090"/>
      <c r="K226" s="1090"/>
      <c r="L226" s="1090"/>
      <c r="M226" s="1090"/>
      <c r="N226" s="1090"/>
      <c r="O226" s="1090"/>
      <c r="P226" s="142"/>
      <c r="Q226" s="142"/>
      <c r="R226" s="142"/>
      <c r="S226" s="142"/>
      <c r="T226" s="142"/>
      <c r="U226" s="1090"/>
      <c r="V226" s="1090"/>
      <c r="W226" s="1090"/>
      <c r="X226" s="1090"/>
      <c r="Y226" s="1090"/>
      <c r="Z226" s="1090"/>
      <c r="AA226" s="1090"/>
      <c r="AB226" s="1090"/>
      <c r="AC226" s="1090"/>
      <c r="AD226" s="1090"/>
      <c r="AE226" s="1090"/>
    </row>
    <row r="227" spans="1:31">
      <c r="A227" s="1090"/>
      <c r="B227" s="1090"/>
      <c r="C227" s="1090"/>
      <c r="D227" s="1090"/>
      <c r="E227" s="1090"/>
      <c r="F227" s="1090"/>
      <c r="G227" s="1090"/>
      <c r="H227" s="1090"/>
      <c r="I227" s="1090"/>
      <c r="J227" s="1090"/>
      <c r="K227" s="1090"/>
      <c r="L227" s="1090"/>
      <c r="M227" s="1090"/>
      <c r="N227" s="1090"/>
      <c r="O227" s="1090"/>
      <c r="P227" s="142"/>
      <c r="Q227" s="142"/>
      <c r="R227" s="142"/>
      <c r="S227" s="142"/>
      <c r="T227" s="142"/>
      <c r="U227" s="1090"/>
      <c r="V227" s="1090"/>
      <c r="W227" s="1090"/>
      <c r="X227" s="1090"/>
      <c r="Y227" s="1090"/>
      <c r="Z227" s="1090"/>
      <c r="AA227" s="1090"/>
      <c r="AB227" s="1090"/>
      <c r="AC227" s="1090"/>
      <c r="AD227" s="1090"/>
      <c r="AE227" s="1090"/>
    </row>
    <row r="228" spans="1:31">
      <c r="A228" s="1090"/>
      <c r="B228" s="1090"/>
      <c r="C228" s="1090"/>
      <c r="D228" s="1090"/>
      <c r="E228" s="1090"/>
      <c r="F228" s="1090"/>
      <c r="G228" s="1090"/>
      <c r="H228" s="1090"/>
      <c r="I228" s="1090"/>
      <c r="J228" s="1090"/>
      <c r="K228" s="1090"/>
      <c r="L228" s="1090"/>
      <c r="M228" s="1090"/>
      <c r="N228" s="1090"/>
      <c r="O228" s="1090"/>
      <c r="P228" s="1090"/>
      <c r="Q228" s="1090"/>
      <c r="R228" s="1090"/>
      <c r="S228" s="1090"/>
      <c r="T228" s="1090"/>
      <c r="U228" s="1090"/>
      <c r="V228" s="1090"/>
      <c r="W228" s="1090"/>
      <c r="X228" s="1090"/>
      <c r="Y228" s="1090"/>
      <c r="Z228" s="1090"/>
      <c r="AA228" s="1090"/>
      <c r="AB228" s="1090"/>
      <c r="AC228" s="1090"/>
      <c r="AD228" s="1090"/>
      <c r="AE228" s="1090"/>
    </row>
    <row r="229" spans="1:31">
      <c r="A229" s="1090"/>
      <c r="B229" s="1090"/>
      <c r="C229" s="1090"/>
      <c r="D229" s="1090"/>
      <c r="E229" s="1090"/>
      <c r="F229" s="1090"/>
      <c r="G229" s="1090"/>
      <c r="H229" s="1090"/>
      <c r="I229" s="1090"/>
      <c r="J229" s="1090"/>
      <c r="K229" s="1090"/>
      <c r="L229" s="1090"/>
      <c r="M229" s="1090"/>
      <c r="N229" s="1090"/>
      <c r="O229" s="1090"/>
      <c r="P229" s="1090"/>
      <c r="Q229" s="1090"/>
      <c r="R229" s="1090"/>
      <c r="S229" s="1090"/>
      <c r="T229" s="1090"/>
      <c r="U229" s="1090"/>
      <c r="V229" s="1090"/>
      <c r="W229" s="1090"/>
      <c r="X229" s="1090"/>
      <c r="Y229" s="1090"/>
      <c r="Z229" s="1090"/>
      <c r="AA229" s="1090"/>
      <c r="AB229" s="1090"/>
      <c r="AC229" s="1090"/>
      <c r="AD229" s="1090"/>
      <c r="AE229" s="1090"/>
    </row>
    <row r="230" spans="1:31">
      <c r="A230" s="1090"/>
      <c r="B230" s="1090"/>
      <c r="C230" s="1090"/>
      <c r="D230" s="1090"/>
      <c r="E230" s="1090"/>
      <c r="F230" s="1090"/>
      <c r="G230" s="1090"/>
      <c r="H230" s="1090"/>
      <c r="I230" s="1090"/>
      <c r="J230" s="1090"/>
      <c r="K230" s="1090"/>
      <c r="L230" s="1090"/>
      <c r="M230" s="1090"/>
      <c r="N230" s="1090"/>
      <c r="O230" s="1090"/>
      <c r="P230" s="1090"/>
      <c r="Q230" s="1090"/>
      <c r="R230" s="1090"/>
      <c r="S230" s="1090"/>
      <c r="T230" s="1090"/>
      <c r="U230" s="1090"/>
      <c r="V230" s="1090"/>
      <c r="W230" s="1090"/>
      <c r="X230" s="1090"/>
      <c r="Y230" s="1090"/>
      <c r="Z230" s="1090"/>
      <c r="AA230" s="1090"/>
      <c r="AB230" s="1090"/>
      <c r="AC230" s="1090"/>
      <c r="AD230" s="1090"/>
      <c r="AE230" s="1090"/>
    </row>
    <row r="231" spans="1:31">
      <c r="A231" s="1090"/>
      <c r="B231" s="1090"/>
      <c r="C231" s="1090"/>
      <c r="D231" s="1090"/>
      <c r="E231" s="1090"/>
      <c r="F231" s="1090"/>
      <c r="G231" s="1090"/>
      <c r="H231" s="1090"/>
      <c r="I231" s="1090"/>
      <c r="J231" s="1090"/>
      <c r="K231" s="1090"/>
      <c r="L231" s="1090"/>
      <c r="M231" s="1090"/>
      <c r="N231" s="1090"/>
      <c r="O231" s="1090"/>
      <c r="P231" s="1090"/>
      <c r="Q231" s="1090"/>
      <c r="R231" s="1090"/>
      <c r="S231" s="1090"/>
      <c r="T231" s="1090"/>
      <c r="U231" s="1090"/>
      <c r="V231" s="1090"/>
      <c r="W231" s="1090"/>
      <c r="X231" s="1090"/>
      <c r="Y231" s="1090"/>
      <c r="Z231" s="1090"/>
      <c r="AA231" s="1090"/>
      <c r="AB231" s="1090"/>
      <c r="AC231" s="1090"/>
      <c r="AD231" s="1090"/>
      <c r="AE231" s="1090"/>
    </row>
    <row r="232" spans="1:31">
      <c r="A232" s="1090"/>
      <c r="B232" s="1090"/>
      <c r="C232" s="1090"/>
      <c r="D232" s="1090"/>
      <c r="E232" s="1090"/>
      <c r="F232" s="1090"/>
      <c r="G232" s="1090"/>
      <c r="H232" s="1090"/>
      <c r="I232" s="1090"/>
      <c r="J232" s="1090"/>
      <c r="K232" s="1090"/>
      <c r="L232" s="1090"/>
      <c r="M232" s="1090"/>
      <c r="N232" s="1090"/>
      <c r="O232" s="1090"/>
      <c r="P232" s="1090"/>
      <c r="Q232" s="1090"/>
      <c r="R232" s="1090"/>
      <c r="S232" s="1090"/>
      <c r="T232" s="1090"/>
      <c r="U232" s="1090"/>
      <c r="V232" s="1090"/>
      <c r="W232" s="1090"/>
      <c r="X232" s="1090"/>
      <c r="Y232" s="1090"/>
      <c r="Z232" s="1090"/>
      <c r="AA232" s="1090"/>
      <c r="AB232" s="1090"/>
      <c r="AC232" s="1090"/>
      <c r="AD232" s="1090"/>
      <c r="AE232" s="1090"/>
    </row>
    <row r="233" spans="1:31">
      <c r="A233" s="1090"/>
      <c r="B233" s="1090"/>
      <c r="C233" s="1090"/>
      <c r="D233" s="1090"/>
      <c r="E233" s="1090"/>
      <c r="F233" s="1090"/>
      <c r="G233" s="1090"/>
      <c r="H233" s="1090"/>
      <c r="I233" s="1090"/>
      <c r="J233" s="1090"/>
      <c r="K233" s="1090"/>
      <c r="L233" s="1090"/>
      <c r="M233" s="1090"/>
      <c r="N233" s="1090"/>
      <c r="O233" s="1090"/>
      <c r="P233" s="1090"/>
      <c r="Q233" s="1090"/>
      <c r="R233" s="1090"/>
      <c r="S233" s="1090"/>
      <c r="T233" s="1090"/>
      <c r="U233" s="1090"/>
      <c r="V233" s="1090"/>
      <c r="W233" s="1090"/>
      <c r="X233" s="1090"/>
      <c r="Y233" s="1090"/>
      <c r="Z233" s="1090"/>
      <c r="AA233" s="1090"/>
      <c r="AB233" s="1090"/>
      <c r="AC233" s="1090"/>
      <c r="AD233" s="1090"/>
      <c r="AE233" s="1090"/>
    </row>
    <row r="234" spans="1:31">
      <c r="A234" s="1090"/>
      <c r="B234" s="1090"/>
      <c r="C234" s="1090"/>
      <c r="D234" s="1090"/>
      <c r="E234" s="1090"/>
      <c r="F234" s="1090"/>
      <c r="G234" s="1090"/>
      <c r="H234" s="1090"/>
      <c r="I234" s="1090"/>
      <c r="J234" s="1090"/>
      <c r="K234" s="1090"/>
      <c r="L234" s="1090"/>
      <c r="M234" s="1090"/>
      <c r="N234" s="1090"/>
      <c r="O234" s="1090"/>
      <c r="P234" s="1090"/>
      <c r="Q234" s="1090"/>
      <c r="R234" s="1090"/>
      <c r="S234" s="1090"/>
      <c r="T234" s="1090"/>
      <c r="U234" s="1090"/>
      <c r="V234" s="1090"/>
      <c r="W234" s="1090"/>
      <c r="X234" s="1090"/>
      <c r="Y234" s="1090"/>
      <c r="Z234" s="1090"/>
      <c r="AA234" s="1090"/>
      <c r="AB234" s="1090"/>
      <c r="AC234" s="1090"/>
      <c r="AD234" s="1090"/>
      <c r="AE234" s="1090"/>
    </row>
    <row r="235" spans="1:31">
      <c r="A235" s="1090"/>
      <c r="B235" s="1090"/>
      <c r="C235" s="1090"/>
      <c r="D235" s="1090"/>
      <c r="E235" s="1090"/>
      <c r="F235" s="1090"/>
      <c r="G235" s="1090"/>
      <c r="H235" s="1090"/>
      <c r="I235" s="1090"/>
      <c r="J235" s="1090"/>
      <c r="K235" s="1090"/>
      <c r="L235" s="1090"/>
      <c r="M235" s="1090"/>
      <c r="N235" s="1090"/>
      <c r="O235" s="1090"/>
      <c r="P235" s="1090"/>
      <c r="Q235" s="1090"/>
      <c r="R235" s="1090"/>
      <c r="S235" s="1090"/>
      <c r="T235" s="1090"/>
      <c r="U235" s="1090"/>
      <c r="V235" s="1090"/>
      <c r="W235" s="1090"/>
      <c r="X235" s="1090"/>
      <c r="Y235" s="1090"/>
      <c r="Z235" s="1090"/>
      <c r="AA235" s="1090"/>
      <c r="AB235" s="1090"/>
      <c r="AC235" s="1090"/>
      <c r="AD235" s="1090"/>
      <c r="AE235" s="1090"/>
    </row>
    <row r="236" spans="1:31">
      <c r="A236" s="1090"/>
      <c r="B236" s="1090"/>
      <c r="C236" s="1090"/>
      <c r="D236" s="1090"/>
      <c r="E236" s="1090"/>
      <c r="F236" s="1090"/>
      <c r="G236" s="1090"/>
      <c r="H236" s="1090"/>
      <c r="I236" s="1090"/>
      <c r="J236" s="1090"/>
      <c r="K236" s="1090"/>
      <c r="L236" s="1090"/>
      <c r="M236" s="1090"/>
      <c r="N236" s="1090"/>
      <c r="O236" s="1090"/>
      <c r="P236" s="1090"/>
      <c r="Q236" s="1090"/>
      <c r="R236" s="1090"/>
      <c r="S236" s="1090"/>
      <c r="T236" s="1090"/>
      <c r="U236" s="1090"/>
      <c r="V236" s="1090"/>
      <c r="W236" s="1090"/>
      <c r="X236" s="1090"/>
      <c r="Y236" s="1090"/>
      <c r="Z236" s="1090"/>
      <c r="AA236" s="1090"/>
      <c r="AB236" s="1090"/>
      <c r="AC236" s="1090"/>
      <c r="AD236" s="1090"/>
      <c r="AE236" s="1090"/>
    </row>
    <row r="237" spans="1:31">
      <c r="A237" s="1090"/>
      <c r="B237" s="1090"/>
      <c r="C237" s="1090"/>
      <c r="D237" s="1090"/>
      <c r="E237" s="1090"/>
      <c r="F237" s="1090"/>
      <c r="G237" s="1090"/>
      <c r="H237" s="1090"/>
      <c r="I237" s="1090"/>
      <c r="J237" s="1090"/>
      <c r="K237" s="1090"/>
      <c r="L237" s="1090"/>
      <c r="M237" s="1090"/>
      <c r="N237" s="1090"/>
      <c r="O237" s="1090"/>
      <c r="P237" s="1090"/>
      <c r="Q237" s="1090"/>
      <c r="R237" s="1090"/>
      <c r="S237" s="1090"/>
      <c r="T237" s="1090"/>
      <c r="U237" s="1090"/>
      <c r="V237" s="1090"/>
      <c r="W237" s="1090"/>
      <c r="X237" s="1090"/>
      <c r="Y237" s="1090"/>
      <c r="Z237" s="1090"/>
      <c r="AA237" s="1090"/>
      <c r="AB237" s="1090"/>
      <c r="AC237" s="1090"/>
      <c r="AD237" s="1090"/>
      <c r="AE237" s="1090"/>
    </row>
    <row r="238" spans="1:31">
      <c r="A238" s="1090"/>
      <c r="B238" s="1090"/>
      <c r="C238" s="1090"/>
      <c r="D238" s="1090"/>
      <c r="E238" s="1090"/>
      <c r="F238" s="1090"/>
      <c r="G238" s="1090"/>
      <c r="H238" s="1090"/>
      <c r="I238" s="1090"/>
      <c r="J238" s="1090"/>
      <c r="K238" s="1090"/>
      <c r="L238" s="1090"/>
      <c r="M238" s="1090"/>
      <c r="N238" s="1090"/>
      <c r="O238" s="1090"/>
      <c r="P238" s="1090"/>
      <c r="Q238" s="1090"/>
      <c r="R238" s="1090"/>
      <c r="S238" s="1090"/>
      <c r="T238" s="1090"/>
      <c r="U238" s="1090"/>
      <c r="V238" s="1090"/>
      <c r="W238" s="1090"/>
      <c r="X238" s="1090"/>
      <c r="Y238" s="1090"/>
      <c r="Z238" s="1090"/>
      <c r="AA238" s="1090"/>
      <c r="AB238" s="1090"/>
      <c r="AC238" s="1090"/>
      <c r="AD238" s="1090"/>
      <c r="AE238" s="1090"/>
    </row>
    <row r="239" spans="1:31">
      <c r="A239" s="1090"/>
      <c r="B239" s="1090"/>
      <c r="C239" s="1090"/>
      <c r="D239" s="1090"/>
      <c r="E239" s="1090"/>
      <c r="F239" s="1090"/>
      <c r="G239" s="1090"/>
      <c r="H239" s="1090"/>
      <c r="I239" s="1090"/>
      <c r="J239" s="1090"/>
      <c r="K239" s="1090"/>
      <c r="L239" s="1090"/>
      <c r="M239" s="1090"/>
      <c r="N239" s="1090"/>
      <c r="O239" s="1090"/>
      <c r="P239" s="1090"/>
      <c r="Q239" s="1090"/>
      <c r="R239" s="1090"/>
      <c r="S239" s="1090"/>
      <c r="T239" s="1090"/>
      <c r="U239" s="1090"/>
      <c r="V239" s="1090"/>
      <c r="W239" s="1090"/>
      <c r="X239" s="1090"/>
      <c r="Y239" s="1090"/>
      <c r="Z239" s="1090"/>
      <c r="AA239" s="1090"/>
      <c r="AB239" s="1090"/>
      <c r="AC239" s="1090"/>
      <c r="AD239" s="1090"/>
      <c r="AE239" s="1090"/>
    </row>
    <row r="240" spans="1:31">
      <c r="A240" s="1090"/>
      <c r="B240" s="1090"/>
      <c r="C240" s="1090"/>
      <c r="D240" s="1090"/>
      <c r="E240" s="1090"/>
      <c r="F240" s="1090"/>
      <c r="G240" s="1090"/>
      <c r="H240" s="1090"/>
      <c r="I240" s="1090"/>
      <c r="J240" s="1090"/>
      <c r="K240" s="1090"/>
      <c r="L240" s="1090"/>
      <c r="M240" s="1090"/>
      <c r="N240" s="1090"/>
      <c r="O240" s="1090"/>
      <c r="P240" s="1090"/>
      <c r="Q240" s="1090"/>
      <c r="R240" s="1090"/>
      <c r="S240" s="1090"/>
      <c r="T240" s="1090"/>
      <c r="U240" s="1090"/>
      <c r="V240" s="1090"/>
      <c r="W240" s="1090"/>
      <c r="X240" s="1090"/>
      <c r="Y240" s="1090"/>
      <c r="Z240" s="1090"/>
      <c r="AA240" s="1090"/>
      <c r="AB240" s="1090"/>
      <c r="AC240" s="1090"/>
      <c r="AD240" s="1090"/>
      <c r="AE240" s="1090"/>
    </row>
    <row r="241" spans="1:31">
      <c r="A241" s="1090"/>
      <c r="B241" s="1090"/>
      <c r="C241" s="1090"/>
      <c r="D241" s="1090"/>
      <c r="E241" s="1090"/>
      <c r="F241" s="1090"/>
      <c r="G241" s="1090"/>
      <c r="H241" s="1090"/>
      <c r="I241" s="1090"/>
      <c r="J241" s="1090"/>
      <c r="K241" s="1090"/>
      <c r="L241" s="1090"/>
      <c r="M241" s="1090"/>
      <c r="N241" s="1090"/>
      <c r="O241" s="1090"/>
      <c r="P241" s="1090"/>
      <c r="Q241" s="1090"/>
      <c r="R241" s="1090"/>
      <c r="S241" s="1090"/>
      <c r="T241" s="1090"/>
      <c r="U241" s="1090"/>
      <c r="V241" s="1090"/>
      <c r="W241" s="1090"/>
      <c r="X241" s="1090"/>
      <c r="Y241" s="1090"/>
      <c r="Z241" s="1090"/>
      <c r="AA241" s="1090"/>
      <c r="AB241" s="1090"/>
      <c r="AC241" s="1090"/>
      <c r="AD241" s="1090"/>
      <c r="AE241" s="1090"/>
    </row>
    <row r="242" spans="1:31">
      <c r="A242" s="1090"/>
      <c r="B242" s="1090"/>
      <c r="C242" s="1090"/>
      <c r="D242" s="1090"/>
      <c r="E242" s="1090"/>
      <c r="F242" s="1090"/>
      <c r="G242" s="1090"/>
      <c r="H242" s="1090"/>
      <c r="I242" s="1090"/>
      <c r="J242" s="1090"/>
      <c r="K242" s="1090"/>
      <c r="L242" s="1090"/>
      <c r="M242" s="1090"/>
      <c r="N242" s="1090"/>
      <c r="O242" s="1090"/>
      <c r="P242" s="1090"/>
      <c r="Q242" s="1090"/>
      <c r="R242" s="1090"/>
      <c r="S242" s="1090"/>
      <c r="T242" s="1090"/>
      <c r="U242" s="1090"/>
      <c r="V242" s="1090"/>
      <c r="W242" s="1090"/>
      <c r="X242" s="1090"/>
      <c r="Y242" s="1090"/>
      <c r="Z242" s="1090"/>
      <c r="AA242" s="1090"/>
      <c r="AB242" s="1090"/>
      <c r="AC242" s="1090"/>
      <c r="AD242" s="1090"/>
      <c r="AE242" s="1090"/>
    </row>
    <row r="243" spans="1:31">
      <c r="A243" s="1090"/>
      <c r="B243" s="1090"/>
      <c r="C243" s="1090"/>
      <c r="D243" s="1090"/>
      <c r="E243" s="1090"/>
      <c r="F243" s="1090"/>
      <c r="G243" s="1090"/>
      <c r="H243" s="1090"/>
      <c r="I243" s="1090"/>
      <c r="J243" s="1090"/>
      <c r="K243" s="1090"/>
      <c r="L243" s="1090"/>
      <c r="M243" s="1090"/>
      <c r="N243" s="1090"/>
      <c r="O243" s="1090"/>
      <c r="P243" s="1090"/>
      <c r="Q243" s="1090"/>
      <c r="R243" s="1090"/>
      <c r="S243" s="1090"/>
      <c r="T243" s="1090"/>
      <c r="U243" s="1090"/>
      <c r="V243" s="1090"/>
      <c r="W243" s="1090"/>
      <c r="X243" s="1090"/>
      <c r="Y243" s="1090"/>
      <c r="Z243" s="1090"/>
      <c r="AA243" s="1090"/>
      <c r="AB243" s="1090"/>
      <c r="AC243" s="1090"/>
      <c r="AD243" s="1090"/>
      <c r="AE243" s="1090"/>
    </row>
    <row r="244" spans="1:31">
      <c r="A244" s="1090"/>
      <c r="B244" s="1090"/>
      <c r="C244" s="1090"/>
      <c r="D244" s="1090"/>
      <c r="E244" s="1090"/>
      <c r="F244" s="1090"/>
      <c r="G244" s="1090"/>
      <c r="H244" s="1090"/>
      <c r="I244" s="1090"/>
      <c r="J244" s="1090"/>
      <c r="K244" s="1090"/>
      <c r="L244" s="1090"/>
      <c r="M244" s="1090"/>
      <c r="N244" s="1090"/>
      <c r="O244" s="1090"/>
      <c r="P244" s="1090"/>
      <c r="Q244" s="1090"/>
      <c r="R244" s="1090"/>
      <c r="S244" s="1090"/>
      <c r="T244" s="1090"/>
      <c r="U244" s="1090"/>
      <c r="V244" s="1090"/>
      <c r="W244" s="1090"/>
      <c r="X244" s="1090"/>
      <c r="Y244" s="1090"/>
      <c r="Z244" s="1090"/>
      <c r="AA244" s="1090"/>
      <c r="AB244" s="1090"/>
      <c r="AC244" s="1090"/>
      <c r="AD244" s="1090"/>
      <c r="AE244" s="1090"/>
    </row>
    <row r="245" spans="1:31">
      <c r="A245" s="1090"/>
      <c r="B245" s="1090"/>
      <c r="C245" s="1090"/>
      <c r="D245" s="1090"/>
      <c r="E245" s="1090"/>
      <c r="F245" s="1090"/>
      <c r="G245" s="1090"/>
      <c r="H245" s="1090"/>
      <c r="I245" s="1090"/>
      <c r="J245" s="1090"/>
      <c r="K245" s="1090"/>
      <c r="L245" s="1090"/>
      <c r="M245" s="1090"/>
      <c r="N245" s="1090"/>
      <c r="O245" s="1090"/>
      <c r="P245" s="1090"/>
      <c r="Q245" s="1090"/>
      <c r="R245" s="1090"/>
      <c r="S245" s="1090"/>
      <c r="T245" s="1090"/>
      <c r="U245" s="1090"/>
      <c r="V245" s="1090"/>
      <c r="W245" s="1090"/>
      <c r="X245" s="1090"/>
      <c r="Y245" s="1090"/>
      <c r="Z245" s="1090"/>
      <c r="AA245" s="1090"/>
      <c r="AB245" s="1090"/>
      <c r="AC245" s="1090"/>
      <c r="AD245" s="1090"/>
      <c r="AE245" s="1090"/>
    </row>
    <row r="246" spans="1:31">
      <c r="A246" s="1090"/>
      <c r="B246" s="1090"/>
      <c r="C246" s="1090"/>
      <c r="D246" s="1090"/>
      <c r="E246" s="1090"/>
      <c r="F246" s="1090"/>
      <c r="G246" s="1090"/>
      <c r="H246" s="1090"/>
      <c r="I246" s="1090"/>
      <c r="J246" s="1090"/>
      <c r="K246" s="1090"/>
      <c r="L246" s="1090"/>
      <c r="M246" s="1090"/>
      <c r="N246" s="1090"/>
      <c r="O246" s="1090"/>
      <c r="P246" s="1090"/>
      <c r="Q246" s="1090"/>
      <c r="R246" s="1090"/>
      <c r="S246" s="1090"/>
      <c r="T246" s="1090"/>
      <c r="U246" s="1090"/>
      <c r="V246" s="1090"/>
      <c r="W246" s="1090"/>
      <c r="X246" s="1090"/>
      <c r="Y246" s="1090"/>
      <c r="Z246" s="1090"/>
      <c r="AA246" s="1090"/>
      <c r="AB246" s="1090"/>
      <c r="AC246" s="1090"/>
      <c r="AD246" s="1090"/>
      <c r="AE246" s="1090"/>
    </row>
    <row r="247" spans="1:31">
      <c r="A247" s="1090"/>
      <c r="B247" s="1090"/>
      <c r="C247" s="1090"/>
      <c r="D247" s="1090"/>
      <c r="E247" s="1090"/>
      <c r="F247" s="1090"/>
      <c r="G247" s="1090"/>
      <c r="H247" s="1090"/>
      <c r="I247" s="1090"/>
      <c r="J247" s="1090"/>
      <c r="K247" s="1090"/>
      <c r="L247" s="1090"/>
      <c r="M247" s="1090"/>
      <c r="N247" s="1090"/>
      <c r="O247" s="1090"/>
      <c r="P247" s="1090"/>
      <c r="Q247" s="1090"/>
      <c r="R247" s="1090"/>
      <c r="S247" s="1090"/>
      <c r="T247" s="1090"/>
      <c r="U247" s="1090"/>
      <c r="V247" s="1090"/>
      <c r="W247" s="1090"/>
      <c r="X247" s="1090"/>
      <c r="Y247" s="1090"/>
      <c r="Z247" s="1090"/>
      <c r="AA247" s="1090"/>
      <c r="AB247" s="1090"/>
      <c r="AC247" s="1090"/>
      <c r="AD247" s="1090"/>
      <c r="AE247" s="1090"/>
    </row>
    <row r="248" spans="1:31">
      <c r="A248" s="1090"/>
      <c r="B248" s="1090"/>
      <c r="C248" s="1090"/>
      <c r="D248" s="1090"/>
      <c r="E248" s="1090"/>
      <c r="F248" s="1090"/>
      <c r="G248" s="1090"/>
      <c r="H248" s="1090"/>
      <c r="I248" s="1090"/>
      <c r="J248" s="1090"/>
      <c r="K248" s="1090"/>
      <c r="L248" s="1090"/>
      <c r="M248" s="1090"/>
      <c r="N248" s="1090"/>
      <c r="O248" s="1090"/>
      <c r="P248" s="1090"/>
      <c r="Q248" s="1090"/>
      <c r="R248" s="1090"/>
      <c r="S248" s="1090"/>
      <c r="T248" s="1090"/>
      <c r="U248" s="1090"/>
      <c r="V248" s="1090"/>
      <c r="W248" s="1090"/>
      <c r="X248" s="1090"/>
      <c r="Y248" s="1090"/>
      <c r="Z248" s="1090"/>
      <c r="AA248" s="1090"/>
      <c r="AB248" s="1090"/>
      <c r="AC248" s="1090"/>
      <c r="AD248" s="1090"/>
      <c r="AE248" s="1090"/>
    </row>
    <row r="249" spans="1:31">
      <c r="A249" s="1090"/>
      <c r="B249" s="1090"/>
      <c r="C249" s="1090"/>
      <c r="D249" s="1090"/>
      <c r="E249" s="1090"/>
      <c r="F249" s="1090"/>
      <c r="G249" s="1090"/>
      <c r="H249" s="1090"/>
      <c r="I249" s="1090"/>
      <c r="J249" s="1090"/>
      <c r="K249" s="1090"/>
      <c r="L249" s="1090"/>
      <c r="M249" s="1090"/>
      <c r="N249" s="1090"/>
      <c r="O249" s="1090"/>
      <c r="P249" s="1090"/>
      <c r="Q249" s="1090"/>
      <c r="R249" s="1090"/>
      <c r="S249" s="1090"/>
      <c r="T249" s="1090"/>
      <c r="U249" s="1090"/>
      <c r="V249" s="1090"/>
      <c r="W249" s="1090"/>
      <c r="X249" s="1090"/>
      <c r="Y249" s="1090"/>
      <c r="Z249" s="1090"/>
      <c r="AA249" s="1090"/>
      <c r="AB249" s="1090"/>
      <c r="AC249" s="1090"/>
      <c r="AD249" s="1090"/>
      <c r="AE249" s="1090"/>
    </row>
    <row r="250" spans="1:31">
      <c r="A250" s="1090"/>
      <c r="B250" s="1090"/>
      <c r="C250" s="1090"/>
      <c r="D250" s="1090"/>
      <c r="E250" s="1090"/>
      <c r="F250" s="1090"/>
      <c r="G250" s="1090"/>
      <c r="H250" s="1090"/>
      <c r="I250" s="1090"/>
      <c r="J250" s="1090"/>
      <c r="K250" s="1090"/>
      <c r="L250" s="1090"/>
      <c r="M250" s="1090"/>
      <c r="N250" s="1090"/>
      <c r="O250" s="1090"/>
      <c r="P250" s="1090"/>
      <c r="Q250" s="1090"/>
      <c r="R250" s="1090"/>
      <c r="S250" s="1090"/>
      <c r="T250" s="1090"/>
      <c r="U250" s="1090"/>
      <c r="V250" s="1090"/>
      <c r="W250" s="1090"/>
      <c r="X250" s="1090"/>
      <c r="Y250" s="1090"/>
      <c r="Z250" s="1090"/>
      <c r="AA250" s="1090"/>
      <c r="AB250" s="1090"/>
      <c r="AC250" s="1090"/>
      <c r="AD250" s="1090"/>
      <c r="AE250" s="1090"/>
    </row>
    <row r="251" spans="1:31">
      <c r="A251" s="1090"/>
      <c r="B251" s="1090"/>
      <c r="C251" s="1090"/>
      <c r="D251" s="1090"/>
      <c r="E251" s="1090"/>
      <c r="F251" s="1090"/>
      <c r="G251" s="1090"/>
      <c r="H251" s="1090"/>
      <c r="I251" s="1090"/>
      <c r="J251" s="1090"/>
      <c r="K251" s="1090"/>
      <c r="L251" s="1090"/>
      <c r="M251" s="1090"/>
      <c r="N251" s="1090"/>
      <c r="O251" s="1090"/>
      <c r="P251" s="1090"/>
      <c r="Q251" s="1090"/>
      <c r="R251" s="1090"/>
      <c r="S251" s="1090"/>
      <c r="T251" s="1090"/>
      <c r="U251" s="1090"/>
      <c r="V251" s="1090"/>
      <c r="W251" s="1090"/>
      <c r="X251" s="1090"/>
      <c r="Y251" s="1090"/>
      <c r="Z251" s="1090"/>
      <c r="AA251" s="1090"/>
      <c r="AB251" s="1090"/>
      <c r="AC251" s="1090"/>
      <c r="AD251" s="1090"/>
      <c r="AE251" s="1090"/>
    </row>
    <row r="252" spans="1:31">
      <c r="A252" s="1090"/>
      <c r="B252" s="1090"/>
      <c r="C252" s="1090"/>
      <c r="D252" s="1090"/>
      <c r="E252" s="1090"/>
      <c r="F252" s="1090"/>
      <c r="G252" s="1090"/>
      <c r="H252" s="1090"/>
      <c r="I252" s="1090"/>
      <c r="J252" s="1090"/>
      <c r="K252" s="1090"/>
      <c r="L252" s="1090"/>
      <c r="M252" s="1090"/>
      <c r="N252" s="1090"/>
      <c r="O252" s="1090"/>
      <c r="P252" s="1090"/>
      <c r="Q252" s="1090"/>
      <c r="R252" s="1090"/>
      <c r="S252" s="1090"/>
      <c r="T252" s="1090"/>
      <c r="U252" s="1090"/>
      <c r="V252" s="1090"/>
      <c r="W252" s="1090"/>
      <c r="X252" s="1090"/>
      <c r="Y252" s="1090"/>
      <c r="Z252" s="1090"/>
      <c r="AA252" s="1090"/>
      <c r="AB252" s="1090"/>
      <c r="AC252" s="1090"/>
      <c r="AD252" s="1090"/>
      <c r="AE252" s="1090"/>
    </row>
    <row r="253" spans="1:31">
      <c r="A253" s="1090"/>
      <c r="B253" s="1090"/>
      <c r="C253" s="1090"/>
      <c r="D253" s="1090"/>
      <c r="E253" s="1090"/>
      <c r="F253" s="1090"/>
      <c r="G253" s="1090"/>
      <c r="H253" s="1090"/>
      <c r="I253" s="1090"/>
      <c r="J253" s="1090"/>
      <c r="K253" s="1090"/>
      <c r="L253" s="1090"/>
      <c r="M253" s="1090"/>
      <c r="N253" s="1090"/>
      <c r="O253" s="1090"/>
      <c r="P253" s="1090"/>
      <c r="Q253" s="1090"/>
      <c r="R253" s="1090"/>
      <c r="S253" s="1090"/>
      <c r="T253" s="1090"/>
      <c r="U253" s="1090"/>
      <c r="V253" s="1090"/>
      <c r="W253" s="1090"/>
      <c r="X253" s="1090"/>
      <c r="Y253" s="1090"/>
      <c r="Z253" s="1090"/>
      <c r="AA253" s="1090"/>
      <c r="AB253" s="1090"/>
      <c r="AC253" s="1090"/>
      <c r="AD253" s="1090"/>
      <c r="AE253" s="1090"/>
    </row>
    <row r="254" spans="1:31">
      <c r="A254" s="1090"/>
      <c r="B254" s="1090"/>
      <c r="C254" s="1090"/>
      <c r="D254" s="1090"/>
      <c r="E254" s="1090"/>
      <c r="F254" s="1090"/>
      <c r="G254" s="1090"/>
      <c r="H254" s="1090"/>
      <c r="I254" s="1090"/>
      <c r="J254" s="1090"/>
      <c r="K254" s="1090"/>
      <c r="L254" s="1090"/>
      <c r="M254" s="1090"/>
      <c r="N254" s="1090"/>
      <c r="O254" s="1090"/>
      <c r="P254" s="1090"/>
      <c r="Q254" s="1090"/>
      <c r="R254" s="1090"/>
      <c r="S254" s="1090"/>
      <c r="T254" s="1090"/>
      <c r="U254" s="1090"/>
      <c r="V254" s="1090"/>
      <c r="W254" s="1090"/>
      <c r="X254" s="1090"/>
      <c r="Y254" s="1090"/>
      <c r="Z254" s="1090"/>
      <c r="AA254" s="1090"/>
      <c r="AB254" s="1090"/>
      <c r="AC254" s="1090"/>
      <c r="AD254" s="1090"/>
      <c r="AE254" s="1090"/>
    </row>
    <row r="255" spans="1:31">
      <c r="A255" s="1090"/>
      <c r="B255" s="1090"/>
      <c r="C255" s="1090"/>
      <c r="D255" s="1090"/>
      <c r="E255" s="1090"/>
      <c r="F255" s="1090"/>
      <c r="G255" s="1090"/>
      <c r="H255" s="1090"/>
      <c r="I255" s="1090"/>
      <c r="J255" s="1090"/>
      <c r="K255" s="1090"/>
      <c r="L255" s="1090"/>
      <c r="M255" s="1090"/>
      <c r="N255" s="1090"/>
      <c r="O255" s="1090"/>
      <c r="P255" s="1090"/>
      <c r="Q255" s="1090"/>
      <c r="R255" s="1090"/>
      <c r="S255" s="1090"/>
      <c r="T255" s="1090"/>
      <c r="U255" s="1090"/>
      <c r="V255" s="1090"/>
      <c r="W255" s="1090"/>
      <c r="X255" s="1090"/>
      <c r="Y255" s="1090"/>
      <c r="Z255" s="1090"/>
      <c r="AA255" s="1090"/>
      <c r="AB255" s="1090"/>
      <c r="AC255" s="1090"/>
      <c r="AD255" s="1090"/>
      <c r="AE255" s="1090"/>
    </row>
    <row r="256" spans="1:31">
      <c r="A256" s="1090"/>
      <c r="B256" s="1090"/>
      <c r="C256" s="1090"/>
      <c r="D256" s="1090"/>
      <c r="E256" s="1090"/>
      <c r="F256" s="1090"/>
      <c r="G256" s="1090"/>
      <c r="H256" s="1090"/>
      <c r="I256" s="1090"/>
      <c r="J256" s="1090"/>
      <c r="K256" s="1090"/>
      <c r="L256" s="1090"/>
      <c r="M256" s="1090"/>
      <c r="N256" s="1090"/>
      <c r="O256" s="1090"/>
      <c r="P256" s="1090"/>
      <c r="Q256" s="1090"/>
      <c r="R256" s="1090"/>
      <c r="S256" s="1090"/>
      <c r="T256" s="1090"/>
      <c r="U256" s="1090"/>
      <c r="V256" s="1090"/>
      <c r="W256" s="1090"/>
      <c r="X256" s="1090"/>
      <c r="Y256" s="1090"/>
      <c r="Z256" s="1090"/>
      <c r="AA256" s="1090"/>
      <c r="AB256" s="1090"/>
      <c r="AC256" s="1090"/>
      <c r="AD256" s="1090"/>
      <c r="AE256" s="1090"/>
    </row>
    <row r="257" spans="1:31">
      <c r="A257" s="1090"/>
      <c r="B257" s="1090"/>
      <c r="C257" s="1090"/>
      <c r="D257" s="1090"/>
      <c r="E257" s="1090"/>
      <c r="F257" s="1090"/>
      <c r="G257" s="1090"/>
      <c r="H257" s="1090"/>
      <c r="I257" s="1090"/>
      <c r="J257" s="1090"/>
      <c r="K257" s="1090"/>
      <c r="L257" s="1090"/>
      <c r="M257" s="1090"/>
      <c r="N257" s="1090"/>
      <c r="O257" s="1090"/>
      <c r="P257" s="1090"/>
      <c r="Q257" s="1090"/>
      <c r="R257" s="1090"/>
      <c r="S257" s="1090"/>
      <c r="T257" s="1090"/>
      <c r="U257" s="1090"/>
      <c r="V257" s="1090"/>
      <c r="W257" s="1090"/>
      <c r="X257" s="1090"/>
      <c r="Y257" s="1090"/>
      <c r="Z257" s="1090"/>
      <c r="AA257" s="1090"/>
      <c r="AB257" s="1090"/>
      <c r="AC257" s="1090"/>
      <c r="AD257" s="1090"/>
      <c r="AE257" s="1090"/>
    </row>
    <row r="258" spans="1:31">
      <c r="A258" s="1090"/>
      <c r="B258" s="1090"/>
      <c r="C258" s="1090"/>
      <c r="D258" s="1090"/>
      <c r="E258" s="1090"/>
      <c r="F258" s="1090"/>
      <c r="G258" s="1090"/>
      <c r="H258" s="1090"/>
      <c r="I258" s="1090"/>
      <c r="J258" s="1090"/>
      <c r="K258" s="1090"/>
      <c r="L258" s="1090"/>
      <c r="M258" s="1090"/>
      <c r="N258" s="1090"/>
      <c r="O258" s="1090"/>
      <c r="P258" s="1090"/>
      <c r="Q258" s="1090"/>
      <c r="R258" s="1090"/>
      <c r="S258" s="1090"/>
      <c r="T258" s="1090"/>
      <c r="U258" s="1090"/>
      <c r="V258" s="1090"/>
      <c r="W258" s="1090"/>
      <c r="X258" s="1090"/>
      <c r="Y258" s="1090"/>
      <c r="Z258" s="1090"/>
      <c r="AA258" s="1090"/>
      <c r="AB258" s="1090"/>
      <c r="AC258" s="1090"/>
      <c r="AD258" s="1090"/>
      <c r="AE258" s="1090"/>
    </row>
    <row r="259" spans="1:31">
      <c r="A259" s="1090"/>
      <c r="B259" s="1090"/>
      <c r="C259" s="1090"/>
      <c r="D259" s="1090"/>
      <c r="E259" s="1090"/>
      <c r="F259" s="1090"/>
      <c r="G259" s="1090"/>
      <c r="H259" s="1090"/>
      <c r="I259" s="1090"/>
      <c r="J259" s="1090"/>
      <c r="K259" s="1090"/>
      <c r="L259" s="1090"/>
      <c r="M259" s="1090"/>
      <c r="N259" s="1090"/>
      <c r="O259" s="1090"/>
      <c r="P259" s="1090"/>
      <c r="Q259" s="1090"/>
      <c r="R259" s="1090"/>
      <c r="S259" s="1090"/>
      <c r="T259" s="1090"/>
      <c r="U259" s="1090"/>
      <c r="V259" s="1090"/>
      <c r="W259" s="1090"/>
      <c r="X259" s="1090"/>
      <c r="Y259" s="1090"/>
      <c r="Z259" s="1090"/>
      <c r="AA259" s="1090"/>
      <c r="AB259" s="1090"/>
      <c r="AC259" s="1090"/>
      <c r="AD259" s="1090"/>
      <c r="AE259" s="1090"/>
    </row>
    <row r="260" spans="1:31">
      <c r="A260" s="1090"/>
      <c r="B260" s="1090"/>
      <c r="C260" s="1090"/>
      <c r="D260" s="1090"/>
      <c r="E260" s="1090"/>
      <c r="F260" s="1090"/>
      <c r="G260" s="1090"/>
      <c r="H260" s="1090"/>
      <c r="I260" s="1090"/>
      <c r="J260" s="1090"/>
      <c r="K260" s="1090"/>
      <c r="L260" s="1090"/>
      <c r="M260" s="1090"/>
      <c r="N260" s="1090"/>
      <c r="O260" s="1090"/>
      <c r="P260" s="1090"/>
      <c r="Q260" s="1090"/>
      <c r="R260" s="1090"/>
      <c r="S260" s="1090"/>
      <c r="T260" s="1090"/>
      <c r="U260" s="1090"/>
      <c r="V260" s="1090"/>
      <c r="W260" s="1090"/>
      <c r="X260" s="1090"/>
      <c r="Y260" s="1090"/>
      <c r="Z260" s="1090"/>
      <c r="AA260" s="1090"/>
      <c r="AB260" s="1090"/>
      <c r="AC260" s="1090"/>
      <c r="AD260" s="1090"/>
      <c r="AE260" s="1090"/>
    </row>
    <row r="261" spans="1:31">
      <c r="A261" s="1090"/>
      <c r="B261" s="1090"/>
      <c r="C261" s="1090"/>
      <c r="D261" s="1090"/>
      <c r="E261" s="1090"/>
      <c r="F261" s="1090"/>
      <c r="G261" s="1090"/>
      <c r="H261" s="1090"/>
      <c r="I261" s="1090"/>
      <c r="J261" s="1090"/>
      <c r="K261" s="1090"/>
      <c r="L261" s="1090"/>
      <c r="M261" s="1090"/>
      <c r="N261" s="1090"/>
      <c r="O261" s="1090"/>
      <c r="P261" s="1090"/>
      <c r="Q261" s="1090"/>
      <c r="R261" s="1090"/>
      <c r="S261" s="1090"/>
      <c r="T261" s="1090"/>
      <c r="U261" s="1090"/>
      <c r="V261" s="1090"/>
      <c r="W261" s="1090"/>
      <c r="X261" s="1090"/>
      <c r="Y261" s="1090"/>
      <c r="Z261" s="1090"/>
      <c r="AA261" s="1090"/>
      <c r="AB261" s="1090"/>
      <c r="AC261" s="1090"/>
      <c r="AD261" s="1090"/>
      <c r="AE261" s="1090"/>
    </row>
    <row r="262" spans="1:31">
      <c r="A262" s="1090"/>
      <c r="B262" s="1090"/>
      <c r="C262" s="1090"/>
      <c r="D262" s="1090"/>
      <c r="E262" s="1090"/>
      <c r="F262" s="1090"/>
      <c r="G262" s="1090"/>
      <c r="H262" s="1090"/>
      <c r="I262" s="1090"/>
      <c r="J262" s="1090"/>
      <c r="K262" s="1090"/>
      <c r="L262" s="1090"/>
      <c r="M262" s="1090"/>
      <c r="N262" s="1090"/>
      <c r="O262" s="1090"/>
      <c r="P262" s="1090"/>
      <c r="Q262" s="1090"/>
      <c r="R262" s="1090"/>
      <c r="S262" s="1090"/>
      <c r="T262" s="1090"/>
      <c r="U262" s="1090"/>
      <c r="V262" s="1090"/>
      <c r="W262" s="1090"/>
      <c r="X262" s="1090"/>
      <c r="Y262" s="1090"/>
      <c r="Z262" s="1090"/>
      <c r="AA262" s="1090"/>
      <c r="AB262" s="1090"/>
      <c r="AC262" s="1090"/>
      <c r="AD262" s="1090"/>
      <c r="AE262" s="1090"/>
    </row>
    <row r="263" spans="1:31">
      <c r="A263" s="1090"/>
      <c r="B263" s="1090"/>
      <c r="C263" s="1090"/>
      <c r="D263" s="1090"/>
      <c r="E263" s="1090"/>
      <c r="F263" s="1090"/>
      <c r="G263" s="1090"/>
      <c r="H263" s="1090"/>
      <c r="I263" s="1090"/>
      <c r="J263" s="1090"/>
      <c r="K263" s="1090"/>
      <c r="L263" s="1090"/>
      <c r="M263" s="1090"/>
      <c r="N263" s="1090"/>
      <c r="O263" s="1090"/>
      <c r="P263" s="1090"/>
      <c r="Q263" s="1090"/>
      <c r="R263" s="1090"/>
      <c r="S263" s="1090"/>
      <c r="T263" s="1090"/>
      <c r="U263" s="1090"/>
      <c r="V263" s="1090"/>
      <c r="W263" s="1090"/>
      <c r="X263" s="1090"/>
      <c r="Y263" s="1090"/>
      <c r="Z263" s="1090"/>
      <c r="AA263" s="1090"/>
      <c r="AB263" s="1090"/>
      <c r="AC263" s="1090"/>
      <c r="AD263" s="1090"/>
      <c r="AE263" s="1090"/>
    </row>
    <row r="264" spans="1:31">
      <c r="A264" s="1090"/>
      <c r="B264" s="1090"/>
      <c r="C264" s="1090"/>
      <c r="D264" s="1090"/>
      <c r="E264" s="1090"/>
      <c r="F264" s="1090"/>
      <c r="G264" s="1090"/>
      <c r="H264" s="1090"/>
      <c r="I264" s="1090"/>
      <c r="J264" s="1090"/>
      <c r="K264" s="1090"/>
      <c r="L264" s="1090"/>
      <c r="M264" s="1090"/>
      <c r="N264" s="1090"/>
      <c r="O264" s="1090"/>
      <c r="P264" s="1090"/>
      <c r="Q264" s="1090"/>
      <c r="R264" s="1090"/>
      <c r="S264" s="1090"/>
      <c r="T264" s="1090"/>
      <c r="U264" s="1090"/>
      <c r="V264" s="1090"/>
      <c r="W264" s="1090"/>
      <c r="X264" s="1090"/>
      <c r="Y264" s="1090"/>
      <c r="Z264" s="1090"/>
      <c r="AA264" s="1090"/>
      <c r="AB264" s="1090"/>
      <c r="AC264" s="1090"/>
      <c r="AD264" s="1090"/>
      <c r="AE264" s="1090"/>
    </row>
    <row r="265" spans="1:31">
      <c r="A265" s="1090"/>
      <c r="B265" s="1090"/>
      <c r="C265" s="1090"/>
      <c r="D265" s="1090"/>
      <c r="E265" s="1090"/>
      <c r="F265" s="1090"/>
      <c r="G265" s="1090"/>
      <c r="H265" s="1090"/>
      <c r="I265" s="1090"/>
      <c r="J265" s="1090"/>
      <c r="K265" s="1090"/>
      <c r="L265" s="1090"/>
      <c r="M265" s="1090"/>
      <c r="N265" s="1090"/>
      <c r="O265" s="1090"/>
      <c r="P265" s="1090"/>
      <c r="Q265" s="1090"/>
      <c r="R265" s="1090"/>
      <c r="S265" s="1090"/>
      <c r="T265" s="1090"/>
      <c r="U265" s="1090"/>
      <c r="V265" s="1090"/>
      <c r="W265" s="1090"/>
      <c r="X265" s="1090"/>
      <c r="Y265" s="1090"/>
      <c r="Z265" s="1090"/>
      <c r="AA265" s="1090"/>
      <c r="AB265" s="1090"/>
      <c r="AC265" s="1090"/>
      <c r="AD265" s="1090"/>
      <c r="AE265" s="1090"/>
    </row>
    <row r="266" spans="1:31">
      <c r="A266" s="1090"/>
      <c r="B266" s="1090"/>
      <c r="C266" s="1090"/>
      <c r="D266" s="1090"/>
      <c r="E266" s="1090"/>
      <c r="F266" s="1090"/>
      <c r="G266" s="1090"/>
      <c r="H266" s="1090"/>
      <c r="I266" s="1090"/>
      <c r="J266" s="1090"/>
      <c r="K266" s="1090"/>
      <c r="L266" s="1090"/>
      <c r="M266" s="1090"/>
      <c r="N266" s="1090"/>
      <c r="O266" s="1090"/>
      <c r="P266" s="1090"/>
      <c r="Q266" s="1090"/>
      <c r="R266" s="1090"/>
      <c r="S266" s="1090"/>
      <c r="T266" s="1090"/>
      <c r="U266" s="1090"/>
      <c r="V266" s="1090"/>
      <c r="W266" s="1090"/>
      <c r="X266" s="1090"/>
      <c r="Y266" s="1090"/>
      <c r="Z266" s="1090"/>
      <c r="AA266" s="1090"/>
      <c r="AB266" s="1090"/>
      <c r="AC266" s="1090"/>
      <c r="AD266" s="1090"/>
      <c r="AE266" s="1090"/>
    </row>
    <row r="267" spans="1:31">
      <c r="A267" s="1090"/>
      <c r="B267" s="1090"/>
      <c r="C267" s="1090"/>
      <c r="D267" s="1090"/>
      <c r="E267" s="1090"/>
      <c r="F267" s="1090"/>
      <c r="G267" s="1090"/>
      <c r="H267" s="1090"/>
      <c r="I267" s="1090"/>
      <c r="J267" s="1090"/>
      <c r="K267" s="1090"/>
      <c r="L267" s="1090"/>
      <c r="M267" s="1090"/>
      <c r="N267" s="1090"/>
      <c r="O267" s="1090"/>
      <c r="P267" s="1090"/>
      <c r="Q267" s="1090"/>
      <c r="R267" s="1090"/>
      <c r="S267" s="1090"/>
      <c r="T267" s="1090"/>
      <c r="U267" s="1090"/>
      <c r="V267" s="1090"/>
      <c r="W267" s="1090"/>
      <c r="X267" s="1090"/>
      <c r="Y267" s="1090"/>
      <c r="Z267" s="1090"/>
      <c r="AA267" s="1090"/>
      <c r="AB267" s="1090"/>
      <c r="AC267" s="1090"/>
      <c r="AD267" s="1090"/>
      <c r="AE267" s="1090"/>
    </row>
    <row r="268" spans="1:31">
      <c r="A268" s="1090"/>
      <c r="B268" s="1090"/>
      <c r="C268" s="1090"/>
      <c r="D268" s="1090"/>
      <c r="E268" s="1090"/>
      <c r="F268" s="1090"/>
      <c r="G268" s="1090"/>
      <c r="H268" s="1090"/>
      <c r="I268" s="1090"/>
      <c r="J268" s="1090"/>
      <c r="K268" s="1090"/>
      <c r="L268" s="1090"/>
      <c r="M268" s="1090"/>
      <c r="N268" s="1090"/>
      <c r="O268" s="1090"/>
      <c r="P268" s="1090"/>
      <c r="Q268" s="1090"/>
      <c r="R268" s="1090"/>
      <c r="S268" s="1090"/>
      <c r="T268" s="1090"/>
      <c r="U268" s="1090"/>
      <c r="V268" s="1090"/>
      <c r="W268" s="1090"/>
      <c r="X268" s="1090"/>
      <c r="Y268" s="1090"/>
      <c r="Z268" s="1090"/>
      <c r="AA268" s="1090"/>
      <c r="AB268" s="1090"/>
      <c r="AC268" s="1090"/>
      <c r="AD268" s="1090"/>
      <c r="AE268" s="1090"/>
    </row>
    <row r="269" spans="1:31">
      <c r="A269" s="1090"/>
      <c r="B269" s="1090"/>
      <c r="C269" s="1090"/>
      <c r="D269" s="1090"/>
      <c r="E269" s="1090"/>
      <c r="F269" s="1090"/>
      <c r="G269" s="1090"/>
      <c r="H269" s="1090"/>
      <c r="I269" s="1090"/>
      <c r="J269" s="1090"/>
      <c r="K269" s="1090"/>
      <c r="L269" s="1090"/>
      <c r="M269" s="1090"/>
      <c r="N269" s="1090"/>
      <c r="O269" s="1090"/>
      <c r="P269" s="1090"/>
      <c r="Q269" s="1090"/>
      <c r="R269" s="1090"/>
      <c r="S269" s="1090"/>
      <c r="T269" s="1090"/>
      <c r="U269" s="1090"/>
      <c r="V269" s="1090"/>
      <c r="W269" s="1090"/>
      <c r="X269" s="1090"/>
      <c r="Y269" s="1090"/>
      <c r="Z269" s="1090"/>
      <c r="AA269" s="1090"/>
      <c r="AB269" s="1090"/>
      <c r="AC269" s="1090"/>
      <c r="AD269" s="1090"/>
      <c r="AE269" s="1090"/>
    </row>
    <row r="270" spans="1:31">
      <c r="A270" s="1090"/>
      <c r="B270" s="1090"/>
      <c r="C270" s="1090"/>
      <c r="D270" s="1090"/>
      <c r="E270" s="1090"/>
      <c r="F270" s="1090"/>
      <c r="G270" s="1090"/>
      <c r="H270" s="1090"/>
      <c r="I270" s="1090"/>
      <c r="J270" s="1090"/>
      <c r="K270" s="1090"/>
      <c r="L270" s="1090"/>
      <c r="M270" s="1090"/>
      <c r="N270" s="1090"/>
      <c r="O270" s="1090"/>
      <c r="P270" s="1090"/>
      <c r="Q270" s="1090"/>
      <c r="R270" s="1090"/>
      <c r="S270" s="1090"/>
      <c r="T270" s="1090"/>
      <c r="U270" s="1090"/>
      <c r="V270" s="1090"/>
      <c r="W270" s="1090"/>
      <c r="X270" s="1090"/>
      <c r="Y270" s="1090"/>
      <c r="Z270" s="1090"/>
      <c r="AA270" s="1090"/>
      <c r="AB270" s="1090"/>
      <c r="AC270" s="1090"/>
      <c r="AD270" s="1090"/>
      <c r="AE270" s="1090"/>
    </row>
    <row r="271" spans="1:31">
      <c r="A271" s="1090"/>
      <c r="B271" s="1090"/>
      <c r="C271" s="1090"/>
      <c r="D271" s="1090"/>
      <c r="E271" s="1090"/>
      <c r="F271" s="1090"/>
      <c r="G271" s="1090"/>
      <c r="H271" s="1090"/>
      <c r="I271" s="1090"/>
      <c r="J271" s="1090"/>
      <c r="K271" s="1090"/>
      <c r="L271" s="1090"/>
      <c r="M271" s="1090"/>
      <c r="N271" s="1090"/>
      <c r="O271" s="1090"/>
      <c r="P271" s="1090"/>
      <c r="Q271" s="1090"/>
      <c r="R271" s="1090"/>
      <c r="S271" s="1090"/>
      <c r="T271" s="1090"/>
      <c r="U271" s="1090"/>
      <c r="V271" s="1090"/>
      <c r="W271" s="1090"/>
      <c r="X271" s="1090"/>
      <c r="Y271" s="1090"/>
      <c r="Z271" s="1090"/>
      <c r="AA271" s="1090"/>
      <c r="AB271" s="1090"/>
      <c r="AC271" s="1090"/>
      <c r="AD271" s="1090"/>
      <c r="AE271" s="1090"/>
    </row>
    <row r="272" spans="1:31">
      <c r="A272" s="1090"/>
      <c r="B272" s="1090"/>
      <c r="C272" s="1090"/>
      <c r="D272" s="1090"/>
      <c r="E272" s="1090"/>
      <c r="F272" s="1090"/>
      <c r="G272" s="1090"/>
      <c r="H272" s="1090"/>
      <c r="I272" s="1090"/>
      <c r="J272" s="1090"/>
      <c r="K272" s="1090"/>
      <c r="L272" s="1090"/>
      <c r="M272" s="1090"/>
      <c r="N272" s="1090"/>
      <c r="O272" s="1090"/>
      <c r="P272" s="1090"/>
      <c r="Q272" s="1090"/>
      <c r="R272" s="1090"/>
      <c r="S272" s="1090"/>
      <c r="T272" s="1090"/>
      <c r="U272" s="1090"/>
      <c r="V272" s="1090"/>
      <c r="W272" s="1090"/>
      <c r="X272" s="1090"/>
      <c r="Y272" s="1090"/>
      <c r="Z272" s="1090"/>
      <c r="AA272" s="1090"/>
      <c r="AB272" s="1090"/>
      <c r="AC272" s="1090"/>
      <c r="AD272" s="1090"/>
      <c r="AE272" s="1090"/>
    </row>
    <row r="273" spans="1:31">
      <c r="A273" s="1090"/>
      <c r="B273" s="1090"/>
      <c r="C273" s="1090"/>
      <c r="D273" s="1090"/>
      <c r="E273" s="1090"/>
      <c r="F273" s="1090"/>
      <c r="G273" s="1090"/>
      <c r="H273" s="1090"/>
      <c r="I273" s="1090"/>
      <c r="J273" s="1090"/>
      <c r="K273" s="1090"/>
      <c r="L273" s="1090"/>
      <c r="M273" s="1090"/>
      <c r="N273" s="1090"/>
      <c r="O273" s="1090"/>
      <c r="P273" s="1090"/>
      <c r="Q273" s="1090"/>
      <c r="R273" s="1090"/>
      <c r="S273" s="1090"/>
      <c r="T273" s="1090"/>
      <c r="U273" s="1090"/>
      <c r="V273" s="1090"/>
      <c r="W273" s="1090"/>
      <c r="X273" s="1090"/>
      <c r="Y273" s="1090"/>
      <c r="Z273" s="1090"/>
      <c r="AA273" s="1090"/>
      <c r="AB273" s="1090"/>
      <c r="AC273" s="1090"/>
      <c r="AD273" s="1090"/>
      <c r="AE273" s="1090"/>
    </row>
    <row r="274" spans="1:31">
      <c r="A274" s="1090"/>
      <c r="B274" s="1090"/>
      <c r="C274" s="1090"/>
      <c r="D274" s="1090"/>
      <c r="E274" s="1090"/>
      <c r="F274" s="1090"/>
      <c r="G274" s="1090"/>
      <c r="H274" s="1090"/>
      <c r="I274" s="1090"/>
      <c r="J274" s="1090"/>
      <c r="K274" s="1090"/>
      <c r="L274" s="1090"/>
      <c r="M274" s="1090"/>
      <c r="N274" s="1090"/>
      <c r="O274" s="1090"/>
      <c r="P274" s="1090"/>
      <c r="Q274" s="1090"/>
      <c r="R274" s="1090"/>
      <c r="S274" s="1090"/>
      <c r="T274" s="1090"/>
      <c r="U274" s="1090"/>
      <c r="V274" s="1090"/>
      <c r="W274" s="1090"/>
      <c r="X274" s="1090"/>
      <c r="Y274" s="1090"/>
      <c r="Z274" s="1090"/>
      <c r="AA274" s="1090"/>
      <c r="AB274" s="1090"/>
      <c r="AC274" s="1090"/>
      <c r="AD274" s="1090"/>
      <c r="AE274" s="1090"/>
    </row>
    <row r="275" spans="1:31">
      <c r="A275" s="1090"/>
      <c r="B275" s="1090"/>
      <c r="C275" s="1090"/>
      <c r="D275" s="1090"/>
      <c r="E275" s="1090"/>
      <c r="F275" s="1090"/>
      <c r="G275" s="1090"/>
      <c r="H275" s="1090"/>
      <c r="I275" s="1090"/>
      <c r="J275" s="1090"/>
      <c r="K275" s="1090"/>
      <c r="L275" s="1090"/>
      <c r="M275" s="1090"/>
      <c r="N275" s="1090"/>
      <c r="O275" s="1090"/>
      <c r="P275" s="1090"/>
      <c r="Q275" s="1090"/>
      <c r="R275" s="1090"/>
      <c r="S275" s="1090"/>
      <c r="T275" s="1090"/>
      <c r="U275" s="1090"/>
      <c r="V275" s="1090"/>
      <c r="W275" s="1090"/>
      <c r="X275" s="1090"/>
      <c r="Y275" s="1090"/>
      <c r="Z275" s="1090"/>
      <c r="AA275" s="1090"/>
      <c r="AB275" s="1090"/>
      <c r="AC275" s="1090"/>
      <c r="AD275" s="1090"/>
      <c r="AE275" s="1090"/>
    </row>
    <row r="276" spans="1:31">
      <c r="A276" s="1090"/>
      <c r="B276" s="1090"/>
      <c r="C276" s="1090"/>
      <c r="D276" s="1090"/>
      <c r="E276" s="1090"/>
      <c r="F276" s="1090"/>
      <c r="G276" s="1090"/>
      <c r="H276" s="1090"/>
      <c r="I276" s="1090"/>
      <c r="J276" s="1090"/>
      <c r="K276" s="1090"/>
      <c r="L276" s="1090"/>
      <c r="M276" s="1090"/>
      <c r="N276" s="1090"/>
      <c r="O276" s="1090"/>
      <c r="P276" s="1090"/>
      <c r="Q276" s="1090"/>
      <c r="R276" s="1090"/>
      <c r="S276" s="1090"/>
      <c r="T276" s="1090"/>
      <c r="U276" s="1090"/>
      <c r="V276" s="1090"/>
      <c r="W276" s="1090"/>
      <c r="X276" s="1090"/>
      <c r="Y276" s="1090"/>
      <c r="Z276" s="1090"/>
      <c r="AA276" s="1090"/>
      <c r="AB276" s="1090"/>
      <c r="AC276" s="1090"/>
      <c r="AD276" s="1090"/>
      <c r="AE276" s="1090"/>
    </row>
    <row r="277" spans="1:31">
      <c r="A277" s="1090"/>
      <c r="B277" s="1090"/>
      <c r="C277" s="1090"/>
      <c r="D277" s="1090"/>
      <c r="E277" s="1090"/>
      <c r="F277" s="1090"/>
      <c r="G277" s="1090"/>
      <c r="H277" s="1090"/>
      <c r="I277" s="1090"/>
      <c r="J277" s="1090"/>
      <c r="K277" s="1090"/>
      <c r="L277" s="1090"/>
      <c r="M277" s="1090"/>
      <c r="N277" s="1090"/>
      <c r="O277" s="1090"/>
      <c r="P277" s="1090"/>
      <c r="Q277" s="1090"/>
      <c r="R277" s="1090"/>
      <c r="S277" s="1090"/>
      <c r="T277" s="1090"/>
      <c r="U277" s="1090"/>
      <c r="V277" s="1090"/>
      <c r="W277" s="1090"/>
      <c r="X277" s="1090"/>
      <c r="Y277" s="1090"/>
      <c r="Z277" s="1090"/>
      <c r="AA277" s="1090"/>
      <c r="AB277" s="1090"/>
      <c r="AC277" s="1090"/>
      <c r="AD277" s="1090"/>
      <c r="AE277" s="1090"/>
    </row>
    <row r="278" spans="1:31">
      <c r="A278" s="1090"/>
      <c r="B278" s="1090"/>
      <c r="C278" s="1090"/>
      <c r="D278" s="1090"/>
      <c r="E278" s="1090"/>
      <c r="F278" s="1090"/>
      <c r="G278" s="1090"/>
      <c r="H278" s="1090"/>
      <c r="I278" s="1090"/>
      <c r="J278" s="1090"/>
      <c r="K278" s="1090"/>
      <c r="L278" s="1090"/>
      <c r="M278" s="1090"/>
      <c r="N278" s="1090"/>
      <c r="O278" s="1090"/>
      <c r="P278" s="1090"/>
      <c r="Q278" s="1090"/>
      <c r="R278" s="1090"/>
      <c r="S278" s="1090"/>
      <c r="T278" s="1090"/>
      <c r="U278" s="1090"/>
      <c r="V278" s="1090"/>
      <c r="W278" s="1090"/>
      <c r="X278" s="1090"/>
      <c r="Y278" s="1090"/>
      <c r="Z278" s="1090"/>
      <c r="AA278" s="1090"/>
      <c r="AB278" s="1090"/>
      <c r="AC278" s="1090"/>
      <c r="AD278" s="1090"/>
      <c r="AE278" s="1090"/>
    </row>
    <row r="279" spans="1:31">
      <c r="A279" s="1090"/>
      <c r="B279" s="1090"/>
      <c r="C279" s="1090"/>
      <c r="D279" s="1090"/>
      <c r="E279" s="1090"/>
      <c r="F279" s="1090"/>
      <c r="G279" s="1090"/>
      <c r="H279" s="1090"/>
      <c r="I279" s="1090"/>
      <c r="J279" s="1090"/>
      <c r="K279" s="1090"/>
      <c r="L279" s="1090"/>
      <c r="M279" s="1090"/>
      <c r="N279" s="1090"/>
      <c r="O279" s="1090"/>
      <c r="P279" s="1090"/>
      <c r="Q279" s="1090"/>
      <c r="R279" s="1090"/>
      <c r="S279" s="1090"/>
      <c r="T279" s="1090"/>
      <c r="U279" s="1090"/>
      <c r="V279" s="1090"/>
      <c r="W279" s="1090"/>
      <c r="X279" s="1090"/>
      <c r="Y279" s="1090"/>
      <c r="Z279" s="1090"/>
      <c r="AA279" s="1090"/>
      <c r="AB279" s="1090"/>
      <c r="AC279" s="1090"/>
      <c r="AD279" s="1090"/>
      <c r="AE279" s="1090"/>
    </row>
    <row r="280" spans="1:31">
      <c r="A280" s="1090"/>
      <c r="B280" s="1090"/>
      <c r="C280" s="1090"/>
      <c r="D280" s="1090"/>
      <c r="E280" s="1090"/>
      <c r="F280" s="1090"/>
      <c r="G280" s="1090"/>
      <c r="H280" s="1090"/>
      <c r="I280" s="1090"/>
      <c r="J280" s="1090"/>
      <c r="K280" s="1090"/>
      <c r="L280" s="1090"/>
      <c r="M280" s="1090"/>
      <c r="N280" s="1090"/>
      <c r="O280" s="1090"/>
      <c r="P280" s="1090"/>
      <c r="Q280" s="1090"/>
      <c r="R280" s="1090"/>
      <c r="S280" s="1090"/>
      <c r="T280" s="1090"/>
      <c r="U280" s="1090"/>
      <c r="V280" s="1090"/>
      <c r="W280" s="1090"/>
      <c r="X280" s="1090"/>
      <c r="Y280" s="1090"/>
      <c r="Z280" s="1090"/>
      <c r="AA280" s="1090"/>
      <c r="AB280" s="1090"/>
      <c r="AC280" s="1090"/>
      <c r="AD280" s="1090"/>
      <c r="AE280" s="1090"/>
    </row>
    <row r="281" spans="1:31">
      <c r="A281" s="1090"/>
      <c r="B281" s="1090"/>
      <c r="C281" s="1090"/>
      <c r="D281" s="1090"/>
      <c r="E281" s="1090"/>
      <c r="F281" s="1090"/>
      <c r="G281" s="1090"/>
      <c r="H281" s="1090"/>
      <c r="I281" s="1090"/>
      <c r="J281" s="1090"/>
      <c r="K281" s="1090"/>
      <c r="L281" s="1090"/>
      <c r="M281" s="1090"/>
      <c r="N281" s="1090"/>
      <c r="O281" s="1090"/>
      <c r="P281" s="1090"/>
      <c r="Q281" s="1090"/>
      <c r="R281" s="1090"/>
      <c r="S281" s="1090"/>
      <c r="T281" s="1090"/>
      <c r="U281" s="1090"/>
      <c r="V281" s="1090"/>
      <c r="W281" s="1090"/>
      <c r="X281" s="1090"/>
      <c r="Y281" s="1090"/>
      <c r="Z281" s="1090"/>
      <c r="AA281" s="1090"/>
      <c r="AB281" s="1090"/>
      <c r="AC281" s="1090"/>
      <c r="AD281" s="1090"/>
      <c r="AE281" s="1090"/>
    </row>
    <row r="282" spans="1:31">
      <c r="A282" s="1090"/>
      <c r="B282" s="1090"/>
      <c r="C282" s="1090"/>
      <c r="D282" s="1090"/>
      <c r="E282" s="1090"/>
      <c r="F282" s="1090"/>
      <c r="G282" s="1090"/>
      <c r="H282" s="1090"/>
      <c r="I282" s="1090"/>
      <c r="J282" s="1090"/>
      <c r="K282" s="1090"/>
      <c r="L282" s="1090"/>
      <c r="M282" s="1090"/>
      <c r="N282" s="1090"/>
      <c r="O282" s="1090"/>
      <c r="P282" s="1090"/>
      <c r="Q282" s="1090"/>
      <c r="R282" s="1090"/>
      <c r="S282" s="1090"/>
      <c r="T282" s="1090"/>
      <c r="U282" s="1090"/>
      <c r="V282" s="1090"/>
      <c r="W282" s="1090"/>
      <c r="X282" s="1090"/>
      <c r="Y282" s="1090"/>
      <c r="Z282" s="1090"/>
      <c r="AA282" s="1090"/>
      <c r="AB282" s="1090"/>
      <c r="AC282" s="1090"/>
      <c r="AD282" s="1090"/>
      <c r="AE282" s="1090"/>
    </row>
    <row r="283" spans="1:31">
      <c r="A283" s="1090"/>
      <c r="B283" s="1090"/>
      <c r="C283" s="1090"/>
      <c r="D283" s="1090"/>
      <c r="E283" s="1090"/>
      <c r="F283" s="1090"/>
      <c r="G283" s="1090"/>
      <c r="H283" s="1090"/>
      <c r="I283" s="1090"/>
      <c r="J283" s="1090"/>
      <c r="K283" s="1090"/>
      <c r="L283" s="1090"/>
      <c r="M283" s="1090"/>
      <c r="N283" s="1090"/>
      <c r="O283" s="1090"/>
      <c r="P283" s="1090"/>
      <c r="Q283" s="1090"/>
      <c r="R283" s="1090"/>
      <c r="S283" s="1090"/>
      <c r="T283" s="1090"/>
      <c r="U283" s="1090"/>
      <c r="V283" s="1090"/>
      <c r="W283" s="1090"/>
      <c r="X283" s="1090"/>
      <c r="Y283" s="1090"/>
      <c r="Z283" s="1090"/>
      <c r="AA283" s="1090"/>
      <c r="AB283" s="1090"/>
      <c r="AC283" s="1090"/>
      <c r="AD283" s="1090"/>
      <c r="AE283" s="1090"/>
    </row>
    <row r="284" spans="1:31">
      <c r="A284" s="1090"/>
      <c r="B284" s="1090"/>
      <c r="C284" s="1090"/>
      <c r="D284" s="1090"/>
      <c r="E284" s="1090"/>
      <c r="F284" s="1090"/>
      <c r="G284" s="1090"/>
      <c r="H284" s="1090"/>
      <c r="I284" s="1090"/>
      <c r="J284" s="1090"/>
      <c r="K284" s="1090"/>
      <c r="L284" s="1090"/>
      <c r="M284" s="1090"/>
      <c r="N284" s="1090"/>
      <c r="O284" s="1090"/>
      <c r="P284" s="1090"/>
      <c r="Q284" s="1090"/>
      <c r="R284" s="1090"/>
      <c r="S284" s="1090"/>
      <c r="T284" s="1090"/>
      <c r="U284" s="1090"/>
      <c r="V284" s="1090"/>
      <c r="W284" s="1090"/>
      <c r="X284" s="1090"/>
      <c r="Y284" s="1090"/>
      <c r="Z284" s="1090"/>
      <c r="AA284" s="1090"/>
      <c r="AB284" s="1090"/>
      <c r="AC284" s="1090"/>
      <c r="AD284" s="1090"/>
      <c r="AE284" s="1090"/>
    </row>
    <row r="285" spans="1:31">
      <c r="A285" s="1090"/>
      <c r="B285" s="1090"/>
      <c r="C285" s="1090"/>
      <c r="D285" s="1090"/>
      <c r="E285" s="1090"/>
      <c r="F285" s="1090"/>
      <c r="G285" s="1090"/>
      <c r="H285" s="1090"/>
      <c r="I285" s="1090"/>
      <c r="J285" s="1090"/>
      <c r="K285" s="1090"/>
      <c r="L285" s="1090"/>
      <c r="M285" s="1090"/>
      <c r="N285" s="1090"/>
      <c r="O285" s="1090"/>
      <c r="P285" s="1090"/>
      <c r="Q285" s="1090"/>
      <c r="R285" s="1090"/>
      <c r="S285" s="1090"/>
      <c r="T285" s="1090"/>
      <c r="U285" s="1090"/>
      <c r="V285" s="1090"/>
      <c r="W285" s="1090"/>
      <c r="X285" s="1090"/>
      <c r="Y285" s="1090"/>
      <c r="Z285" s="1090"/>
      <c r="AA285" s="1090"/>
      <c r="AB285" s="1090"/>
      <c r="AC285" s="1090"/>
      <c r="AD285" s="1090"/>
      <c r="AE285" s="1090"/>
    </row>
    <row r="286" spans="1:31">
      <c r="A286" s="1090"/>
      <c r="B286" s="1090"/>
      <c r="C286" s="1090"/>
      <c r="D286" s="1090"/>
      <c r="E286" s="1090"/>
      <c r="F286" s="1090"/>
      <c r="G286" s="1090"/>
      <c r="H286" s="1090"/>
      <c r="I286" s="1090"/>
      <c r="J286" s="1090"/>
      <c r="K286" s="1090"/>
      <c r="L286" s="1090"/>
      <c r="M286" s="1090"/>
      <c r="N286" s="1090"/>
      <c r="O286" s="1090"/>
      <c r="P286" s="1090"/>
      <c r="Q286" s="1090"/>
      <c r="R286" s="1090"/>
      <c r="S286" s="1090"/>
      <c r="T286" s="1090"/>
      <c r="U286" s="1090"/>
      <c r="V286" s="1090"/>
      <c r="W286" s="1090"/>
      <c r="X286" s="1090"/>
      <c r="Y286" s="1090"/>
      <c r="Z286" s="1090"/>
      <c r="AA286" s="1090"/>
      <c r="AB286" s="1090"/>
      <c r="AC286" s="1090"/>
      <c r="AD286" s="1090"/>
      <c r="AE286" s="1090"/>
    </row>
    <row r="287" spans="1:31">
      <c r="A287" s="1090"/>
      <c r="B287" s="1090"/>
      <c r="C287" s="1090"/>
      <c r="D287" s="1090"/>
      <c r="E287" s="1090"/>
      <c r="F287" s="1090"/>
      <c r="G287" s="1090"/>
      <c r="H287" s="1090"/>
      <c r="I287" s="1090"/>
      <c r="J287" s="1090"/>
      <c r="K287" s="1090"/>
      <c r="L287" s="1090"/>
      <c r="M287" s="1090"/>
      <c r="N287" s="1090"/>
      <c r="O287" s="1090"/>
      <c r="P287" s="1090"/>
      <c r="Q287" s="1090"/>
      <c r="R287" s="1090"/>
      <c r="S287" s="1090"/>
      <c r="T287" s="1090"/>
      <c r="U287" s="1090"/>
      <c r="V287" s="1090"/>
      <c r="W287" s="1090"/>
      <c r="X287" s="1090"/>
      <c r="Y287" s="1090"/>
      <c r="Z287" s="1090"/>
      <c r="AA287" s="1090"/>
      <c r="AB287" s="1090"/>
      <c r="AC287" s="1090"/>
      <c r="AD287" s="1090"/>
      <c r="AE287" s="1090"/>
    </row>
    <row r="288" spans="1:31">
      <c r="A288" s="1090"/>
      <c r="B288" s="1090"/>
      <c r="C288" s="1090"/>
      <c r="D288" s="1090"/>
      <c r="E288" s="1090"/>
      <c r="F288" s="1090"/>
      <c r="G288" s="1090"/>
      <c r="H288" s="1090"/>
      <c r="I288" s="1090"/>
      <c r="J288" s="1090"/>
      <c r="K288" s="1090"/>
      <c r="L288" s="1090"/>
      <c r="M288" s="1090"/>
      <c r="N288" s="1090"/>
      <c r="O288" s="1090"/>
      <c r="P288" s="1090"/>
      <c r="Q288" s="1090"/>
      <c r="R288" s="1090"/>
      <c r="S288" s="1090"/>
      <c r="T288" s="1090"/>
      <c r="U288" s="1090"/>
      <c r="V288" s="1090"/>
      <c r="W288" s="1090"/>
      <c r="X288" s="1090"/>
      <c r="Y288" s="1090"/>
      <c r="Z288" s="1090"/>
      <c r="AA288" s="1090"/>
      <c r="AB288" s="1090"/>
      <c r="AC288" s="1090"/>
      <c r="AD288" s="1090"/>
      <c r="AE288" s="1090"/>
    </row>
    <row r="289" spans="1:31">
      <c r="A289" s="1090"/>
      <c r="B289" s="1090"/>
      <c r="C289" s="1090"/>
      <c r="D289" s="1090"/>
      <c r="E289" s="1090"/>
      <c r="F289" s="1090"/>
      <c r="G289" s="1090"/>
      <c r="H289" s="1090"/>
      <c r="I289" s="1090"/>
      <c r="J289" s="1090"/>
      <c r="K289" s="1090"/>
      <c r="L289" s="1090"/>
      <c r="M289" s="1090"/>
      <c r="N289" s="1090"/>
      <c r="O289" s="1090"/>
      <c r="P289" s="1090"/>
      <c r="Q289" s="1090"/>
      <c r="R289" s="1090"/>
      <c r="S289" s="1090"/>
      <c r="T289" s="1090"/>
      <c r="U289" s="1090"/>
      <c r="V289" s="1090"/>
      <c r="W289" s="1090"/>
      <c r="X289" s="1090"/>
      <c r="Y289" s="1090"/>
      <c r="Z289" s="1090"/>
      <c r="AA289" s="1090"/>
      <c r="AB289" s="1090"/>
      <c r="AC289" s="1090"/>
      <c r="AD289" s="1090"/>
      <c r="AE289" s="1090"/>
    </row>
    <row r="290" spans="1:31">
      <c r="A290" s="1090"/>
      <c r="B290" s="1090"/>
      <c r="C290" s="1090"/>
      <c r="D290" s="1090"/>
      <c r="E290" s="1090"/>
      <c r="F290" s="1090"/>
      <c r="G290" s="1090"/>
      <c r="H290" s="1090"/>
      <c r="I290" s="1090"/>
      <c r="J290" s="1090"/>
      <c r="K290" s="1090"/>
      <c r="L290" s="1090"/>
      <c r="M290" s="1090"/>
      <c r="N290" s="1090"/>
      <c r="O290" s="1090"/>
      <c r="P290" s="1090"/>
      <c r="Q290" s="1090"/>
      <c r="R290" s="1090"/>
      <c r="S290" s="1090"/>
      <c r="T290" s="1090"/>
      <c r="U290" s="1090"/>
      <c r="V290" s="1090"/>
      <c r="W290" s="1090"/>
      <c r="X290" s="1090"/>
      <c r="Y290" s="1090"/>
      <c r="Z290" s="1090"/>
      <c r="AA290" s="1090"/>
      <c r="AB290" s="1090"/>
      <c r="AC290" s="1090"/>
      <c r="AD290" s="1090"/>
      <c r="AE290" s="1090"/>
    </row>
    <row r="291" spans="1:31">
      <c r="A291" s="1090"/>
      <c r="B291" s="1090"/>
      <c r="C291" s="1090"/>
      <c r="D291" s="1090"/>
      <c r="E291" s="1090"/>
      <c r="F291" s="1090"/>
      <c r="G291" s="1090"/>
      <c r="H291" s="1090"/>
      <c r="I291" s="1090"/>
      <c r="J291" s="1090"/>
      <c r="K291" s="1090"/>
      <c r="L291" s="1090"/>
      <c r="M291" s="1090"/>
      <c r="N291" s="1090"/>
      <c r="O291" s="1090"/>
      <c r="P291" s="1090"/>
      <c r="Q291" s="1090"/>
      <c r="R291" s="1090"/>
      <c r="S291" s="1090"/>
      <c r="T291" s="1090"/>
      <c r="U291" s="1090"/>
      <c r="V291" s="1090"/>
      <c r="W291" s="1090"/>
      <c r="X291" s="1090"/>
      <c r="Y291" s="1090"/>
      <c r="Z291" s="1090"/>
      <c r="AA291" s="1090"/>
      <c r="AB291" s="1090"/>
      <c r="AC291" s="1090"/>
      <c r="AD291" s="1090"/>
      <c r="AE291" s="1090"/>
    </row>
    <row r="292" spans="1:31">
      <c r="A292" s="1090"/>
      <c r="B292" s="1090"/>
      <c r="C292" s="1090"/>
      <c r="D292" s="1090"/>
      <c r="E292" s="1090"/>
      <c r="F292" s="1090"/>
      <c r="G292" s="1090"/>
      <c r="H292" s="1090"/>
      <c r="I292" s="1090"/>
      <c r="J292" s="1090"/>
      <c r="K292" s="1090"/>
      <c r="L292" s="1090"/>
      <c r="M292" s="1090"/>
      <c r="N292" s="1090"/>
      <c r="O292" s="1090"/>
      <c r="P292" s="1090"/>
      <c r="Q292" s="1090"/>
      <c r="R292" s="1090"/>
      <c r="S292" s="1090"/>
      <c r="T292" s="1090"/>
      <c r="U292" s="1090"/>
      <c r="V292" s="1090"/>
      <c r="W292" s="1090"/>
      <c r="X292" s="1090"/>
      <c r="Y292" s="1090"/>
      <c r="Z292" s="1090"/>
      <c r="AA292" s="1090"/>
      <c r="AB292" s="1090"/>
      <c r="AC292" s="1090"/>
      <c r="AD292" s="1090"/>
      <c r="AE292" s="1090"/>
    </row>
    <row r="293" spans="1:31">
      <c r="A293" s="1090"/>
      <c r="B293" s="1090"/>
      <c r="C293" s="1090"/>
      <c r="D293" s="1090"/>
      <c r="E293" s="1090"/>
      <c r="F293" s="1090"/>
      <c r="G293" s="1090"/>
      <c r="H293" s="1090"/>
      <c r="I293" s="1090"/>
      <c r="J293" s="1090"/>
      <c r="K293" s="1090"/>
      <c r="L293" s="1090"/>
      <c r="M293" s="1090"/>
      <c r="N293" s="1090"/>
      <c r="O293" s="1090"/>
      <c r="P293" s="1090"/>
      <c r="Q293" s="1090"/>
      <c r="R293" s="1090"/>
      <c r="S293" s="1090"/>
      <c r="T293" s="1090"/>
      <c r="U293" s="1090"/>
      <c r="V293" s="1090"/>
      <c r="W293" s="1090"/>
      <c r="X293" s="1090"/>
      <c r="Y293" s="1090"/>
      <c r="Z293" s="1090"/>
      <c r="AA293" s="1090"/>
      <c r="AB293" s="1090"/>
      <c r="AC293" s="1090"/>
      <c r="AD293" s="1090"/>
      <c r="AE293" s="1090"/>
    </row>
    <row r="294" spans="1:31">
      <c r="A294" s="1090"/>
      <c r="B294" s="1090"/>
      <c r="C294" s="1090"/>
      <c r="D294" s="1090"/>
      <c r="E294" s="1090"/>
      <c r="F294" s="1090"/>
      <c r="G294" s="1090"/>
      <c r="H294" s="1090"/>
      <c r="I294" s="1090"/>
      <c r="J294" s="1090"/>
      <c r="K294" s="1090"/>
      <c r="L294" s="1090"/>
      <c r="M294" s="1090"/>
      <c r="N294" s="1090"/>
      <c r="O294" s="1090"/>
      <c r="P294" s="1090"/>
      <c r="Q294" s="1090"/>
      <c r="R294" s="1090"/>
      <c r="S294" s="1090"/>
      <c r="T294" s="1090"/>
      <c r="U294" s="1090"/>
      <c r="V294" s="1090"/>
      <c r="W294" s="1090"/>
      <c r="X294" s="1090"/>
      <c r="Y294" s="1090"/>
      <c r="Z294" s="1090"/>
      <c r="AA294" s="1090"/>
      <c r="AB294" s="1090"/>
      <c r="AC294" s="1090"/>
      <c r="AD294" s="1090"/>
      <c r="AE294" s="1090"/>
    </row>
    <row r="295" spans="1:31">
      <c r="A295" s="1090"/>
      <c r="B295" s="1090"/>
      <c r="C295" s="1090"/>
      <c r="D295" s="1090"/>
      <c r="E295" s="1090"/>
      <c r="F295" s="1090"/>
      <c r="G295" s="1090"/>
      <c r="H295" s="1090"/>
      <c r="I295" s="1090"/>
      <c r="J295" s="1090"/>
      <c r="K295" s="1090"/>
      <c r="L295" s="1090"/>
      <c r="M295" s="1090"/>
      <c r="N295" s="1090"/>
      <c r="O295" s="1090"/>
      <c r="P295" s="1090"/>
      <c r="Q295" s="1090"/>
      <c r="R295" s="1090"/>
      <c r="S295" s="1090"/>
      <c r="T295" s="1090"/>
      <c r="U295" s="1090"/>
      <c r="V295" s="1090"/>
      <c r="W295" s="1090"/>
      <c r="X295" s="1090"/>
      <c r="Y295" s="1090"/>
      <c r="Z295" s="1090"/>
      <c r="AA295" s="1090"/>
      <c r="AB295" s="1090"/>
      <c r="AC295" s="1090"/>
      <c r="AD295" s="1090"/>
      <c r="AE295" s="1090"/>
    </row>
    <row r="296" spans="1:31">
      <c r="A296" s="1090"/>
      <c r="B296" s="1090"/>
      <c r="C296" s="1090"/>
      <c r="D296" s="1090"/>
      <c r="E296" s="1090"/>
      <c r="F296" s="1090"/>
      <c r="G296" s="1090"/>
      <c r="H296" s="1090"/>
      <c r="I296" s="1090"/>
      <c r="J296" s="1090"/>
      <c r="K296" s="1090"/>
      <c r="L296" s="1090"/>
      <c r="M296" s="1090"/>
      <c r="N296" s="1090"/>
      <c r="O296" s="1090"/>
      <c r="P296" s="1090"/>
      <c r="Q296" s="1090"/>
      <c r="R296" s="1090"/>
      <c r="S296" s="1090"/>
      <c r="T296" s="1090"/>
      <c r="U296" s="1090"/>
      <c r="V296" s="1090"/>
      <c r="W296" s="1090"/>
      <c r="X296" s="1090"/>
      <c r="Y296" s="1090"/>
      <c r="Z296" s="1090"/>
      <c r="AA296" s="1090"/>
      <c r="AB296" s="1090"/>
      <c r="AC296" s="1090"/>
      <c r="AD296" s="1090"/>
      <c r="AE296" s="1090"/>
    </row>
    <row r="297" spans="1:31">
      <c r="A297" s="1090"/>
      <c r="B297" s="1090"/>
      <c r="C297" s="1090"/>
      <c r="D297" s="1090"/>
      <c r="E297" s="1090"/>
      <c r="F297" s="1090"/>
      <c r="G297" s="1090"/>
      <c r="H297" s="1090"/>
      <c r="I297" s="1090"/>
      <c r="J297" s="1090"/>
      <c r="K297" s="1090"/>
      <c r="L297" s="1090"/>
      <c r="M297" s="1090"/>
      <c r="N297" s="1090"/>
      <c r="O297" s="1090"/>
      <c r="P297" s="1090"/>
      <c r="Q297" s="1090"/>
      <c r="R297" s="1090"/>
      <c r="S297" s="1090"/>
      <c r="T297" s="1090"/>
      <c r="U297" s="1090"/>
      <c r="V297" s="1090"/>
      <c r="W297" s="1090"/>
      <c r="X297" s="1090"/>
      <c r="Y297" s="1090"/>
      <c r="Z297" s="1090"/>
      <c r="AA297" s="1090"/>
      <c r="AB297" s="1090"/>
      <c r="AC297" s="1090"/>
      <c r="AD297" s="1090"/>
      <c r="AE297" s="1090"/>
    </row>
    <row r="298" spans="1:31">
      <c r="A298" s="1090"/>
      <c r="B298" s="1090"/>
      <c r="C298" s="1090"/>
      <c r="D298" s="1090"/>
      <c r="E298" s="1090"/>
      <c r="F298" s="1090"/>
      <c r="G298" s="1090"/>
      <c r="H298" s="1090"/>
      <c r="I298" s="1090"/>
      <c r="J298" s="1090"/>
      <c r="K298" s="1090"/>
      <c r="L298" s="1090"/>
      <c r="M298" s="1090"/>
      <c r="N298" s="1090"/>
      <c r="O298" s="1090"/>
      <c r="P298" s="1090"/>
      <c r="Q298" s="1090"/>
      <c r="R298" s="1090"/>
      <c r="S298" s="1090"/>
      <c r="T298" s="1090"/>
      <c r="U298" s="1090"/>
      <c r="V298" s="1090"/>
      <c r="W298" s="1090"/>
      <c r="X298" s="1090"/>
      <c r="Y298" s="1090"/>
      <c r="Z298" s="1090"/>
      <c r="AA298" s="1090"/>
      <c r="AB298" s="1090"/>
      <c r="AC298" s="1090"/>
      <c r="AD298" s="1090"/>
      <c r="AE298" s="1090"/>
    </row>
    <row r="299" spans="1:31">
      <c r="A299" s="1090"/>
      <c r="B299" s="1090"/>
      <c r="C299" s="1090"/>
      <c r="D299" s="1090"/>
      <c r="E299" s="1090"/>
      <c r="F299" s="1090"/>
      <c r="G299" s="1090"/>
      <c r="H299" s="1090"/>
      <c r="I299" s="1090"/>
      <c r="J299" s="1090"/>
      <c r="K299" s="1090"/>
      <c r="L299" s="1090"/>
      <c r="M299" s="1090"/>
      <c r="N299" s="1090"/>
      <c r="O299" s="1090"/>
      <c r="P299" s="1090"/>
      <c r="Q299" s="1090"/>
      <c r="R299" s="1090"/>
      <c r="S299" s="1090"/>
      <c r="T299" s="1090"/>
      <c r="U299" s="1090"/>
      <c r="V299" s="1090"/>
      <c r="W299" s="1090"/>
      <c r="X299" s="1090"/>
      <c r="Y299" s="1090"/>
      <c r="Z299" s="1090"/>
      <c r="AA299" s="1090"/>
      <c r="AB299" s="1090"/>
      <c r="AC299" s="1090"/>
      <c r="AD299" s="1090"/>
      <c r="AE299" s="1090"/>
    </row>
    <row r="300" spans="1:31">
      <c r="A300" s="1090"/>
      <c r="B300" s="1090"/>
      <c r="C300" s="1090"/>
      <c r="D300" s="1090"/>
      <c r="E300" s="1090"/>
      <c r="F300" s="1090"/>
      <c r="G300" s="1090"/>
      <c r="H300" s="1090"/>
      <c r="I300" s="1090"/>
      <c r="J300" s="1090"/>
      <c r="K300" s="1090"/>
      <c r="L300" s="1090"/>
      <c r="M300" s="1090"/>
      <c r="N300" s="1090"/>
      <c r="O300" s="1090"/>
      <c r="P300" s="1090"/>
      <c r="Q300" s="1090"/>
      <c r="R300" s="1090"/>
      <c r="S300" s="1090"/>
      <c r="T300" s="1090"/>
      <c r="U300" s="1090"/>
      <c r="V300" s="1090"/>
      <c r="W300" s="1090"/>
      <c r="X300" s="1090"/>
      <c r="Y300" s="1090"/>
      <c r="Z300" s="1090"/>
      <c r="AA300" s="1090"/>
      <c r="AB300" s="1090"/>
      <c r="AC300" s="1090"/>
      <c r="AD300" s="1090"/>
      <c r="AE300" s="1090"/>
    </row>
    <row r="301" spans="1:31">
      <c r="A301" s="1090"/>
      <c r="B301" s="1090"/>
      <c r="C301" s="1090"/>
      <c r="D301" s="1090"/>
      <c r="E301" s="1090"/>
      <c r="F301" s="1090"/>
      <c r="G301" s="1090"/>
      <c r="H301" s="1090"/>
      <c r="I301" s="1090"/>
      <c r="J301" s="1090"/>
      <c r="K301" s="1090"/>
      <c r="L301" s="1090"/>
      <c r="M301" s="1090"/>
      <c r="N301" s="1090"/>
      <c r="O301" s="1090"/>
      <c r="P301" s="1090"/>
      <c r="Q301" s="1090"/>
      <c r="R301" s="1090"/>
      <c r="S301" s="1090"/>
      <c r="T301" s="1090"/>
      <c r="U301" s="1090"/>
      <c r="V301" s="1090"/>
      <c r="W301" s="1090"/>
      <c r="X301" s="1090"/>
      <c r="Y301" s="1090"/>
      <c r="Z301" s="1090"/>
      <c r="AA301" s="1090"/>
      <c r="AB301" s="1090"/>
      <c r="AC301" s="1090"/>
      <c r="AD301" s="1090"/>
      <c r="AE301" s="1090"/>
    </row>
    <row r="302" spans="1:31">
      <c r="A302" s="1090"/>
      <c r="B302" s="1090"/>
      <c r="C302" s="1090"/>
      <c r="D302" s="1090"/>
      <c r="E302" s="1090"/>
      <c r="F302" s="1090"/>
      <c r="G302" s="1090"/>
      <c r="H302" s="1090"/>
      <c r="I302" s="1090"/>
      <c r="J302" s="1090"/>
      <c r="K302" s="1090"/>
      <c r="L302" s="1090"/>
      <c r="M302" s="1090"/>
      <c r="N302" s="1090"/>
      <c r="O302" s="1090"/>
      <c r="P302" s="1090"/>
      <c r="Q302" s="1090"/>
      <c r="R302" s="1090"/>
      <c r="S302" s="1090"/>
      <c r="T302" s="1090"/>
      <c r="U302" s="1090"/>
      <c r="V302" s="1090"/>
      <c r="W302" s="1090"/>
      <c r="X302" s="1090"/>
      <c r="Y302" s="1090"/>
      <c r="Z302" s="1090"/>
      <c r="AA302" s="1090"/>
      <c r="AB302" s="1090"/>
      <c r="AC302" s="1090"/>
      <c r="AD302" s="1090"/>
      <c r="AE302" s="1090"/>
    </row>
    <row r="303" spans="1:31">
      <c r="A303" s="1090"/>
      <c r="B303" s="1090"/>
      <c r="C303" s="1090"/>
      <c r="D303" s="1090"/>
      <c r="E303" s="1090"/>
      <c r="F303" s="1090"/>
      <c r="G303" s="1090"/>
      <c r="H303" s="1090"/>
      <c r="I303" s="1090"/>
      <c r="J303" s="1090"/>
      <c r="K303" s="1090"/>
      <c r="L303" s="1090"/>
      <c r="M303" s="1090"/>
      <c r="N303" s="1090"/>
      <c r="O303" s="1090"/>
      <c r="P303" s="1090"/>
      <c r="Q303" s="1090"/>
      <c r="R303" s="1090"/>
      <c r="S303" s="1090"/>
      <c r="T303" s="1090"/>
      <c r="U303" s="1090"/>
      <c r="V303" s="1090"/>
      <c r="W303" s="1090"/>
      <c r="X303" s="1090"/>
      <c r="Y303" s="1090"/>
      <c r="Z303" s="1090"/>
      <c r="AA303" s="1090"/>
      <c r="AB303" s="1090"/>
      <c r="AC303" s="1090"/>
      <c r="AD303" s="1090"/>
      <c r="AE303" s="1090"/>
    </row>
    <row r="304" spans="1:31">
      <c r="A304" s="1090"/>
      <c r="B304" s="1090"/>
      <c r="C304" s="1090"/>
      <c r="D304" s="1090"/>
      <c r="E304" s="1090"/>
      <c r="F304" s="1090"/>
      <c r="G304" s="1090"/>
      <c r="H304" s="1090"/>
      <c r="I304" s="1090"/>
      <c r="J304" s="1090"/>
      <c r="K304" s="1090"/>
      <c r="L304" s="1090"/>
      <c r="M304" s="1090"/>
      <c r="N304" s="1090"/>
      <c r="O304" s="1090"/>
      <c r="P304" s="1090"/>
      <c r="Q304" s="1090"/>
      <c r="R304" s="1090"/>
      <c r="S304" s="1090"/>
      <c r="T304" s="1090"/>
      <c r="U304" s="1090"/>
      <c r="V304" s="1090"/>
      <c r="W304" s="1090"/>
      <c r="X304" s="1090"/>
      <c r="Y304" s="1090"/>
      <c r="Z304" s="1090"/>
      <c r="AA304" s="1090"/>
      <c r="AB304" s="1090"/>
      <c r="AC304" s="1090"/>
      <c r="AD304" s="1090"/>
      <c r="AE304" s="1090"/>
    </row>
    <row r="305" spans="1:31">
      <c r="A305" s="1090"/>
      <c r="B305" s="1090"/>
      <c r="C305" s="1090"/>
      <c r="D305" s="1090"/>
      <c r="E305" s="1090"/>
      <c r="F305" s="1090"/>
      <c r="G305" s="1090"/>
      <c r="H305" s="1090"/>
      <c r="I305" s="1090"/>
      <c r="J305" s="1090"/>
      <c r="K305" s="1090"/>
      <c r="L305" s="1090"/>
      <c r="M305" s="1090"/>
      <c r="N305" s="1090"/>
      <c r="O305" s="1090"/>
      <c r="P305" s="1090"/>
      <c r="Q305" s="1090"/>
      <c r="R305" s="1090"/>
      <c r="S305" s="1090"/>
      <c r="T305" s="1090"/>
      <c r="U305" s="1090"/>
      <c r="V305" s="1090"/>
      <c r="W305" s="1090"/>
      <c r="X305" s="1090"/>
      <c r="Y305" s="1090"/>
      <c r="Z305" s="1090"/>
      <c r="AA305" s="1090"/>
      <c r="AB305" s="1090"/>
      <c r="AC305" s="1090"/>
      <c r="AD305" s="1090"/>
      <c r="AE305" s="1090"/>
    </row>
    <row r="306" spans="1:31">
      <c r="A306" s="1090"/>
      <c r="B306" s="1090"/>
      <c r="C306" s="1090"/>
      <c r="D306" s="1090"/>
      <c r="E306" s="1090"/>
      <c r="F306" s="1090"/>
      <c r="G306" s="1090"/>
      <c r="H306" s="1090"/>
      <c r="I306" s="1090"/>
      <c r="J306" s="1090"/>
      <c r="K306" s="1090"/>
      <c r="L306" s="1090"/>
      <c r="M306" s="1090"/>
      <c r="N306" s="1090"/>
      <c r="O306" s="1090"/>
      <c r="P306" s="1090"/>
      <c r="Q306" s="1090"/>
      <c r="R306" s="1090"/>
      <c r="S306" s="1090"/>
      <c r="T306" s="1090"/>
      <c r="U306" s="1090"/>
      <c r="V306" s="1090"/>
      <c r="W306" s="1090"/>
      <c r="X306" s="1090"/>
      <c r="Y306" s="1090"/>
      <c r="Z306" s="1090"/>
      <c r="AA306" s="1090"/>
      <c r="AB306" s="1090"/>
      <c r="AC306" s="1090"/>
      <c r="AD306" s="1090"/>
      <c r="AE306" s="1090"/>
    </row>
    <row r="307" spans="1:31">
      <c r="A307" s="1090"/>
      <c r="B307" s="1090"/>
      <c r="C307" s="1090"/>
      <c r="D307" s="1090"/>
      <c r="E307" s="1090"/>
      <c r="F307" s="1090"/>
      <c r="G307" s="1090"/>
      <c r="H307" s="1090"/>
      <c r="I307" s="1090"/>
      <c r="J307" s="1090"/>
      <c r="K307" s="1090"/>
      <c r="L307" s="1090"/>
      <c r="M307" s="1090"/>
      <c r="N307" s="1090"/>
      <c r="O307" s="1090"/>
      <c r="P307" s="1090"/>
      <c r="Q307" s="1090"/>
      <c r="R307" s="1090"/>
      <c r="S307" s="1090"/>
      <c r="T307" s="1090"/>
      <c r="U307" s="1090"/>
      <c r="V307" s="1090"/>
      <c r="W307" s="1090"/>
      <c r="X307" s="1090"/>
      <c r="Y307" s="1090"/>
      <c r="Z307" s="1090"/>
      <c r="AA307" s="1090"/>
      <c r="AB307" s="1090"/>
      <c r="AC307" s="1090"/>
      <c r="AD307" s="1090"/>
      <c r="AE307" s="1090"/>
    </row>
    <row r="308" spans="1:31">
      <c r="A308" s="1090"/>
      <c r="B308" s="1090"/>
      <c r="C308" s="1090"/>
      <c r="D308" s="1090"/>
      <c r="E308" s="1090"/>
      <c r="F308" s="1090"/>
      <c r="G308" s="1090"/>
      <c r="H308" s="1090"/>
      <c r="I308" s="1090"/>
      <c r="J308" s="1090"/>
      <c r="K308" s="1090"/>
      <c r="L308" s="1090"/>
      <c r="M308" s="1090"/>
      <c r="N308" s="1090"/>
      <c r="O308" s="1090"/>
      <c r="P308" s="1090"/>
      <c r="Q308" s="1090"/>
      <c r="R308" s="1090"/>
      <c r="S308" s="1090"/>
      <c r="T308" s="1090"/>
      <c r="U308" s="1090"/>
      <c r="V308" s="1090"/>
      <c r="W308" s="1090"/>
      <c r="X308" s="1090"/>
      <c r="Y308" s="1090"/>
      <c r="Z308" s="1090"/>
      <c r="AA308" s="1090"/>
      <c r="AB308" s="1090"/>
      <c r="AC308" s="1090"/>
      <c r="AD308" s="1090"/>
      <c r="AE308" s="1090"/>
    </row>
    <row r="309" spans="1:31">
      <c r="A309" s="1090"/>
      <c r="B309" s="1090"/>
      <c r="C309" s="1090"/>
      <c r="D309" s="1090"/>
      <c r="E309" s="1090"/>
      <c r="F309" s="1090"/>
      <c r="G309" s="1090"/>
      <c r="H309" s="1090"/>
      <c r="I309" s="1090"/>
      <c r="J309" s="1090"/>
      <c r="K309" s="1090"/>
      <c r="L309" s="1090"/>
      <c r="M309" s="1090"/>
      <c r="N309" s="1090"/>
      <c r="O309" s="1090"/>
      <c r="P309" s="1090"/>
      <c r="Q309" s="1090"/>
      <c r="R309" s="1090"/>
      <c r="S309" s="1090"/>
      <c r="T309" s="1090"/>
      <c r="U309" s="1090"/>
      <c r="V309" s="1090"/>
      <c r="W309" s="1090"/>
      <c r="X309" s="1090"/>
      <c r="Y309" s="1090"/>
      <c r="Z309" s="1090"/>
      <c r="AA309" s="1090"/>
      <c r="AB309" s="1090"/>
      <c r="AC309" s="1090"/>
      <c r="AD309" s="1090"/>
      <c r="AE309" s="1090"/>
    </row>
    <row r="310" spans="1:31">
      <c r="A310" s="1090"/>
      <c r="B310" s="1090"/>
      <c r="C310" s="1090"/>
      <c r="D310" s="1090"/>
      <c r="E310" s="1090"/>
      <c r="F310" s="1090"/>
      <c r="G310" s="1090"/>
      <c r="H310" s="1090"/>
      <c r="I310" s="1090"/>
      <c r="J310" s="1090"/>
      <c r="K310" s="1090"/>
      <c r="L310" s="1090"/>
      <c r="M310" s="1090"/>
      <c r="N310" s="1090"/>
      <c r="O310" s="1090"/>
      <c r="P310" s="1090"/>
      <c r="Q310" s="1090"/>
      <c r="R310" s="1090"/>
      <c r="S310" s="1090"/>
      <c r="T310" s="1090"/>
      <c r="U310" s="1090"/>
      <c r="V310" s="1090"/>
      <c r="W310" s="1090"/>
      <c r="X310" s="1090"/>
      <c r="Y310" s="1090"/>
      <c r="Z310" s="1090"/>
      <c r="AA310" s="1090"/>
      <c r="AB310" s="1090"/>
      <c r="AC310" s="1090"/>
      <c r="AD310" s="1090"/>
      <c r="AE310" s="1090"/>
    </row>
    <row r="311" spans="1:31">
      <c r="A311" s="1090"/>
      <c r="B311" s="1090"/>
      <c r="C311" s="1090"/>
      <c r="D311" s="1090"/>
      <c r="E311" s="1090"/>
      <c r="F311" s="1090"/>
      <c r="G311" s="1090"/>
      <c r="H311" s="1090"/>
      <c r="I311" s="1090"/>
      <c r="J311" s="1090"/>
      <c r="K311" s="1090"/>
      <c r="L311" s="1090"/>
      <c r="M311" s="1090"/>
      <c r="N311" s="1090"/>
      <c r="O311" s="1090"/>
      <c r="P311" s="1090"/>
      <c r="Q311" s="1090"/>
      <c r="R311" s="1090"/>
      <c r="S311" s="1090"/>
      <c r="T311" s="1090"/>
      <c r="U311" s="1090"/>
      <c r="V311" s="1090"/>
      <c r="W311" s="1090"/>
      <c r="X311" s="1090"/>
      <c r="Y311" s="1090"/>
      <c r="Z311" s="1090"/>
      <c r="AA311" s="1090"/>
      <c r="AB311" s="1090"/>
      <c r="AC311" s="1090"/>
      <c r="AD311" s="1090"/>
      <c r="AE311" s="1090"/>
    </row>
    <row r="312" spans="1:31">
      <c r="A312" s="1090"/>
      <c r="B312" s="1090"/>
      <c r="C312" s="1090"/>
      <c r="D312" s="1090"/>
      <c r="E312" s="1090"/>
      <c r="F312" s="1090"/>
      <c r="G312" s="1090"/>
      <c r="H312" s="1090"/>
      <c r="I312" s="1090"/>
      <c r="J312" s="1090"/>
      <c r="K312" s="1090"/>
      <c r="L312" s="1090"/>
      <c r="M312" s="1090"/>
      <c r="N312" s="1090"/>
      <c r="O312" s="1090"/>
      <c r="P312" s="1090"/>
      <c r="Q312" s="1090"/>
      <c r="R312" s="1090"/>
      <c r="S312" s="1090"/>
      <c r="T312" s="1090"/>
      <c r="U312" s="1090"/>
      <c r="V312" s="1090"/>
      <c r="W312" s="1090"/>
      <c r="X312" s="1090"/>
      <c r="Y312" s="1090"/>
      <c r="Z312" s="1090"/>
      <c r="AA312" s="1090"/>
      <c r="AB312" s="1090"/>
      <c r="AC312" s="1090"/>
      <c r="AD312" s="1090"/>
      <c r="AE312" s="1090"/>
    </row>
    <row r="313" spans="1:31">
      <c r="A313" s="1090"/>
      <c r="B313" s="1090"/>
      <c r="C313" s="1090"/>
      <c r="D313" s="1090"/>
      <c r="E313" s="1090"/>
      <c r="F313" s="1090"/>
      <c r="G313" s="1090"/>
      <c r="H313" s="1090"/>
      <c r="I313" s="1090"/>
      <c r="J313" s="1090"/>
      <c r="K313" s="1090"/>
      <c r="L313" s="1090"/>
      <c r="M313" s="1090"/>
      <c r="N313" s="1090"/>
      <c r="O313" s="1090"/>
      <c r="P313" s="1090"/>
      <c r="Q313" s="1090"/>
      <c r="R313" s="1090"/>
      <c r="S313" s="1090"/>
      <c r="T313" s="1090"/>
      <c r="U313" s="1090"/>
      <c r="V313" s="1090"/>
      <c r="W313" s="1090"/>
      <c r="X313" s="1090"/>
      <c r="Y313" s="1090"/>
      <c r="Z313" s="1090"/>
      <c r="AA313" s="1090"/>
      <c r="AB313" s="1090"/>
      <c r="AC313" s="1090"/>
      <c r="AD313" s="1090"/>
      <c r="AE313" s="1090"/>
    </row>
    <row r="314" spans="1:31">
      <c r="A314" s="1090"/>
      <c r="B314" s="1090"/>
      <c r="C314" s="1090"/>
      <c r="D314" s="1090"/>
      <c r="E314" s="1090"/>
      <c r="F314" s="1090"/>
      <c r="G314" s="1090"/>
      <c r="H314" s="1090"/>
      <c r="I314" s="1090"/>
      <c r="J314" s="1090"/>
      <c r="K314" s="1090"/>
      <c r="L314" s="1090"/>
      <c r="M314" s="1090"/>
      <c r="N314" s="1090"/>
      <c r="O314" s="1090"/>
      <c r="P314" s="1090"/>
      <c r="Q314" s="1090"/>
      <c r="R314" s="1090"/>
      <c r="S314" s="1090"/>
      <c r="T314" s="1090"/>
      <c r="U314" s="1090"/>
      <c r="V314" s="1090"/>
      <c r="W314" s="1090"/>
      <c r="X314" s="1090"/>
      <c r="Y314" s="1090"/>
      <c r="Z314" s="1090"/>
      <c r="AA314" s="1090"/>
      <c r="AB314" s="1090"/>
      <c r="AC314" s="1090"/>
      <c r="AD314" s="1090"/>
      <c r="AE314" s="1090"/>
    </row>
    <row r="315" spans="1:31">
      <c r="A315" s="1090"/>
      <c r="B315" s="1090"/>
      <c r="C315" s="1090"/>
      <c r="D315" s="1090"/>
      <c r="E315" s="1090"/>
      <c r="F315" s="1090"/>
      <c r="G315" s="1090"/>
      <c r="H315" s="1090"/>
      <c r="I315" s="1090"/>
      <c r="J315" s="1090"/>
      <c r="K315" s="1090"/>
      <c r="L315" s="1090"/>
      <c r="M315" s="1090"/>
      <c r="N315" s="1090"/>
      <c r="O315" s="1090"/>
      <c r="P315" s="1090"/>
      <c r="Q315" s="1090"/>
      <c r="R315" s="1090"/>
      <c r="S315" s="1090"/>
      <c r="T315" s="1090"/>
      <c r="U315" s="1090"/>
      <c r="V315" s="1090"/>
      <c r="W315" s="1090"/>
      <c r="X315" s="1090"/>
      <c r="Y315" s="1090"/>
      <c r="Z315" s="1090"/>
      <c r="AA315" s="1090"/>
      <c r="AB315" s="1090"/>
      <c r="AC315" s="1090"/>
      <c r="AD315" s="1090"/>
      <c r="AE315" s="1090"/>
    </row>
    <row r="316" spans="1:31">
      <c r="A316" s="1090"/>
      <c r="B316" s="1090"/>
      <c r="C316" s="1090"/>
      <c r="D316" s="1090"/>
      <c r="E316" s="1090"/>
      <c r="F316" s="1090"/>
      <c r="G316" s="1090"/>
      <c r="H316" s="1090"/>
      <c r="I316" s="1090"/>
      <c r="J316" s="1090"/>
      <c r="K316" s="1090"/>
      <c r="L316" s="1090"/>
      <c r="M316" s="1090"/>
      <c r="N316" s="1090"/>
      <c r="O316" s="1090"/>
      <c r="P316" s="1090"/>
      <c r="Q316" s="1090"/>
      <c r="R316" s="1090"/>
      <c r="S316" s="1090"/>
      <c r="T316" s="1090"/>
      <c r="U316" s="1090"/>
      <c r="V316" s="1090"/>
      <c r="W316" s="1090"/>
      <c r="X316" s="1090"/>
      <c r="Y316" s="1090"/>
      <c r="Z316" s="1090"/>
      <c r="AA316" s="1090"/>
      <c r="AB316" s="1090"/>
      <c r="AC316" s="1090"/>
      <c r="AD316" s="1090"/>
      <c r="AE316" s="1090"/>
    </row>
    <row r="317" spans="1:31">
      <c r="A317" s="1090"/>
      <c r="B317" s="1090"/>
      <c r="C317" s="1090"/>
      <c r="D317" s="1090"/>
      <c r="E317" s="1090"/>
      <c r="F317" s="1090"/>
      <c r="G317" s="1090"/>
      <c r="H317" s="1090"/>
      <c r="I317" s="1090"/>
      <c r="J317" s="1090"/>
      <c r="K317" s="1090"/>
      <c r="L317" s="1090"/>
      <c r="M317" s="1090"/>
      <c r="N317" s="1090"/>
      <c r="O317" s="1090"/>
      <c r="P317" s="1090"/>
      <c r="Q317" s="1090"/>
      <c r="R317" s="1090"/>
      <c r="S317" s="1090"/>
      <c r="T317" s="1090"/>
      <c r="U317" s="1090"/>
      <c r="V317" s="1090"/>
      <c r="W317" s="1090"/>
      <c r="X317" s="1090"/>
      <c r="Y317" s="1090"/>
      <c r="Z317" s="1090"/>
      <c r="AA317" s="1090"/>
      <c r="AB317" s="1090"/>
      <c r="AC317" s="1090"/>
      <c r="AD317" s="1090"/>
      <c r="AE317" s="1090"/>
    </row>
    <row r="318" spans="1:31">
      <c r="A318" s="1090"/>
      <c r="B318" s="1090"/>
      <c r="C318" s="1090"/>
      <c r="D318" s="1090"/>
      <c r="E318" s="1090"/>
      <c r="F318" s="1090"/>
      <c r="G318" s="1090"/>
      <c r="H318" s="1090"/>
      <c r="I318" s="1090"/>
      <c r="J318" s="1090"/>
      <c r="K318" s="1090"/>
      <c r="L318" s="1090"/>
      <c r="M318" s="1090"/>
      <c r="N318" s="1090"/>
      <c r="O318" s="1090"/>
      <c r="P318" s="1090"/>
      <c r="Q318" s="1090"/>
      <c r="R318" s="1090"/>
      <c r="S318" s="1090"/>
      <c r="T318" s="1090"/>
      <c r="U318" s="1090"/>
      <c r="V318" s="1090"/>
      <c r="W318" s="1090"/>
      <c r="X318" s="1090"/>
      <c r="Y318" s="1090"/>
      <c r="Z318" s="1090"/>
      <c r="AA318" s="1090"/>
      <c r="AB318" s="1090"/>
      <c r="AC318" s="1090"/>
      <c r="AD318" s="1090"/>
      <c r="AE318" s="1090"/>
    </row>
    <row r="319" spans="1:31">
      <c r="A319" s="1090"/>
      <c r="B319" s="1090"/>
      <c r="C319" s="1090"/>
      <c r="D319" s="1090"/>
      <c r="E319" s="1090"/>
      <c r="F319" s="1090"/>
      <c r="G319" s="1090"/>
      <c r="H319" s="1090"/>
      <c r="I319" s="1090"/>
      <c r="J319" s="1090"/>
      <c r="K319" s="1090"/>
      <c r="L319" s="1090"/>
      <c r="M319" s="1090"/>
      <c r="N319" s="1090"/>
      <c r="O319" s="1090"/>
      <c r="P319" s="1090"/>
      <c r="Q319" s="1090"/>
      <c r="R319" s="1090"/>
      <c r="S319" s="1090"/>
      <c r="T319" s="1090"/>
      <c r="U319" s="1090"/>
      <c r="V319" s="1090"/>
      <c r="W319" s="1090"/>
      <c r="X319" s="1090"/>
      <c r="Y319" s="1090"/>
      <c r="Z319" s="1090"/>
      <c r="AA319" s="1090"/>
      <c r="AB319" s="1090"/>
      <c r="AC319" s="1090"/>
      <c r="AD319" s="1090"/>
      <c r="AE319" s="1090"/>
    </row>
    <row r="320" spans="1:31">
      <c r="A320" s="1090"/>
      <c r="B320" s="1090"/>
      <c r="C320" s="1090"/>
      <c r="D320" s="1090"/>
      <c r="E320" s="1090"/>
      <c r="F320" s="1090"/>
      <c r="G320" s="1090"/>
      <c r="H320" s="1090"/>
      <c r="I320" s="1090"/>
      <c r="J320" s="1090"/>
      <c r="K320" s="1090"/>
      <c r="L320" s="1090"/>
      <c r="M320" s="1090"/>
      <c r="N320" s="1090"/>
      <c r="O320" s="1090"/>
      <c r="P320" s="1090"/>
      <c r="Q320" s="1090"/>
      <c r="R320" s="1090"/>
      <c r="S320" s="1090"/>
      <c r="T320" s="1090"/>
      <c r="U320" s="1090"/>
      <c r="V320" s="1090"/>
      <c r="W320" s="1090"/>
      <c r="X320" s="1090"/>
      <c r="Y320" s="1090"/>
      <c r="Z320" s="1090"/>
      <c r="AA320" s="1090"/>
      <c r="AB320" s="1090"/>
      <c r="AC320" s="1090"/>
      <c r="AD320" s="1090"/>
      <c r="AE320" s="1090"/>
    </row>
    <row r="321" spans="1:31">
      <c r="A321" s="1090"/>
      <c r="B321" s="1090"/>
      <c r="C321" s="1090"/>
      <c r="D321" s="1090"/>
      <c r="E321" s="1090"/>
      <c r="F321" s="1090"/>
      <c r="G321" s="1090"/>
      <c r="H321" s="1090"/>
      <c r="I321" s="1090"/>
      <c r="J321" s="1090"/>
      <c r="K321" s="1090"/>
      <c r="L321" s="1090"/>
      <c r="M321" s="1090"/>
      <c r="N321" s="1090"/>
      <c r="O321" s="1090"/>
      <c r="P321" s="1090"/>
      <c r="Q321" s="1090"/>
      <c r="R321" s="1090"/>
      <c r="S321" s="1090"/>
      <c r="T321" s="1090"/>
      <c r="U321" s="1090"/>
      <c r="V321" s="1090"/>
      <c r="W321" s="1090"/>
      <c r="X321" s="1090"/>
      <c r="Y321" s="1090"/>
      <c r="Z321" s="1090"/>
      <c r="AA321" s="1090"/>
      <c r="AB321" s="1090"/>
      <c r="AC321" s="1090"/>
      <c r="AD321" s="1090"/>
      <c r="AE321" s="1090"/>
    </row>
    <row r="322" spans="1:31">
      <c r="A322" s="1090"/>
      <c r="B322" s="1090"/>
      <c r="C322" s="1090"/>
      <c r="D322" s="1090"/>
      <c r="E322" s="1090"/>
      <c r="F322" s="1090"/>
      <c r="G322" s="1090"/>
      <c r="H322" s="1090"/>
      <c r="I322" s="1090"/>
      <c r="J322" s="1090"/>
      <c r="K322" s="1090"/>
      <c r="L322" s="1090"/>
      <c r="M322" s="1090"/>
      <c r="N322" s="1090"/>
      <c r="O322" s="1090"/>
      <c r="P322" s="1090"/>
      <c r="Q322" s="1090"/>
      <c r="R322" s="1090"/>
      <c r="S322" s="1090"/>
      <c r="T322" s="1090"/>
      <c r="U322" s="1090"/>
      <c r="V322" s="1090"/>
      <c r="W322" s="1090"/>
      <c r="X322" s="1090"/>
      <c r="Y322" s="1090"/>
      <c r="Z322" s="1090"/>
      <c r="AA322" s="1090"/>
      <c r="AB322" s="1090"/>
      <c r="AC322" s="1090"/>
      <c r="AD322" s="1090"/>
      <c r="AE322" s="1090"/>
    </row>
    <row r="323" spans="1:31">
      <c r="A323" s="1090"/>
      <c r="B323" s="1090"/>
      <c r="C323" s="1090"/>
      <c r="D323" s="1090"/>
      <c r="E323" s="1090"/>
      <c r="F323" s="1090"/>
      <c r="G323" s="1090"/>
      <c r="H323" s="1090"/>
      <c r="I323" s="1090"/>
      <c r="J323" s="1090"/>
      <c r="K323" s="1090"/>
      <c r="L323" s="1090"/>
      <c r="M323" s="1090"/>
      <c r="N323" s="1090"/>
      <c r="O323" s="1090"/>
      <c r="P323" s="1090"/>
      <c r="Q323" s="1090"/>
      <c r="R323" s="1090"/>
      <c r="S323" s="1090"/>
      <c r="T323" s="1090"/>
      <c r="U323" s="1090"/>
      <c r="V323" s="1090"/>
      <c r="W323" s="1090"/>
      <c r="X323" s="1090"/>
      <c r="Y323" s="1090"/>
      <c r="Z323" s="1090"/>
      <c r="AA323" s="1090"/>
      <c r="AB323" s="1090"/>
      <c r="AC323" s="1090"/>
      <c r="AD323" s="1090"/>
      <c r="AE323" s="1090"/>
    </row>
    <row r="324" spans="1:31">
      <c r="A324" s="1090"/>
      <c r="B324" s="1090"/>
      <c r="C324" s="1090"/>
      <c r="D324" s="1090"/>
      <c r="E324" s="1090"/>
      <c r="F324" s="1090"/>
      <c r="G324" s="1090"/>
      <c r="H324" s="1090"/>
      <c r="I324" s="1090"/>
      <c r="J324" s="1090"/>
      <c r="K324" s="1090"/>
      <c r="L324" s="1090"/>
      <c r="M324" s="1090"/>
      <c r="N324" s="1090"/>
      <c r="O324" s="1090"/>
      <c r="P324" s="1090"/>
      <c r="Q324" s="1090"/>
      <c r="R324" s="1090"/>
      <c r="S324" s="1090"/>
      <c r="T324" s="1090"/>
      <c r="U324" s="1090"/>
      <c r="V324" s="1090"/>
      <c r="W324" s="1090"/>
      <c r="X324" s="1090"/>
      <c r="Y324" s="1090"/>
      <c r="Z324" s="1090"/>
      <c r="AA324" s="1090"/>
      <c r="AB324" s="1090"/>
      <c r="AC324" s="1090"/>
      <c r="AD324" s="1090"/>
      <c r="AE324" s="1090"/>
    </row>
    <row r="325" spans="1:31">
      <c r="A325" s="1090"/>
      <c r="B325" s="1090"/>
      <c r="C325" s="1090"/>
      <c r="D325" s="1090"/>
      <c r="E325" s="1090"/>
      <c r="F325" s="1090"/>
      <c r="G325" s="1090"/>
      <c r="H325" s="1090"/>
      <c r="I325" s="1090"/>
      <c r="J325" s="1090"/>
      <c r="K325" s="1090"/>
      <c r="L325" s="1090"/>
      <c r="M325" s="1090"/>
      <c r="N325" s="1090"/>
      <c r="O325" s="1090"/>
      <c r="P325" s="1090"/>
      <c r="Q325" s="1090"/>
      <c r="R325" s="1090"/>
      <c r="S325" s="1090"/>
      <c r="T325" s="1090"/>
      <c r="U325" s="1090"/>
      <c r="V325" s="1090"/>
      <c r="W325" s="1090"/>
      <c r="X325" s="1090"/>
      <c r="Y325" s="1090"/>
      <c r="Z325" s="1090"/>
      <c r="AA325" s="1090"/>
      <c r="AB325" s="1090"/>
      <c r="AC325" s="1090"/>
      <c r="AD325" s="1090"/>
      <c r="AE325" s="1090"/>
    </row>
    <row r="326" spans="1:31">
      <c r="A326" s="1090"/>
      <c r="B326" s="1090"/>
      <c r="C326" s="1090"/>
      <c r="D326" s="1090"/>
      <c r="E326" s="1090"/>
      <c r="F326" s="1090"/>
      <c r="G326" s="1090"/>
      <c r="H326" s="1090"/>
      <c r="I326" s="1090"/>
      <c r="J326" s="1090"/>
      <c r="K326" s="1090"/>
      <c r="L326" s="1090"/>
      <c r="M326" s="1090"/>
      <c r="N326" s="1090"/>
      <c r="O326" s="1090"/>
      <c r="P326" s="1090"/>
      <c r="Q326" s="1090"/>
      <c r="R326" s="1090"/>
      <c r="S326" s="1090"/>
      <c r="T326" s="1090"/>
      <c r="U326" s="1090"/>
      <c r="V326" s="1090"/>
      <c r="W326" s="1090"/>
      <c r="X326" s="1090"/>
      <c r="Y326" s="1090"/>
      <c r="Z326" s="1090"/>
      <c r="AA326" s="1090"/>
      <c r="AB326" s="1090"/>
      <c r="AC326" s="1090"/>
      <c r="AD326" s="1090"/>
      <c r="AE326" s="1090"/>
    </row>
    <row r="327" spans="1:31">
      <c r="A327" s="1090"/>
      <c r="B327" s="1090"/>
      <c r="C327" s="1090"/>
      <c r="D327" s="1090"/>
      <c r="E327" s="1090"/>
      <c r="F327" s="1090"/>
      <c r="G327" s="1090"/>
      <c r="H327" s="1090"/>
      <c r="I327" s="1090"/>
      <c r="J327" s="1090"/>
      <c r="K327" s="1090"/>
      <c r="L327" s="1090"/>
      <c r="M327" s="1090"/>
      <c r="N327" s="1090"/>
      <c r="O327" s="1090"/>
      <c r="P327" s="1090"/>
      <c r="Q327" s="1090"/>
      <c r="R327" s="1090"/>
      <c r="S327" s="1090"/>
      <c r="T327" s="1090"/>
      <c r="U327" s="1090"/>
      <c r="V327" s="1090"/>
      <c r="W327" s="1090"/>
      <c r="X327" s="1090"/>
      <c r="Y327" s="1090"/>
      <c r="Z327" s="1090"/>
      <c r="AA327" s="1090"/>
      <c r="AB327" s="1090"/>
      <c r="AC327" s="1090"/>
      <c r="AD327" s="1090"/>
      <c r="AE327" s="1090"/>
    </row>
    <row r="328" spans="1:31">
      <c r="A328" s="1090"/>
      <c r="B328" s="1090"/>
      <c r="C328" s="1090"/>
      <c r="D328" s="1090"/>
      <c r="E328" s="1090"/>
      <c r="F328" s="1090"/>
      <c r="G328" s="1090"/>
      <c r="H328" s="1090"/>
      <c r="I328" s="1090"/>
      <c r="J328" s="1090"/>
      <c r="K328" s="1090"/>
      <c r="L328" s="1090"/>
      <c r="M328" s="1090"/>
      <c r="N328" s="1090"/>
      <c r="O328" s="1090"/>
      <c r="P328" s="1090"/>
      <c r="Q328" s="1090"/>
      <c r="R328" s="1090"/>
      <c r="S328" s="1090"/>
      <c r="T328" s="1090"/>
      <c r="U328" s="1090"/>
      <c r="V328" s="1090"/>
      <c r="W328" s="1090"/>
      <c r="X328" s="1090"/>
      <c r="Y328" s="1090"/>
      <c r="Z328" s="1090"/>
      <c r="AA328" s="1090"/>
      <c r="AB328" s="1090"/>
      <c r="AC328" s="1090"/>
      <c r="AD328" s="1090"/>
      <c r="AE328" s="1090"/>
    </row>
    <row r="329" spans="1:31">
      <c r="A329" s="1090"/>
      <c r="B329" s="1090"/>
      <c r="C329" s="1090"/>
      <c r="D329" s="1090"/>
      <c r="E329" s="1090"/>
      <c r="F329" s="1090"/>
      <c r="G329" s="1090"/>
      <c r="H329" s="1090"/>
      <c r="I329" s="1090"/>
      <c r="J329" s="1090"/>
      <c r="K329" s="1090"/>
      <c r="L329" s="1090"/>
      <c r="M329" s="1090"/>
      <c r="N329" s="1090"/>
      <c r="O329" s="1090"/>
      <c r="P329" s="1090"/>
      <c r="Q329" s="1090"/>
      <c r="R329" s="1090"/>
      <c r="S329" s="1090"/>
      <c r="T329" s="1090"/>
      <c r="U329" s="1090"/>
      <c r="V329" s="1090"/>
      <c r="W329" s="1090"/>
      <c r="X329" s="1090"/>
      <c r="Y329" s="1090"/>
      <c r="Z329" s="1090"/>
      <c r="AA329" s="1090"/>
      <c r="AB329" s="1090"/>
      <c r="AC329" s="1090"/>
      <c r="AD329" s="1090"/>
      <c r="AE329" s="1090"/>
    </row>
    <row r="330" spans="1:31">
      <c r="A330" s="1090"/>
      <c r="B330" s="1090"/>
      <c r="C330" s="1090"/>
      <c r="D330" s="1090"/>
      <c r="E330" s="1090"/>
      <c r="F330" s="1090"/>
      <c r="G330" s="1090"/>
      <c r="H330" s="1090"/>
      <c r="I330" s="1090"/>
      <c r="J330" s="1090"/>
      <c r="K330" s="1090"/>
      <c r="L330" s="1090"/>
      <c r="M330" s="1090"/>
      <c r="N330" s="1090"/>
      <c r="O330" s="1090"/>
      <c r="P330" s="1090"/>
      <c r="Q330" s="1090"/>
      <c r="R330" s="1090"/>
      <c r="S330" s="1090"/>
      <c r="T330" s="1090"/>
      <c r="U330" s="1090"/>
      <c r="V330" s="1090"/>
      <c r="W330" s="1090"/>
      <c r="X330" s="1090"/>
      <c r="Y330" s="1090"/>
      <c r="Z330" s="1090"/>
      <c r="AA330" s="1090"/>
      <c r="AB330" s="1090"/>
      <c r="AC330" s="1090"/>
      <c r="AD330" s="1090"/>
      <c r="AE330" s="1090"/>
    </row>
    <row r="331" spans="1:31">
      <c r="A331" s="1090"/>
      <c r="B331" s="1090"/>
      <c r="C331" s="1090"/>
      <c r="D331" s="1090"/>
      <c r="E331" s="1090"/>
      <c r="F331" s="1090"/>
      <c r="G331" s="1090"/>
      <c r="H331" s="1090"/>
      <c r="I331" s="1090"/>
      <c r="J331" s="1090"/>
      <c r="K331" s="1090"/>
      <c r="L331" s="1090"/>
      <c r="M331" s="1090"/>
      <c r="N331" s="1090"/>
      <c r="O331" s="1090"/>
      <c r="P331" s="1090"/>
      <c r="Q331" s="1090"/>
      <c r="R331" s="1090"/>
      <c r="S331" s="1090"/>
      <c r="T331" s="1090"/>
      <c r="U331" s="1090"/>
      <c r="V331" s="1090"/>
      <c r="W331" s="1090"/>
      <c r="X331" s="1090"/>
      <c r="Y331" s="1090"/>
      <c r="Z331" s="1090"/>
      <c r="AA331" s="1090"/>
      <c r="AB331" s="1090"/>
      <c r="AC331" s="1090"/>
      <c r="AD331" s="1090"/>
      <c r="AE331" s="1090"/>
    </row>
    <row r="332" spans="1:31">
      <c r="A332" s="1090"/>
      <c r="B332" s="1090"/>
      <c r="C332" s="1090"/>
      <c r="D332" s="1090"/>
      <c r="E332" s="1090"/>
      <c r="F332" s="1090"/>
      <c r="G332" s="1090"/>
      <c r="H332" s="1090"/>
      <c r="I332" s="1090"/>
      <c r="J332" s="1090"/>
      <c r="K332" s="1090"/>
      <c r="L332" s="1090"/>
      <c r="M332" s="1090"/>
      <c r="N332" s="1090"/>
      <c r="O332" s="1090"/>
      <c r="P332" s="1090"/>
      <c r="Q332" s="1090"/>
      <c r="R332" s="1090"/>
      <c r="S332" s="1090"/>
      <c r="T332" s="1090"/>
      <c r="U332" s="1090"/>
      <c r="V332" s="1090"/>
      <c r="W332" s="1090"/>
      <c r="X332" s="1090"/>
      <c r="Y332" s="1090"/>
      <c r="Z332" s="1090"/>
      <c r="AA332" s="1090"/>
      <c r="AB332" s="1090"/>
      <c r="AC332" s="1090"/>
      <c r="AD332" s="1090"/>
      <c r="AE332" s="1090"/>
    </row>
    <row r="333" spans="1:31">
      <c r="A333" s="1090"/>
      <c r="B333" s="1090"/>
      <c r="C333" s="1090"/>
      <c r="D333" s="1090"/>
      <c r="E333" s="1090"/>
      <c r="F333" s="1090"/>
      <c r="G333" s="1090"/>
      <c r="H333" s="1090"/>
      <c r="I333" s="1090"/>
      <c r="J333" s="1090"/>
      <c r="K333" s="1090"/>
      <c r="L333" s="1090"/>
      <c r="M333" s="1090"/>
      <c r="N333" s="1090"/>
      <c r="O333" s="1090"/>
      <c r="P333" s="1090"/>
      <c r="Q333" s="1090"/>
      <c r="R333" s="1090"/>
      <c r="S333" s="1090"/>
      <c r="T333" s="1090"/>
      <c r="U333" s="1090"/>
      <c r="V333" s="1090"/>
      <c r="W333" s="1090"/>
      <c r="X333" s="1090"/>
      <c r="Y333" s="1090"/>
      <c r="Z333" s="1090"/>
      <c r="AA333" s="1090"/>
      <c r="AB333" s="1090"/>
      <c r="AC333" s="1090"/>
      <c r="AD333" s="1090"/>
      <c r="AE333" s="1090"/>
    </row>
    <row r="334" spans="1:31">
      <c r="A334" s="1090"/>
      <c r="B334" s="1090"/>
      <c r="C334" s="1090"/>
      <c r="D334" s="1090"/>
      <c r="E334" s="1090"/>
      <c r="F334" s="1090"/>
      <c r="G334" s="1090"/>
      <c r="H334" s="1090"/>
      <c r="I334" s="1090"/>
      <c r="J334" s="1090"/>
      <c r="K334" s="1090"/>
      <c r="L334" s="1090"/>
      <c r="M334" s="1090"/>
      <c r="N334" s="1090"/>
      <c r="O334" s="1090"/>
      <c r="P334" s="1090"/>
      <c r="Q334" s="1090"/>
      <c r="R334" s="1090"/>
      <c r="S334" s="1090"/>
      <c r="T334" s="1090"/>
      <c r="U334" s="1090"/>
      <c r="V334" s="1090"/>
      <c r="W334" s="1090"/>
      <c r="X334" s="1090"/>
      <c r="Y334" s="1090"/>
      <c r="Z334" s="1090"/>
      <c r="AA334" s="1090"/>
      <c r="AB334" s="1090"/>
      <c r="AC334" s="1090"/>
      <c r="AD334" s="1090"/>
      <c r="AE334" s="1090"/>
    </row>
    <row r="335" spans="1:31">
      <c r="A335" s="1090"/>
      <c r="B335" s="1090"/>
      <c r="C335" s="1090"/>
      <c r="D335" s="1090"/>
      <c r="E335" s="1090"/>
      <c r="F335" s="1090"/>
      <c r="G335" s="1090"/>
      <c r="H335" s="1090"/>
      <c r="I335" s="1090"/>
      <c r="J335" s="1090"/>
      <c r="K335" s="1090"/>
      <c r="L335" s="1090"/>
      <c r="M335" s="1090"/>
      <c r="N335" s="1090"/>
      <c r="O335" s="1090"/>
      <c r="P335" s="1090"/>
      <c r="Q335" s="1090"/>
      <c r="R335" s="1090"/>
      <c r="S335" s="1090"/>
      <c r="T335" s="1090"/>
      <c r="U335" s="1090"/>
      <c r="V335" s="1090"/>
      <c r="W335" s="1090"/>
      <c r="X335" s="1090"/>
      <c r="Y335" s="1090"/>
      <c r="Z335" s="1090"/>
      <c r="AA335" s="1090"/>
      <c r="AB335" s="1090"/>
      <c r="AC335" s="1090"/>
      <c r="AD335" s="1090"/>
      <c r="AE335" s="1090"/>
    </row>
    <row r="336" spans="1:31">
      <c r="A336" s="1090"/>
      <c r="B336" s="1090"/>
      <c r="C336" s="1090"/>
      <c r="D336" s="1090"/>
      <c r="E336" s="1090"/>
      <c r="F336" s="1090"/>
      <c r="G336" s="1090"/>
      <c r="H336" s="1090"/>
      <c r="I336" s="1090"/>
      <c r="J336" s="1090"/>
      <c r="K336" s="1090"/>
      <c r="L336" s="1090"/>
      <c r="M336" s="1090"/>
      <c r="N336" s="1090"/>
      <c r="O336" s="1090"/>
      <c r="P336" s="1090"/>
      <c r="Q336" s="1090"/>
      <c r="R336" s="1090"/>
      <c r="S336" s="1090"/>
      <c r="T336" s="1090"/>
      <c r="U336" s="1090"/>
      <c r="V336" s="1090"/>
      <c r="W336" s="1090"/>
      <c r="X336" s="1090"/>
      <c r="Y336" s="1090"/>
      <c r="Z336" s="1090"/>
      <c r="AA336" s="1090"/>
      <c r="AB336" s="1090"/>
      <c r="AC336" s="1090"/>
      <c r="AD336" s="1090"/>
      <c r="AE336" s="1090"/>
    </row>
    <row r="337" spans="1:31">
      <c r="A337" s="1090"/>
      <c r="B337" s="1090"/>
      <c r="C337" s="1090"/>
      <c r="D337" s="1090"/>
      <c r="E337" s="1090"/>
      <c r="F337" s="1090"/>
      <c r="G337" s="1090"/>
      <c r="H337" s="1090"/>
      <c r="I337" s="1090"/>
      <c r="J337" s="1090"/>
      <c r="K337" s="1090"/>
      <c r="L337" s="1090"/>
      <c r="M337" s="1090"/>
      <c r="N337" s="1090"/>
      <c r="O337" s="1090"/>
      <c r="P337" s="1090"/>
      <c r="Q337" s="1090"/>
      <c r="R337" s="1090"/>
      <c r="S337" s="1090"/>
      <c r="T337" s="1090"/>
      <c r="U337" s="1090"/>
      <c r="V337" s="1090"/>
      <c r="W337" s="1090"/>
      <c r="X337" s="1090"/>
      <c r="Y337" s="1090"/>
      <c r="Z337" s="1090"/>
      <c r="AA337" s="1090"/>
      <c r="AB337" s="1090"/>
      <c r="AC337" s="1090"/>
      <c r="AD337" s="1090"/>
      <c r="AE337" s="1090"/>
    </row>
    <row r="338" spans="1:31">
      <c r="A338" s="1090"/>
      <c r="B338" s="1090"/>
      <c r="C338" s="1090"/>
      <c r="D338" s="1090"/>
      <c r="E338" s="1090"/>
      <c r="F338" s="1090"/>
      <c r="G338" s="1090"/>
      <c r="H338" s="1090"/>
      <c r="I338" s="1090"/>
      <c r="J338" s="1090"/>
      <c r="K338" s="1090"/>
      <c r="L338" s="1090"/>
      <c r="M338" s="1090"/>
      <c r="N338" s="1090"/>
      <c r="O338" s="1090"/>
      <c r="P338" s="1090"/>
      <c r="Q338" s="1090"/>
      <c r="R338" s="1090"/>
      <c r="S338" s="1090"/>
      <c r="T338" s="1090"/>
      <c r="U338" s="1090"/>
      <c r="V338" s="1090"/>
      <c r="W338" s="1090"/>
      <c r="X338" s="1090"/>
      <c r="Y338" s="1090"/>
      <c r="Z338" s="1090"/>
      <c r="AA338" s="1090"/>
      <c r="AB338" s="1090"/>
      <c r="AC338" s="1090"/>
      <c r="AD338" s="1090"/>
      <c r="AE338" s="1090"/>
    </row>
    <row r="339" spans="1:31">
      <c r="A339" s="1090"/>
      <c r="B339" s="1090"/>
      <c r="C339" s="1090"/>
      <c r="D339" s="1090"/>
      <c r="E339" s="1090"/>
      <c r="F339" s="1090"/>
      <c r="G339" s="1090"/>
      <c r="H339" s="1090"/>
      <c r="I339" s="1090"/>
      <c r="J339" s="1090"/>
      <c r="K339" s="1090"/>
      <c r="L339" s="1090"/>
      <c r="M339" s="1090"/>
      <c r="N339" s="1090"/>
      <c r="O339" s="1090"/>
      <c r="P339" s="1090"/>
      <c r="Q339" s="1090"/>
      <c r="R339" s="1090"/>
      <c r="S339" s="1090"/>
      <c r="T339" s="1090"/>
      <c r="U339" s="1090"/>
      <c r="V339" s="1090"/>
      <c r="W339" s="1090"/>
      <c r="X339" s="1090"/>
      <c r="Y339" s="1090"/>
      <c r="Z339" s="1090"/>
      <c r="AA339" s="1090"/>
      <c r="AB339" s="1090"/>
      <c r="AC339" s="1090"/>
      <c r="AD339" s="1090"/>
      <c r="AE339" s="1090"/>
    </row>
    <row r="340" spans="1:31">
      <c r="A340" s="1090"/>
      <c r="B340" s="1090"/>
      <c r="C340" s="1090"/>
      <c r="D340" s="1090"/>
      <c r="E340" s="1090"/>
      <c r="F340" s="1090"/>
      <c r="G340" s="1090"/>
      <c r="H340" s="1090"/>
      <c r="I340" s="1090"/>
      <c r="J340" s="1090"/>
      <c r="K340" s="1090"/>
      <c r="L340" s="1090"/>
      <c r="M340" s="1090"/>
      <c r="N340" s="1090"/>
      <c r="O340" s="1090"/>
      <c r="P340" s="1090"/>
      <c r="Q340" s="1090"/>
      <c r="R340" s="1090"/>
      <c r="S340" s="1090"/>
      <c r="T340" s="1090"/>
      <c r="U340" s="1090"/>
      <c r="V340" s="1090"/>
      <c r="W340" s="1090"/>
      <c r="X340" s="1090"/>
      <c r="Y340" s="1090"/>
      <c r="Z340" s="1090"/>
      <c r="AA340" s="1090"/>
      <c r="AB340" s="1090"/>
      <c r="AC340" s="1090"/>
      <c r="AD340" s="1090"/>
      <c r="AE340" s="1090"/>
    </row>
    <row r="341" spans="1:31">
      <c r="A341" s="1090"/>
      <c r="B341" s="1090"/>
      <c r="C341" s="1090"/>
      <c r="D341" s="1090"/>
      <c r="E341" s="1090"/>
      <c r="F341" s="1090"/>
      <c r="G341" s="1090"/>
      <c r="H341" s="1090"/>
      <c r="I341" s="1090"/>
      <c r="J341" s="1090"/>
      <c r="K341" s="1090"/>
      <c r="L341" s="1090"/>
      <c r="M341" s="1090"/>
      <c r="N341" s="1090"/>
      <c r="O341" s="1090"/>
      <c r="P341" s="1090"/>
      <c r="Q341" s="1090"/>
      <c r="R341" s="1090"/>
      <c r="S341" s="1090"/>
      <c r="T341" s="1090"/>
      <c r="U341" s="1090"/>
      <c r="V341" s="1090"/>
      <c r="W341" s="1090"/>
      <c r="X341" s="1090"/>
      <c r="Y341" s="1090"/>
      <c r="Z341" s="1090"/>
      <c r="AA341" s="1090"/>
      <c r="AB341" s="1090"/>
      <c r="AC341" s="1090"/>
      <c r="AD341" s="1090"/>
      <c r="AE341" s="1090"/>
    </row>
    <row r="342" spans="1:31">
      <c r="A342" s="1090"/>
      <c r="B342" s="1090"/>
      <c r="C342" s="1090"/>
      <c r="D342" s="1090"/>
      <c r="E342" s="1090"/>
      <c r="F342" s="1090"/>
      <c r="G342" s="1090"/>
      <c r="H342" s="1090"/>
      <c r="I342" s="1090"/>
      <c r="J342" s="1090"/>
      <c r="K342" s="1090"/>
      <c r="L342" s="1090"/>
      <c r="M342" s="1090"/>
      <c r="N342" s="1090"/>
      <c r="O342" s="1090"/>
      <c r="P342" s="1090"/>
      <c r="Q342" s="1090"/>
      <c r="R342" s="1090"/>
      <c r="S342" s="1090"/>
      <c r="T342" s="1090"/>
      <c r="U342" s="1090"/>
      <c r="V342" s="1090"/>
      <c r="W342" s="1090"/>
      <c r="X342" s="1090"/>
      <c r="Y342" s="1090"/>
      <c r="Z342" s="1090"/>
      <c r="AA342" s="1090"/>
      <c r="AB342" s="1090"/>
      <c r="AC342" s="1090"/>
      <c r="AD342" s="1090"/>
      <c r="AE342" s="1090"/>
    </row>
    <row r="343" spans="1:31">
      <c r="A343" s="1090"/>
      <c r="B343" s="1090"/>
      <c r="C343" s="1090"/>
      <c r="D343" s="1090"/>
      <c r="E343" s="1090"/>
      <c r="F343" s="1090"/>
      <c r="G343" s="1090"/>
      <c r="H343" s="1090"/>
      <c r="I343" s="1090"/>
      <c r="J343" s="1090"/>
      <c r="K343" s="1090"/>
      <c r="L343" s="1090"/>
      <c r="M343" s="1090"/>
      <c r="N343" s="1090"/>
      <c r="O343" s="1090"/>
      <c r="P343" s="1090"/>
      <c r="Q343" s="1090"/>
      <c r="R343" s="1090"/>
      <c r="S343" s="1090"/>
      <c r="T343" s="1090"/>
      <c r="U343" s="1090"/>
      <c r="V343" s="1090"/>
      <c r="W343" s="1090"/>
      <c r="X343" s="1090"/>
      <c r="Y343" s="1090"/>
      <c r="Z343" s="1090"/>
      <c r="AA343" s="1090"/>
      <c r="AB343" s="1090"/>
      <c r="AC343" s="1090"/>
      <c r="AD343" s="1090"/>
      <c r="AE343" s="1090"/>
    </row>
    <row r="344" spans="1:31">
      <c r="A344" s="1090"/>
      <c r="B344" s="1090"/>
      <c r="C344" s="1090"/>
      <c r="D344" s="1090"/>
      <c r="E344" s="1090"/>
      <c r="F344" s="1090"/>
      <c r="G344" s="1090"/>
      <c r="H344" s="1090"/>
      <c r="I344" s="1090"/>
      <c r="J344" s="1090"/>
      <c r="K344" s="1090"/>
      <c r="L344" s="1090"/>
      <c r="M344" s="1090"/>
      <c r="N344" s="1090"/>
      <c r="O344" s="1090"/>
      <c r="P344" s="1090"/>
      <c r="Q344" s="1090"/>
      <c r="R344" s="1090"/>
      <c r="S344" s="1090"/>
      <c r="T344" s="1090"/>
      <c r="U344" s="1090"/>
      <c r="V344" s="1090"/>
      <c r="W344" s="1090"/>
      <c r="X344" s="1090"/>
      <c r="Y344" s="1090"/>
      <c r="Z344" s="1090"/>
      <c r="AA344" s="1090"/>
      <c r="AB344" s="1090"/>
      <c r="AC344" s="1090"/>
      <c r="AD344" s="1090"/>
      <c r="AE344" s="1090"/>
    </row>
    <row r="345" spans="1:31">
      <c r="A345" s="1090"/>
      <c r="B345" s="1090"/>
      <c r="C345" s="1090"/>
      <c r="D345" s="1090"/>
      <c r="E345" s="1090"/>
      <c r="F345" s="1090"/>
      <c r="G345" s="1090"/>
      <c r="H345" s="1090"/>
      <c r="I345" s="1090"/>
      <c r="J345" s="1090"/>
      <c r="K345" s="1090"/>
      <c r="L345" s="1090"/>
      <c r="M345" s="1090"/>
      <c r="N345" s="1090"/>
      <c r="O345" s="1090"/>
      <c r="P345" s="1090"/>
      <c r="Q345" s="1090"/>
      <c r="R345" s="1090"/>
      <c r="S345" s="1090"/>
      <c r="T345" s="1090"/>
      <c r="U345" s="1090"/>
      <c r="V345" s="1090"/>
      <c r="W345" s="1090"/>
      <c r="X345" s="1090"/>
      <c r="Y345" s="1090"/>
      <c r="Z345" s="1090"/>
      <c r="AA345" s="1090"/>
      <c r="AB345" s="1090"/>
      <c r="AC345" s="1090"/>
      <c r="AD345" s="1090"/>
      <c r="AE345" s="1090"/>
    </row>
    <row r="346" spans="1:31">
      <c r="A346" s="1090"/>
      <c r="B346" s="1090"/>
      <c r="C346" s="1090"/>
      <c r="D346" s="1090"/>
      <c r="E346" s="1090"/>
      <c r="F346" s="1090"/>
      <c r="G346" s="1090"/>
      <c r="H346" s="1090"/>
      <c r="I346" s="1090"/>
      <c r="J346" s="1090"/>
      <c r="K346" s="1090"/>
      <c r="L346" s="1090"/>
      <c r="M346" s="1090"/>
      <c r="N346" s="1090"/>
      <c r="O346" s="1090"/>
      <c r="P346" s="1090"/>
      <c r="Q346" s="1090"/>
      <c r="R346" s="1090"/>
      <c r="S346" s="1090"/>
      <c r="T346" s="1090"/>
      <c r="U346" s="1090"/>
      <c r="V346" s="1090"/>
      <c r="W346" s="1090"/>
      <c r="X346" s="1090"/>
      <c r="Y346" s="1090"/>
      <c r="Z346" s="1090"/>
      <c r="AA346" s="1090"/>
      <c r="AB346" s="1090"/>
      <c r="AC346" s="1090"/>
      <c r="AD346" s="1090"/>
      <c r="AE346" s="1090"/>
    </row>
    <row r="347" spans="1:31">
      <c r="A347" s="1090"/>
      <c r="B347" s="1090"/>
      <c r="C347" s="1090"/>
      <c r="D347" s="1090"/>
      <c r="E347" s="1090"/>
      <c r="F347" s="1090"/>
      <c r="G347" s="1090"/>
      <c r="H347" s="1090"/>
      <c r="I347" s="1090"/>
      <c r="J347" s="1090"/>
      <c r="K347" s="1090"/>
      <c r="L347" s="1090"/>
      <c r="M347" s="1090"/>
      <c r="N347" s="1090"/>
      <c r="O347" s="1090"/>
      <c r="P347" s="1090"/>
      <c r="Q347" s="1090"/>
      <c r="R347" s="1090"/>
      <c r="S347" s="1090"/>
      <c r="T347" s="1090"/>
      <c r="U347" s="1090"/>
      <c r="V347" s="1090"/>
      <c r="W347" s="1090"/>
      <c r="X347" s="1090"/>
      <c r="Y347" s="1090"/>
      <c r="Z347" s="1090"/>
      <c r="AA347" s="1090"/>
      <c r="AB347" s="1090"/>
      <c r="AC347" s="1090"/>
      <c r="AD347" s="1090"/>
      <c r="AE347" s="1090"/>
    </row>
    <row r="348" spans="1:31">
      <c r="A348" s="1090"/>
      <c r="B348" s="1090"/>
      <c r="C348" s="1090"/>
      <c r="D348" s="1090"/>
      <c r="E348" s="1090"/>
      <c r="F348" s="1090"/>
      <c r="G348" s="1090"/>
      <c r="H348" s="1090"/>
      <c r="I348" s="1090"/>
      <c r="J348" s="1090"/>
      <c r="K348" s="1090"/>
      <c r="L348" s="1090"/>
      <c r="M348" s="1090"/>
      <c r="N348" s="1090"/>
      <c r="O348" s="1090"/>
      <c r="P348" s="1090"/>
      <c r="Q348" s="1090"/>
      <c r="R348" s="1090"/>
      <c r="S348" s="1090"/>
      <c r="T348" s="1090"/>
      <c r="U348" s="1090"/>
      <c r="V348" s="1090"/>
      <c r="W348" s="1090"/>
      <c r="X348" s="1090"/>
      <c r="Y348" s="1090"/>
      <c r="Z348" s="1090"/>
      <c r="AA348" s="1090"/>
      <c r="AB348" s="1090"/>
      <c r="AC348" s="1090"/>
      <c r="AD348" s="1090"/>
      <c r="AE348" s="1090"/>
    </row>
    <row r="349" spans="1:31">
      <c r="A349" s="1090"/>
      <c r="B349" s="1090"/>
      <c r="C349" s="1090"/>
      <c r="D349" s="1090"/>
      <c r="E349" s="1090"/>
      <c r="F349" s="1090"/>
      <c r="G349" s="1090"/>
      <c r="H349" s="1090"/>
      <c r="I349" s="1090"/>
      <c r="J349" s="1090"/>
      <c r="K349" s="1090"/>
      <c r="L349" s="1090"/>
      <c r="M349" s="1090"/>
      <c r="N349" s="1090"/>
      <c r="O349" s="1090"/>
      <c r="P349" s="1090"/>
      <c r="Q349" s="1090"/>
      <c r="R349" s="1090"/>
      <c r="S349" s="1090"/>
      <c r="T349" s="1090"/>
      <c r="U349" s="1090"/>
      <c r="V349" s="1090"/>
      <c r="W349" s="1090"/>
      <c r="X349" s="1090"/>
      <c r="Y349" s="1090"/>
      <c r="Z349" s="1090"/>
      <c r="AA349" s="1090"/>
      <c r="AB349" s="1090"/>
      <c r="AC349" s="1090"/>
      <c r="AD349" s="1090"/>
      <c r="AE349" s="1090"/>
    </row>
    <row r="350" spans="1:31">
      <c r="A350" s="1090"/>
      <c r="B350" s="1090"/>
      <c r="C350" s="1090"/>
      <c r="D350" s="1090"/>
      <c r="E350" s="1090"/>
      <c r="F350" s="1090"/>
      <c r="G350" s="1090"/>
      <c r="H350" s="1090"/>
      <c r="I350" s="1090"/>
      <c r="J350" s="1090"/>
      <c r="K350" s="1090"/>
      <c r="L350" s="1090"/>
      <c r="M350" s="1090"/>
      <c r="N350" s="1090"/>
      <c r="O350" s="1090"/>
      <c r="P350" s="1090"/>
      <c r="Q350" s="1090"/>
      <c r="R350" s="1090"/>
      <c r="S350" s="1090"/>
      <c r="T350" s="1090"/>
      <c r="U350" s="1090"/>
      <c r="V350" s="1090"/>
      <c r="W350" s="1090"/>
      <c r="X350" s="1090"/>
      <c r="Y350" s="1090"/>
      <c r="Z350" s="1090"/>
      <c r="AA350" s="1090"/>
      <c r="AB350" s="1090"/>
      <c r="AC350" s="1090"/>
      <c r="AD350" s="1090"/>
      <c r="AE350" s="1090"/>
    </row>
    <row r="351" spans="1:31">
      <c r="A351" s="1090"/>
      <c r="B351" s="1090"/>
      <c r="C351" s="1090"/>
      <c r="D351" s="1090"/>
      <c r="E351" s="1090"/>
      <c r="F351" s="1090"/>
      <c r="G351" s="1090"/>
      <c r="H351" s="1090"/>
      <c r="I351" s="1090"/>
      <c r="J351" s="1090"/>
      <c r="K351" s="1090"/>
      <c r="L351" s="1090"/>
      <c r="M351" s="1090"/>
      <c r="N351" s="1090"/>
      <c r="O351" s="1090"/>
      <c r="P351" s="1090"/>
      <c r="Q351" s="1090"/>
      <c r="R351" s="1090"/>
      <c r="S351" s="1090"/>
      <c r="T351" s="1090"/>
      <c r="U351" s="1090"/>
      <c r="V351" s="1090"/>
      <c r="W351" s="1090"/>
      <c r="X351" s="1090"/>
      <c r="Y351" s="1090"/>
      <c r="Z351" s="1090"/>
      <c r="AA351" s="1090"/>
      <c r="AB351" s="1090"/>
      <c r="AC351" s="1090"/>
      <c r="AD351" s="1090"/>
      <c r="AE351" s="1090"/>
    </row>
    <row r="352" spans="1:31">
      <c r="A352" s="1090"/>
      <c r="B352" s="1090"/>
      <c r="C352" s="1090"/>
      <c r="D352" s="1090"/>
      <c r="E352" s="1090"/>
      <c r="F352" s="1090"/>
      <c r="G352" s="1090"/>
      <c r="H352" s="1090"/>
      <c r="I352" s="1090"/>
      <c r="J352" s="1090"/>
      <c r="K352" s="1090"/>
      <c r="L352" s="1090"/>
      <c r="M352" s="1090"/>
      <c r="N352" s="1090"/>
      <c r="O352" s="1090"/>
      <c r="P352" s="1090"/>
      <c r="Q352" s="1090"/>
      <c r="R352" s="1090"/>
      <c r="S352" s="1090"/>
      <c r="T352" s="1090"/>
      <c r="U352" s="1090"/>
      <c r="V352" s="1090"/>
      <c r="W352" s="1090"/>
      <c r="X352" s="1090"/>
      <c r="Y352" s="1090"/>
      <c r="Z352" s="1090"/>
      <c r="AA352" s="1090"/>
      <c r="AB352" s="1090"/>
      <c r="AC352" s="1090"/>
      <c r="AD352" s="1090"/>
      <c r="AE352" s="1090"/>
    </row>
    <row r="353" spans="1:31">
      <c r="A353" s="1090"/>
      <c r="B353" s="1090"/>
      <c r="C353" s="1090"/>
      <c r="D353" s="1090"/>
      <c r="E353" s="1090"/>
      <c r="F353" s="1090"/>
      <c r="G353" s="1090"/>
      <c r="H353" s="1090"/>
      <c r="I353" s="1090"/>
      <c r="J353" s="1090"/>
      <c r="K353" s="1090"/>
      <c r="L353" s="1090"/>
      <c r="M353" s="1090"/>
      <c r="N353" s="1090"/>
      <c r="O353" s="1090"/>
      <c r="P353" s="1090"/>
      <c r="Q353" s="1090"/>
      <c r="R353" s="1090"/>
      <c r="S353" s="1090"/>
      <c r="T353" s="1090"/>
      <c r="U353" s="1090"/>
      <c r="V353" s="1090"/>
      <c r="W353" s="1090"/>
      <c r="X353" s="1090"/>
      <c r="Y353" s="1090"/>
      <c r="Z353" s="1090"/>
      <c r="AA353" s="1090"/>
      <c r="AB353" s="1090"/>
      <c r="AC353" s="1090"/>
      <c r="AD353" s="1090"/>
      <c r="AE353" s="1090"/>
    </row>
    <row r="354" spans="1:31">
      <c r="A354" s="1090"/>
      <c r="B354" s="1090"/>
      <c r="C354" s="1090"/>
      <c r="D354" s="1090"/>
      <c r="E354" s="1090"/>
      <c r="F354" s="1090"/>
      <c r="G354" s="1090"/>
      <c r="H354" s="1090"/>
      <c r="I354" s="1090"/>
      <c r="J354" s="1090"/>
      <c r="K354" s="1090"/>
      <c r="L354" s="1090"/>
      <c r="M354" s="1090"/>
      <c r="N354" s="1090"/>
      <c r="O354" s="1090"/>
      <c r="P354" s="1090"/>
      <c r="Q354" s="1090"/>
      <c r="R354" s="1090"/>
      <c r="S354" s="1090"/>
      <c r="T354" s="1090"/>
      <c r="U354" s="1090"/>
      <c r="V354" s="1090"/>
      <c r="W354" s="1090"/>
      <c r="X354" s="1090"/>
      <c r="Y354" s="1090"/>
      <c r="Z354" s="1090"/>
      <c r="AA354" s="1090"/>
      <c r="AB354" s="1090"/>
      <c r="AC354" s="1090"/>
      <c r="AD354" s="1090"/>
      <c r="AE354" s="1090"/>
    </row>
    <row r="355" spans="1:31">
      <c r="A355" s="1090"/>
      <c r="B355" s="1090"/>
      <c r="C355" s="1090"/>
      <c r="D355" s="1090"/>
      <c r="E355" s="1090"/>
      <c r="F355" s="1090"/>
      <c r="G355" s="1090"/>
      <c r="H355" s="1090"/>
      <c r="I355" s="1090"/>
      <c r="J355" s="1090"/>
      <c r="K355" s="1090"/>
      <c r="L355" s="1090"/>
      <c r="M355" s="1090"/>
      <c r="N355" s="1090"/>
      <c r="O355" s="1090"/>
      <c r="P355" s="1090"/>
      <c r="Q355" s="1090"/>
      <c r="R355" s="1090"/>
      <c r="S355" s="1090"/>
      <c r="T355" s="1090"/>
      <c r="U355" s="1090"/>
      <c r="V355" s="1090"/>
      <c r="W355" s="1090"/>
      <c r="X355" s="1090"/>
      <c r="Y355" s="1090"/>
      <c r="Z355" s="1090"/>
      <c r="AA355" s="1090"/>
      <c r="AB355" s="1090"/>
      <c r="AC355" s="1090"/>
      <c r="AD355" s="1090"/>
      <c r="AE355" s="1090"/>
    </row>
    <row r="356" spans="1:31">
      <c r="A356" s="1090"/>
      <c r="B356" s="1090"/>
      <c r="C356" s="1090"/>
      <c r="D356" s="1090"/>
      <c r="E356" s="1090"/>
      <c r="F356" s="1090"/>
      <c r="G356" s="1090"/>
      <c r="H356" s="1090"/>
      <c r="I356" s="1090"/>
      <c r="J356" s="1090"/>
      <c r="K356" s="1090"/>
      <c r="L356" s="1090"/>
      <c r="M356" s="1090"/>
      <c r="N356" s="1090"/>
      <c r="O356" s="1090"/>
      <c r="P356" s="1090"/>
      <c r="Q356" s="1090"/>
      <c r="R356" s="1090"/>
      <c r="S356" s="1090"/>
      <c r="T356" s="1090"/>
      <c r="U356" s="1090"/>
      <c r="V356" s="1090"/>
      <c r="W356" s="1090"/>
      <c r="X356" s="1090"/>
      <c r="Y356" s="1090"/>
      <c r="Z356" s="1090"/>
      <c r="AA356" s="1090"/>
      <c r="AB356" s="1090"/>
      <c r="AC356" s="1090"/>
      <c r="AD356" s="1090"/>
      <c r="AE356" s="1090"/>
    </row>
    <row r="357" spans="1:31">
      <c r="A357" s="1090"/>
      <c r="B357" s="1090"/>
      <c r="C357" s="1090"/>
      <c r="D357" s="1090"/>
      <c r="E357" s="1090"/>
      <c r="F357" s="1090"/>
      <c r="G357" s="1090"/>
      <c r="H357" s="1090"/>
      <c r="I357" s="1090"/>
      <c r="J357" s="1090"/>
      <c r="K357" s="1090"/>
      <c r="L357" s="1090"/>
      <c r="M357" s="1090"/>
      <c r="N357" s="1090"/>
      <c r="O357" s="1090"/>
      <c r="P357" s="1090"/>
      <c r="Q357" s="1090"/>
      <c r="R357" s="1090"/>
      <c r="S357" s="1090"/>
      <c r="T357" s="1090"/>
      <c r="U357" s="1090"/>
      <c r="V357" s="1090"/>
      <c r="W357" s="1090"/>
      <c r="X357" s="1090"/>
      <c r="Y357" s="1090"/>
      <c r="Z357" s="1090"/>
      <c r="AA357" s="1090"/>
      <c r="AB357" s="1090"/>
      <c r="AC357" s="1090"/>
      <c r="AD357" s="1090"/>
      <c r="AE357" s="1090"/>
    </row>
    <row r="358" spans="1:31">
      <c r="A358" s="1090"/>
      <c r="B358" s="1090"/>
      <c r="C358" s="1090"/>
      <c r="D358" s="1090"/>
      <c r="E358" s="1090"/>
      <c r="F358" s="1090"/>
      <c r="G358" s="1090"/>
      <c r="H358" s="1090"/>
      <c r="I358" s="1090"/>
      <c r="J358" s="1090"/>
      <c r="K358" s="1090"/>
      <c r="L358" s="1090"/>
      <c r="M358" s="1090"/>
      <c r="N358" s="1090"/>
      <c r="O358" s="1090"/>
      <c r="P358" s="1090"/>
      <c r="Q358" s="1090"/>
      <c r="R358" s="1090"/>
      <c r="S358" s="1090"/>
      <c r="T358" s="1090"/>
      <c r="U358" s="1090"/>
      <c r="V358" s="1090"/>
      <c r="W358" s="1090"/>
      <c r="X358" s="1090"/>
      <c r="Y358" s="1090"/>
      <c r="Z358" s="1090"/>
      <c r="AA358" s="1090"/>
      <c r="AB358" s="1090"/>
      <c r="AC358" s="1090"/>
      <c r="AD358" s="1090"/>
      <c r="AE358" s="1090"/>
    </row>
    <row r="359" spans="1:31">
      <c r="A359" s="1090"/>
      <c r="B359" s="1090"/>
      <c r="C359" s="1090"/>
      <c r="D359" s="1090"/>
      <c r="E359" s="1090"/>
      <c r="F359" s="1090"/>
      <c r="G359" s="1090"/>
      <c r="H359" s="1090"/>
      <c r="I359" s="1090"/>
      <c r="J359" s="1090"/>
      <c r="K359" s="1090"/>
      <c r="L359" s="1090"/>
      <c r="M359" s="1090"/>
      <c r="N359" s="1090"/>
      <c r="O359" s="1090"/>
      <c r="P359" s="1090"/>
      <c r="Q359" s="1090"/>
      <c r="R359" s="1090"/>
      <c r="S359" s="1090"/>
      <c r="T359" s="1090"/>
      <c r="U359" s="1090"/>
      <c r="V359" s="1090"/>
      <c r="W359" s="1090"/>
      <c r="X359" s="1090"/>
      <c r="Y359" s="1090"/>
      <c r="Z359" s="1090"/>
      <c r="AA359" s="1090"/>
      <c r="AB359" s="1090"/>
      <c r="AC359" s="1090"/>
      <c r="AD359" s="1090"/>
      <c r="AE359" s="1090"/>
    </row>
    <row r="360" spans="1:31">
      <c r="A360" s="1090"/>
      <c r="B360" s="1090"/>
      <c r="C360" s="1090"/>
      <c r="D360" s="1090"/>
      <c r="E360" s="1090"/>
      <c r="F360" s="1090"/>
      <c r="G360" s="1090"/>
      <c r="H360" s="1090"/>
      <c r="I360" s="1090"/>
      <c r="J360" s="1090"/>
      <c r="K360" s="1090"/>
      <c r="L360" s="1090"/>
      <c r="M360" s="1090"/>
      <c r="N360" s="1090"/>
      <c r="O360" s="1090"/>
      <c r="P360" s="1090"/>
      <c r="Q360" s="1090"/>
      <c r="R360" s="1090"/>
      <c r="S360" s="1090"/>
      <c r="T360" s="1090"/>
      <c r="U360" s="1090"/>
      <c r="V360" s="1090"/>
      <c r="W360" s="1090"/>
      <c r="X360" s="1090"/>
      <c r="Y360" s="1090"/>
      <c r="Z360" s="1090"/>
      <c r="AA360" s="1090"/>
      <c r="AB360" s="1090"/>
      <c r="AC360" s="1090"/>
      <c r="AD360" s="1090"/>
      <c r="AE360" s="1090"/>
    </row>
    <row r="361" spans="1:31">
      <c r="A361" s="1090"/>
      <c r="B361" s="1090"/>
      <c r="C361" s="1090"/>
      <c r="D361" s="1090"/>
      <c r="E361" s="1090"/>
      <c r="F361" s="1090"/>
      <c r="G361" s="1090"/>
      <c r="H361" s="1090"/>
      <c r="I361" s="1090"/>
      <c r="J361" s="1090"/>
      <c r="K361" s="1090"/>
      <c r="L361" s="1090"/>
      <c r="M361" s="1090"/>
      <c r="N361" s="1090"/>
      <c r="O361" s="1090"/>
      <c r="P361" s="1090"/>
      <c r="Q361" s="1090"/>
      <c r="R361" s="1090"/>
      <c r="S361" s="1090"/>
      <c r="T361" s="1090"/>
      <c r="U361" s="1090"/>
      <c r="V361" s="1090"/>
      <c r="W361" s="1090"/>
      <c r="X361" s="1090"/>
      <c r="Y361" s="1090"/>
      <c r="Z361" s="1090"/>
      <c r="AA361" s="1090"/>
      <c r="AB361" s="1090"/>
      <c r="AC361" s="1090"/>
      <c r="AD361" s="1090"/>
      <c r="AE361" s="1090"/>
    </row>
    <row r="362" spans="1:31">
      <c r="A362" s="1090"/>
      <c r="B362" s="1090"/>
      <c r="C362" s="1090"/>
      <c r="D362" s="1090"/>
      <c r="E362" s="1090"/>
      <c r="F362" s="1090"/>
      <c r="G362" s="1090"/>
      <c r="H362" s="1090"/>
      <c r="I362" s="1090"/>
      <c r="J362" s="1090"/>
      <c r="K362" s="1090"/>
      <c r="L362" s="1090"/>
      <c r="M362" s="1090"/>
      <c r="N362" s="1090"/>
      <c r="O362" s="1090"/>
      <c r="P362" s="1090"/>
      <c r="Q362" s="1090"/>
      <c r="R362" s="1090"/>
      <c r="S362" s="1090"/>
      <c r="T362" s="1090"/>
      <c r="U362" s="1090"/>
      <c r="V362" s="1090"/>
      <c r="W362" s="1090"/>
      <c r="X362" s="1090"/>
      <c r="Y362" s="1090"/>
      <c r="Z362" s="1090"/>
      <c r="AA362" s="1090"/>
      <c r="AB362" s="1090"/>
      <c r="AC362" s="1090"/>
      <c r="AD362" s="1090"/>
      <c r="AE362" s="1090"/>
    </row>
    <row r="363" spans="1:31">
      <c r="A363" s="1090"/>
      <c r="B363" s="1090"/>
      <c r="C363" s="1090"/>
      <c r="D363" s="1090"/>
      <c r="E363" s="1090"/>
      <c r="F363" s="1090"/>
      <c r="G363" s="1090"/>
      <c r="H363" s="1090"/>
      <c r="I363" s="1090"/>
      <c r="J363" s="1090"/>
      <c r="K363" s="1090"/>
      <c r="L363" s="1090"/>
      <c r="M363" s="1090"/>
      <c r="N363" s="1090"/>
      <c r="O363" s="1090"/>
      <c r="P363" s="1090"/>
      <c r="Q363" s="1090"/>
      <c r="R363" s="1090"/>
      <c r="S363" s="1090"/>
      <c r="T363" s="1090"/>
      <c r="U363" s="1090"/>
      <c r="V363" s="1090"/>
      <c r="W363" s="1090"/>
      <c r="X363" s="1090"/>
      <c r="Y363" s="1090"/>
      <c r="Z363" s="1090"/>
      <c r="AA363" s="1090"/>
      <c r="AB363" s="1090"/>
      <c r="AC363" s="1090"/>
      <c r="AD363" s="1090"/>
      <c r="AE363" s="1090"/>
    </row>
    <row r="364" spans="1:31">
      <c r="A364" s="1090"/>
      <c r="B364" s="1090"/>
      <c r="C364" s="1090"/>
      <c r="D364" s="1090"/>
      <c r="E364" s="1090"/>
      <c r="F364" s="1090"/>
      <c r="G364" s="1090"/>
      <c r="H364" s="1090"/>
      <c r="I364" s="1090"/>
      <c r="J364" s="1090"/>
      <c r="K364" s="1090"/>
      <c r="L364" s="1090"/>
      <c r="M364" s="1090"/>
      <c r="N364" s="1090"/>
      <c r="O364" s="1090"/>
      <c r="P364" s="1090"/>
      <c r="Q364" s="1090"/>
      <c r="R364" s="1090"/>
      <c r="S364" s="1090"/>
      <c r="T364" s="1090"/>
      <c r="U364" s="1090"/>
      <c r="V364" s="1090"/>
      <c r="W364" s="1090"/>
      <c r="X364" s="1090"/>
      <c r="Y364" s="1090"/>
      <c r="Z364" s="1090"/>
      <c r="AA364" s="1090"/>
      <c r="AB364" s="1090"/>
      <c r="AC364" s="1090"/>
      <c r="AD364" s="1090"/>
      <c r="AE364" s="1090"/>
    </row>
    <row r="365" spans="1:31">
      <c r="A365" s="1090"/>
      <c r="B365" s="1090"/>
      <c r="C365" s="1090"/>
      <c r="D365" s="1090"/>
      <c r="E365" s="1090"/>
      <c r="F365" s="1090"/>
      <c r="G365" s="1090"/>
      <c r="H365" s="1090"/>
      <c r="I365" s="1090"/>
      <c r="J365" s="1090"/>
      <c r="K365" s="1090"/>
      <c r="L365" s="1090"/>
      <c r="M365" s="1090"/>
      <c r="N365" s="1090"/>
      <c r="O365" s="1090"/>
      <c r="P365" s="1090"/>
      <c r="Q365" s="1090"/>
      <c r="R365" s="1090"/>
      <c r="S365" s="1090"/>
      <c r="T365" s="1090"/>
      <c r="U365" s="1090"/>
      <c r="V365" s="1090"/>
      <c r="W365" s="1090"/>
      <c r="X365" s="1090"/>
      <c r="Y365" s="1090"/>
      <c r="Z365" s="1090"/>
      <c r="AA365" s="1090"/>
      <c r="AB365" s="1090"/>
      <c r="AC365" s="1090"/>
      <c r="AD365" s="1090"/>
      <c r="AE365" s="1090"/>
    </row>
    <row r="366" spans="1:31">
      <c r="A366" s="1090"/>
      <c r="B366" s="1090"/>
      <c r="C366" s="1090"/>
      <c r="D366" s="1090"/>
      <c r="E366" s="1090"/>
      <c r="F366" s="1090"/>
      <c r="G366" s="1090"/>
      <c r="H366" s="1090"/>
      <c r="I366" s="1090"/>
      <c r="J366" s="1090"/>
      <c r="K366" s="1090"/>
      <c r="L366" s="1090"/>
      <c r="M366" s="1090"/>
      <c r="N366" s="1090"/>
      <c r="O366" s="1090"/>
      <c r="P366" s="1090"/>
      <c r="Q366" s="1090"/>
      <c r="R366" s="1090"/>
      <c r="S366" s="1090"/>
      <c r="T366" s="1090"/>
      <c r="U366" s="1090"/>
      <c r="V366" s="1090"/>
      <c r="W366" s="1090"/>
      <c r="X366" s="1090"/>
      <c r="Y366" s="1090"/>
      <c r="Z366" s="1090"/>
      <c r="AA366" s="1090"/>
      <c r="AB366" s="1090"/>
      <c r="AC366" s="1090"/>
      <c r="AD366" s="1090"/>
      <c r="AE366" s="1090"/>
    </row>
    <row r="367" spans="1:31">
      <c r="A367" s="1090"/>
      <c r="B367" s="1090"/>
      <c r="C367" s="1090"/>
      <c r="D367" s="1090"/>
      <c r="E367" s="1090"/>
      <c r="F367" s="1090"/>
      <c r="G367" s="1090"/>
      <c r="H367" s="1090"/>
      <c r="I367" s="1090"/>
      <c r="J367" s="1090"/>
      <c r="K367" s="1090"/>
      <c r="L367" s="1090"/>
      <c r="M367" s="1090"/>
      <c r="N367" s="1090"/>
      <c r="O367" s="1090"/>
      <c r="P367" s="1090"/>
      <c r="Q367" s="1090"/>
      <c r="R367" s="1090"/>
      <c r="S367" s="1090"/>
      <c r="T367" s="1090"/>
      <c r="U367" s="1090"/>
      <c r="V367" s="1090"/>
      <c r="W367" s="1090"/>
      <c r="X367" s="1090"/>
      <c r="Y367" s="1090"/>
      <c r="Z367" s="1090"/>
      <c r="AA367" s="1090"/>
      <c r="AB367" s="1090"/>
      <c r="AC367" s="1090"/>
      <c r="AD367" s="1090"/>
      <c r="AE367" s="1090"/>
    </row>
    <row r="368" spans="1:31">
      <c r="A368" s="1090"/>
      <c r="B368" s="1090"/>
      <c r="C368" s="1090"/>
      <c r="D368" s="1090"/>
      <c r="E368" s="1090"/>
      <c r="F368" s="1090"/>
      <c r="G368" s="1090"/>
      <c r="H368" s="1090"/>
      <c r="I368" s="1090"/>
      <c r="J368" s="1090"/>
      <c r="K368" s="1090"/>
      <c r="L368" s="1090"/>
      <c r="M368" s="1090"/>
      <c r="N368" s="1090"/>
      <c r="O368" s="1090"/>
      <c r="P368" s="1090"/>
      <c r="Q368" s="1090"/>
      <c r="R368" s="1090"/>
      <c r="S368" s="1090"/>
      <c r="T368" s="1090"/>
      <c r="U368" s="1090"/>
      <c r="V368" s="1090"/>
      <c r="W368" s="1090"/>
      <c r="X368" s="1090"/>
      <c r="Y368" s="1090"/>
      <c r="Z368" s="1090"/>
      <c r="AA368" s="1090"/>
      <c r="AB368" s="1090"/>
      <c r="AC368" s="1090"/>
      <c r="AD368" s="1090"/>
      <c r="AE368" s="1090"/>
    </row>
    <row r="369" spans="1:31">
      <c r="A369" s="1090"/>
      <c r="B369" s="1090"/>
      <c r="C369" s="1090"/>
      <c r="D369" s="1090"/>
      <c r="E369" s="1090"/>
      <c r="F369" s="1090"/>
      <c r="G369" s="1090"/>
      <c r="H369" s="1090"/>
      <c r="I369" s="1090"/>
      <c r="J369" s="1090"/>
      <c r="K369" s="1090"/>
      <c r="L369" s="1090"/>
      <c r="M369" s="1090"/>
      <c r="N369" s="1090"/>
      <c r="O369" s="1090"/>
      <c r="P369" s="1090"/>
      <c r="Q369" s="1090"/>
      <c r="R369" s="1090"/>
      <c r="S369" s="1090"/>
      <c r="T369" s="1090"/>
      <c r="U369" s="1090"/>
      <c r="V369" s="1090"/>
      <c r="W369" s="1090"/>
      <c r="X369" s="1090"/>
      <c r="Y369" s="1090"/>
      <c r="Z369" s="1090"/>
      <c r="AA369" s="1090"/>
      <c r="AB369" s="1090"/>
      <c r="AC369" s="1090"/>
      <c r="AD369" s="1090"/>
      <c r="AE369" s="1090"/>
    </row>
    <row r="370" spans="1:31">
      <c r="A370" s="1090"/>
      <c r="B370" s="1090"/>
      <c r="C370" s="1090"/>
      <c r="D370" s="1090"/>
      <c r="E370" s="1090"/>
      <c r="F370" s="1090"/>
      <c r="G370" s="1090"/>
      <c r="H370" s="1090"/>
      <c r="I370" s="1090"/>
      <c r="J370" s="1090"/>
      <c r="K370" s="1090"/>
      <c r="L370" s="1090"/>
      <c r="M370" s="1090"/>
      <c r="N370" s="1090"/>
      <c r="O370" s="1090"/>
      <c r="P370" s="1090"/>
      <c r="Q370" s="1090"/>
      <c r="R370" s="1090"/>
      <c r="S370" s="1090"/>
      <c r="T370" s="1090"/>
      <c r="U370" s="1090"/>
      <c r="V370" s="1090"/>
      <c r="W370" s="1090"/>
      <c r="X370" s="1090"/>
      <c r="Y370" s="1090"/>
      <c r="Z370" s="1090"/>
      <c r="AA370" s="1090"/>
      <c r="AB370" s="1090"/>
      <c r="AC370" s="1090"/>
      <c r="AD370" s="1090"/>
      <c r="AE370" s="1090"/>
    </row>
    <row r="371" spans="1:31">
      <c r="A371" s="1090"/>
      <c r="B371" s="1090"/>
      <c r="C371" s="1090"/>
      <c r="D371" s="1090"/>
      <c r="E371" s="1090"/>
      <c r="F371" s="1090"/>
      <c r="G371" s="1090"/>
      <c r="H371" s="1090"/>
      <c r="I371" s="1090"/>
      <c r="J371" s="1090"/>
      <c r="K371" s="1090"/>
      <c r="L371" s="1090"/>
      <c r="M371" s="1090"/>
      <c r="N371" s="1090"/>
      <c r="O371" s="1090"/>
      <c r="P371" s="1090"/>
      <c r="Q371" s="1090"/>
      <c r="R371" s="1090"/>
      <c r="S371" s="1090"/>
      <c r="T371" s="1090"/>
      <c r="U371" s="1090"/>
      <c r="V371" s="1090"/>
      <c r="W371" s="1090"/>
      <c r="X371" s="1090"/>
      <c r="Y371" s="1090"/>
      <c r="Z371" s="1090"/>
      <c r="AA371" s="1090"/>
      <c r="AB371" s="1090"/>
      <c r="AC371" s="1090"/>
      <c r="AD371" s="1090"/>
      <c r="AE371" s="1090"/>
    </row>
    <row r="372" spans="1:31">
      <c r="A372" s="1090"/>
      <c r="B372" s="1090"/>
      <c r="C372" s="1090"/>
      <c r="D372" s="1090"/>
      <c r="E372" s="1090"/>
      <c r="F372" s="1090"/>
      <c r="G372" s="1090"/>
      <c r="H372" s="1090"/>
      <c r="I372" s="1090"/>
      <c r="J372" s="1090"/>
      <c r="K372" s="1090"/>
      <c r="L372" s="1090"/>
      <c r="M372" s="1090"/>
      <c r="N372" s="1090"/>
      <c r="O372" s="1090"/>
      <c r="P372" s="1090"/>
      <c r="Q372" s="1090"/>
      <c r="R372" s="1090"/>
      <c r="S372" s="1090"/>
      <c r="T372" s="1090"/>
      <c r="U372" s="1090"/>
      <c r="V372" s="1090"/>
      <c r="W372" s="1090"/>
      <c r="X372" s="1090"/>
      <c r="Y372" s="1090"/>
      <c r="Z372" s="1090"/>
      <c r="AA372" s="1090"/>
      <c r="AB372" s="1090"/>
      <c r="AC372" s="1090"/>
      <c r="AD372" s="1090"/>
      <c r="AE372" s="1090"/>
    </row>
    <row r="373" spans="1:31">
      <c r="A373" s="1090"/>
      <c r="B373" s="1090"/>
      <c r="C373" s="1090"/>
      <c r="D373" s="1090"/>
      <c r="E373" s="1090"/>
      <c r="F373" s="1090"/>
      <c r="G373" s="1090"/>
      <c r="H373" s="1090"/>
      <c r="I373" s="1090"/>
      <c r="J373" s="1090"/>
      <c r="K373" s="1090"/>
      <c r="L373" s="1090"/>
      <c r="M373" s="1090"/>
      <c r="N373" s="1090"/>
      <c r="O373" s="1090"/>
      <c r="P373" s="1090"/>
      <c r="Q373" s="1090"/>
      <c r="R373" s="1090"/>
      <c r="S373" s="1090"/>
      <c r="T373" s="1090"/>
      <c r="U373" s="1090"/>
      <c r="V373" s="1090"/>
      <c r="W373" s="1090"/>
      <c r="X373" s="1090"/>
      <c r="Y373" s="1090"/>
      <c r="Z373" s="1090"/>
      <c r="AA373" s="1090"/>
      <c r="AB373" s="1090"/>
      <c r="AC373" s="1090"/>
      <c r="AD373" s="1090"/>
      <c r="AE373" s="1090"/>
    </row>
    <row r="374" spans="1:31">
      <c r="A374" s="1090"/>
      <c r="B374" s="1090"/>
      <c r="C374" s="1090"/>
      <c r="D374" s="1090"/>
      <c r="E374" s="1090"/>
      <c r="F374" s="1090"/>
      <c r="G374" s="1090"/>
      <c r="H374" s="1090"/>
      <c r="I374" s="1090"/>
      <c r="J374" s="1090"/>
      <c r="K374" s="1090"/>
      <c r="L374" s="1090"/>
      <c r="M374" s="1090"/>
      <c r="N374" s="1090"/>
      <c r="O374" s="1090"/>
      <c r="P374" s="1090"/>
      <c r="Q374" s="1090"/>
      <c r="R374" s="1090"/>
      <c r="S374" s="1090"/>
      <c r="T374" s="1090"/>
      <c r="U374" s="1090"/>
      <c r="V374" s="1090"/>
      <c r="W374" s="1090"/>
      <c r="X374" s="1090"/>
      <c r="Y374" s="1090"/>
      <c r="Z374" s="1090"/>
      <c r="AA374" s="1090"/>
      <c r="AB374" s="1090"/>
      <c r="AC374" s="1090"/>
      <c r="AD374" s="1090"/>
      <c r="AE374" s="1090"/>
    </row>
    <row r="375" spans="1:31">
      <c r="A375" s="1090"/>
      <c r="B375" s="1090"/>
      <c r="C375" s="1090"/>
      <c r="D375" s="1090"/>
      <c r="E375" s="1090"/>
      <c r="F375" s="1090"/>
      <c r="G375" s="1090"/>
      <c r="H375" s="1090"/>
      <c r="I375" s="1090"/>
      <c r="J375" s="1090"/>
      <c r="K375" s="1090"/>
      <c r="L375" s="1090"/>
      <c r="M375" s="1090"/>
      <c r="N375" s="1090"/>
      <c r="O375" s="1090"/>
      <c r="P375" s="1090"/>
      <c r="Q375" s="1090"/>
      <c r="R375" s="1090"/>
      <c r="S375" s="1090"/>
      <c r="T375" s="1090"/>
      <c r="U375" s="1090"/>
      <c r="V375" s="1090"/>
      <c r="W375" s="1090"/>
      <c r="X375" s="1090"/>
      <c r="Y375" s="1090"/>
      <c r="Z375" s="1090"/>
      <c r="AA375" s="1090"/>
      <c r="AB375" s="1090"/>
      <c r="AC375" s="1090"/>
      <c r="AD375" s="1090"/>
      <c r="AE375" s="1090"/>
    </row>
    <row r="376" spans="1:31">
      <c r="A376" s="1090"/>
      <c r="B376" s="1090"/>
      <c r="C376" s="1090"/>
      <c r="D376" s="1090"/>
      <c r="E376" s="1090"/>
      <c r="F376" s="1090"/>
      <c r="G376" s="1090"/>
      <c r="H376" s="1090"/>
      <c r="I376" s="1090"/>
      <c r="J376" s="1090"/>
      <c r="K376" s="1090"/>
      <c r="L376" s="1090"/>
      <c r="M376" s="1090"/>
      <c r="N376" s="1090"/>
      <c r="O376" s="1090"/>
      <c r="P376" s="1090"/>
      <c r="Q376" s="1090"/>
      <c r="R376" s="1090"/>
      <c r="S376" s="1090"/>
      <c r="T376" s="1090"/>
      <c r="U376" s="1090"/>
      <c r="V376" s="1090"/>
      <c r="W376" s="1090"/>
      <c r="X376" s="1090"/>
      <c r="Y376" s="1090"/>
      <c r="Z376" s="1090"/>
      <c r="AA376" s="1090"/>
      <c r="AB376" s="1090"/>
      <c r="AC376" s="1090"/>
      <c r="AD376" s="1090"/>
      <c r="AE376" s="1090"/>
    </row>
    <row r="377" spans="1:31">
      <c r="A377" s="1090"/>
      <c r="B377" s="1090"/>
      <c r="C377" s="1090"/>
      <c r="D377" s="1090"/>
      <c r="E377" s="1090"/>
      <c r="F377" s="1090"/>
      <c r="G377" s="1090"/>
      <c r="H377" s="1090"/>
      <c r="I377" s="1090"/>
      <c r="J377" s="1090"/>
      <c r="K377" s="1090"/>
      <c r="L377" s="1090"/>
      <c r="M377" s="1090"/>
      <c r="N377" s="1090"/>
      <c r="O377" s="1090"/>
      <c r="P377" s="1090"/>
      <c r="Q377" s="1090"/>
      <c r="R377" s="1090"/>
      <c r="S377" s="1090"/>
      <c r="T377" s="1090"/>
      <c r="U377" s="1090"/>
      <c r="V377" s="1090"/>
      <c r="W377" s="1090"/>
      <c r="X377" s="1090"/>
      <c r="Y377" s="1090"/>
      <c r="Z377" s="1090"/>
      <c r="AA377" s="1090"/>
      <c r="AB377" s="1090"/>
      <c r="AC377" s="1090"/>
      <c r="AD377" s="1090"/>
      <c r="AE377" s="1090"/>
    </row>
    <row r="378" spans="1:31">
      <c r="A378" s="1090"/>
      <c r="B378" s="1090"/>
      <c r="C378" s="1090"/>
      <c r="D378" s="1090"/>
      <c r="E378" s="1090"/>
      <c r="F378" s="1090"/>
      <c r="G378" s="1090"/>
      <c r="H378" s="1090"/>
      <c r="I378" s="1090"/>
      <c r="J378" s="1090"/>
      <c r="K378" s="1090"/>
      <c r="L378" s="1090"/>
      <c r="M378" s="1090"/>
      <c r="N378" s="1090"/>
      <c r="O378" s="1090"/>
      <c r="P378" s="1090"/>
      <c r="Q378" s="1090"/>
      <c r="R378" s="1090"/>
      <c r="S378" s="1090"/>
      <c r="T378" s="1090"/>
      <c r="U378" s="1090"/>
      <c r="V378" s="1090"/>
      <c r="W378" s="1090"/>
      <c r="X378" s="1090"/>
      <c r="Y378" s="1090"/>
      <c r="Z378" s="1090"/>
      <c r="AA378" s="1090"/>
      <c r="AB378" s="1090"/>
      <c r="AC378" s="1090"/>
      <c r="AD378" s="1090"/>
      <c r="AE378" s="1090"/>
    </row>
    <row r="379" spans="1:31">
      <c r="A379" s="1090"/>
      <c r="B379" s="1090"/>
      <c r="C379" s="1090"/>
      <c r="D379" s="1090"/>
      <c r="E379" s="1090"/>
      <c r="F379" s="1090"/>
      <c r="G379" s="1090"/>
      <c r="H379" s="1090"/>
      <c r="I379" s="1090"/>
      <c r="J379" s="1090"/>
      <c r="K379" s="1090"/>
      <c r="L379" s="1090"/>
      <c r="M379" s="1090"/>
      <c r="N379" s="1090"/>
      <c r="O379" s="1090"/>
      <c r="P379" s="1090"/>
      <c r="Q379" s="1090"/>
      <c r="R379" s="1090"/>
      <c r="S379" s="1090"/>
      <c r="T379" s="1090"/>
      <c r="U379" s="1090"/>
      <c r="V379" s="1090"/>
      <c r="W379" s="1090"/>
      <c r="X379" s="1090"/>
      <c r="Y379" s="1090"/>
      <c r="Z379" s="1090"/>
      <c r="AA379" s="1090"/>
      <c r="AB379" s="1090"/>
      <c r="AC379" s="1090"/>
      <c r="AD379" s="1090"/>
      <c r="AE379" s="1090"/>
    </row>
    <row r="380" spans="1:31">
      <c r="A380" s="1090"/>
      <c r="B380" s="1090"/>
      <c r="C380" s="1090"/>
      <c r="D380" s="1090"/>
      <c r="E380" s="1090"/>
      <c r="F380" s="1090"/>
      <c r="G380" s="1090"/>
      <c r="H380" s="1090"/>
      <c r="I380" s="1090"/>
      <c r="J380" s="1090"/>
      <c r="K380" s="1090"/>
      <c r="L380" s="1090"/>
      <c r="M380" s="1090"/>
      <c r="N380" s="1090"/>
      <c r="O380" s="1090"/>
      <c r="P380" s="1090"/>
      <c r="Q380" s="1090"/>
      <c r="R380" s="1090"/>
      <c r="S380" s="1090"/>
      <c r="T380" s="1090"/>
      <c r="U380" s="1090"/>
      <c r="V380" s="1090"/>
      <c r="W380" s="1090"/>
      <c r="X380" s="1090"/>
      <c r="Y380" s="1090"/>
      <c r="Z380" s="1090"/>
      <c r="AA380" s="1090"/>
      <c r="AB380" s="1090"/>
      <c r="AC380" s="1090"/>
      <c r="AD380" s="1090"/>
      <c r="AE380" s="1090"/>
    </row>
    <row r="381" spans="1:31">
      <c r="A381" s="1090"/>
      <c r="B381" s="1090"/>
      <c r="C381" s="1090"/>
      <c r="D381" s="1090"/>
      <c r="E381" s="1090"/>
      <c r="F381" s="1090"/>
      <c r="G381" s="1090"/>
      <c r="H381" s="1090"/>
      <c r="I381" s="1090"/>
      <c r="J381" s="1090"/>
      <c r="K381" s="1090"/>
      <c r="L381" s="1090"/>
      <c r="M381" s="1090"/>
      <c r="N381" s="1090"/>
      <c r="O381" s="1090"/>
      <c r="P381" s="1090"/>
      <c r="Q381" s="1090"/>
      <c r="R381" s="1090"/>
      <c r="S381" s="1090"/>
      <c r="T381" s="1090"/>
      <c r="U381" s="1090"/>
      <c r="V381" s="1090"/>
      <c r="W381" s="1090"/>
      <c r="X381" s="1090"/>
      <c r="Y381" s="1090"/>
      <c r="Z381" s="1090"/>
      <c r="AA381" s="1090"/>
      <c r="AB381" s="1090"/>
      <c r="AC381" s="1090"/>
      <c r="AD381" s="1090"/>
      <c r="AE381" s="1090"/>
    </row>
    <row r="382" spans="1:31">
      <c r="A382" s="1090"/>
      <c r="B382" s="1090"/>
      <c r="C382" s="1090"/>
      <c r="D382" s="1090"/>
      <c r="E382" s="1090"/>
      <c r="F382" s="1090"/>
      <c r="G382" s="1090"/>
      <c r="H382" s="1090"/>
      <c r="I382" s="1090"/>
      <c r="J382" s="1090"/>
      <c r="K382" s="1090"/>
      <c r="L382" s="1090"/>
      <c r="M382" s="1090"/>
      <c r="N382" s="1090"/>
      <c r="O382" s="1090"/>
      <c r="P382" s="1090"/>
      <c r="Q382" s="1090"/>
      <c r="R382" s="1090"/>
      <c r="S382" s="1090"/>
      <c r="T382" s="1090"/>
      <c r="U382" s="1090"/>
      <c r="V382" s="1090"/>
      <c r="W382" s="1090"/>
      <c r="X382" s="1090"/>
      <c r="Y382" s="1090"/>
      <c r="Z382" s="1090"/>
      <c r="AA382" s="1090"/>
      <c r="AB382" s="1090"/>
      <c r="AC382" s="1090"/>
      <c r="AD382" s="1090"/>
      <c r="AE382" s="1090"/>
    </row>
    <row r="383" spans="1:31">
      <c r="A383" s="1090"/>
      <c r="B383" s="1090"/>
      <c r="C383" s="1090"/>
      <c r="D383" s="1090"/>
      <c r="E383" s="1090"/>
      <c r="F383" s="1090"/>
      <c r="G383" s="1090"/>
      <c r="H383" s="1090"/>
      <c r="I383" s="1090"/>
      <c r="J383" s="1090"/>
      <c r="K383" s="1090"/>
      <c r="L383" s="1090"/>
      <c r="M383" s="1090"/>
      <c r="N383" s="1090"/>
      <c r="O383" s="1090"/>
      <c r="P383" s="1090"/>
      <c r="Q383" s="1090"/>
      <c r="R383" s="1090"/>
      <c r="S383" s="1090"/>
      <c r="T383" s="1090"/>
      <c r="U383" s="1090"/>
      <c r="V383" s="1090"/>
      <c r="W383" s="1090"/>
      <c r="X383" s="1090"/>
      <c r="Y383" s="1090"/>
      <c r="Z383" s="1090"/>
      <c r="AA383" s="1090"/>
      <c r="AB383" s="1090"/>
      <c r="AC383" s="1090"/>
      <c r="AD383" s="1090"/>
      <c r="AE383" s="1090"/>
    </row>
    <row r="384" spans="1:31">
      <c r="A384" s="1090"/>
      <c r="B384" s="1090"/>
      <c r="C384" s="1090"/>
      <c r="D384" s="1090"/>
      <c r="E384" s="1090"/>
      <c r="F384" s="1090"/>
      <c r="G384" s="1090"/>
      <c r="H384" s="1090"/>
      <c r="I384" s="1090"/>
      <c r="J384" s="1090"/>
      <c r="K384" s="1090"/>
      <c r="L384" s="1090"/>
      <c r="M384" s="1090"/>
      <c r="N384" s="1090"/>
      <c r="O384" s="1090"/>
      <c r="P384" s="1090"/>
      <c r="Q384" s="1090"/>
      <c r="R384" s="1090"/>
      <c r="S384" s="1090"/>
      <c r="T384" s="1090"/>
      <c r="U384" s="1090"/>
      <c r="V384" s="1090"/>
      <c r="W384" s="1090"/>
      <c r="X384" s="1090"/>
      <c r="Y384" s="1090"/>
      <c r="Z384" s="1090"/>
      <c r="AA384" s="1090"/>
      <c r="AB384" s="1090"/>
      <c r="AC384" s="1090"/>
      <c r="AD384" s="1090"/>
      <c r="AE384" s="1090"/>
    </row>
    <row r="385" spans="1:31">
      <c r="A385" s="1090"/>
      <c r="B385" s="1090"/>
      <c r="C385" s="1090"/>
      <c r="D385" s="1090"/>
      <c r="E385" s="1090"/>
      <c r="F385" s="1090"/>
      <c r="G385" s="1090"/>
      <c r="H385" s="1090"/>
      <c r="I385" s="1090"/>
      <c r="J385" s="1090"/>
      <c r="K385" s="1090"/>
      <c r="L385" s="1090"/>
      <c r="M385" s="1090"/>
      <c r="N385" s="1090"/>
      <c r="O385" s="1090"/>
      <c r="P385" s="1090"/>
      <c r="Q385" s="1090"/>
      <c r="R385" s="1090"/>
      <c r="S385" s="1090"/>
      <c r="T385" s="1090"/>
      <c r="U385" s="1090"/>
      <c r="V385" s="1090"/>
      <c r="W385" s="1090"/>
      <c r="X385" s="1090"/>
      <c r="Y385" s="1090"/>
      <c r="Z385" s="1090"/>
      <c r="AA385" s="1090"/>
      <c r="AB385" s="1090"/>
      <c r="AC385" s="1090"/>
      <c r="AD385" s="1090"/>
      <c r="AE385" s="1090"/>
    </row>
    <row r="386" spans="1:31">
      <c r="A386" s="1090"/>
      <c r="B386" s="1090"/>
      <c r="C386" s="1090"/>
      <c r="D386" s="1090"/>
      <c r="E386" s="1090"/>
      <c r="F386" s="1090"/>
      <c r="G386" s="1090"/>
      <c r="H386" s="1090"/>
      <c r="I386" s="1090"/>
      <c r="J386" s="1090"/>
      <c r="K386" s="1090"/>
      <c r="L386" s="1090"/>
      <c r="M386" s="1090"/>
      <c r="N386" s="1090"/>
      <c r="O386" s="1090"/>
      <c r="P386" s="1090"/>
      <c r="Q386" s="1090"/>
      <c r="R386" s="1090"/>
      <c r="S386" s="1090"/>
      <c r="T386" s="1090"/>
      <c r="U386" s="1090"/>
      <c r="V386" s="1090"/>
      <c r="W386" s="1090"/>
      <c r="X386" s="1090"/>
      <c r="Y386" s="1090"/>
      <c r="Z386" s="1090"/>
      <c r="AA386" s="1090"/>
      <c r="AB386" s="1090"/>
      <c r="AC386" s="1090"/>
      <c r="AD386" s="1090"/>
      <c r="AE386" s="1090"/>
    </row>
    <row r="387" spans="1:31">
      <c r="A387" s="1090"/>
      <c r="B387" s="1090"/>
      <c r="C387" s="1090"/>
      <c r="D387" s="1090"/>
      <c r="E387" s="1090"/>
      <c r="F387" s="1090"/>
      <c r="G387" s="1090"/>
      <c r="H387" s="1090"/>
      <c r="I387" s="1090"/>
      <c r="J387" s="1090"/>
      <c r="K387" s="1090"/>
      <c r="L387" s="1090"/>
      <c r="M387" s="1090"/>
      <c r="N387" s="1090"/>
      <c r="O387" s="1090"/>
      <c r="P387" s="1090"/>
      <c r="Q387" s="1090"/>
      <c r="R387" s="1090"/>
      <c r="S387" s="1090"/>
      <c r="T387" s="1090"/>
      <c r="U387" s="1090"/>
      <c r="V387" s="1090"/>
      <c r="W387" s="1090"/>
      <c r="X387" s="1090"/>
      <c r="Y387" s="1090"/>
      <c r="Z387" s="1090"/>
      <c r="AA387" s="1090"/>
      <c r="AB387" s="1090"/>
      <c r="AC387" s="1090"/>
      <c r="AD387" s="1090"/>
      <c r="AE387" s="1090"/>
    </row>
    <row r="388" spans="1:31">
      <c r="A388" s="1090"/>
      <c r="B388" s="1090"/>
      <c r="C388" s="1090"/>
      <c r="D388" s="1090"/>
      <c r="E388" s="1090"/>
      <c r="F388" s="1090"/>
      <c r="G388" s="1090"/>
      <c r="H388" s="1090"/>
      <c r="I388" s="1090"/>
      <c r="J388" s="1090"/>
      <c r="K388" s="1090"/>
      <c r="L388" s="1090"/>
      <c r="M388" s="1090"/>
      <c r="N388" s="1090"/>
      <c r="O388" s="1090"/>
      <c r="P388" s="1090"/>
      <c r="Q388" s="1090"/>
      <c r="R388" s="1090"/>
      <c r="S388" s="1090"/>
      <c r="T388" s="1090"/>
      <c r="U388" s="1090"/>
      <c r="V388" s="1090"/>
      <c r="W388" s="1090"/>
      <c r="X388" s="1090"/>
      <c r="Y388" s="1090"/>
      <c r="Z388" s="1090"/>
      <c r="AA388" s="1090"/>
      <c r="AB388" s="1090"/>
      <c r="AC388" s="1090"/>
      <c r="AD388" s="1090"/>
      <c r="AE388" s="1090"/>
    </row>
    <row r="389" spans="1:31">
      <c r="A389" s="1090"/>
      <c r="B389" s="1090"/>
      <c r="C389" s="1090"/>
      <c r="D389" s="1090"/>
      <c r="E389" s="1090"/>
      <c r="F389" s="1090"/>
      <c r="G389" s="1090"/>
      <c r="H389" s="1090"/>
      <c r="I389" s="1090"/>
      <c r="J389" s="1090"/>
      <c r="K389" s="1090"/>
      <c r="L389" s="1090"/>
      <c r="M389" s="1090"/>
      <c r="N389" s="1090"/>
      <c r="O389" s="1090"/>
      <c r="P389" s="1090"/>
      <c r="Q389" s="1090"/>
      <c r="R389" s="1090"/>
      <c r="S389" s="1090"/>
      <c r="T389" s="1090"/>
      <c r="U389" s="1090"/>
      <c r="V389" s="1090"/>
      <c r="W389" s="1090"/>
      <c r="X389" s="1090"/>
      <c r="Y389" s="1090"/>
      <c r="Z389" s="1090"/>
      <c r="AA389" s="1090"/>
      <c r="AB389" s="1090"/>
      <c r="AC389" s="1090"/>
      <c r="AD389" s="1090"/>
      <c r="AE389" s="1090"/>
    </row>
    <row r="390" spans="1:31">
      <c r="A390" s="1090"/>
      <c r="B390" s="1090"/>
      <c r="C390" s="1090"/>
      <c r="D390" s="1090"/>
      <c r="E390" s="1090"/>
      <c r="F390" s="1090"/>
      <c r="G390" s="1090"/>
      <c r="H390" s="1090"/>
      <c r="I390" s="1090"/>
      <c r="J390" s="1090"/>
      <c r="K390" s="1090"/>
      <c r="L390" s="1090"/>
      <c r="M390" s="1090"/>
      <c r="N390" s="1090"/>
      <c r="O390" s="1090"/>
      <c r="P390" s="1090"/>
      <c r="Q390" s="1090"/>
      <c r="R390" s="1090"/>
      <c r="S390" s="1090"/>
      <c r="T390" s="1090"/>
      <c r="U390" s="1090"/>
      <c r="V390" s="1090"/>
      <c r="W390" s="1090"/>
      <c r="X390" s="1090"/>
      <c r="Y390" s="1090"/>
      <c r="Z390" s="1090"/>
      <c r="AA390" s="1090"/>
      <c r="AB390" s="1090"/>
      <c r="AC390" s="1090"/>
      <c r="AD390" s="1090"/>
      <c r="AE390" s="1090"/>
    </row>
    <row r="391" spans="1:31">
      <c r="A391" s="1090"/>
      <c r="B391" s="1090"/>
      <c r="C391" s="1090"/>
      <c r="D391" s="1090"/>
      <c r="E391" s="1090"/>
      <c r="F391" s="1090"/>
      <c r="G391" s="1090"/>
      <c r="H391" s="1090"/>
      <c r="I391" s="1090"/>
      <c r="J391" s="1090"/>
      <c r="K391" s="1090"/>
      <c r="L391" s="1090"/>
      <c r="M391" s="1090"/>
      <c r="N391" s="1090"/>
      <c r="O391" s="1090"/>
      <c r="P391" s="1090"/>
      <c r="Q391" s="1090"/>
      <c r="R391" s="1090"/>
      <c r="S391" s="1090"/>
      <c r="T391" s="1090"/>
      <c r="U391" s="1090"/>
      <c r="V391" s="1090"/>
      <c r="W391" s="1090"/>
      <c r="X391" s="1090"/>
      <c r="Y391" s="1090"/>
      <c r="Z391" s="1090"/>
      <c r="AA391" s="1090"/>
      <c r="AB391" s="1090"/>
      <c r="AC391" s="1090"/>
      <c r="AD391" s="1090"/>
      <c r="AE391" s="1090"/>
    </row>
    <row r="392" spans="1:31">
      <c r="A392" s="1090"/>
      <c r="B392" s="1090"/>
      <c r="C392" s="1090"/>
      <c r="D392" s="1090"/>
      <c r="E392" s="1090"/>
      <c r="F392" s="1090"/>
      <c r="G392" s="1090"/>
      <c r="H392" s="1090"/>
      <c r="I392" s="1090"/>
      <c r="J392" s="1090"/>
      <c r="K392" s="1090"/>
      <c r="L392" s="1090"/>
      <c r="M392" s="1090"/>
      <c r="N392" s="1090"/>
      <c r="O392" s="1090"/>
      <c r="P392" s="1090"/>
      <c r="Q392" s="1090"/>
      <c r="R392" s="1090"/>
      <c r="S392" s="1090"/>
      <c r="T392" s="1090"/>
      <c r="U392" s="1090"/>
      <c r="V392" s="1090"/>
      <c r="W392" s="1090"/>
      <c r="X392" s="1090"/>
      <c r="Y392" s="1090"/>
      <c r="Z392" s="1090"/>
      <c r="AA392" s="1090"/>
      <c r="AB392" s="1090"/>
      <c r="AC392" s="1090"/>
      <c r="AD392" s="1090"/>
      <c r="AE392" s="1090"/>
    </row>
    <row r="393" spans="1:31">
      <c r="A393" s="1090"/>
      <c r="B393" s="1090"/>
      <c r="C393" s="1090"/>
      <c r="D393" s="1090"/>
      <c r="E393" s="1090"/>
      <c r="F393" s="1090"/>
      <c r="G393" s="1090"/>
      <c r="H393" s="1090"/>
      <c r="I393" s="1090"/>
      <c r="J393" s="1090"/>
      <c r="K393" s="1090"/>
      <c r="L393" s="1090"/>
      <c r="M393" s="1090"/>
      <c r="N393" s="1090"/>
      <c r="O393" s="1090"/>
      <c r="P393" s="1090"/>
      <c r="Q393" s="1090"/>
      <c r="R393" s="1090"/>
      <c r="S393" s="1090"/>
      <c r="T393" s="1090"/>
      <c r="U393" s="1090"/>
      <c r="V393" s="1090"/>
      <c r="W393" s="1090"/>
      <c r="X393" s="1090"/>
      <c r="Y393" s="1090"/>
      <c r="Z393" s="1090"/>
      <c r="AA393" s="1090"/>
      <c r="AB393" s="1090"/>
      <c r="AC393" s="1090"/>
      <c r="AD393" s="1090"/>
      <c r="AE393" s="1090"/>
    </row>
    <row r="394" spans="1:31">
      <c r="A394" s="1090"/>
      <c r="B394" s="1090"/>
      <c r="C394" s="1090"/>
      <c r="D394" s="1090"/>
      <c r="E394" s="1090"/>
      <c r="F394" s="1090"/>
      <c r="G394" s="1090"/>
      <c r="H394" s="1090"/>
      <c r="I394" s="1090"/>
      <c r="J394" s="1090"/>
      <c r="K394" s="1090"/>
      <c r="L394" s="1090"/>
      <c r="M394" s="1090"/>
      <c r="N394" s="1090"/>
      <c r="O394" s="1090"/>
      <c r="P394" s="1090"/>
      <c r="Q394" s="1090"/>
      <c r="R394" s="1090"/>
      <c r="S394" s="1090"/>
      <c r="T394" s="1090"/>
      <c r="U394" s="1090"/>
      <c r="V394" s="1090"/>
      <c r="W394" s="1090"/>
      <c r="X394" s="1090"/>
      <c r="Y394" s="1090"/>
      <c r="Z394" s="1090"/>
      <c r="AA394" s="1090"/>
      <c r="AB394" s="1090"/>
      <c r="AC394" s="1090"/>
      <c r="AD394" s="1090"/>
      <c r="AE394" s="1090"/>
    </row>
    <row r="395" spans="1:31">
      <c r="A395" s="1090"/>
      <c r="B395" s="1090"/>
      <c r="C395" s="1090"/>
      <c r="D395" s="1090"/>
      <c r="E395" s="1090"/>
      <c r="F395" s="1090"/>
      <c r="G395" s="1090"/>
      <c r="H395" s="1090"/>
      <c r="I395" s="1090"/>
      <c r="J395" s="1090"/>
      <c r="K395" s="1090"/>
      <c r="L395" s="1090"/>
      <c r="M395" s="1090"/>
      <c r="N395" s="1090"/>
      <c r="O395" s="1090"/>
      <c r="P395" s="1090"/>
      <c r="Q395" s="1090"/>
      <c r="R395" s="1090"/>
      <c r="S395" s="1090"/>
      <c r="T395" s="1090"/>
      <c r="U395" s="1090"/>
      <c r="V395" s="1090"/>
      <c r="W395" s="1090"/>
      <c r="X395" s="1090"/>
      <c r="Y395" s="1090"/>
      <c r="Z395" s="1090"/>
      <c r="AA395" s="1090"/>
      <c r="AB395" s="1090"/>
      <c r="AC395" s="1090"/>
      <c r="AD395" s="1090"/>
      <c r="AE395" s="1090"/>
    </row>
    <row r="396" spans="1:31">
      <c r="A396" s="1090"/>
      <c r="B396" s="1090"/>
      <c r="C396" s="1090"/>
      <c r="D396" s="1090"/>
      <c r="E396" s="1090"/>
      <c r="F396" s="1090"/>
      <c r="G396" s="1090"/>
      <c r="H396" s="1090"/>
      <c r="I396" s="1090"/>
      <c r="J396" s="1090"/>
      <c r="K396" s="1090"/>
      <c r="L396" s="1090"/>
      <c r="M396" s="1090"/>
      <c r="N396" s="1090"/>
      <c r="O396" s="1090"/>
      <c r="P396" s="1090"/>
      <c r="Q396" s="1090"/>
      <c r="R396" s="1090"/>
      <c r="S396" s="1090"/>
      <c r="T396" s="1090"/>
      <c r="U396" s="1090"/>
      <c r="V396" s="1090"/>
      <c r="W396" s="1090"/>
      <c r="X396" s="1090"/>
      <c r="Y396" s="1090"/>
      <c r="Z396" s="1090"/>
      <c r="AA396" s="1090"/>
      <c r="AB396" s="1090"/>
      <c r="AC396" s="1090"/>
      <c r="AD396" s="1090"/>
      <c r="AE396" s="1090"/>
    </row>
    <row r="397" spans="1:31">
      <c r="A397" s="1090"/>
      <c r="B397" s="1090"/>
      <c r="C397" s="1090"/>
      <c r="D397" s="1090"/>
      <c r="E397" s="1090"/>
      <c r="F397" s="1090"/>
      <c r="G397" s="1090"/>
      <c r="H397" s="1090"/>
      <c r="I397" s="1090"/>
      <c r="J397" s="1090"/>
      <c r="K397" s="1090"/>
      <c r="L397" s="1090"/>
      <c r="M397" s="1090"/>
      <c r="N397" s="1090"/>
      <c r="O397" s="1090"/>
      <c r="P397" s="1090"/>
      <c r="Q397" s="1090"/>
      <c r="R397" s="1090"/>
      <c r="S397" s="1090"/>
      <c r="T397" s="1090"/>
      <c r="U397" s="1090"/>
      <c r="V397" s="1090"/>
      <c r="W397" s="1090"/>
      <c r="X397" s="1090"/>
      <c r="Y397" s="1090"/>
      <c r="Z397" s="1090"/>
      <c r="AA397" s="1090"/>
      <c r="AB397" s="1090"/>
      <c r="AC397" s="1090"/>
      <c r="AD397" s="1090"/>
      <c r="AE397" s="1090"/>
    </row>
    <row r="398" spans="1:31">
      <c r="A398" s="1090"/>
      <c r="B398" s="1090"/>
      <c r="C398" s="1090"/>
      <c r="D398" s="1090"/>
      <c r="E398" s="1090"/>
      <c r="F398" s="1090"/>
      <c r="G398" s="1090"/>
      <c r="H398" s="1090"/>
      <c r="I398" s="1090"/>
      <c r="J398" s="1090"/>
      <c r="K398" s="1090"/>
      <c r="L398" s="1090"/>
      <c r="M398" s="1090"/>
      <c r="N398" s="1090"/>
      <c r="O398" s="1090"/>
      <c r="P398" s="1090"/>
      <c r="Q398" s="1090"/>
      <c r="R398" s="1090"/>
      <c r="S398" s="1090"/>
      <c r="T398" s="1090"/>
      <c r="U398" s="1090"/>
      <c r="V398" s="1090"/>
      <c r="W398" s="1090"/>
      <c r="X398" s="1090"/>
      <c r="Y398" s="1090"/>
      <c r="Z398" s="1090"/>
      <c r="AA398" s="1090"/>
      <c r="AB398" s="1090"/>
      <c r="AC398" s="1090"/>
      <c r="AD398" s="1090"/>
      <c r="AE398" s="1090"/>
    </row>
    <row r="399" spans="1:31">
      <c r="A399" s="1090"/>
      <c r="B399" s="1090"/>
      <c r="C399" s="1090"/>
      <c r="D399" s="1090"/>
      <c r="E399" s="1090"/>
      <c r="F399" s="1090"/>
      <c r="G399" s="1090"/>
      <c r="H399" s="1090"/>
      <c r="I399" s="1090"/>
      <c r="J399" s="1090"/>
      <c r="K399" s="1090"/>
      <c r="L399" s="1090"/>
      <c r="M399" s="1090"/>
      <c r="N399" s="1090"/>
      <c r="O399" s="1090"/>
      <c r="P399" s="1090"/>
      <c r="Q399" s="1090"/>
      <c r="R399" s="1090"/>
      <c r="S399" s="1090"/>
      <c r="T399" s="1090"/>
      <c r="U399" s="1090"/>
      <c r="V399" s="1090"/>
      <c r="W399" s="1090"/>
      <c r="X399" s="1090"/>
      <c r="Y399" s="1090"/>
      <c r="Z399" s="1090"/>
      <c r="AA399" s="1090"/>
      <c r="AB399" s="1090"/>
      <c r="AC399" s="1090"/>
      <c r="AD399" s="1090"/>
      <c r="AE399" s="1090"/>
    </row>
    <row r="400" spans="1:31">
      <c r="A400" s="1090"/>
      <c r="B400" s="1090"/>
      <c r="C400" s="1090"/>
      <c r="D400" s="1090"/>
      <c r="E400" s="1090"/>
      <c r="F400" s="1090"/>
      <c r="G400" s="1090"/>
      <c r="H400" s="1090"/>
      <c r="I400" s="1090"/>
      <c r="J400" s="1090"/>
      <c r="K400" s="1090"/>
      <c r="L400" s="1090"/>
      <c r="M400" s="1090"/>
      <c r="N400" s="1090"/>
      <c r="O400" s="1090"/>
      <c r="P400" s="1090"/>
      <c r="Q400" s="1090"/>
      <c r="R400" s="1090"/>
      <c r="S400" s="1090"/>
      <c r="T400" s="1090"/>
      <c r="U400" s="1090"/>
      <c r="V400" s="1090"/>
      <c r="W400" s="1090"/>
      <c r="X400" s="1090"/>
      <c r="Y400" s="1090"/>
      <c r="Z400" s="1090"/>
      <c r="AA400" s="1090"/>
      <c r="AB400" s="1090"/>
      <c r="AC400" s="1090"/>
      <c r="AD400" s="1090"/>
      <c r="AE400" s="1090"/>
    </row>
    <row r="401" spans="1:31">
      <c r="A401" s="1090"/>
      <c r="B401" s="1090"/>
      <c r="C401" s="1090"/>
      <c r="D401" s="1090"/>
      <c r="E401" s="1090"/>
      <c r="F401" s="1090"/>
      <c r="G401" s="1090"/>
      <c r="H401" s="1090"/>
      <c r="I401" s="1090"/>
      <c r="J401" s="1090"/>
      <c r="K401" s="1090"/>
      <c r="L401" s="1090"/>
      <c r="M401" s="1090"/>
      <c r="N401" s="1090"/>
      <c r="O401" s="1090"/>
      <c r="P401" s="1090"/>
      <c r="Q401" s="1090"/>
      <c r="R401" s="1090"/>
      <c r="S401" s="1090"/>
      <c r="T401" s="1090"/>
      <c r="U401" s="1090"/>
      <c r="V401" s="1090"/>
      <c r="W401" s="1090"/>
      <c r="X401" s="1090"/>
      <c r="Y401" s="1090"/>
      <c r="Z401" s="1090"/>
      <c r="AA401" s="1090"/>
      <c r="AB401" s="1090"/>
      <c r="AC401" s="1090"/>
      <c r="AD401" s="1090"/>
      <c r="AE401" s="1090"/>
    </row>
    <row r="402" spans="1:31">
      <c r="A402" s="1090"/>
      <c r="B402" s="1090"/>
      <c r="C402" s="1090"/>
      <c r="D402" s="1090"/>
      <c r="E402" s="1090"/>
      <c r="F402" s="1090"/>
      <c r="G402" s="1090"/>
      <c r="H402" s="1090"/>
      <c r="I402" s="1090"/>
      <c r="J402" s="1090"/>
      <c r="K402" s="1090"/>
      <c r="L402" s="1090"/>
      <c r="M402" s="1090"/>
      <c r="N402" s="1090"/>
      <c r="O402" s="1090"/>
      <c r="P402" s="1090"/>
      <c r="Q402" s="1090"/>
      <c r="R402" s="1090"/>
      <c r="S402" s="1090"/>
      <c r="T402" s="1090"/>
      <c r="U402" s="1090"/>
      <c r="V402" s="1090"/>
      <c r="W402" s="1090"/>
      <c r="X402" s="1090"/>
      <c r="Y402" s="1090"/>
      <c r="Z402" s="1090"/>
      <c r="AA402" s="1090"/>
      <c r="AB402" s="1090"/>
      <c r="AC402" s="1090"/>
      <c r="AD402" s="1090"/>
      <c r="AE402" s="1090"/>
    </row>
    <row r="403" spans="1:31">
      <c r="A403" s="1090"/>
      <c r="B403" s="1090"/>
      <c r="C403" s="1090"/>
      <c r="D403" s="1090"/>
      <c r="E403" s="1090"/>
      <c r="F403" s="1090"/>
      <c r="G403" s="1090"/>
      <c r="H403" s="1090"/>
      <c r="I403" s="1090"/>
      <c r="J403" s="1090"/>
      <c r="K403" s="1090"/>
      <c r="L403" s="1090"/>
      <c r="M403" s="1090"/>
      <c r="N403" s="1090"/>
      <c r="O403" s="1090"/>
      <c r="P403" s="1090"/>
      <c r="Q403" s="1090"/>
      <c r="R403" s="1090"/>
      <c r="S403" s="1090"/>
      <c r="T403" s="1090"/>
      <c r="U403" s="1090"/>
      <c r="V403" s="1090"/>
      <c r="W403" s="1090"/>
      <c r="X403" s="1090"/>
      <c r="Y403" s="1090"/>
      <c r="Z403" s="1090"/>
      <c r="AA403" s="1090"/>
      <c r="AB403" s="1090"/>
      <c r="AC403" s="1090"/>
      <c r="AD403" s="1090"/>
      <c r="AE403" s="1090"/>
    </row>
    <row r="404" spans="1:31">
      <c r="A404" s="1090"/>
      <c r="B404" s="1090"/>
      <c r="C404" s="1090"/>
      <c r="D404" s="1090"/>
      <c r="E404" s="1090"/>
      <c r="F404" s="1090"/>
      <c r="G404" s="1090"/>
      <c r="H404" s="1090"/>
      <c r="I404" s="1090"/>
      <c r="J404" s="1090"/>
      <c r="K404" s="1090"/>
      <c r="L404" s="1090"/>
      <c r="M404" s="1090"/>
      <c r="N404" s="1090"/>
      <c r="O404" s="1090"/>
      <c r="P404" s="1090"/>
      <c r="Q404" s="1090"/>
      <c r="R404" s="1090"/>
      <c r="S404" s="1090"/>
      <c r="T404" s="1090"/>
      <c r="U404" s="1090"/>
      <c r="V404" s="1090"/>
      <c r="W404" s="1090"/>
      <c r="X404" s="1090"/>
      <c r="Y404" s="1090"/>
      <c r="Z404" s="1090"/>
      <c r="AA404" s="1090"/>
      <c r="AB404" s="1090"/>
      <c r="AC404" s="1090"/>
      <c r="AD404" s="1090"/>
      <c r="AE404" s="1090"/>
    </row>
    <row r="405" spans="1:31">
      <c r="A405" s="1090"/>
      <c r="B405" s="1090"/>
      <c r="C405" s="1090"/>
      <c r="D405" s="1090"/>
      <c r="E405" s="1090"/>
      <c r="F405" s="1090"/>
      <c r="G405" s="1090"/>
      <c r="H405" s="1090"/>
      <c r="I405" s="1090"/>
      <c r="J405" s="1090"/>
      <c r="K405" s="1090"/>
      <c r="L405" s="1090"/>
      <c r="M405" s="1090"/>
      <c r="N405" s="1090"/>
      <c r="O405" s="1090"/>
      <c r="P405" s="1090"/>
      <c r="Q405" s="1090"/>
      <c r="R405" s="1090"/>
      <c r="S405" s="1090"/>
      <c r="T405" s="1090"/>
      <c r="U405" s="1090"/>
      <c r="V405" s="1090"/>
      <c r="W405" s="1090"/>
      <c r="X405" s="1090"/>
      <c r="Y405" s="1090"/>
      <c r="Z405" s="1090"/>
      <c r="AA405" s="1090"/>
      <c r="AB405" s="1090"/>
      <c r="AC405" s="1090"/>
      <c r="AD405" s="1090"/>
      <c r="AE405" s="1090"/>
    </row>
    <row r="406" spans="1:31">
      <c r="A406" s="1090"/>
      <c r="B406" s="1090"/>
      <c r="C406" s="1090"/>
      <c r="D406" s="1090"/>
      <c r="E406" s="1090"/>
      <c r="F406" s="1090"/>
      <c r="G406" s="1090"/>
      <c r="H406" s="1090"/>
      <c r="I406" s="1090"/>
      <c r="J406" s="1090"/>
      <c r="K406" s="1090"/>
      <c r="L406" s="1090"/>
      <c r="M406" s="1090"/>
      <c r="N406" s="1090"/>
      <c r="O406" s="1090"/>
      <c r="P406" s="1090"/>
      <c r="Q406" s="1090"/>
      <c r="R406" s="1090"/>
      <c r="S406" s="1090"/>
      <c r="T406" s="1090"/>
      <c r="U406" s="1090"/>
      <c r="V406" s="1090"/>
      <c r="W406" s="1090"/>
      <c r="X406" s="1090"/>
      <c r="Y406" s="1090"/>
      <c r="Z406" s="1090"/>
      <c r="AA406" s="1090"/>
      <c r="AB406" s="1090"/>
      <c r="AC406" s="1090"/>
      <c r="AD406" s="1090"/>
      <c r="AE406" s="1090"/>
    </row>
    <row r="407" spans="1:31">
      <c r="A407" s="1090"/>
      <c r="B407" s="1090"/>
      <c r="C407" s="1090"/>
      <c r="D407" s="1090"/>
      <c r="E407" s="1090"/>
      <c r="F407" s="1090"/>
      <c r="G407" s="1090"/>
      <c r="H407" s="1090"/>
      <c r="I407" s="1090"/>
      <c r="J407" s="1090"/>
      <c r="K407" s="1090"/>
      <c r="L407" s="1090"/>
      <c r="M407" s="1090"/>
      <c r="N407" s="1090"/>
      <c r="O407" s="1090"/>
      <c r="P407" s="1090"/>
      <c r="Q407" s="1090"/>
      <c r="R407" s="1090"/>
      <c r="S407" s="1090"/>
      <c r="T407" s="1090"/>
      <c r="U407" s="1090"/>
      <c r="V407" s="1090"/>
      <c r="W407" s="1090"/>
      <c r="X407" s="1090"/>
      <c r="Y407" s="1090"/>
      <c r="Z407" s="1090"/>
      <c r="AA407" s="1090"/>
      <c r="AB407" s="1090"/>
      <c r="AC407" s="1090"/>
      <c r="AD407" s="1090"/>
      <c r="AE407" s="1090"/>
    </row>
    <row r="408" spans="1:31">
      <c r="A408" s="1090"/>
      <c r="B408" s="1090"/>
      <c r="C408" s="1090"/>
      <c r="D408" s="1090"/>
      <c r="E408" s="1090"/>
      <c r="F408" s="1090"/>
      <c r="G408" s="1090"/>
      <c r="H408" s="1090"/>
      <c r="I408" s="1090"/>
      <c r="J408" s="1090"/>
      <c r="K408" s="1090"/>
      <c r="L408" s="1090"/>
      <c r="M408" s="1090"/>
      <c r="N408" s="1090"/>
      <c r="O408" s="1090"/>
      <c r="P408" s="1090"/>
      <c r="Q408" s="1090"/>
      <c r="R408" s="1090"/>
      <c r="S408" s="1090"/>
      <c r="T408" s="1090"/>
      <c r="U408" s="1090"/>
      <c r="V408" s="1090"/>
      <c r="W408" s="1090"/>
      <c r="X408" s="1090"/>
      <c r="Y408" s="1090"/>
      <c r="Z408" s="1090"/>
      <c r="AA408" s="1090"/>
      <c r="AB408" s="1090"/>
      <c r="AC408" s="1090"/>
      <c r="AD408" s="1090"/>
      <c r="AE408" s="1090"/>
    </row>
    <row r="409" spans="1:31">
      <c r="A409" s="1090"/>
      <c r="B409" s="1090"/>
      <c r="C409" s="1090"/>
      <c r="D409" s="1090"/>
      <c r="E409" s="1090"/>
      <c r="F409" s="1090"/>
      <c r="G409" s="1090"/>
      <c r="H409" s="1090"/>
      <c r="I409" s="1090"/>
      <c r="J409" s="1090"/>
      <c r="K409" s="1090"/>
      <c r="L409" s="1090"/>
      <c r="M409" s="1090"/>
      <c r="N409" s="1090"/>
      <c r="O409" s="1090"/>
      <c r="P409" s="1090"/>
      <c r="Q409" s="1090"/>
      <c r="R409" s="1090"/>
      <c r="S409" s="1090"/>
      <c r="T409" s="1090"/>
      <c r="U409" s="1090"/>
      <c r="V409" s="1090"/>
      <c r="W409" s="1090"/>
      <c r="X409" s="1090"/>
      <c r="Y409" s="1090"/>
      <c r="Z409" s="1090"/>
      <c r="AA409" s="1090"/>
      <c r="AB409" s="1090"/>
      <c r="AC409" s="1090"/>
      <c r="AD409" s="1090"/>
      <c r="AE409" s="1090"/>
    </row>
    <row r="410" spans="1:31">
      <c r="A410" s="1090"/>
      <c r="B410" s="1090"/>
      <c r="C410" s="1090"/>
      <c r="D410" s="1090"/>
      <c r="E410" s="1090"/>
      <c r="F410" s="1090"/>
      <c r="G410" s="1090"/>
      <c r="H410" s="1090"/>
      <c r="I410" s="1090"/>
      <c r="J410" s="1090"/>
      <c r="K410" s="1090"/>
      <c r="L410" s="1090"/>
      <c r="M410" s="1090"/>
      <c r="N410" s="1090"/>
      <c r="O410" s="1090"/>
      <c r="P410" s="1090"/>
      <c r="Q410" s="1090"/>
      <c r="R410" s="1090"/>
      <c r="S410" s="1090"/>
      <c r="T410" s="1090"/>
      <c r="U410" s="1090"/>
      <c r="V410" s="1090"/>
      <c r="W410" s="1090"/>
      <c r="X410" s="1090"/>
      <c r="Y410" s="1090"/>
      <c r="Z410" s="1090"/>
      <c r="AA410" s="1090"/>
      <c r="AB410" s="1090"/>
      <c r="AC410" s="1090"/>
      <c r="AD410" s="1090"/>
      <c r="AE410" s="1090"/>
    </row>
    <row r="411" spans="1:31">
      <c r="A411" s="1090"/>
      <c r="B411" s="1090"/>
      <c r="C411" s="1090"/>
      <c r="D411" s="1090"/>
      <c r="E411" s="1090"/>
      <c r="F411" s="1090"/>
      <c r="G411" s="1090"/>
      <c r="H411" s="1090"/>
      <c r="I411" s="1090"/>
      <c r="J411" s="1090"/>
      <c r="K411" s="1090"/>
      <c r="L411" s="1090"/>
      <c r="M411" s="1090"/>
      <c r="N411" s="1090"/>
      <c r="O411" s="1090"/>
      <c r="P411" s="1090"/>
      <c r="Q411" s="1090"/>
      <c r="R411" s="1090"/>
      <c r="S411" s="1090"/>
      <c r="T411" s="1090"/>
      <c r="U411" s="1090"/>
      <c r="V411" s="1090"/>
      <c r="W411" s="1090"/>
      <c r="X411" s="1090"/>
      <c r="Y411" s="1090"/>
      <c r="Z411" s="1090"/>
      <c r="AA411" s="1090"/>
      <c r="AB411" s="1090"/>
      <c r="AC411" s="1090"/>
      <c r="AD411" s="1090"/>
      <c r="AE411" s="1090"/>
    </row>
    <row r="412" spans="1:31">
      <c r="A412" s="1090"/>
      <c r="B412" s="1090"/>
      <c r="C412" s="1090"/>
      <c r="D412" s="1090"/>
      <c r="E412" s="1090"/>
      <c r="F412" s="1090"/>
      <c r="G412" s="1090"/>
      <c r="H412" s="1090"/>
      <c r="I412" s="1090"/>
      <c r="J412" s="1090"/>
      <c r="K412" s="1090"/>
      <c r="L412" s="1090"/>
      <c r="M412" s="1090"/>
      <c r="N412" s="1090"/>
      <c r="O412" s="1090"/>
      <c r="P412" s="1090"/>
      <c r="Q412" s="1090"/>
      <c r="R412" s="1090"/>
      <c r="S412" s="1090"/>
      <c r="T412" s="1090"/>
      <c r="U412" s="1090"/>
      <c r="V412" s="1090"/>
      <c r="W412" s="1090"/>
      <c r="X412" s="1090"/>
      <c r="Y412" s="1090"/>
      <c r="Z412" s="1090"/>
      <c r="AA412" s="1090"/>
      <c r="AB412" s="1090"/>
      <c r="AC412" s="1090"/>
      <c r="AD412" s="1090"/>
      <c r="AE412" s="1090"/>
    </row>
    <row r="413" spans="1:31">
      <c r="A413" s="1090"/>
      <c r="B413" s="1090"/>
      <c r="C413" s="1090"/>
      <c r="D413" s="1090"/>
      <c r="E413" s="1090"/>
      <c r="F413" s="1090"/>
      <c r="G413" s="1090"/>
      <c r="H413" s="1090"/>
      <c r="I413" s="1090"/>
      <c r="J413" s="1090"/>
      <c r="K413" s="1090"/>
      <c r="L413" s="1090"/>
      <c r="M413" s="1090"/>
      <c r="N413" s="1090"/>
      <c r="O413" s="1090"/>
      <c r="P413" s="1090"/>
      <c r="Q413" s="1090"/>
      <c r="R413" s="1090"/>
      <c r="S413" s="1090"/>
      <c r="T413" s="1090"/>
      <c r="U413" s="1090"/>
      <c r="V413" s="1090"/>
      <c r="W413" s="1090"/>
      <c r="X413" s="1090"/>
      <c r="Y413" s="1090"/>
      <c r="Z413" s="1090"/>
      <c r="AA413" s="1090"/>
      <c r="AB413" s="1090"/>
      <c r="AC413" s="1090"/>
      <c r="AD413" s="1090"/>
      <c r="AE413" s="1090"/>
    </row>
    <row r="414" spans="1:31">
      <c r="A414" s="1090"/>
      <c r="B414" s="1090"/>
      <c r="C414" s="1090"/>
      <c r="D414" s="1090"/>
      <c r="E414" s="1090"/>
      <c r="F414" s="1090"/>
      <c r="G414" s="1090"/>
      <c r="H414" s="1090"/>
      <c r="I414" s="1090"/>
      <c r="J414" s="1090"/>
      <c r="K414" s="1090"/>
      <c r="L414" s="1090"/>
      <c r="M414" s="1090"/>
      <c r="N414" s="1090"/>
      <c r="O414" s="1090"/>
      <c r="P414" s="1090"/>
      <c r="Q414" s="1090"/>
      <c r="R414" s="1090"/>
      <c r="S414" s="1090"/>
      <c r="T414" s="1090"/>
      <c r="U414" s="1090"/>
      <c r="V414" s="1090"/>
      <c r="W414" s="1090"/>
      <c r="X414" s="1090"/>
      <c r="Y414" s="1090"/>
      <c r="Z414" s="1090"/>
      <c r="AA414" s="1090"/>
      <c r="AB414" s="1090"/>
      <c r="AC414" s="1090"/>
      <c r="AD414" s="1090"/>
      <c r="AE414" s="1090"/>
    </row>
    <row r="415" spans="1:31">
      <c r="A415" s="1090"/>
      <c r="B415" s="1090"/>
      <c r="C415" s="1090"/>
      <c r="D415" s="1090"/>
      <c r="E415" s="1090"/>
      <c r="F415" s="1090"/>
      <c r="G415" s="1090"/>
      <c r="H415" s="1090"/>
      <c r="I415" s="1090"/>
      <c r="J415" s="1090"/>
      <c r="K415" s="1090"/>
      <c r="L415" s="1090"/>
      <c r="M415" s="1090"/>
      <c r="N415" s="1090"/>
      <c r="O415" s="1090"/>
      <c r="P415" s="1090"/>
      <c r="Q415" s="1090"/>
      <c r="R415" s="1090"/>
      <c r="S415" s="1090"/>
      <c r="T415" s="1090"/>
      <c r="U415" s="1090"/>
      <c r="V415" s="1090"/>
      <c r="W415" s="1090"/>
      <c r="X415" s="1090"/>
      <c r="Y415" s="1090"/>
      <c r="Z415" s="1090"/>
      <c r="AA415" s="1090"/>
      <c r="AB415" s="1090"/>
      <c r="AC415" s="1090"/>
      <c r="AD415" s="1090"/>
      <c r="AE415" s="1090"/>
    </row>
    <row r="416" spans="1:31">
      <c r="A416" s="1090"/>
      <c r="B416" s="1090"/>
      <c r="C416" s="1090"/>
      <c r="D416" s="1090"/>
      <c r="E416" s="1090"/>
      <c r="F416" s="1090"/>
      <c r="G416" s="1090"/>
      <c r="H416" s="1090"/>
      <c r="I416" s="1090"/>
      <c r="J416" s="1090"/>
      <c r="K416" s="1090"/>
      <c r="L416" s="1090"/>
      <c r="M416" s="1090"/>
      <c r="N416" s="1090"/>
      <c r="O416" s="1090"/>
      <c r="P416" s="1090"/>
      <c r="Q416" s="1090"/>
      <c r="R416" s="1090"/>
      <c r="S416" s="1090"/>
      <c r="T416" s="1090"/>
      <c r="U416" s="1090"/>
      <c r="V416" s="1090"/>
      <c r="W416" s="1090"/>
      <c r="X416" s="1090"/>
      <c r="Y416" s="1090"/>
      <c r="Z416" s="1090"/>
      <c r="AA416" s="1090"/>
      <c r="AB416" s="1090"/>
      <c r="AC416" s="1090"/>
      <c r="AD416" s="1090"/>
      <c r="AE416" s="1090"/>
    </row>
    <row r="417" spans="1:31">
      <c r="A417" s="1090"/>
      <c r="B417" s="1090"/>
      <c r="C417" s="1090"/>
      <c r="D417" s="1090"/>
      <c r="E417" s="1090"/>
      <c r="F417" s="1090"/>
      <c r="G417" s="1090"/>
      <c r="H417" s="1090"/>
      <c r="I417" s="1090"/>
      <c r="J417" s="1090"/>
      <c r="K417" s="1090"/>
      <c r="L417" s="1090"/>
      <c r="M417" s="1090"/>
      <c r="N417" s="1090"/>
      <c r="O417" s="1090"/>
      <c r="P417" s="1090"/>
      <c r="Q417" s="1090"/>
      <c r="R417" s="1090"/>
      <c r="S417" s="1090"/>
      <c r="T417" s="1090"/>
      <c r="U417" s="1090"/>
      <c r="V417" s="1090"/>
      <c r="W417" s="1090"/>
      <c r="X417" s="1090"/>
      <c r="Y417" s="1090"/>
      <c r="Z417" s="1090"/>
      <c r="AA417" s="1090"/>
      <c r="AB417" s="1090"/>
      <c r="AC417" s="1090"/>
      <c r="AD417" s="1090"/>
      <c r="AE417" s="1090"/>
    </row>
    <row r="418" spans="1:31">
      <c r="A418" s="1090"/>
      <c r="B418" s="1090"/>
      <c r="C418" s="1090"/>
      <c r="D418" s="1090"/>
      <c r="E418" s="1090"/>
      <c r="F418" s="1090"/>
      <c r="G418" s="1090"/>
      <c r="H418" s="1090"/>
      <c r="I418" s="1090"/>
      <c r="J418" s="1090"/>
      <c r="K418" s="1090"/>
      <c r="L418" s="1090"/>
      <c r="M418" s="1090"/>
      <c r="N418" s="1090"/>
      <c r="O418" s="1090"/>
      <c r="P418" s="1090"/>
      <c r="Q418" s="1090"/>
      <c r="R418" s="1090"/>
      <c r="S418" s="1090"/>
      <c r="T418" s="1090"/>
      <c r="U418" s="1090"/>
      <c r="V418" s="1090"/>
      <c r="W418" s="1090"/>
      <c r="X418" s="1090"/>
      <c r="Y418" s="1090"/>
      <c r="Z418" s="1090"/>
      <c r="AA418" s="1090"/>
      <c r="AB418" s="1090"/>
      <c r="AC418" s="1090"/>
      <c r="AD418" s="1090"/>
      <c r="AE418" s="1090"/>
    </row>
    <row r="419" spans="1:31">
      <c r="A419" s="1090"/>
      <c r="B419" s="1090"/>
      <c r="C419" s="1090"/>
      <c r="D419" s="1090"/>
      <c r="E419" s="1090"/>
      <c r="F419" s="1090"/>
      <c r="G419" s="1090"/>
      <c r="H419" s="1090"/>
      <c r="I419" s="1090"/>
      <c r="J419" s="1090"/>
      <c r="K419" s="1090"/>
      <c r="L419" s="1090"/>
      <c r="M419" s="1090"/>
      <c r="N419" s="1090"/>
      <c r="O419" s="1090"/>
      <c r="P419" s="1090"/>
      <c r="Q419" s="1090"/>
      <c r="R419" s="1090"/>
      <c r="S419" s="1090"/>
      <c r="T419" s="1090"/>
      <c r="U419" s="1090"/>
      <c r="V419" s="1090"/>
      <c r="W419" s="1090"/>
      <c r="X419" s="1090"/>
      <c r="Y419" s="1090"/>
      <c r="Z419" s="1090"/>
      <c r="AA419" s="1090"/>
      <c r="AB419" s="1090"/>
      <c r="AC419" s="1090"/>
      <c r="AD419" s="1090"/>
      <c r="AE419" s="1090"/>
    </row>
    <row r="420" spans="1:31">
      <c r="A420" s="1090"/>
      <c r="B420" s="1090"/>
      <c r="C420" s="1090"/>
      <c r="D420" s="1090"/>
      <c r="E420" s="1090"/>
      <c r="F420" s="1090"/>
      <c r="G420" s="1090"/>
      <c r="H420" s="1090"/>
      <c r="I420" s="1090"/>
      <c r="J420" s="1090"/>
      <c r="K420" s="1090"/>
      <c r="L420" s="1090"/>
      <c r="M420" s="1090"/>
      <c r="N420" s="1090"/>
      <c r="O420" s="1090"/>
      <c r="P420" s="1090"/>
      <c r="Q420" s="1090"/>
      <c r="R420" s="1090"/>
      <c r="S420" s="1090"/>
      <c r="T420" s="1090"/>
      <c r="U420" s="1090"/>
      <c r="V420" s="1090"/>
      <c r="W420" s="1090"/>
      <c r="X420" s="1090"/>
      <c r="Y420" s="1090"/>
      <c r="Z420" s="1090"/>
      <c r="AA420" s="1090"/>
      <c r="AB420" s="1090"/>
      <c r="AC420" s="1090"/>
      <c r="AD420" s="1090"/>
      <c r="AE420" s="1090"/>
    </row>
    <row r="421" spans="1:31">
      <c r="A421" s="1090"/>
      <c r="B421" s="1090"/>
      <c r="C421" s="1090"/>
      <c r="D421" s="1090"/>
      <c r="E421" s="1090"/>
      <c r="F421" s="1090"/>
      <c r="G421" s="1090"/>
      <c r="H421" s="1090"/>
      <c r="I421" s="1090"/>
      <c r="J421" s="1090"/>
      <c r="K421" s="1090"/>
      <c r="L421" s="1090"/>
      <c r="M421" s="1090"/>
      <c r="N421" s="1090"/>
      <c r="O421" s="1090"/>
      <c r="P421" s="1090"/>
      <c r="Q421" s="1090"/>
      <c r="R421" s="1090"/>
      <c r="S421" s="1090"/>
      <c r="T421" s="1090"/>
      <c r="U421" s="1090"/>
      <c r="V421" s="1090"/>
      <c r="W421" s="1090"/>
      <c r="X421" s="1090"/>
      <c r="Y421" s="1090"/>
      <c r="Z421" s="1090"/>
      <c r="AA421" s="1090"/>
      <c r="AB421" s="1090"/>
      <c r="AC421" s="1090"/>
      <c r="AD421" s="1090"/>
      <c r="AE421" s="1090"/>
    </row>
    <row r="422" spans="1:31">
      <c r="A422" s="1090"/>
      <c r="B422" s="1090"/>
      <c r="C422" s="1090"/>
      <c r="D422" s="1090"/>
      <c r="E422" s="1090"/>
      <c r="F422" s="1090"/>
      <c r="G422" s="1090"/>
      <c r="H422" s="1090"/>
      <c r="I422" s="1090"/>
      <c r="J422" s="1090"/>
      <c r="K422" s="1090"/>
      <c r="L422" s="1090"/>
      <c r="M422" s="1090"/>
      <c r="N422" s="1090"/>
      <c r="O422" s="1090"/>
      <c r="P422" s="1090"/>
      <c r="Q422" s="1090"/>
      <c r="R422" s="1090"/>
      <c r="S422" s="1090"/>
      <c r="T422" s="1090"/>
      <c r="U422" s="1090"/>
      <c r="V422" s="1090"/>
      <c r="W422" s="1090"/>
      <c r="X422" s="1090"/>
      <c r="Y422" s="1090"/>
      <c r="Z422" s="1090"/>
      <c r="AA422" s="1090"/>
      <c r="AB422" s="1090"/>
      <c r="AC422" s="1090"/>
      <c r="AD422" s="1090"/>
      <c r="AE422" s="1090"/>
    </row>
    <row r="423" spans="1:31">
      <c r="A423" s="1090"/>
      <c r="B423" s="1090"/>
      <c r="C423" s="1090"/>
      <c r="D423" s="1090"/>
      <c r="E423" s="1090"/>
      <c r="F423" s="1090"/>
      <c r="G423" s="1090"/>
      <c r="H423" s="1090"/>
      <c r="I423" s="1090"/>
      <c r="J423" s="1090"/>
      <c r="K423" s="1090"/>
      <c r="L423" s="1090"/>
      <c r="M423" s="1090"/>
      <c r="N423" s="1090"/>
      <c r="O423" s="1090"/>
      <c r="P423" s="1090"/>
      <c r="Q423" s="1090"/>
      <c r="R423" s="1090"/>
      <c r="S423" s="1090"/>
      <c r="T423" s="1090"/>
      <c r="U423" s="1090"/>
      <c r="V423" s="1090"/>
      <c r="W423" s="1090"/>
      <c r="X423" s="1090"/>
      <c r="Y423" s="1090"/>
      <c r="Z423" s="1090"/>
      <c r="AA423" s="1090"/>
      <c r="AB423" s="1090"/>
      <c r="AC423" s="1090"/>
      <c r="AD423" s="1090"/>
      <c r="AE423" s="1090"/>
    </row>
    <row r="424" spans="1:31">
      <c r="A424" s="1090"/>
      <c r="B424" s="1090"/>
      <c r="C424" s="1090"/>
      <c r="D424" s="1090"/>
      <c r="E424" s="1090"/>
      <c r="F424" s="1090"/>
      <c r="G424" s="1090"/>
      <c r="H424" s="1090"/>
      <c r="I424" s="1090"/>
      <c r="J424" s="1090"/>
      <c r="K424" s="1090"/>
      <c r="L424" s="1090"/>
      <c r="M424" s="1090"/>
      <c r="N424" s="1090"/>
      <c r="O424" s="1090"/>
      <c r="P424" s="1090"/>
      <c r="Q424" s="1090"/>
      <c r="R424" s="1090"/>
      <c r="S424" s="1090"/>
      <c r="T424" s="1090"/>
      <c r="U424" s="1090"/>
      <c r="V424" s="1090"/>
      <c r="W424" s="1090"/>
      <c r="X424" s="1090"/>
      <c r="Y424" s="1090"/>
      <c r="Z424" s="1090"/>
      <c r="AA424" s="1090"/>
      <c r="AB424" s="1090"/>
      <c r="AC424" s="1090"/>
      <c r="AD424" s="1090"/>
      <c r="AE424" s="1090"/>
    </row>
    <row r="425" spans="1:31">
      <c r="A425" s="1090"/>
      <c r="B425" s="1090"/>
      <c r="C425" s="1090"/>
      <c r="D425" s="1090"/>
      <c r="E425" s="1090"/>
      <c r="F425" s="1090"/>
      <c r="G425" s="1090"/>
      <c r="H425" s="1090"/>
      <c r="I425" s="1090"/>
      <c r="J425" s="1090"/>
      <c r="K425" s="1090"/>
      <c r="L425" s="1090"/>
      <c r="M425" s="1090"/>
      <c r="N425" s="1090"/>
      <c r="O425" s="1090"/>
      <c r="P425" s="1090"/>
      <c r="Q425" s="1090"/>
      <c r="R425" s="1090"/>
      <c r="S425" s="1090"/>
      <c r="T425" s="1090"/>
      <c r="U425" s="1090"/>
      <c r="V425" s="1090"/>
      <c r="W425" s="1090"/>
      <c r="X425" s="1090"/>
      <c r="Y425" s="1090"/>
      <c r="Z425" s="1090"/>
      <c r="AA425" s="1090"/>
      <c r="AB425" s="1090"/>
      <c r="AC425" s="1090"/>
      <c r="AD425" s="1090"/>
      <c r="AE425" s="1090"/>
    </row>
    <row r="426" spans="1:31">
      <c r="A426" s="1090"/>
      <c r="B426" s="1090"/>
      <c r="C426" s="1090"/>
      <c r="D426" s="1090"/>
      <c r="E426" s="1090"/>
      <c r="F426" s="1090"/>
      <c r="G426" s="1090"/>
      <c r="H426" s="1090"/>
      <c r="I426" s="1090"/>
      <c r="J426" s="1090"/>
      <c r="K426" s="1090"/>
      <c r="L426" s="1090"/>
      <c r="M426" s="1090"/>
      <c r="N426" s="1090"/>
      <c r="O426" s="1090"/>
      <c r="P426" s="1090"/>
      <c r="Q426" s="1090"/>
      <c r="R426" s="1090"/>
      <c r="S426" s="1090"/>
      <c r="T426" s="1090"/>
      <c r="U426" s="1090"/>
      <c r="V426" s="1090"/>
      <c r="W426" s="1090"/>
      <c r="X426" s="1090"/>
      <c r="Y426" s="1090"/>
      <c r="Z426" s="1090"/>
      <c r="AA426" s="1090"/>
      <c r="AB426" s="1090"/>
      <c r="AC426" s="1090"/>
      <c r="AD426" s="1090"/>
      <c r="AE426" s="1090"/>
    </row>
    <row r="427" spans="1:31">
      <c r="A427" s="1090"/>
      <c r="B427" s="1090"/>
      <c r="C427" s="1090"/>
      <c r="D427" s="1090"/>
      <c r="E427" s="1090"/>
      <c r="F427" s="1090"/>
      <c r="G427" s="1090"/>
      <c r="H427" s="1090"/>
      <c r="I427" s="1090"/>
      <c r="J427" s="1090"/>
      <c r="K427" s="1090"/>
      <c r="L427" s="1090"/>
      <c r="M427" s="1090"/>
      <c r="N427" s="1090"/>
      <c r="O427" s="1090"/>
      <c r="P427" s="1090"/>
      <c r="Q427" s="1090"/>
      <c r="R427" s="1090"/>
      <c r="S427" s="1090"/>
      <c r="T427" s="1090"/>
      <c r="U427" s="1090"/>
      <c r="V427" s="1090"/>
      <c r="W427" s="1090"/>
      <c r="X427" s="1090"/>
      <c r="Y427" s="1090"/>
      <c r="Z427" s="1090"/>
      <c r="AA427" s="1090"/>
      <c r="AB427" s="1090"/>
      <c r="AC427" s="1090"/>
      <c r="AD427" s="1090"/>
      <c r="AE427" s="1090"/>
    </row>
    <row r="428" spans="1:31">
      <c r="A428" s="1090"/>
      <c r="B428" s="1090"/>
      <c r="C428" s="1090"/>
      <c r="D428" s="1090"/>
      <c r="E428" s="1090"/>
      <c r="F428" s="1090"/>
      <c r="G428" s="1090"/>
      <c r="H428" s="1090"/>
      <c r="I428" s="1090"/>
      <c r="J428" s="1090"/>
      <c r="K428" s="1090"/>
      <c r="L428" s="1090"/>
      <c r="M428" s="1090"/>
      <c r="N428" s="1090"/>
      <c r="O428" s="1090"/>
      <c r="P428" s="1090"/>
      <c r="Q428" s="1090"/>
      <c r="R428" s="1090"/>
      <c r="S428" s="1090"/>
      <c r="T428" s="1090"/>
      <c r="U428" s="1090"/>
      <c r="V428" s="1090"/>
      <c r="W428" s="1090"/>
      <c r="X428" s="1090"/>
      <c r="Y428" s="1090"/>
      <c r="Z428" s="1090"/>
      <c r="AA428" s="1090"/>
      <c r="AB428" s="1090"/>
      <c r="AC428" s="1090"/>
      <c r="AD428" s="1090"/>
      <c r="AE428" s="1090"/>
    </row>
    <row r="429" spans="1:31">
      <c r="A429" s="1090"/>
      <c r="B429" s="1090"/>
      <c r="C429" s="1090"/>
      <c r="D429" s="1090"/>
      <c r="E429" s="1090"/>
      <c r="F429" s="1090"/>
      <c r="G429" s="1090"/>
      <c r="H429" s="1090"/>
      <c r="I429" s="1090"/>
      <c r="J429" s="1090"/>
      <c r="K429" s="1090"/>
      <c r="L429" s="1090"/>
      <c r="M429" s="1090"/>
      <c r="N429" s="1090"/>
      <c r="O429" s="1090"/>
      <c r="P429" s="1090"/>
      <c r="Q429" s="1090"/>
      <c r="R429" s="1090"/>
      <c r="S429" s="1090"/>
      <c r="T429" s="1090"/>
      <c r="U429" s="1090"/>
      <c r="V429" s="1090"/>
      <c r="W429" s="1090"/>
      <c r="X429" s="1090"/>
      <c r="Y429" s="1090"/>
      <c r="Z429" s="1090"/>
      <c r="AA429" s="1090"/>
      <c r="AB429" s="1090"/>
      <c r="AC429" s="1090"/>
      <c r="AD429" s="1090"/>
      <c r="AE429" s="1090"/>
    </row>
    <row r="430" spans="1:31">
      <c r="A430" s="1090"/>
      <c r="B430" s="1090"/>
      <c r="C430" s="1090"/>
      <c r="D430" s="1090"/>
      <c r="E430" s="1090"/>
      <c r="F430" s="1090"/>
      <c r="G430" s="1090"/>
      <c r="H430" s="1090"/>
      <c r="I430" s="1090"/>
      <c r="J430" s="1090"/>
      <c r="K430" s="1090"/>
      <c r="L430" s="1090"/>
      <c r="M430" s="1090"/>
      <c r="N430" s="1090"/>
      <c r="O430" s="1090"/>
      <c r="P430" s="1090"/>
      <c r="Q430" s="1090"/>
      <c r="R430" s="1090"/>
      <c r="S430" s="1090"/>
      <c r="T430" s="1090"/>
      <c r="U430" s="1090"/>
      <c r="V430" s="1090"/>
      <c r="W430" s="1090"/>
      <c r="X430" s="1090"/>
      <c r="Y430" s="1090"/>
      <c r="Z430" s="1090"/>
      <c r="AA430" s="1090"/>
      <c r="AB430" s="1090"/>
      <c r="AC430" s="1090"/>
      <c r="AD430" s="1090"/>
      <c r="AE430" s="1090"/>
    </row>
    <row r="431" spans="1:31">
      <c r="A431" s="1090"/>
      <c r="B431" s="1090"/>
      <c r="C431" s="1090"/>
      <c r="D431" s="1090"/>
      <c r="E431" s="1090"/>
      <c r="F431" s="1090"/>
      <c r="G431" s="1090"/>
      <c r="H431" s="1090"/>
      <c r="I431" s="1090"/>
      <c r="J431" s="1090"/>
      <c r="K431" s="1090"/>
      <c r="L431" s="1090"/>
      <c r="M431" s="1090"/>
      <c r="N431" s="1090"/>
      <c r="O431" s="1090"/>
      <c r="P431" s="1090"/>
      <c r="Q431" s="1090"/>
      <c r="R431" s="1090"/>
      <c r="S431" s="1090"/>
      <c r="T431" s="1090"/>
      <c r="U431" s="1090"/>
      <c r="V431" s="1090"/>
      <c r="W431" s="1090"/>
      <c r="X431" s="1090"/>
      <c r="Y431" s="1090"/>
      <c r="Z431" s="1090"/>
      <c r="AA431" s="1090"/>
      <c r="AB431" s="1090"/>
      <c r="AC431" s="1090"/>
      <c r="AD431" s="1090"/>
      <c r="AE431" s="1090"/>
    </row>
    <row r="432" spans="1:31">
      <c r="A432" s="1090"/>
      <c r="B432" s="1090"/>
      <c r="C432" s="1090"/>
      <c r="D432" s="1090"/>
      <c r="E432" s="1090"/>
      <c r="F432" s="1090"/>
      <c r="G432" s="1090"/>
      <c r="H432" s="1090"/>
      <c r="I432" s="1090"/>
      <c r="J432" s="1090"/>
      <c r="K432" s="1090"/>
      <c r="L432" s="1090"/>
      <c r="M432" s="1090"/>
      <c r="N432" s="1090"/>
      <c r="O432" s="1090"/>
      <c r="P432" s="1090"/>
      <c r="Q432" s="1090"/>
      <c r="R432" s="1090"/>
      <c r="S432" s="1090"/>
      <c r="T432" s="1090"/>
      <c r="U432" s="1090"/>
      <c r="V432" s="1090"/>
      <c r="W432" s="1090"/>
      <c r="X432" s="1090"/>
      <c r="Y432" s="1090"/>
      <c r="Z432" s="1090"/>
      <c r="AA432" s="1090"/>
      <c r="AB432" s="1090"/>
      <c r="AC432" s="1090"/>
      <c r="AD432" s="1090"/>
      <c r="AE432" s="1090"/>
    </row>
    <row r="433" spans="1:31">
      <c r="A433" s="1090"/>
      <c r="B433" s="1090"/>
      <c r="C433" s="1090"/>
      <c r="D433" s="1090"/>
      <c r="E433" s="1090"/>
      <c r="F433" s="1090"/>
      <c r="G433" s="1090"/>
      <c r="H433" s="1090"/>
      <c r="I433" s="1090"/>
      <c r="J433" s="1090"/>
      <c r="K433" s="1090"/>
      <c r="L433" s="1090"/>
      <c r="M433" s="1090"/>
      <c r="N433" s="1090"/>
      <c r="O433" s="1090"/>
      <c r="P433" s="1090"/>
      <c r="Q433" s="1090"/>
      <c r="R433" s="1090"/>
      <c r="S433" s="1090"/>
      <c r="T433" s="1090"/>
      <c r="U433" s="1090"/>
      <c r="V433" s="1090"/>
      <c r="W433" s="1090"/>
      <c r="X433" s="1090"/>
      <c r="Y433" s="1090"/>
      <c r="Z433" s="1090"/>
      <c r="AA433" s="1090"/>
      <c r="AB433" s="1090"/>
      <c r="AC433" s="1090"/>
      <c r="AD433" s="1090"/>
      <c r="AE433" s="1090"/>
    </row>
    <row r="434" spans="1:31">
      <c r="A434" s="1090"/>
      <c r="B434" s="1090"/>
      <c r="C434" s="1090"/>
      <c r="D434" s="1090"/>
      <c r="E434" s="1090"/>
      <c r="F434" s="1090"/>
      <c r="G434" s="1090"/>
      <c r="H434" s="1090"/>
      <c r="I434" s="1090"/>
      <c r="J434" s="1090"/>
      <c r="K434" s="1090"/>
      <c r="L434" s="1090"/>
      <c r="M434" s="1090"/>
      <c r="N434" s="1090"/>
      <c r="O434" s="1090"/>
      <c r="P434" s="1090"/>
      <c r="Q434" s="1090"/>
      <c r="R434" s="1090"/>
      <c r="S434" s="1090"/>
      <c r="T434" s="1090"/>
      <c r="U434" s="1090"/>
      <c r="V434" s="1090"/>
      <c r="W434" s="1090"/>
      <c r="X434" s="1090"/>
      <c r="Y434" s="1090"/>
      <c r="Z434" s="1090"/>
      <c r="AA434" s="1090"/>
      <c r="AB434" s="1090"/>
      <c r="AC434" s="1090"/>
      <c r="AD434" s="1090"/>
      <c r="AE434" s="1090"/>
    </row>
    <row r="435" spans="1:31">
      <c r="A435" s="1090"/>
      <c r="B435" s="1090"/>
      <c r="C435" s="1090"/>
      <c r="D435" s="1090"/>
      <c r="E435" s="1090"/>
      <c r="F435" s="1090"/>
      <c r="G435" s="1090"/>
      <c r="H435" s="1090"/>
      <c r="I435" s="1090"/>
      <c r="J435" s="1090"/>
      <c r="K435" s="1090"/>
      <c r="L435" s="1090"/>
      <c r="M435" s="1090"/>
      <c r="N435" s="1090"/>
      <c r="O435" s="1090"/>
      <c r="P435" s="1090"/>
      <c r="Q435" s="1090"/>
      <c r="R435" s="1090"/>
      <c r="S435" s="1090"/>
      <c r="T435" s="1090"/>
      <c r="U435" s="1090"/>
      <c r="V435" s="1090"/>
      <c r="W435" s="1090"/>
      <c r="X435" s="1090"/>
      <c r="Y435" s="1090"/>
      <c r="Z435" s="1090"/>
      <c r="AA435" s="1090"/>
      <c r="AB435" s="1090"/>
      <c r="AC435" s="1090"/>
      <c r="AD435" s="1090"/>
      <c r="AE435" s="1090"/>
    </row>
    <row r="436" spans="1:31">
      <c r="A436" s="1090"/>
      <c r="B436" s="1090"/>
      <c r="C436" s="1090"/>
      <c r="D436" s="1090"/>
      <c r="E436" s="1090"/>
      <c r="F436" s="1090"/>
      <c r="G436" s="1090"/>
      <c r="H436" s="1090"/>
      <c r="I436" s="1090"/>
      <c r="J436" s="1090"/>
      <c r="K436" s="1090"/>
      <c r="L436" s="1090"/>
      <c r="M436" s="1090"/>
      <c r="N436" s="1090"/>
      <c r="O436" s="1090"/>
      <c r="P436" s="1090"/>
      <c r="Q436" s="1090"/>
      <c r="R436" s="1090"/>
      <c r="S436" s="1090"/>
      <c r="T436" s="1090"/>
      <c r="U436" s="1090"/>
      <c r="V436" s="1090"/>
      <c r="W436" s="1090"/>
      <c r="X436" s="1090"/>
      <c r="Y436" s="1090"/>
      <c r="Z436" s="1090"/>
      <c r="AA436" s="1090"/>
      <c r="AB436" s="1090"/>
      <c r="AC436" s="1090"/>
      <c r="AD436" s="1090"/>
      <c r="AE436" s="1090"/>
    </row>
    <row r="437" spans="1:31">
      <c r="A437" s="1090"/>
      <c r="B437" s="1090"/>
      <c r="C437" s="1090"/>
      <c r="D437" s="1090"/>
      <c r="E437" s="1090"/>
      <c r="F437" s="1090"/>
      <c r="G437" s="1090"/>
      <c r="H437" s="1090"/>
      <c r="I437" s="1090"/>
      <c r="J437" s="1090"/>
      <c r="K437" s="1090"/>
      <c r="L437" s="1090"/>
      <c r="M437" s="1090"/>
      <c r="N437" s="1090"/>
      <c r="O437" s="1090"/>
      <c r="P437" s="1090"/>
      <c r="Q437" s="1090"/>
      <c r="R437" s="1090"/>
      <c r="S437" s="1090"/>
      <c r="T437" s="1090"/>
      <c r="U437" s="1090"/>
      <c r="V437" s="1090"/>
      <c r="W437" s="1090"/>
      <c r="X437" s="1090"/>
      <c r="Y437" s="1090"/>
      <c r="Z437" s="1090"/>
      <c r="AA437" s="1090"/>
      <c r="AB437" s="1090"/>
      <c r="AC437" s="1090"/>
      <c r="AD437" s="1090"/>
      <c r="AE437" s="1090"/>
    </row>
    <row r="438" spans="1:31">
      <c r="A438" s="1090"/>
      <c r="B438" s="1090"/>
      <c r="C438" s="1090"/>
      <c r="D438" s="1090"/>
      <c r="E438" s="1090"/>
      <c r="F438" s="1090"/>
      <c r="G438" s="1090"/>
      <c r="H438" s="1090"/>
      <c r="I438" s="1090"/>
      <c r="J438" s="1090"/>
      <c r="K438" s="1090"/>
      <c r="L438" s="1090"/>
      <c r="M438" s="1090"/>
      <c r="N438" s="1090"/>
      <c r="O438" s="1090"/>
      <c r="P438" s="1090"/>
      <c r="Q438" s="1090"/>
      <c r="R438" s="1090"/>
      <c r="S438" s="1090"/>
      <c r="T438" s="1090"/>
      <c r="U438" s="1090"/>
      <c r="V438" s="1090"/>
      <c r="W438" s="1090"/>
      <c r="X438" s="1090"/>
      <c r="Y438" s="1090"/>
      <c r="Z438" s="1090"/>
      <c r="AA438" s="1090"/>
      <c r="AB438" s="1090"/>
      <c r="AC438" s="1090"/>
      <c r="AD438" s="1090"/>
      <c r="AE438" s="1090"/>
    </row>
    <row r="439" spans="1:31">
      <c r="A439" s="1090"/>
      <c r="B439" s="1090"/>
      <c r="C439" s="1090"/>
      <c r="D439" s="1090"/>
      <c r="E439" s="1090"/>
      <c r="F439" s="1090"/>
      <c r="G439" s="1090"/>
      <c r="H439" s="1090"/>
      <c r="I439" s="1090"/>
      <c r="J439" s="1090"/>
      <c r="K439" s="1090"/>
      <c r="L439" s="1090"/>
      <c r="M439" s="1090"/>
      <c r="N439" s="1090"/>
      <c r="O439" s="1090"/>
      <c r="P439" s="1090"/>
      <c r="Q439" s="1090"/>
      <c r="R439" s="1090"/>
      <c r="S439" s="1090"/>
      <c r="T439" s="1090"/>
      <c r="U439" s="1090"/>
      <c r="V439" s="1090"/>
      <c r="W439" s="1090"/>
      <c r="X439" s="1090"/>
      <c r="Y439" s="1090"/>
      <c r="Z439" s="1090"/>
      <c r="AA439" s="1090"/>
      <c r="AB439" s="1090"/>
      <c r="AC439" s="1090"/>
      <c r="AD439" s="1090"/>
      <c r="AE439" s="1090"/>
    </row>
    <row r="440" spans="1:31">
      <c r="A440" s="1090"/>
      <c r="B440" s="1090"/>
      <c r="C440" s="1090"/>
      <c r="D440" s="1090"/>
      <c r="E440" s="1090"/>
      <c r="F440" s="1090"/>
      <c r="G440" s="1090"/>
      <c r="H440" s="1090"/>
      <c r="I440" s="1090"/>
      <c r="J440" s="1090"/>
      <c r="K440" s="1090"/>
      <c r="L440" s="1090"/>
      <c r="M440" s="1090"/>
      <c r="N440" s="1090"/>
      <c r="O440" s="1090"/>
      <c r="P440" s="1090"/>
      <c r="Q440" s="1090"/>
      <c r="R440" s="1090"/>
      <c r="S440" s="1090"/>
      <c r="T440" s="1090"/>
      <c r="U440" s="1090"/>
      <c r="V440" s="1090"/>
      <c r="W440" s="1090"/>
      <c r="X440" s="1090"/>
      <c r="Y440" s="1090"/>
      <c r="Z440" s="1090"/>
      <c r="AA440" s="1090"/>
      <c r="AB440" s="1090"/>
      <c r="AC440" s="1090"/>
      <c r="AD440" s="1090"/>
      <c r="AE440" s="1090"/>
    </row>
    <row r="441" spans="1:31">
      <c r="A441" s="1090"/>
      <c r="B441" s="1090"/>
      <c r="C441" s="1090"/>
      <c r="D441" s="1090"/>
      <c r="E441" s="1090"/>
      <c r="F441" s="1090"/>
      <c r="G441" s="1090"/>
      <c r="H441" s="1090"/>
      <c r="I441" s="1090"/>
      <c r="J441" s="1090"/>
      <c r="K441" s="1090"/>
      <c r="L441" s="1090"/>
      <c r="M441" s="1090"/>
      <c r="N441" s="1090"/>
      <c r="O441" s="1090"/>
      <c r="P441" s="1090"/>
      <c r="Q441" s="1090"/>
      <c r="R441" s="1090"/>
      <c r="S441" s="1090"/>
      <c r="T441" s="1090"/>
      <c r="U441" s="1090"/>
      <c r="V441" s="1090"/>
      <c r="W441" s="1090"/>
      <c r="X441" s="1090"/>
      <c r="Y441" s="1090"/>
      <c r="Z441" s="1090"/>
      <c r="AA441" s="1090"/>
      <c r="AB441" s="1090"/>
      <c r="AC441" s="1090"/>
      <c r="AD441" s="1090"/>
      <c r="AE441" s="1090"/>
    </row>
    <row r="442" spans="1:31">
      <c r="A442" s="1090"/>
      <c r="B442" s="1090"/>
      <c r="C442" s="1090"/>
      <c r="D442" s="1090"/>
      <c r="E442" s="1090"/>
      <c r="F442" s="1090"/>
      <c r="G442" s="1090"/>
      <c r="H442" s="1090"/>
      <c r="I442" s="1090"/>
      <c r="J442" s="1090"/>
      <c r="K442" s="1090"/>
      <c r="L442" s="1090"/>
      <c r="M442" s="1090"/>
      <c r="N442" s="1090"/>
      <c r="O442" s="1090"/>
      <c r="P442" s="1090"/>
      <c r="Q442" s="1090"/>
      <c r="R442" s="1090"/>
      <c r="S442" s="1090"/>
      <c r="T442" s="1090"/>
      <c r="U442" s="1090"/>
      <c r="V442" s="1090"/>
      <c r="W442" s="1090"/>
      <c r="X442" s="1090"/>
      <c r="Y442" s="1090"/>
      <c r="Z442" s="1090"/>
      <c r="AA442" s="1090"/>
      <c r="AB442" s="1090"/>
      <c r="AC442" s="1090"/>
      <c r="AD442" s="1090"/>
      <c r="AE442" s="1090"/>
    </row>
    <row r="443" spans="1:31">
      <c r="A443" s="1090"/>
      <c r="B443" s="1090"/>
      <c r="C443" s="1090"/>
      <c r="D443" s="1090"/>
      <c r="E443" s="1090"/>
      <c r="F443" s="1090"/>
      <c r="G443" s="1090"/>
      <c r="H443" s="1090"/>
      <c r="I443" s="1090"/>
      <c r="J443" s="1090"/>
      <c r="K443" s="1090"/>
      <c r="L443" s="1090"/>
      <c r="M443" s="1090"/>
      <c r="N443" s="1090"/>
      <c r="O443" s="1090"/>
      <c r="P443" s="1090"/>
      <c r="Q443" s="1090"/>
      <c r="R443" s="1090"/>
      <c r="S443" s="1090"/>
      <c r="T443" s="1090"/>
      <c r="U443" s="1090"/>
      <c r="V443" s="1090"/>
      <c r="W443" s="1090"/>
      <c r="X443" s="1090"/>
      <c r="Y443" s="1090"/>
      <c r="Z443" s="1090"/>
      <c r="AA443" s="1090"/>
      <c r="AB443" s="1090"/>
      <c r="AC443" s="1090"/>
      <c r="AD443" s="1090"/>
      <c r="AE443" s="1090"/>
    </row>
    <row r="444" spans="1:31">
      <c r="A444" s="1090"/>
      <c r="B444" s="1090"/>
      <c r="C444" s="1090"/>
      <c r="D444" s="1090"/>
      <c r="E444" s="1090"/>
      <c r="F444" s="1090"/>
      <c r="G444" s="1090"/>
      <c r="H444" s="1090"/>
      <c r="I444" s="1090"/>
      <c r="J444" s="1090"/>
      <c r="K444" s="1090"/>
      <c r="L444" s="1090"/>
      <c r="M444" s="1090"/>
      <c r="N444" s="1090"/>
      <c r="O444" s="1090"/>
      <c r="P444" s="1090"/>
      <c r="Q444" s="1090"/>
      <c r="R444" s="1090"/>
      <c r="S444" s="1090"/>
      <c r="T444" s="1090"/>
      <c r="U444" s="1090"/>
      <c r="V444" s="1090"/>
      <c r="W444" s="1090"/>
      <c r="X444" s="1090"/>
      <c r="Y444" s="1090"/>
      <c r="Z444" s="1090"/>
      <c r="AA444" s="1090"/>
      <c r="AB444" s="1090"/>
      <c r="AC444" s="1090"/>
      <c r="AD444" s="1090"/>
      <c r="AE444" s="1090"/>
    </row>
    <row r="445" spans="1:31">
      <c r="A445" s="1090"/>
      <c r="B445" s="1090"/>
      <c r="C445" s="1090"/>
      <c r="D445" s="1090"/>
      <c r="E445" s="1090"/>
      <c r="F445" s="1090"/>
      <c r="G445" s="1090"/>
      <c r="H445" s="1090"/>
      <c r="I445" s="1090"/>
      <c r="J445" s="1090"/>
      <c r="K445" s="1090"/>
      <c r="L445" s="1090"/>
      <c r="M445" s="1090"/>
      <c r="N445" s="1090"/>
      <c r="O445" s="1090"/>
      <c r="P445" s="1090"/>
      <c r="Q445" s="1090"/>
      <c r="R445" s="1090"/>
      <c r="S445" s="1090"/>
      <c r="T445" s="1090"/>
      <c r="U445" s="1090"/>
      <c r="V445" s="1090"/>
      <c r="W445" s="1090"/>
      <c r="X445" s="1090"/>
      <c r="Y445" s="1090"/>
      <c r="Z445" s="1090"/>
      <c r="AA445" s="1090"/>
      <c r="AB445" s="1090"/>
      <c r="AC445" s="1090"/>
      <c r="AD445" s="1090"/>
      <c r="AE445" s="1090"/>
    </row>
    <row r="446" spans="1:31">
      <c r="A446" s="1090"/>
      <c r="B446" s="1090"/>
      <c r="C446" s="1090"/>
      <c r="D446" s="1090"/>
      <c r="E446" s="1090"/>
      <c r="F446" s="1090"/>
      <c r="G446" s="1090"/>
      <c r="H446" s="1090"/>
      <c r="I446" s="1090"/>
      <c r="J446" s="1090"/>
      <c r="K446" s="1090"/>
      <c r="L446" s="1090"/>
      <c r="M446" s="1090"/>
      <c r="N446" s="1090"/>
      <c r="O446" s="1090"/>
      <c r="P446" s="1090"/>
      <c r="Q446" s="1090"/>
      <c r="R446" s="1090"/>
      <c r="S446" s="1090"/>
      <c r="T446" s="1090"/>
      <c r="U446" s="1090"/>
      <c r="V446" s="1090"/>
      <c r="W446" s="1090"/>
      <c r="X446" s="1090"/>
      <c r="Y446" s="1090"/>
      <c r="Z446" s="1090"/>
      <c r="AA446" s="1090"/>
      <c r="AB446" s="1090"/>
      <c r="AC446" s="1090"/>
      <c r="AD446" s="1090"/>
      <c r="AE446" s="1090"/>
    </row>
    <row r="447" spans="1:31">
      <c r="A447" s="1090"/>
      <c r="B447" s="1090"/>
      <c r="C447" s="1090"/>
      <c r="D447" s="1090"/>
      <c r="E447" s="1090"/>
      <c r="F447" s="1090"/>
      <c r="G447" s="1090"/>
      <c r="H447" s="1090"/>
      <c r="I447" s="1090"/>
      <c r="J447" s="1090"/>
      <c r="K447" s="1090"/>
      <c r="L447" s="1090"/>
      <c r="M447" s="1090"/>
      <c r="N447" s="1090"/>
      <c r="O447" s="1090"/>
      <c r="P447" s="1090"/>
      <c r="Q447" s="1090"/>
      <c r="R447" s="1090"/>
      <c r="S447" s="1090"/>
      <c r="T447" s="1090"/>
      <c r="U447" s="1090"/>
      <c r="V447" s="1090"/>
      <c r="W447" s="1090"/>
      <c r="X447" s="1090"/>
      <c r="Y447" s="1090"/>
      <c r="Z447" s="1090"/>
      <c r="AA447" s="1090"/>
      <c r="AB447" s="1090"/>
      <c r="AC447" s="1090"/>
      <c r="AD447" s="1090"/>
      <c r="AE447" s="1090"/>
    </row>
    <row r="448" spans="1:31">
      <c r="A448" s="1090"/>
      <c r="B448" s="1090"/>
      <c r="C448" s="1090"/>
      <c r="D448" s="1090"/>
      <c r="E448" s="1090"/>
      <c r="F448" s="1090"/>
      <c r="G448" s="1090"/>
      <c r="H448" s="1090"/>
      <c r="I448" s="1090"/>
      <c r="J448" s="1090"/>
      <c r="K448" s="1090"/>
      <c r="L448" s="1090"/>
      <c r="M448" s="1090"/>
      <c r="N448" s="1090"/>
      <c r="O448" s="1090"/>
      <c r="P448" s="1090"/>
      <c r="Q448" s="1090"/>
      <c r="R448" s="1090"/>
      <c r="S448" s="1090"/>
      <c r="T448" s="1090"/>
      <c r="U448" s="1090"/>
      <c r="V448" s="1090"/>
      <c r="W448" s="1090"/>
      <c r="X448" s="1090"/>
      <c r="Y448" s="1090"/>
      <c r="Z448" s="1090"/>
      <c r="AA448" s="1090"/>
      <c r="AB448" s="1090"/>
      <c r="AC448" s="1090"/>
      <c r="AD448" s="1090"/>
      <c r="AE448" s="1090"/>
    </row>
    <row r="449" spans="1:31">
      <c r="A449" s="1090"/>
      <c r="B449" s="1090"/>
      <c r="C449" s="1090"/>
      <c r="D449" s="1090"/>
      <c r="E449" s="1090"/>
      <c r="F449" s="1090"/>
      <c r="G449" s="1090"/>
      <c r="H449" s="1090"/>
      <c r="I449" s="1090"/>
      <c r="J449" s="1090"/>
      <c r="K449" s="1090"/>
      <c r="L449" s="1090"/>
      <c r="M449" s="1090"/>
      <c r="N449" s="1090"/>
      <c r="O449" s="1090"/>
      <c r="P449" s="1090"/>
      <c r="Q449" s="1090"/>
      <c r="R449" s="1090"/>
      <c r="S449" s="1090"/>
      <c r="T449" s="1090"/>
      <c r="U449" s="1090"/>
      <c r="V449" s="1090"/>
      <c r="W449" s="1090"/>
      <c r="X449" s="1090"/>
      <c r="Y449" s="1090"/>
      <c r="Z449" s="1090"/>
      <c r="AA449" s="1090"/>
      <c r="AB449" s="1090"/>
      <c r="AC449" s="1090"/>
      <c r="AD449" s="1090"/>
      <c r="AE449" s="1090"/>
    </row>
    <row r="450" spans="1:31">
      <c r="A450" s="1090"/>
      <c r="B450" s="1090"/>
      <c r="C450" s="1090"/>
      <c r="D450" s="1090"/>
      <c r="E450" s="1090"/>
      <c r="F450" s="1090"/>
      <c r="G450" s="1090"/>
      <c r="H450" s="1090"/>
      <c r="I450" s="1090"/>
      <c r="J450" s="1090"/>
      <c r="K450" s="1090"/>
      <c r="L450" s="1090"/>
      <c r="M450" s="1090"/>
      <c r="N450" s="1090"/>
      <c r="O450" s="1090"/>
      <c r="P450" s="1090"/>
      <c r="Q450" s="1090"/>
      <c r="R450" s="1090"/>
      <c r="S450" s="1090"/>
      <c r="T450" s="1090"/>
      <c r="U450" s="1090"/>
      <c r="V450" s="1090"/>
      <c r="W450" s="1090"/>
      <c r="X450" s="1090"/>
      <c r="Y450" s="1090"/>
      <c r="Z450" s="1090"/>
      <c r="AA450" s="1090"/>
      <c r="AB450" s="1090"/>
      <c r="AC450" s="1090"/>
      <c r="AD450" s="1090"/>
      <c r="AE450" s="1090"/>
    </row>
    <row r="451" spans="1:31">
      <c r="A451" s="1090"/>
      <c r="B451" s="1090"/>
      <c r="C451" s="1090"/>
      <c r="D451" s="1090"/>
      <c r="E451" s="1090"/>
      <c r="F451" s="1090"/>
      <c r="G451" s="1090"/>
      <c r="H451" s="1090"/>
      <c r="I451" s="1090"/>
      <c r="J451" s="1090"/>
      <c r="K451" s="1090"/>
      <c r="L451" s="1090"/>
      <c r="M451" s="1090"/>
      <c r="N451" s="1090"/>
      <c r="O451" s="1090"/>
      <c r="P451" s="1090"/>
      <c r="Q451" s="1090"/>
      <c r="R451" s="1090"/>
      <c r="S451" s="1090"/>
      <c r="T451" s="1090"/>
      <c r="U451" s="1090"/>
      <c r="V451" s="1090"/>
      <c r="W451" s="1090"/>
      <c r="X451" s="1090"/>
      <c r="Y451" s="1090"/>
      <c r="Z451" s="1090"/>
      <c r="AA451" s="1090"/>
      <c r="AB451" s="1090"/>
      <c r="AC451" s="1090"/>
      <c r="AD451" s="1090"/>
      <c r="AE451" s="1090"/>
    </row>
    <row r="452" spans="1:31">
      <c r="A452" s="1090"/>
      <c r="B452" s="1090"/>
      <c r="C452" s="1090"/>
      <c r="D452" s="1090"/>
      <c r="E452" s="1090"/>
      <c r="F452" s="1090"/>
      <c r="G452" s="1090"/>
      <c r="H452" s="1090"/>
      <c r="I452" s="1090"/>
      <c r="J452" s="1090"/>
      <c r="K452" s="1090"/>
      <c r="L452" s="1090"/>
      <c r="M452" s="1090"/>
      <c r="N452" s="1090"/>
      <c r="O452" s="1090"/>
      <c r="P452" s="1090"/>
      <c r="Q452" s="1090"/>
      <c r="R452" s="1090"/>
      <c r="S452" s="1090"/>
      <c r="T452" s="1090"/>
      <c r="U452" s="1090"/>
      <c r="V452" s="1090"/>
      <c r="W452" s="1090"/>
      <c r="X452" s="1090"/>
      <c r="Y452" s="1090"/>
      <c r="Z452" s="1090"/>
      <c r="AA452" s="1090"/>
      <c r="AB452" s="1090"/>
      <c r="AC452" s="1090"/>
      <c r="AD452" s="1090"/>
      <c r="AE452" s="1090"/>
    </row>
    <row r="453" spans="1:31">
      <c r="A453" s="1090"/>
      <c r="B453" s="1090"/>
      <c r="C453" s="1090"/>
      <c r="D453" s="1090"/>
      <c r="E453" s="1090"/>
      <c r="F453" s="1090"/>
      <c r="G453" s="1090"/>
      <c r="H453" s="1090"/>
      <c r="I453" s="1090"/>
      <c r="J453" s="1090"/>
      <c r="K453" s="1090"/>
      <c r="L453" s="1090"/>
      <c r="M453" s="1090"/>
      <c r="N453" s="1090"/>
      <c r="O453" s="1090"/>
      <c r="P453" s="1090"/>
      <c r="Q453" s="1090"/>
      <c r="R453" s="1090"/>
      <c r="S453" s="1090"/>
      <c r="T453" s="1090"/>
      <c r="U453" s="1090"/>
      <c r="V453" s="1090"/>
      <c r="W453" s="1090"/>
      <c r="X453" s="1090"/>
      <c r="Y453" s="1090"/>
      <c r="Z453" s="1090"/>
      <c r="AA453" s="1090"/>
      <c r="AB453" s="1090"/>
      <c r="AC453" s="1090"/>
      <c r="AD453" s="1090"/>
      <c r="AE453" s="1090"/>
    </row>
    <row r="454" spans="1:31">
      <c r="A454" s="1090"/>
      <c r="B454" s="1090"/>
      <c r="C454" s="1090"/>
      <c r="D454" s="1090"/>
      <c r="E454" s="1090"/>
      <c r="F454" s="1090"/>
      <c r="G454" s="1090"/>
      <c r="H454" s="1090"/>
      <c r="I454" s="1090"/>
      <c r="J454" s="1090"/>
      <c r="K454" s="1090"/>
      <c r="L454" s="1090"/>
      <c r="M454" s="1090"/>
      <c r="N454" s="1090"/>
      <c r="O454" s="1090"/>
      <c r="P454" s="1090"/>
      <c r="Q454" s="1090"/>
      <c r="R454" s="1090"/>
      <c r="S454" s="1090"/>
      <c r="T454" s="1090"/>
      <c r="U454" s="1090"/>
      <c r="V454" s="1090"/>
      <c r="W454" s="1090"/>
      <c r="X454" s="1090"/>
      <c r="Y454" s="1090"/>
      <c r="Z454" s="1090"/>
      <c r="AA454" s="1090"/>
      <c r="AB454" s="1090"/>
      <c r="AC454" s="1090"/>
      <c r="AD454" s="1090"/>
      <c r="AE454" s="1090"/>
    </row>
    <row r="455" spans="1:31">
      <c r="A455" s="1090"/>
      <c r="B455" s="1090"/>
      <c r="C455" s="1090"/>
      <c r="D455" s="1090"/>
      <c r="E455" s="1090"/>
      <c r="F455" s="1090"/>
      <c r="G455" s="1090"/>
      <c r="H455" s="1090"/>
      <c r="I455" s="1090"/>
      <c r="J455" s="1090"/>
      <c r="K455" s="1090"/>
      <c r="L455" s="1090"/>
      <c r="M455" s="1090"/>
      <c r="N455" s="1090"/>
      <c r="O455" s="1090"/>
      <c r="P455" s="1090"/>
      <c r="Q455" s="1090"/>
      <c r="R455" s="1090"/>
      <c r="S455" s="1090"/>
      <c r="T455" s="1090"/>
      <c r="U455" s="1090"/>
      <c r="V455" s="1090"/>
      <c r="W455" s="1090"/>
      <c r="X455" s="1090"/>
      <c r="Y455" s="1090"/>
      <c r="Z455" s="1090"/>
      <c r="AA455" s="1090"/>
      <c r="AB455" s="1090"/>
      <c r="AC455" s="1090"/>
      <c r="AD455" s="1090"/>
      <c r="AE455" s="1090"/>
    </row>
    <row r="456" spans="1:31">
      <c r="A456" s="1090"/>
      <c r="B456" s="1090"/>
      <c r="C456" s="1090"/>
      <c r="D456" s="1090"/>
      <c r="E456" s="1090"/>
      <c r="F456" s="1090"/>
      <c r="G456" s="1090"/>
      <c r="H456" s="1090"/>
      <c r="I456" s="1090"/>
      <c r="J456" s="1090"/>
      <c r="K456" s="1090"/>
      <c r="L456" s="1090"/>
      <c r="M456" s="1090"/>
      <c r="N456" s="1090"/>
      <c r="O456" s="1090"/>
      <c r="P456" s="1090"/>
      <c r="Q456" s="1090"/>
      <c r="R456" s="1090"/>
      <c r="S456" s="1090"/>
      <c r="T456" s="1090"/>
      <c r="U456" s="1090"/>
      <c r="V456" s="1090"/>
      <c r="W456" s="1090"/>
      <c r="X456" s="1090"/>
      <c r="Y456" s="1090"/>
      <c r="Z456" s="1090"/>
      <c r="AA456" s="1090"/>
      <c r="AB456" s="1090"/>
      <c r="AC456" s="1090"/>
      <c r="AD456" s="1090"/>
      <c r="AE456" s="1090"/>
    </row>
    <row r="457" spans="1:31">
      <c r="A457" s="1090"/>
      <c r="B457" s="1090"/>
      <c r="C457" s="1090"/>
      <c r="D457" s="1090"/>
      <c r="E457" s="1090"/>
      <c r="F457" s="1090"/>
      <c r="G457" s="1090"/>
      <c r="H457" s="1090"/>
      <c r="I457" s="1090"/>
      <c r="J457" s="1090"/>
      <c r="K457" s="1090"/>
      <c r="L457" s="1090"/>
      <c r="M457" s="1090"/>
      <c r="N457" s="1090"/>
      <c r="O457" s="1090"/>
      <c r="P457" s="1090"/>
      <c r="Q457" s="1090"/>
      <c r="R457" s="1090"/>
      <c r="S457" s="1090"/>
      <c r="T457" s="1090"/>
      <c r="U457" s="1090"/>
      <c r="V457" s="1090"/>
      <c r="W457" s="1090"/>
      <c r="X457" s="1090"/>
      <c r="Y457" s="1090"/>
      <c r="Z457" s="1090"/>
      <c r="AA457" s="1090"/>
      <c r="AB457" s="1090"/>
      <c r="AC457" s="1090"/>
      <c r="AD457" s="1090"/>
      <c r="AE457" s="1090"/>
    </row>
    <row r="458" spans="1:31">
      <c r="A458" s="1090"/>
      <c r="B458" s="1090"/>
      <c r="C458" s="1090"/>
      <c r="D458" s="1090"/>
      <c r="E458" s="1090"/>
      <c r="F458" s="1090"/>
      <c r="G458" s="1090"/>
      <c r="H458" s="1090"/>
      <c r="I458" s="1090"/>
      <c r="J458" s="1090"/>
      <c r="K458" s="1090"/>
      <c r="L458" s="1090"/>
      <c r="M458" s="1090"/>
      <c r="N458" s="1090"/>
      <c r="O458" s="1090"/>
      <c r="P458" s="1090"/>
      <c r="Q458" s="1090"/>
      <c r="R458" s="1090"/>
      <c r="S458" s="1090"/>
      <c r="T458" s="1090"/>
      <c r="U458" s="1090"/>
      <c r="V458" s="1090"/>
      <c r="W458" s="1090"/>
      <c r="X458" s="1090"/>
      <c r="Y458" s="1090"/>
      <c r="Z458" s="1090"/>
      <c r="AA458" s="1090"/>
      <c r="AB458" s="1090"/>
      <c r="AC458" s="1090"/>
      <c r="AD458" s="1090"/>
      <c r="AE458" s="1090"/>
    </row>
    <row r="459" spans="1:31">
      <c r="A459" s="1090"/>
      <c r="B459" s="1090"/>
      <c r="C459" s="1090"/>
      <c r="D459" s="1090"/>
      <c r="E459" s="1090"/>
      <c r="F459" s="1090"/>
      <c r="G459" s="1090"/>
      <c r="H459" s="1090"/>
      <c r="I459" s="1090"/>
      <c r="J459" s="1090"/>
      <c r="K459" s="1090"/>
      <c r="L459" s="1090"/>
      <c r="M459" s="1090"/>
      <c r="N459" s="1090"/>
      <c r="O459" s="1090"/>
      <c r="P459" s="1090"/>
      <c r="Q459" s="1090"/>
      <c r="R459" s="1090"/>
      <c r="S459" s="1090"/>
      <c r="T459" s="1090"/>
      <c r="U459" s="1090"/>
      <c r="V459" s="1090"/>
      <c r="W459" s="1090"/>
      <c r="X459" s="1090"/>
      <c r="Y459" s="1090"/>
      <c r="Z459" s="1090"/>
      <c r="AA459" s="1090"/>
      <c r="AB459" s="1090"/>
      <c r="AC459" s="1090"/>
      <c r="AD459" s="1090"/>
      <c r="AE459" s="1090"/>
    </row>
    <row r="460" spans="1:31">
      <c r="A460" s="1090"/>
      <c r="B460" s="1090"/>
      <c r="C460" s="1090"/>
      <c r="D460" s="1090"/>
      <c r="E460" s="1090"/>
      <c r="F460" s="1090"/>
      <c r="G460" s="1090"/>
      <c r="H460" s="1090"/>
      <c r="I460" s="1090"/>
      <c r="J460" s="1090"/>
      <c r="K460" s="1090"/>
      <c r="L460" s="1090"/>
      <c r="M460" s="1090"/>
      <c r="N460" s="1090"/>
      <c r="O460" s="1090"/>
      <c r="P460" s="1090"/>
      <c r="Q460" s="1090"/>
      <c r="R460" s="1090"/>
      <c r="S460" s="1090"/>
      <c r="T460" s="1090"/>
      <c r="U460" s="1090"/>
      <c r="V460" s="1090"/>
      <c r="W460" s="1090"/>
      <c r="X460" s="1090"/>
      <c r="Y460" s="1090"/>
      <c r="Z460" s="1090"/>
      <c r="AA460" s="1090"/>
      <c r="AB460" s="1090"/>
      <c r="AC460" s="1090"/>
      <c r="AD460" s="1090"/>
      <c r="AE460" s="1090"/>
    </row>
    <row r="461" spans="1:31">
      <c r="A461" s="1090"/>
      <c r="B461" s="1090"/>
      <c r="C461" s="1090"/>
      <c r="D461" s="1090"/>
      <c r="E461" s="1090"/>
      <c r="F461" s="1090"/>
      <c r="G461" s="1090"/>
      <c r="H461" s="1090"/>
      <c r="I461" s="1090"/>
      <c r="J461" s="1090"/>
      <c r="K461" s="1090"/>
      <c r="L461" s="1090"/>
      <c r="M461" s="1090"/>
      <c r="N461" s="1090"/>
      <c r="O461" s="1090"/>
      <c r="P461" s="1090"/>
      <c r="Q461" s="1090"/>
      <c r="R461" s="1090"/>
      <c r="S461" s="1090"/>
      <c r="T461" s="1090"/>
      <c r="U461" s="1090"/>
      <c r="V461" s="1090"/>
      <c r="W461" s="1090"/>
      <c r="X461" s="1090"/>
      <c r="Y461" s="1090"/>
      <c r="Z461" s="1090"/>
      <c r="AA461" s="1090"/>
      <c r="AB461" s="1090"/>
      <c r="AC461" s="1090"/>
      <c r="AD461" s="1090"/>
      <c r="AE461" s="1090"/>
    </row>
    <row r="462" spans="1:31">
      <c r="A462" s="1090"/>
      <c r="B462" s="1090"/>
      <c r="C462" s="1090"/>
      <c r="D462" s="1090"/>
      <c r="E462" s="1090"/>
      <c r="F462" s="1090"/>
      <c r="G462" s="1090"/>
      <c r="H462" s="1090"/>
      <c r="I462" s="1090"/>
      <c r="J462" s="1090"/>
      <c r="K462" s="1090"/>
      <c r="L462" s="1090"/>
      <c r="M462" s="1090"/>
      <c r="N462" s="1090"/>
      <c r="O462" s="1090"/>
      <c r="P462" s="1090"/>
      <c r="Q462" s="1090"/>
      <c r="R462" s="1090"/>
      <c r="S462" s="1090"/>
      <c r="T462" s="1090"/>
      <c r="U462" s="1090"/>
      <c r="V462" s="1090"/>
      <c r="W462" s="1090"/>
      <c r="X462" s="1090"/>
      <c r="Y462" s="1090"/>
      <c r="Z462" s="1090"/>
      <c r="AA462" s="1090"/>
      <c r="AB462" s="1090"/>
      <c r="AC462" s="1090"/>
      <c r="AD462" s="1090"/>
      <c r="AE462" s="1090"/>
    </row>
    <row r="463" spans="1:31">
      <c r="A463" s="1090"/>
      <c r="B463" s="1090"/>
      <c r="C463" s="1090"/>
      <c r="D463" s="1090"/>
      <c r="E463" s="1090"/>
      <c r="F463" s="1090"/>
      <c r="G463" s="1090"/>
      <c r="H463" s="1090"/>
      <c r="I463" s="1090"/>
      <c r="J463" s="1090"/>
      <c r="K463" s="1090"/>
      <c r="L463" s="1090"/>
      <c r="M463" s="1090"/>
      <c r="N463" s="1090"/>
      <c r="O463" s="1090"/>
      <c r="P463" s="1090"/>
      <c r="Q463" s="1090"/>
      <c r="R463" s="1090"/>
      <c r="S463" s="1090"/>
      <c r="T463" s="1090"/>
      <c r="U463" s="1090"/>
      <c r="V463" s="1090"/>
      <c r="W463" s="1090"/>
      <c r="X463" s="1090"/>
      <c r="Y463" s="1090"/>
      <c r="Z463" s="1090"/>
      <c r="AA463" s="1090"/>
      <c r="AB463" s="1090"/>
      <c r="AC463" s="1090"/>
      <c r="AD463" s="1090"/>
      <c r="AE463" s="1090"/>
    </row>
    <row r="464" spans="1:31">
      <c r="A464" s="1090"/>
      <c r="B464" s="1090"/>
      <c r="C464" s="1090"/>
      <c r="D464" s="1090"/>
      <c r="E464" s="1090"/>
      <c r="F464" s="1090"/>
      <c r="G464" s="1090"/>
      <c r="H464" s="1090"/>
      <c r="I464" s="1090"/>
      <c r="J464" s="1090"/>
      <c r="K464" s="1090"/>
      <c r="L464" s="1090"/>
      <c r="M464" s="1090"/>
      <c r="N464" s="1090"/>
      <c r="O464" s="1090"/>
      <c r="P464" s="1090"/>
      <c r="Q464" s="1090"/>
      <c r="R464" s="1090"/>
      <c r="S464" s="1090"/>
      <c r="T464" s="1090"/>
      <c r="U464" s="1090"/>
      <c r="V464" s="1090"/>
      <c r="W464" s="1090"/>
      <c r="X464" s="1090"/>
      <c r="Y464" s="1090"/>
      <c r="Z464" s="1090"/>
      <c r="AA464" s="1090"/>
      <c r="AB464" s="1090"/>
      <c r="AC464" s="1090"/>
      <c r="AD464" s="1090"/>
      <c r="AE464" s="1090"/>
    </row>
    <row r="465" spans="1:31">
      <c r="A465" s="1090"/>
      <c r="B465" s="1090"/>
      <c r="C465" s="1090"/>
      <c r="D465" s="1090"/>
      <c r="E465" s="1090"/>
      <c r="F465" s="1090"/>
      <c r="G465" s="1090"/>
      <c r="H465" s="1090"/>
      <c r="I465" s="1090"/>
      <c r="J465" s="1090"/>
      <c r="K465" s="1090"/>
      <c r="L465" s="1090"/>
      <c r="M465" s="1090"/>
      <c r="N465" s="1090"/>
      <c r="O465" s="1090"/>
      <c r="P465" s="1090"/>
      <c r="Q465" s="1090"/>
      <c r="R465" s="1090"/>
      <c r="S465" s="1090"/>
      <c r="T465" s="1090"/>
      <c r="U465" s="1090"/>
      <c r="V465" s="1090"/>
      <c r="W465" s="1090"/>
      <c r="X465" s="1090"/>
      <c r="Y465" s="1090"/>
      <c r="Z465" s="1090"/>
      <c r="AA465" s="1090"/>
      <c r="AB465" s="1090"/>
      <c r="AC465" s="1090"/>
      <c r="AD465" s="1090"/>
      <c r="AE465" s="1090"/>
    </row>
    <row r="466" spans="1:31">
      <c r="A466" s="1090"/>
      <c r="B466" s="1090"/>
      <c r="C466" s="1090"/>
      <c r="D466" s="1090"/>
      <c r="E466" s="1090"/>
      <c r="F466" s="1090"/>
      <c r="G466" s="1090"/>
      <c r="H466" s="1090"/>
      <c r="I466" s="1090"/>
      <c r="J466" s="1090"/>
      <c r="K466" s="1090"/>
      <c r="L466" s="1090"/>
      <c r="M466" s="1090"/>
      <c r="N466" s="1090"/>
      <c r="O466" s="1090"/>
      <c r="P466" s="1090"/>
      <c r="Q466" s="1090"/>
      <c r="R466" s="1090"/>
      <c r="S466" s="1090"/>
      <c r="T466" s="1090"/>
      <c r="U466" s="1090"/>
      <c r="V466" s="1090"/>
      <c r="W466" s="1090"/>
      <c r="X466" s="1090"/>
      <c r="Y466" s="1090"/>
      <c r="Z466" s="1090"/>
      <c r="AA466" s="1090"/>
      <c r="AB466" s="1090"/>
      <c r="AC466" s="1090"/>
      <c r="AD466" s="1090"/>
      <c r="AE466" s="1090"/>
    </row>
    <row r="467" spans="1:31">
      <c r="A467" s="1090"/>
      <c r="B467" s="1090"/>
      <c r="C467" s="1090"/>
      <c r="D467" s="1090"/>
      <c r="E467" s="1090"/>
      <c r="F467" s="1090"/>
      <c r="G467" s="1090"/>
      <c r="H467" s="1090"/>
      <c r="I467" s="1090"/>
      <c r="J467" s="1090"/>
      <c r="K467" s="1090"/>
      <c r="L467" s="1090"/>
      <c r="M467" s="1090"/>
      <c r="N467" s="1090"/>
      <c r="O467" s="1090"/>
      <c r="P467" s="1090"/>
      <c r="Q467" s="1090"/>
      <c r="R467" s="1090"/>
      <c r="S467" s="1090"/>
      <c r="T467" s="1090"/>
      <c r="U467" s="1090"/>
      <c r="V467" s="1090"/>
      <c r="W467" s="1090"/>
      <c r="X467" s="1090"/>
      <c r="Y467" s="1090"/>
      <c r="Z467" s="1090"/>
      <c r="AA467" s="1090"/>
      <c r="AB467" s="1090"/>
      <c r="AC467" s="1090"/>
      <c r="AD467" s="1090"/>
      <c r="AE467" s="1090"/>
    </row>
    <row r="468" spans="1:31">
      <c r="A468" s="1090"/>
      <c r="B468" s="1090"/>
      <c r="C468" s="1090"/>
      <c r="D468" s="1090"/>
      <c r="E468" s="1090"/>
      <c r="F468" s="1090"/>
      <c r="G468" s="1090"/>
      <c r="H468" s="1090"/>
      <c r="I468" s="1090"/>
      <c r="J468" s="1090"/>
      <c r="K468" s="1090"/>
      <c r="L468" s="1090"/>
      <c r="M468" s="1090"/>
      <c r="N468" s="1090"/>
      <c r="O468" s="1090"/>
      <c r="P468" s="1090"/>
      <c r="Q468" s="1090"/>
      <c r="R468" s="1090"/>
      <c r="S468" s="1090"/>
      <c r="T468" s="1090"/>
      <c r="U468" s="1090"/>
      <c r="V468" s="1090"/>
      <c r="W468" s="1090"/>
      <c r="X468" s="1090"/>
      <c r="Y468" s="1090"/>
      <c r="Z468" s="1090"/>
      <c r="AA468" s="1090"/>
      <c r="AB468" s="1090"/>
      <c r="AC468" s="1090"/>
      <c r="AD468" s="1090"/>
      <c r="AE468" s="1090"/>
    </row>
    <row r="469" spans="1:31">
      <c r="A469" s="1090"/>
      <c r="B469" s="1090"/>
      <c r="C469" s="1090"/>
      <c r="D469" s="1090"/>
      <c r="E469" s="1090"/>
      <c r="F469" s="1090"/>
      <c r="G469" s="1090"/>
      <c r="H469" s="1090"/>
      <c r="I469" s="1090"/>
      <c r="J469" s="1090"/>
      <c r="K469" s="1090"/>
      <c r="L469" s="1090"/>
      <c r="M469" s="1090"/>
      <c r="N469" s="1090"/>
      <c r="O469" s="1090"/>
      <c r="P469" s="1090"/>
      <c r="Q469" s="1090"/>
      <c r="R469" s="1090"/>
      <c r="S469" s="1090"/>
      <c r="T469" s="1090"/>
      <c r="U469" s="1090"/>
      <c r="V469" s="1090"/>
      <c r="W469" s="1090"/>
      <c r="X469" s="1090"/>
      <c r="Y469" s="1090"/>
      <c r="Z469" s="1090"/>
      <c r="AA469" s="1090"/>
      <c r="AB469" s="1090"/>
      <c r="AC469" s="1090"/>
      <c r="AD469" s="1090"/>
      <c r="AE469" s="1090"/>
    </row>
    <row r="470" spans="1:31">
      <c r="A470" s="1090"/>
      <c r="B470" s="1090"/>
      <c r="C470" s="1090"/>
      <c r="D470" s="1090"/>
      <c r="E470" s="1090"/>
      <c r="F470" s="1090"/>
      <c r="G470" s="1090"/>
      <c r="H470" s="1090"/>
      <c r="I470" s="1090"/>
      <c r="J470" s="1090"/>
      <c r="K470" s="1090"/>
      <c r="L470" s="1090"/>
      <c r="M470" s="1090"/>
      <c r="N470" s="1090"/>
      <c r="O470" s="1090"/>
      <c r="P470" s="1090"/>
      <c r="Q470" s="1090"/>
      <c r="R470" s="1090"/>
      <c r="S470" s="1090"/>
      <c r="T470" s="1090"/>
      <c r="U470" s="1090"/>
      <c r="V470" s="1090"/>
      <c r="W470" s="1090"/>
      <c r="X470" s="1090"/>
      <c r="Y470" s="1090"/>
      <c r="Z470" s="1090"/>
      <c r="AA470" s="1090"/>
      <c r="AB470" s="1090"/>
      <c r="AC470" s="1090"/>
      <c r="AD470" s="1090"/>
      <c r="AE470" s="1090"/>
    </row>
    <row r="471" spans="1:31">
      <c r="A471" s="1090"/>
      <c r="B471" s="1090"/>
      <c r="C471" s="1090"/>
      <c r="D471" s="1090"/>
      <c r="E471" s="1090"/>
      <c r="F471" s="1090"/>
      <c r="G471" s="1090"/>
      <c r="H471" s="1090"/>
      <c r="I471" s="1090"/>
      <c r="J471" s="1090"/>
      <c r="K471" s="1090"/>
      <c r="L471" s="1090"/>
      <c r="M471" s="1090"/>
      <c r="N471" s="1090"/>
      <c r="O471" s="1090"/>
      <c r="P471" s="1090"/>
      <c r="Q471" s="1090"/>
      <c r="R471" s="1090"/>
      <c r="S471" s="1090"/>
      <c r="T471" s="1090"/>
      <c r="U471" s="1090"/>
      <c r="V471" s="1090"/>
      <c r="W471" s="1090"/>
      <c r="X471" s="1090"/>
      <c r="Y471" s="1090"/>
      <c r="Z471" s="1090"/>
      <c r="AA471" s="1090"/>
      <c r="AB471" s="1090"/>
      <c r="AC471" s="1090"/>
      <c r="AD471" s="1090"/>
      <c r="AE471" s="1090"/>
    </row>
    <row r="472" spans="1:31">
      <c r="A472" s="1090"/>
      <c r="B472" s="1090"/>
      <c r="C472" s="1090"/>
      <c r="D472" s="1090"/>
      <c r="E472" s="1090"/>
      <c r="F472" s="1090"/>
      <c r="G472" s="1090"/>
      <c r="H472" s="1090"/>
      <c r="I472" s="1090"/>
      <c r="J472" s="1090"/>
      <c r="K472" s="1090"/>
      <c r="L472" s="1090"/>
      <c r="M472" s="1090"/>
      <c r="N472" s="1090"/>
      <c r="O472" s="1090"/>
      <c r="P472" s="1090"/>
      <c r="Q472" s="1090"/>
      <c r="R472" s="1090"/>
      <c r="S472" s="1090"/>
      <c r="T472" s="1090"/>
      <c r="U472" s="1090"/>
      <c r="V472" s="1090"/>
      <c r="W472" s="1090"/>
      <c r="X472" s="1090"/>
      <c r="Y472" s="1090"/>
      <c r="Z472" s="1090"/>
      <c r="AA472" s="1090"/>
      <c r="AB472" s="1090"/>
      <c r="AC472" s="1090"/>
      <c r="AD472" s="1090"/>
      <c r="AE472" s="1090"/>
    </row>
    <row r="473" spans="1:31">
      <c r="A473" s="1090"/>
      <c r="B473" s="1090"/>
      <c r="C473" s="1090"/>
      <c r="D473" s="1090"/>
      <c r="E473" s="1090"/>
      <c r="F473" s="1090"/>
      <c r="G473" s="1090"/>
      <c r="H473" s="1090"/>
      <c r="I473" s="1090"/>
      <c r="J473" s="1090"/>
      <c r="K473" s="1090"/>
      <c r="L473" s="1090"/>
      <c r="M473" s="1090"/>
      <c r="N473" s="1090"/>
      <c r="O473" s="1090"/>
      <c r="P473" s="1090"/>
      <c r="Q473" s="1090"/>
      <c r="R473" s="1090"/>
      <c r="S473" s="1090"/>
      <c r="T473" s="1090"/>
      <c r="U473" s="1090"/>
      <c r="V473" s="1090"/>
      <c r="W473" s="1090"/>
      <c r="X473" s="1090"/>
      <c r="Y473" s="1090"/>
      <c r="Z473" s="1090"/>
      <c r="AA473" s="1090"/>
      <c r="AB473" s="1090"/>
      <c r="AC473" s="1090"/>
      <c r="AD473" s="1090"/>
      <c r="AE473" s="1090"/>
    </row>
    <row r="474" spans="1:31">
      <c r="A474" s="1090"/>
      <c r="B474" s="1090"/>
      <c r="C474" s="1090"/>
      <c r="D474" s="1090"/>
      <c r="E474" s="1090"/>
      <c r="F474" s="1090"/>
      <c r="G474" s="1090"/>
      <c r="H474" s="1090"/>
      <c r="I474" s="1090"/>
      <c r="J474" s="1090"/>
      <c r="K474" s="1090"/>
      <c r="L474" s="1090"/>
      <c r="M474" s="1090"/>
      <c r="N474" s="1090"/>
      <c r="O474" s="1090"/>
      <c r="P474" s="1090"/>
      <c r="Q474" s="1090"/>
      <c r="R474" s="1090"/>
      <c r="S474" s="1090"/>
      <c r="T474" s="1090"/>
      <c r="U474" s="1090"/>
      <c r="V474" s="1090"/>
      <c r="W474" s="1090"/>
      <c r="X474" s="1090"/>
      <c r="Y474" s="1090"/>
      <c r="Z474" s="1090"/>
      <c r="AA474" s="1090"/>
      <c r="AB474" s="1090"/>
      <c r="AC474" s="1090"/>
      <c r="AD474" s="1090"/>
      <c r="AE474" s="1090"/>
    </row>
    <row r="475" spans="1:31">
      <c r="A475" s="1090"/>
      <c r="B475" s="1090"/>
      <c r="C475" s="1090"/>
      <c r="D475" s="1090"/>
      <c r="E475" s="1090"/>
      <c r="F475" s="1090"/>
      <c r="G475" s="1090"/>
      <c r="H475" s="1090"/>
      <c r="I475" s="1090"/>
      <c r="J475" s="1090"/>
      <c r="K475" s="1090"/>
      <c r="L475" s="1090"/>
      <c r="M475" s="1090"/>
      <c r="N475" s="1090"/>
      <c r="O475" s="1090"/>
      <c r="P475" s="1090"/>
      <c r="Q475" s="1090"/>
      <c r="R475" s="1090"/>
      <c r="S475" s="1090"/>
      <c r="T475" s="1090"/>
      <c r="U475" s="1090"/>
      <c r="V475" s="1090"/>
      <c r="W475" s="1090"/>
      <c r="X475" s="1090"/>
      <c r="Y475" s="1090"/>
      <c r="Z475" s="1090"/>
      <c r="AA475" s="1090"/>
      <c r="AB475" s="1090"/>
      <c r="AC475" s="1090"/>
      <c r="AD475" s="1090"/>
      <c r="AE475" s="1090"/>
    </row>
    <row r="476" spans="1:31">
      <c r="A476" s="1090"/>
      <c r="B476" s="1090"/>
      <c r="C476" s="1090"/>
      <c r="D476" s="1090"/>
      <c r="E476" s="1090"/>
      <c r="F476" s="1090"/>
      <c r="G476" s="1090"/>
      <c r="H476" s="1090"/>
      <c r="I476" s="1090"/>
      <c r="J476" s="1090"/>
      <c r="K476" s="1090"/>
      <c r="L476" s="1090"/>
      <c r="M476" s="1090"/>
      <c r="N476" s="1090"/>
      <c r="O476" s="1090"/>
      <c r="P476" s="1090"/>
      <c r="Q476" s="1090"/>
      <c r="R476" s="1090"/>
      <c r="S476" s="1090"/>
      <c r="T476" s="1090"/>
      <c r="U476" s="1090"/>
      <c r="V476" s="1090"/>
      <c r="W476" s="1090"/>
      <c r="X476" s="1090"/>
      <c r="Y476" s="1090"/>
      <c r="Z476" s="1090"/>
      <c r="AA476" s="1090"/>
      <c r="AB476" s="1090"/>
      <c r="AC476" s="1090"/>
      <c r="AD476" s="1090"/>
      <c r="AE476" s="1090"/>
    </row>
    <row r="477" spans="1:31">
      <c r="A477" s="1090"/>
      <c r="B477" s="1090"/>
      <c r="C477" s="1090"/>
      <c r="D477" s="1090"/>
      <c r="E477" s="1090"/>
      <c r="F477" s="1090"/>
      <c r="G477" s="1090"/>
      <c r="H477" s="1090"/>
      <c r="I477" s="1090"/>
      <c r="J477" s="1090"/>
      <c r="K477" s="1090"/>
      <c r="L477" s="1090"/>
      <c r="M477" s="1090"/>
      <c r="N477" s="1090"/>
      <c r="O477" s="1090"/>
      <c r="P477" s="1090"/>
      <c r="Q477" s="1090"/>
      <c r="R477" s="1090"/>
      <c r="S477" s="1090"/>
      <c r="T477" s="1090"/>
      <c r="U477" s="1090"/>
      <c r="V477" s="1090"/>
      <c r="W477" s="1090"/>
      <c r="X477" s="1090"/>
      <c r="Y477" s="1090"/>
      <c r="Z477" s="1090"/>
      <c r="AA477" s="1090"/>
      <c r="AB477" s="1090"/>
      <c r="AC477" s="1090"/>
      <c r="AD477" s="1090"/>
      <c r="AE477" s="1090"/>
    </row>
    <row r="478" spans="1:31">
      <c r="A478" s="1090"/>
      <c r="B478" s="1090"/>
      <c r="C478" s="1090"/>
      <c r="D478" s="1090"/>
      <c r="E478" s="1090"/>
      <c r="F478" s="1090"/>
      <c r="G478" s="1090"/>
      <c r="H478" s="1090"/>
      <c r="I478" s="1090"/>
      <c r="J478" s="1090"/>
      <c r="K478" s="1090"/>
      <c r="L478" s="1090"/>
      <c r="M478" s="1090"/>
      <c r="N478" s="1090"/>
      <c r="O478" s="1090"/>
      <c r="P478" s="1090"/>
      <c r="Q478" s="1090"/>
      <c r="R478" s="1090"/>
      <c r="S478" s="1090"/>
      <c r="T478" s="1090"/>
      <c r="U478" s="1090"/>
      <c r="V478" s="1090"/>
      <c r="W478" s="1090"/>
      <c r="X478" s="1090"/>
      <c r="Y478" s="1090"/>
      <c r="Z478" s="1090"/>
      <c r="AA478" s="1090"/>
      <c r="AB478" s="1090"/>
      <c r="AC478" s="1090"/>
      <c r="AD478" s="1090"/>
      <c r="AE478" s="1090"/>
    </row>
    <row r="479" spans="1:31">
      <c r="A479" s="1090"/>
      <c r="B479" s="1090"/>
      <c r="C479" s="1090"/>
      <c r="D479" s="1090"/>
      <c r="E479" s="1090"/>
      <c r="F479" s="1090"/>
      <c r="G479" s="1090"/>
      <c r="H479" s="1090"/>
      <c r="I479" s="1090"/>
      <c r="J479" s="1090"/>
      <c r="K479" s="1090"/>
      <c r="L479" s="1090"/>
      <c r="M479" s="1090"/>
      <c r="N479" s="1090"/>
      <c r="O479" s="1090"/>
      <c r="P479" s="1090"/>
      <c r="Q479" s="1090"/>
      <c r="R479" s="1090"/>
      <c r="S479" s="1090"/>
      <c r="T479" s="1090"/>
      <c r="U479" s="1090"/>
      <c r="V479" s="1090"/>
      <c r="W479" s="1090"/>
      <c r="X479" s="1090"/>
      <c r="Y479" s="1090"/>
      <c r="Z479" s="1090"/>
      <c r="AA479" s="1090"/>
      <c r="AB479" s="1090"/>
      <c r="AC479" s="1090"/>
      <c r="AD479" s="1090"/>
      <c r="AE479" s="1090"/>
    </row>
    <row r="480" spans="1:31">
      <c r="A480" s="1090"/>
      <c r="B480" s="1090"/>
      <c r="C480" s="1090"/>
      <c r="D480" s="1090"/>
      <c r="E480" s="1090"/>
      <c r="F480" s="1090"/>
      <c r="G480" s="1090"/>
      <c r="H480" s="1090"/>
      <c r="I480" s="1090"/>
      <c r="J480" s="1090"/>
      <c r="K480" s="1090"/>
      <c r="L480" s="1090"/>
      <c r="M480" s="1090"/>
      <c r="N480" s="1090"/>
      <c r="O480" s="1090"/>
      <c r="P480" s="1090"/>
      <c r="Q480" s="1090"/>
      <c r="R480" s="1090"/>
      <c r="S480" s="1090"/>
      <c r="T480" s="1090"/>
      <c r="U480" s="1090"/>
      <c r="V480" s="1090"/>
      <c r="W480" s="1090"/>
      <c r="X480" s="1090"/>
      <c r="Y480" s="1090"/>
      <c r="Z480" s="1090"/>
      <c r="AA480" s="1090"/>
      <c r="AB480" s="1090"/>
      <c r="AC480" s="1090"/>
      <c r="AD480" s="1090"/>
      <c r="AE480" s="1090"/>
    </row>
    <row r="481" spans="1:31">
      <c r="A481" s="1090"/>
      <c r="B481" s="1090"/>
      <c r="C481" s="1090"/>
      <c r="D481" s="1090"/>
      <c r="E481" s="1090"/>
      <c r="F481" s="1090"/>
      <c r="G481" s="1090"/>
      <c r="H481" s="1090"/>
      <c r="I481" s="1090"/>
      <c r="J481" s="1090"/>
      <c r="K481" s="1090"/>
      <c r="L481" s="1090"/>
      <c r="M481" s="1090"/>
      <c r="N481" s="1090"/>
      <c r="O481" s="1090"/>
      <c r="P481" s="1090"/>
      <c r="Q481" s="1090"/>
      <c r="R481" s="1090"/>
      <c r="S481" s="1090"/>
      <c r="T481" s="1090"/>
      <c r="U481" s="1090"/>
      <c r="V481" s="1090"/>
      <c r="W481" s="1090"/>
      <c r="X481" s="1090"/>
      <c r="Y481" s="1090"/>
      <c r="Z481" s="1090"/>
      <c r="AA481" s="1090"/>
      <c r="AB481" s="1090"/>
      <c r="AC481" s="1090"/>
      <c r="AD481" s="1090"/>
      <c r="AE481" s="1090"/>
    </row>
    <row r="482" spans="1:31">
      <c r="A482" s="1090"/>
      <c r="B482" s="1090"/>
      <c r="C482" s="1090"/>
      <c r="D482" s="1090"/>
      <c r="E482" s="1090"/>
      <c r="F482" s="1090"/>
      <c r="G482" s="1090"/>
      <c r="H482" s="1090"/>
      <c r="I482" s="1090"/>
      <c r="J482" s="1090"/>
      <c r="K482" s="1090"/>
      <c r="L482" s="1090"/>
      <c r="M482" s="1090"/>
      <c r="N482" s="1090"/>
      <c r="O482" s="1090"/>
      <c r="P482" s="1090"/>
      <c r="Q482" s="1090"/>
      <c r="R482" s="1090"/>
      <c r="S482" s="1090"/>
      <c r="T482" s="1090"/>
      <c r="U482" s="1090"/>
      <c r="V482" s="1090"/>
      <c r="W482" s="1090"/>
      <c r="X482" s="1090"/>
      <c r="Y482" s="1090"/>
      <c r="Z482" s="1090"/>
      <c r="AA482" s="1090"/>
      <c r="AB482" s="1090"/>
      <c r="AC482" s="1090"/>
      <c r="AD482" s="1090"/>
      <c r="AE482" s="1090"/>
    </row>
    <row r="483" spans="1:31">
      <c r="A483" s="1090"/>
      <c r="B483" s="1090"/>
      <c r="C483" s="1090"/>
      <c r="D483" s="1090"/>
      <c r="E483" s="1090"/>
      <c r="F483" s="1090"/>
      <c r="G483" s="1090"/>
      <c r="H483" s="1090"/>
      <c r="I483" s="1090"/>
      <c r="J483" s="1090"/>
      <c r="K483" s="1090"/>
      <c r="L483" s="1090"/>
      <c r="M483" s="1090"/>
      <c r="N483" s="1090"/>
      <c r="O483" s="1090"/>
      <c r="P483" s="1090"/>
      <c r="Q483" s="1090"/>
      <c r="R483" s="1090"/>
      <c r="S483" s="1090"/>
      <c r="T483" s="1090"/>
      <c r="U483" s="1090"/>
      <c r="V483" s="1090"/>
      <c r="W483" s="1090"/>
      <c r="X483" s="1090"/>
      <c r="Y483" s="1090"/>
      <c r="Z483" s="1090"/>
      <c r="AA483" s="1090"/>
      <c r="AB483" s="1090"/>
      <c r="AC483" s="1090"/>
      <c r="AD483" s="1090"/>
      <c r="AE483" s="1090"/>
    </row>
    <row r="484" spans="1:31">
      <c r="A484" s="1090"/>
      <c r="B484" s="1090"/>
      <c r="C484" s="1090"/>
      <c r="D484" s="1090"/>
      <c r="E484" s="1090"/>
      <c r="F484" s="1090"/>
      <c r="G484" s="1090"/>
      <c r="H484" s="1090"/>
      <c r="I484" s="1090"/>
      <c r="J484" s="1090"/>
      <c r="K484" s="1090"/>
      <c r="L484" s="1090"/>
      <c r="M484" s="1090"/>
      <c r="N484" s="1090"/>
      <c r="O484" s="1090"/>
      <c r="P484" s="1090"/>
      <c r="Q484" s="1090"/>
      <c r="R484" s="1090"/>
      <c r="S484" s="1090"/>
      <c r="T484" s="1090"/>
      <c r="U484" s="1090"/>
      <c r="V484" s="1090"/>
      <c r="W484" s="1090"/>
      <c r="X484" s="1090"/>
      <c r="Y484" s="1090"/>
      <c r="Z484" s="1090"/>
      <c r="AA484" s="1090"/>
      <c r="AB484" s="1090"/>
      <c r="AC484" s="1090"/>
      <c r="AD484" s="1090"/>
      <c r="AE484" s="1090"/>
    </row>
    <row r="485" spans="1:31">
      <c r="A485" s="1090"/>
      <c r="B485" s="1090"/>
      <c r="C485" s="1090"/>
      <c r="D485" s="1090"/>
      <c r="E485" s="1090"/>
      <c r="F485" s="1090"/>
      <c r="G485" s="1090"/>
      <c r="H485" s="1090"/>
      <c r="I485" s="1090"/>
      <c r="J485" s="1090"/>
      <c r="K485" s="1090"/>
      <c r="L485" s="1090"/>
      <c r="M485" s="1090"/>
      <c r="N485" s="1090"/>
      <c r="O485" s="1090"/>
      <c r="P485" s="1090"/>
      <c r="Q485" s="1090"/>
      <c r="R485" s="1090"/>
      <c r="S485" s="1090"/>
      <c r="T485" s="1090"/>
      <c r="U485" s="1090"/>
      <c r="V485" s="1090"/>
      <c r="W485" s="1090"/>
      <c r="X485" s="1090"/>
      <c r="Y485" s="1090"/>
      <c r="Z485" s="1090"/>
      <c r="AA485" s="1090"/>
      <c r="AB485" s="1090"/>
      <c r="AC485" s="1090"/>
      <c r="AD485" s="1090"/>
      <c r="AE485" s="1090"/>
    </row>
    <row r="486" spans="1:31">
      <c r="A486" s="1090"/>
      <c r="B486" s="1090"/>
      <c r="C486" s="1090"/>
      <c r="D486" s="1090"/>
      <c r="E486" s="1090"/>
      <c r="F486" s="1090"/>
      <c r="G486" s="1090"/>
      <c r="H486" s="1090"/>
      <c r="I486" s="1090"/>
      <c r="J486" s="1090"/>
      <c r="K486" s="1090"/>
      <c r="L486" s="1090"/>
      <c r="M486" s="1090"/>
      <c r="N486" s="1090"/>
      <c r="O486" s="1090"/>
      <c r="P486" s="1090"/>
      <c r="Q486" s="1090"/>
      <c r="R486" s="1090"/>
      <c r="S486" s="1090"/>
      <c r="T486" s="1090"/>
      <c r="U486" s="1090"/>
      <c r="V486" s="1090"/>
      <c r="W486" s="1090"/>
      <c r="X486" s="1090"/>
      <c r="Y486" s="1090"/>
      <c r="Z486" s="1090"/>
      <c r="AA486" s="1090"/>
      <c r="AB486" s="1090"/>
      <c r="AC486" s="1090"/>
      <c r="AD486" s="1090"/>
      <c r="AE486" s="1090"/>
    </row>
    <row r="487" spans="1:31">
      <c r="A487" s="1090"/>
      <c r="B487" s="1090"/>
      <c r="C487" s="1090"/>
      <c r="D487" s="1090"/>
      <c r="E487" s="1090"/>
      <c r="F487" s="1090"/>
      <c r="G487" s="1090"/>
      <c r="H487" s="1090"/>
      <c r="I487" s="1090"/>
      <c r="J487" s="1090"/>
      <c r="K487" s="1090"/>
      <c r="L487" s="1090"/>
      <c r="M487" s="1090"/>
      <c r="N487" s="1090"/>
      <c r="O487" s="1090"/>
      <c r="P487" s="1090"/>
      <c r="Q487" s="1090"/>
      <c r="R487" s="1090"/>
      <c r="S487" s="1090"/>
      <c r="T487" s="1090"/>
      <c r="U487" s="1090"/>
      <c r="V487" s="1090"/>
      <c r="W487" s="1090"/>
      <c r="X487" s="1090"/>
      <c r="Y487" s="1090"/>
      <c r="Z487" s="1090"/>
      <c r="AA487" s="1090"/>
      <c r="AB487" s="1090"/>
      <c r="AC487" s="1090"/>
      <c r="AD487" s="1090"/>
      <c r="AE487" s="1090"/>
    </row>
    <row r="488" spans="1:31">
      <c r="A488" s="1090"/>
      <c r="B488" s="1090"/>
      <c r="C488" s="1090"/>
      <c r="D488" s="1090"/>
      <c r="E488" s="1090"/>
      <c r="F488" s="1090"/>
      <c r="G488" s="1090"/>
      <c r="H488" s="1090"/>
      <c r="I488" s="1090"/>
      <c r="J488" s="1090"/>
      <c r="K488" s="1090"/>
      <c r="L488" s="1090"/>
      <c r="M488" s="1090"/>
      <c r="N488" s="1090"/>
      <c r="O488" s="1090"/>
      <c r="P488" s="1090"/>
      <c r="Q488" s="1090"/>
      <c r="R488" s="1090"/>
      <c r="S488" s="1090"/>
      <c r="T488" s="1090"/>
      <c r="U488" s="1090"/>
      <c r="V488" s="1090"/>
      <c r="W488" s="1090"/>
      <c r="X488" s="1090"/>
      <c r="Y488" s="1090"/>
      <c r="Z488" s="1090"/>
      <c r="AA488" s="1090"/>
      <c r="AB488" s="1090"/>
      <c r="AC488" s="1090"/>
      <c r="AD488" s="1090"/>
      <c r="AE488" s="1090"/>
    </row>
    <row r="489" spans="1:31">
      <c r="A489" s="1090"/>
      <c r="B489" s="1090"/>
      <c r="C489" s="1090"/>
      <c r="D489" s="1090"/>
      <c r="E489" s="1090"/>
      <c r="F489" s="1090"/>
      <c r="G489" s="1090"/>
      <c r="H489" s="1090"/>
      <c r="I489" s="1090"/>
      <c r="J489" s="1090"/>
      <c r="K489" s="1090"/>
      <c r="L489" s="1090"/>
      <c r="M489" s="1090"/>
      <c r="N489" s="1090"/>
      <c r="O489" s="1090"/>
      <c r="P489" s="1090"/>
      <c r="Q489" s="1090"/>
      <c r="R489" s="1090"/>
      <c r="S489" s="1090"/>
      <c r="T489" s="1090"/>
      <c r="U489" s="1090"/>
      <c r="V489" s="1090"/>
      <c r="W489" s="1090"/>
      <c r="X489" s="1090"/>
      <c r="Y489" s="1090"/>
      <c r="Z489" s="1090"/>
      <c r="AA489" s="1090"/>
      <c r="AB489" s="1090"/>
      <c r="AC489" s="1090"/>
      <c r="AD489" s="1090"/>
      <c r="AE489" s="1090"/>
    </row>
    <row r="490" spans="1:31">
      <c r="A490" s="1090"/>
      <c r="B490" s="1090"/>
      <c r="C490" s="1090"/>
      <c r="D490" s="1090"/>
      <c r="E490" s="1090"/>
      <c r="F490" s="1090"/>
      <c r="G490" s="1090"/>
      <c r="H490" s="1090"/>
      <c r="I490" s="1090"/>
      <c r="J490" s="1090"/>
      <c r="K490" s="1090"/>
      <c r="L490" s="1090"/>
      <c r="M490" s="1090"/>
      <c r="N490" s="1090"/>
      <c r="O490" s="1090"/>
      <c r="P490" s="1090"/>
      <c r="Q490" s="1090"/>
      <c r="R490" s="1090"/>
      <c r="S490" s="1090"/>
      <c r="T490" s="1090"/>
      <c r="U490" s="1090"/>
      <c r="V490" s="1090"/>
      <c r="W490" s="1090"/>
      <c r="X490" s="1090"/>
      <c r="Y490" s="1090"/>
      <c r="Z490" s="1090"/>
      <c r="AA490" s="1090"/>
      <c r="AB490" s="1090"/>
      <c r="AC490" s="1090"/>
      <c r="AD490" s="1090"/>
      <c r="AE490" s="1090"/>
    </row>
    <row r="491" spans="1:31">
      <c r="A491" s="1090"/>
      <c r="B491" s="1090"/>
      <c r="C491" s="1090"/>
      <c r="D491" s="1090"/>
      <c r="E491" s="1090"/>
      <c r="F491" s="1090"/>
      <c r="G491" s="1090"/>
      <c r="H491" s="1090"/>
      <c r="I491" s="1090"/>
      <c r="J491" s="1090"/>
      <c r="K491" s="1090"/>
      <c r="L491" s="1090"/>
      <c r="M491" s="1090"/>
      <c r="N491" s="1090"/>
      <c r="O491" s="1090"/>
      <c r="P491" s="1090"/>
      <c r="Q491" s="1090"/>
      <c r="R491" s="1090"/>
      <c r="S491" s="1090"/>
      <c r="T491" s="1090"/>
      <c r="U491" s="1090"/>
      <c r="V491" s="1090"/>
      <c r="W491" s="1090"/>
      <c r="X491" s="1090"/>
      <c r="Y491" s="1090"/>
      <c r="Z491" s="1090"/>
      <c r="AA491" s="1090"/>
      <c r="AB491" s="1090"/>
      <c r="AC491" s="1090"/>
      <c r="AD491" s="1090"/>
      <c r="AE491" s="1090"/>
    </row>
    <row r="492" spans="1:31">
      <c r="A492" s="1090"/>
      <c r="B492" s="1090"/>
      <c r="C492" s="1090"/>
      <c r="D492" s="1090"/>
      <c r="E492" s="1090"/>
      <c r="F492" s="1090"/>
      <c r="G492" s="1090"/>
      <c r="H492" s="1090"/>
      <c r="I492" s="1090"/>
      <c r="J492" s="1090"/>
      <c r="K492" s="1090"/>
      <c r="L492" s="1090"/>
      <c r="M492" s="1090"/>
      <c r="N492" s="1090"/>
      <c r="O492" s="1090"/>
      <c r="P492" s="1090"/>
      <c r="Q492" s="1090"/>
      <c r="R492" s="1090"/>
      <c r="S492" s="1090"/>
      <c r="T492" s="1090"/>
      <c r="U492" s="1090"/>
      <c r="V492" s="1090"/>
      <c r="W492" s="1090"/>
      <c r="X492" s="1090"/>
      <c r="Y492" s="1090"/>
      <c r="Z492" s="1090"/>
      <c r="AA492" s="1090"/>
      <c r="AB492" s="1090"/>
      <c r="AC492" s="1090"/>
      <c r="AD492" s="1090"/>
      <c r="AE492" s="1090"/>
    </row>
    <row r="493" spans="1:31">
      <c r="A493" s="1090"/>
      <c r="B493" s="1090"/>
      <c r="C493" s="1090"/>
      <c r="D493" s="1090"/>
      <c r="E493" s="1090"/>
      <c r="F493" s="1090"/>
      <c r="G493" s="1090"/>
      <c r="H493" s="1090"/>
      <c r="I493" s="1090"/>
      <c r="J493" s="1090"/>
      <c r="K493" s="1090"/>
      <c r="L493" s="1090"/>
      <c r="M493" s="1090"/>
      <c r="N493" s="1090"/>
      <c r="O493" s="1090"/>
      <c r="P493" s="1090"/>
      <c r="Q493" s="1090"/>
      <c r="R493" s="1090"/>
      <c r="S493" s="1090"/>
      <c r="T493" s="1090"/>
      <c r="U493" s="1090"/>
      <c r="V493" s="1090"/>
      <c r="W493" s="1090"/>
      <c r="X493" s="1090"/>
      <c r="Y493" s="1090"/>
      <c r="Z493" s="1090"/>
      <c r="AA493" s="1090"/>
      <c r="AB493" s="1090"/>
      <c r="AC493" s="1090"/>
      <c r="AD493" s="1090"/>
      <c r="AE493" s="1090"/>
    </row>
    <row r="494" spans="1:31">
      <c r="A494" s="1090"/>
      <c r="B494" s="1090"/>
      <c r="C494" s="1090"/>
      <c r="D494" s="1090"/>
      <c r="E494" s="1090"/>
      <c r="F494" s="1090"/>
      <c r="G494" s="1090"/>
      <c r="H494" s="1090"/>
      <c r="I494" s="1090"/>
      <c r="J494" s="1090"/>
      <c r="K494" s="1090"/>
      <c r="L494" s="1090"/>
      <c r="M494" s="1090"/>
      <c r="N494" s="1090"/>
      <c r="O494" s="1090"/>
      <c r="P494" s="1090"/>
      <c r="Q494" s="1090"/>
      <c r="R494" s="1090"/>
      <c r="S494" s="1090"/>
      <c r="T494" s="1090"/>
      <c r="U494" s="1090"/>
      <c r="V494" s="1090"/>
      <c r="W494" s="1090"/>
      <c r="X494" s="1090"/>
      <c r="Y494" s="1090"/>
      <c r="Z494" s="1090"/>
      <c r="AA494" s="1090"/>
      <c r="AB494" s="1090"/>
      <c r="AC494" s="1090"/>
      <c r="AD494" s="1090"/>
      <c r="AE494" s="1090"/>
    </row>
    <row r="495" spans="1:31">
      <c r="A495" s="1090"/>
      <c r="B495" s="1090"/>
      <c r="C495" s="1090"/>
      <c r="D495" s="1090"/>
      <c r="E495" s="1090"/>
      <c r="F495" s="1090"/>
      <c r="G495" s="1090"/>
      <c r="H495" s="1090"/>
      <c r="I495" s="1090"/>
      <c r="J495" s="1090"/>
      <c r="K495" s="1090"/>
      <c r="L495" s="1090"/>
      <c r="M495" s="1090"/>
      <c r="N495" s="1090"/>
      <c r="O495" s="1090"/>
      <c r="P495" s="1090"/>
      <c r="Q495" s="1090"/>
      <c r="R495" s="1090"/>
      <c r="S495" s="1090"/>
      <c r="T495" s="1090"/>
      <c r="U495" s="1090"/>
      <c r="V495" s="1090"/>
      <c r="W495" s="1090"/>
      <c r="X495" s="1090"/>
      <c r="Y495" s="1090"/>
      <c r="Z495" s="1090"/>
      <c r="AA495" s="1090"/>
      <c r="AB495" s="1090"/>
      <c r="AC495" s="1090"/>
      <c r="AD495" s="1090"/>
      <c r="AE495" s="1090"/>
    </row>
    <row r="496" spans="1:31">
      <c r="A496" s="1090"/>
      <c r="B496" s="1090"/>
      <c r="C496" s="1090"/>
      <c r="D496" s="1090"/>
      <c r="E496" s="1090"/>
      <c r="F496" s="1090"/>
      <c r="G496" s="1090"/>
      <c r="H496" s="1090"/>
      <c r="I496" s="1090"/>
      <c r="J496" s="1090"/>
      <c r="K496" s="1090"/>
      <c r="L496" s="1090"/>
      <c r="M496" s="1090"/>
      <c r="N496" s="1090"/>
      <c r="O496" s="1090"/>
      <c r="P496" s="1090"/>
      <c r="Q496" s="1090"/>
      <c r="R496" s="1090"/>
      <c r="S496" s="1090"/>
      <c r="T496" s="1090"/>
      <c r="U496" s="1090"/>
      <c r="V496" s="1090"/>
      <c r="W496" s="1090"/>
      <c r="X496" s="1090"/>
      <c r="Y496" s="1090"/>
      <c r="Z496" s="1090"/>
      <c r="AA496" s="1090"/>
      <c r="AB496" s="1090"/>
      <c r="AC496" s="1090"/>
      <c r="AD496" s="1090"/>
      <c r="AE496" s="1090"/>
    </row>
    <row r="497" spans="1:31">
      <c r="A497" s="1090"/>
      <c r="B497" s="1090"/>
      <c r="C497" s="1090"/>
      <c r="D497" s="1090"/>
      <c r="E497" s="1090"/>
      <c r="F497" s="1090"/>
      <c r="G497" s="1090"/>
      <c r="H497" s="1090"/>
      <c r="I497" s="1090"/>
      <c r="J497" s="1090"/>
      <c r="K497" s="1090"/>
      <c r="L497" s="1090"/>
      <c r="M497" s="1090"/>
      <c r="N497" s="1090"/>
      <c r="O497" s="1090"/>
      <c r="P497" s="1090"/>
      <c r="Q497" s="1090"/>
      <c r="R497" s="1090"/>
      <c r="S497" s="1090"/>
      <c r="T497" s="1090"/>
      <c r="U497" s="1090"/>
      <c r="V497" s="1090"/>
      <c r="W497" s="1090"/>
      <c r="X497" s="1090"/>
      <c r="Y497" s="1090"/>
      <c r="Z497" s="1090"/>
      <c r="AA497" s="1090"/>
      <c r="AB497" s="1090"/>
      <c r="AC497" s="1090"/>
      <c r="AD497" s="1090"/>
      <c r="AE497" s="1090"/>
    </row>
    <row r="498" spans="1:31">
      <c r="A498" s="1090"/>
      <c r="B498" s="1090"/>
      <c r="C498" s="1090"/>
      <c r="D498" s="1090"/>
      <c r="E498" s="1090"/>
      <c r="F498" s="1090"/>
      <c r="G498" s="1090"/>
      <c r="H498" s="1090"/>
      <c r="I498" s="1090"/>
      <c r="J498" s="1090"/>
      <c r="K498" s="1090"/>
      <c r="L498" s="1090"/>
      <c r="M498" s="1090"/>
      <c r="N498" s="1090"/>
      <c r="O498" s="1090"/>
      <c r="P498" s="1090"/>
      <c r="Q498" s="1090"/>
      <c r="R498" s="1090"/>
      <c r="S498" s="1090"/>
      <c r="T498" s="1090"/>
      <c r="U498" s="1090"/>
      <c r="V498" s="1090"/>
      <c r="W498" s="1090"/>
      <c r="X498" s="1090"/>
      <c r="Y498" s="1090"/>
      <c r="Z498" s="1090"/>
      <c r="AA498" s="1090"/>
      <c r="AB498" s="1090"/>
      <c r="AC498" s="1090"/>
      <c r="AD498" s="1090"/>
      <c r="AE498" s="1090"/>
    </row>
    <row r="499" spans="1:31">
      <c r="A499" s="1090"/>
      <c r="B499" s="1090"/>
      <c r="C499" s="1090"/>
      <c r="D499" s="1090"/>
      <c r="E499" s="1090"/>
      <c r="F499" s="1090"/>
      <c r="G499" s="1090"/>
      <c r="H499" s="1090"/>
      <c r="I499" s="1090"/>
      <c r="J499" s="1090"/>
      <c r="K499" s="1090"/>
      <c r="L499" s="1090"/>
      <c r="M499" s="1090"/>
      <c r="N499" s="1090"/>
      <c r="O499" s="1090"/>
      <c r="P499" s="1090"/>
      <c r="Q499" s="1090"/>
      <c r="R499" s="1090"/>
      <c r="S499" s="1090"/>
      <c r="T499" s="1090"/>
      <c r="U499" s="1090"/>
      <c r="V499" s="1090"/>
      <c r="W499" s="1090"/>
      <c r="X499" s="1090"/>
      <c r="Y499" s="1090"/>
      <c r="Z499" s="1090"/>
      <c r="AA499" s="1090"/>
      <c r="AB499" s="1090"/>
      <c r="AC499" s="1090"/>
      <c r="AD499" s="1090"/>
      <c r="AE499" s="1090"/>
    </row>
    <row r="500" spans="1:31">
      <c r="A500" s="1090"/>
      <c r="B500" s="1090"/>
      <c r="C500" s="1090"/>
      <c r="D500" s="1090"/>
      <c r="E500" s="1090"/>
      <c r="F500" s="1090"/>
      <c r="G500" s="1090"/>
      <c r="H500" s="1090"/>
      <c r="I500" s="1090"/>
      <c r="J500" s="1090"/>
      <c r="K500" s="1090"/>
      <c r="L500" s="1090"/>
      <c r="M500" s="1090"/>
      <c r="N500" s="1090"/>
      <c r="O500" s="1090"/>
      <c r="P500" s="1090"/>
      <c r="Q500" s="1090"/>
      <c r="R500" s="1090"/>
      <c r="S500" s="1090"/>
      <c r="T500" s="1090"/>
      <c r="U500" s="1090"/>
      <c r="V500" s="1090"/>
      <c r="W500" s="1090"/>
      <c r="X500" s="1090"/>
      <c r="Y500" s="1090"/>
      <c r="Z500" s="1090"/>
      <c r="AA500" s="1090"/>
      <c r="AB500" s="1090"/>
      <c r="AC500" s="1090"/>
      <c r="AD500" s="1090"/>
      <c r="AE500" s="1090"/>
    </row>
    <row r="501" spans="1:31">
      <c r="A501" s="1090"/>
      <c r="B501" s="1090"/>
      <c r="C501" s="1090"/>
      <c r="D501" s="1090"/>
      <c r="E501" s="1090"/>
      <c r="F501" s="1090"/>
      <c r="G501" s="1090"/>
      <c r="H501" s="1090"/>
      <c r="I501" s="1090"/>
      <c r="J501" s="1090"/>
      <c r="K501" s="1090"/>
      <c r="L501" s="1090"/>
      <c r="M501" s="1090"/>
      <c r="N501" s="1090"/>
      <c r="O501" s="1090"/>
      <c r="P501" s="1090"/>
      <c r="Q501" s="1090"/>
      <c r="R501" s="1090"/>
      <c r="S501" s="1090"/>
      <c r="T501" s="1090"/>
      <c r="U501" s="1090"/>
      <c r="V501" s="1090"/>
      <c r="W501" s="1090"/>
      <c r="X501" s="1090"/>
      <c r="Y501" s="1090"/>
      <c r="Z501" s="1090"/>
      <c r="AA501" s="1090"/>
      <c r="AB501" s="1090"/>
      <c r="AC501" s="1090"/>
      <c r="AD501" s="1090"/>
      <c r="AE501" s="1090"/>
    </row>
    <row r="502" spans="1:31">
      <c r="A502" s="1090"/>
      <c r="B502" s="1090"/>
      <c r="C502" s="1090"/>
      <c r="D502" s="1090"/>
      <c r="E502" s="1090"/>
      <c r="F502" s="1090"/>
      <c r="G502" s="1090"/>
      <c r="H502" s="1090"/>
      <c r="I502" s="1090"/>
      <c r="J502" s="1090"/>
      <c r="K502" s="1090"/>
      <c r="L502" s="1090"/>
      <c r="M502" s="1090"/>
      <c r="N502" s="1090"/>
      <c r="O502" s="1090"/>
      <c r="P502" s="1090"/>
      <c r="Q502" s="1090"/>
      <c r="R502" s="1090"/>
      <c r="S502" s="1090"/>
      <c r="T502" s="1090"/>
      <c r="U502" s="1090"/>
      <c r="V502" s="1090"/>
      <c r="W502" s="1090"/>
      <c r="X502" s="1090"/>
      <c r="Y502" s="1090"/>
      <c r="Z502" s="1090"/>
      <c r="AA502" s="1090"/>
      <c r="AB502" s="1090"/>
      <c r="AC502" s="1090"/>
      <c r="AD502" s="1090"/>
      <c r="AE502" s="1090"/>
    </row>
    <row r="503" spans="1:31">
      <c r="A503" s="1090"/>
      <c r="B503" s="1090"/>
      <c r="C503" s="1090"/>
      <c r="D503" s="1090"/>
      <c r="E503" s="1090"/>
      <c r="F503" s="1090"/>
      <c r="G503" s="1090"/>
      <c r="H503" s="1090"/>
      <c r="I503" s="1090"/>
      <c r="J503" s="1090"/>
      <c r="K503" s="1090"/>
      <c r="L503" s="1090"/>
      <c r="M503" s="1090"/>
      <c r="N503" s="1090"/>
      <c r="O503" s="1090"/>
      <c r="P503" s="1090"/>
      <c r="Q503" s="1090"/>
      <c r="R503" s="1090"/>
      <c r="S503" s="1090"/>
      <c r="T503" s="1090"/>
      <c r="U503" s="1090"/>
      <c r="V503" s="1090"/>
      <c r="W503" s="1090"/>
      <c r="X503" s="1090"/>
      <c r="Y503" s="1090"/>
      <c r="Z503" s="1090"/>
      <c r="AA503" s="1090"/>
      <c r="AB503" s="1090"/>
      <c r="AC503" s="1090"/>
      <c r="AD503" s="1090"/>
      <c r="AE503" s="1090"/>
    </row>
    <row r="504" spans="1:31">
      <c r="A504" s="1090"/>
      <c r="B504" s="1090"/>
      <c r="C504" s="1090"/>
      <c r="D504" s="1090"/>
      <c r="E504" s="1090"/>
      <c r="F504" s="1090"/>
      <c r="G504" s="1090"/>
      <c r="H504" s="1090"/>
      <c r="I504" s="1090"/>
      <c r="J504" s="1090"/>
      <c r="K504" s="1090"/>
      <c r="L504" s="1090"/>
      <c r="M504" s="1090"/>
      <c r="N504" s="1090"/>
      <c r="O504" s="1090"/>
      <c r="P504" s="1090"/>
      <c r="Q504" s="1090"/>
      <c r="R504" s="1090"/>
      <c r="S504" s="1090"/>
      <c r="T504" s="1090"/>
      <c r="U504" s="1090"/>
      <c r="V504" s="1090"/>
      <c r="W504" s="1090"/>
      <c r="X504" s="1090"/>
      <c r="Y504" s="1090"/>
      <c r="Z504" s="1090"/>
      <c r="AA504" s="1090"/>
      <c r="AB504" s="1090"/>
      <c r="AC504" s="1090"/>
      <c r="AD504" s="1090"/>
      <c r="AE504" s="1090"/>
    </row>
    <row r="505" spans="1:31">
      <c r="A505" s="1090"/>
      <c r="B505" s="1090"/>
      <c r="C505" s="1090"/>
      <c r="D505" s="1090"/>
      <c r="E505" s="1090"/>
      <c r="F505" s="1090"/>
      <c r="G505" s="1090"/>
      <c r="H505" s="1090"/>
      <c r="I505" s="1090"/>
      <c r="J505" s="1090"/>
      <c r="K505" s="1090"/>
      <c r="L505" s="1090"/>
      <c r="M505" s="1090"/>
      <c r="N505" s="1090"/>
      <c r="O505" s="1090"/>
      <c r="P505" s="1090"/>
      <c r="Q505" s="1090"/>
      <c r="R505" s="1090"/>
      <c r="S505" s="1090"/>
      <c r="T505" s="1090"/>
      <c r="U505" s="1090"/>
      <c r="V505" s="1090"/>
      <c r="W505" s="1090"/>
      <c r="X505" s="1090"/>
      <c r="Y505" s="1090"/>
      <c r="Z505" s="1090"/>
      <c r="AA505" s="1090"/>
      <c r="AB505" s="1090"/>
      <c r="AC505" s="1090"/>
      <c r="AD505" s="1090"/>
      <c r="AE505" s="1090"/>
    </row>
    <row r="506" spans="1:31">
      <c r="A506" s="1090"/>
      <c r="B506" s="1090"/>
      <c r="C506" s="1090"/>
      <c r="D506" s="1090"/>
      <c r="E506" s="1090"/>
      <c r="F506" s="1090"/>
      <c r="G506" s="1090"/>
      <c r="H506" s="1090"/>
      <c r="I506" s="1090"/>
      <c r="J506" s="1090"/>
      <c r="K506" s="1090"/>
      <c r="L506" s="1090"/>
      <c r="M506" s="1090"/>
      <c r="N506" s="1090"/>
      <c r="O506" s="1090"/>
      <c r="P506" s="1090"/>
      <c r="Q506" s="1090"/>
      <c r="R506" s="1090"/>
      <c r="S506" s="1090"/>
      <c r="T506" s="1090"/>
      <c r="U506" s="1090"/>
      <c r="V506" s="1090"/>
      <c r="W506" s="1090"/>
      <c r="X506" s="1090"/>
      <c r="Y506" s="1090"/>
      <c r="Z506" s="1090"/>
      <c r="AA506" s="1090"/>
      <c r="AB506" s="1090"/>
      <c r="AC506" s="1090"/>
      <c r="AD506" s="1090"/>
      <c r="AE506" s="1090"/>
    </row>
    <row r="507" spans="1:31">
      <c r="A507" s="1090"/>
      <c r="B507" s="1090"/>
      <c r="C507" s="1090"/>
      <c r="D507" s="1090"/>
      <c r="E507" s="1090"/>
      <c r="F507" s="1090"/>
      <c r="G507" s="1090"/>
      <c r="H507" s="1090"/>
      <c r="I507" s="1090"/>
      <c r="J507" s="1090"/>
      <c r="K507" s="1090"/>
      <c r="L507" s="1090"/>
      <c r="M507" s="1090"/>
      <c r="N507" s="1090"/>
      <c r="O507" s="1090"/>
      <c r="P507" s="1090"/>
      <c r="Q507" s="1090"/>
      <c r="R507" s="1090"/>
      <c r="S507" s="1090"/>
      <c r="T507" s="1090"/>
      <c r="U507" s="1090"/>
      <c r="V507" s="1090"/>
      <c r="W507" s="1090"/>
      <c r="X507" s="1090"/>
      <c r="Y507" s="1090"/>
      <c r="Z507" s="1090"/>
      <c r="AA507" s="1090"/>
      <c r="AB507" s="1090"/>
      <c r="AC507" s="1090"/>
      <c r="AD507" s="1090"/>
      <c r="AE507" s="1090"/>
    </row>
    <row r="508" spans="1:31">
      <c r="A508" s="1090"/>
      <c r="B508" s="1090"/>
      <c r="C508" s="1090"/>
      <c r="D508" s="1090"/>
      <c r="E508" s="1090"/>
      <c r="F508" s="1090"/>
      <c r="G508" s="1090"/>
      <c r="H508" s="1090"/>
      <c r="I508" s="1090"/>
      <c r="J508" s="1090"/>
      <c r="K508" s="1090"/>
      <c r="L508" s="1090"/>
      <c r="M508" s="1090"/>
      <c r="N508" s="1090"/>
      <c r="O508" s="1090"/>
      <c r="P508" s="1090"/>
      <c r="Q508" s="1090"/>
      <c r="R508" s="1090"/>
      <c r="S508" s="1090"/>
      <c r="T508" s="1090"/>
      <c r="U508" s="1090"/>
      <c r="V508" s="1090"/>
      <c r="W508" s="1090"/>
      <c r="X508" s="1090"/>
      <c r="Y508" s="1090"/>
      <c r="Z508" s="1090"/>
      <c r="AA508" s="1090"/>
      <c r="AB508" s="1090"/>
      <c r="AC508" s="1090"/>
      <c r="AD508" s="1090"/>
      <c r="AE508" s="1090"/>
    </row>
    <row r="509" spans="1:31">
      <c r="A509" s="1090"/>
      <c r="B509" s="1090"/>
      <c r="C509" s="1090"/>
      <c r="D509" s="1090"/>
      <c r="E509" s="1090"/>
      <c r="F509" s="1090"/>
      <c r="G509" s="1090"/>
      <c r="H509" s="1090"/>
      <c r="I509" s="1090"/>
      <c r="J509" s="1090"/>
      <c r="K509" s="1090"/>
      <c r="L509" s="1090"/>
      <c r="M509" s="1090"/>
      <c r="N509" s="1090"/>
      <c r="O509" s="1090"/>
      <c r="P509" s="1090"/>
      <c r="Q509" s="1090"/>
      <c r="R509" s="1090"/>
      <c r="S509" s="1090"/>
      <c r="T509" s="1090"/>
      <c r="U509" s="1090"/>
      <c r="V509" s="1090"/>
      <c r="W509" s="1090"/>
      <c r="X509" s="1090"/>
      <c r="Y509" s="1090"/>
      <c r="Z509" s="1090"/>
      <c r="AA509" s="1090"/>
      <c r="AB509" s="1090"/>
      <c r="AC509" s="1090"/>
      <c r="AD509" s="1090"/>
      <c r="AE509" s="1090"/>
    </row>
    <row r="510" spans="1:31">
      <c r="A510" s="1090"/>
      <c r="B510" s="1090"/>
      <c r="C510" s="1090"/>
      <c r="D510" s="1090"/>
      <c r="E510" s="1090"/>
      <c r="F510" s="1090"/>
      <c r="G510" s="1090"/>
      <c r="H510" s="1090"/>
      <c r="I510" s="1090"/>
      <c r="J510" s="1090"/>
      <c r="K510" s="1090"/>
      <c r="L510" s="1090"/>
      <c r="M510" s="1090"/>
      <c r="N510" s="1090"/>
      <c r="O510" s="1090"/>
      <c r="P510" s="1090"/>
      <c r="Q510" s="1090"/>
      <c r="R510" s="1090"/>
      <c r="S510" s="1090"/>
      <c r="T510" s="1090"/>
      <c r="U510" s="1090"/>
      <c r="V510" s="1090"/>
      <c r="W510" s="1090"/>
      <c r="X510" s="1090"/>
      <c r="Y510" s="1090"/>
      <c r="Z510" s="1090"/>
      <c r="AA510" s="1090"/>
      <c r="AB510" s="1090"/>
      <c r="AC510" s="1090"/>
      <c r="AD510" s="1090"/>
      <c r="AE510" s="1090"/>
    </row>
    <row r="511" spans="1:31">
      <c r="A511" s="1090"/>
      <c r="B511" s="1090"/>
      <c r="C511" s="1090"/>
      <c r="D511" s="1090"/>
      <c r="E511" s="1090"/>
      <c r="F511" s="1090"/>
      <c r="G511" s="1090"/>
      <c r="H511" s="1090"/>
      <c r="I511" s="1090"/>
      <c r="J511" s="1090"/>
      <c r="K511" s="1090"/>
      <c r="L511" s="1090"/>
      <c r="M511" s="1090"/>
      <c r="N511" s="1090"/>
      <c r="O511" s="1090"/>
      <c r="P511" s="1090"/>
      <c r="Q511" s="1090"/>
      <c r="R511" s="1090"/>
      <c r="S511" s="1090"/>
      <c r="T511" s="1090"/>
      <c r="U511" s="1090"/>
      <c r="V511" s="1090"/>
      <c r="W511" s="1090"/>
      <c r="X511" s="1090"/>
      <c r="Y511" s="1090"/>
      <c r="Z511" s="1090"/>
      <c r="AA511" s="1090"/>
      <c r="AB511" s="1090"/>
      <c r="AC511" s="1090"/>
      <c r="AD511" s="1090"/>
      <c r="AE511" s="1090"/>
    </row>
    <row r="512" spans="1:31">
      <c r="A512" s="1090"/>
      <c r="B512" s="1090"/>
      <c r="C512" s="1090"/>
      <c r="D512" s="1090"/>
      <c r="E512" s="1090"/>
      <c r="F512" s="1090"/>
      <c r="G512" s="1090"/>
      <c r="H512" s="1090"/>
      <c r="I512" s="1090"/>
      <c r="J512" s="1090"/>
      <c r="K512" s="1090"/>
      <c r="L512" s="1090"/>
      <c r="M512" s="1090"/>
      <c r="N512" s="1090"/>
      <c r="O512" s="1090"/>
      <c r="P512" s="1090"/>
      <c r="Q512" s="1090"/>
      <c r="R512" s="1090"/>
      <c r="S512" s="1090"/>
      <c r="T512" s="1090"/>
      <c r="U512" s="1090"/>
      <c r="V512" s="1090"/>
      <c r="W512" s="1090"/>
      <c r="X512" s="1090"/>
      <c r="Y512" s="1090"/>
      <c r="Z512" s="1090"/>
      <c r="AA512" s="1090"/>
      <c r="AB512" s="1090"/>
      <c r="AC512" s="1090"/>
      <c r="AD512" s="1090"/>
      <c r="AE512" s="1090"/>
    </row>
    <row r="513" spans="1:31">
      <c r="A513" s="1090"/>
      <c r="B513" s="1090"/>
      <c r="C513" s="1090"/>
      <c r="D513" s="1090"/>
      <c r="E513" s="1090"/>
      <c r="F513" s="1090"/>
      <c r="G513" s="1090"/>
      <c r="H513" s="1090"/>
      <c r="I513" s="1090"/>
      <c r="J513" s="1090"/>
      <c r="K513" s="1090"/>
      <c r="L513" s="1090"/>
      <c r="M513" s="1090"/>
      <c r="N513" s="1090"/>
      <c r="O513" s="1090"/>
      <c r="P513" s="1090"/>
      <c r="Q513" s="1090"/>
      <c r="R513" s="1090"/>
      <c r="S513" s="1090"/>
      <c r="T513" s="1090"/>
      <c r="U513" s="1090"/>
      <c r="V513" s="1090"/>
      <c r="W513" s="1090"/>
      <c r="X513" s="1090"/>
      <c r="Y513" s="1090"/>
      <c r="Z513" s="1090"/>
      <c r="AA513" s="1090"/>
      <c r="AB513" s="1090"/>
      <c r="AC513" s="1090"/>
      <c r="AD513" s="1090"/>
      <c r="AE513" s="1090"/>
    </row>
    <row r="514" spans="1:31">
      <c r="A514" s="1090"/>
      <c r="B514" s="1090"/>
      <c r="C514" s="1090"/>
      <c r="D514" s="1090"/>
      <c r="E514" s="1090"/>
      <c r="F514" s="1090"/>
      <c r="G514" s="1090"/>
      <c r="H514" s="1090"/>
      <c r="I514" s="1090"/>
      <c r="J514" s="1090"/>
      <c r="K514" s="1090"/>
      <c r="L514" s="1090"/>
      <c r="M514" s="1090"/>
      <c r="N514" s="1090"/>
      <c r="O514" s="1090"/>
      <c r="P514" s="1090"/>
      <c r="Q514" s="1090"/>
      <c r="R514" s="1090"/>
      <c r="S514" s="1090"/>
      <c r="T514" s="1090"/>
      <c r="U514" s="1090"/>
      <c r="V514" s="1090"/>
      <c r="W514" s="1090"/>
      <c r="X514" s="1090"/>
      <c r="Y514" s="1090"/>
      <c r="Z514" s="1090"/>
      <c r="AA514" s="1090"/>
      <c r="AB514" s="1090"/>
      <c r="AC514" s="1090"/>
      <c r="AD514" s="1090"/>
      <c r="AE514" s="1090"/>
    </row>
    <row r="515" spans="1:31">
      <c r="A515" s="1090"/>
      <c r="B515" s="1090"/>
      <c r="C515" s="1090"/>
      <c r="D515" s="1090"/>
      <c r="E515" s="1090"/>
      <c r="F515" s="1090"/>
      <c r="G515" s="1090"/>
      <c r="H515" s="1090"/>
      <c r="I515" s="1090"/>
      <c r="J515" s="1090"/>
      <c r="K515" s="1090"/>
      <c r="L515" s="1090"/>
      <c r="M515" s="1090"/>
      <c r="N515" s="1090"/>
      <c r="O515" s="1090"/>
      <c r="P515" s="1090"/>
      <c r="Q515" s="1090"/>
      <c r="R515" s="1090"/>
      <c r="S515" s="1090"/>
      <c r="T515" s="1090"/>
      <c r="U515" s="1090"/>
      <c r="V515" s="1090"/>
      <c r="W515" s="1090"/>
      <c r="X515" s="1090"/>
      <c r="Y515" s="1090"/>
      <c r="Z515" s="1090"/>
      <c r="AA515" s="1090"/>
      <c r="AB515" s="1090"/>
      <c r="AC515" s="1090"/>
      <c r="AD515" s="1090"/>
      <c r="AE515" s="1090"/>
    </row>
    <row r="516" spans="1:31">
      <c r="A516" s="1090"/>
      <c r="B516" s="1090"/>
      <c r="C516" s="1090"/>
      <c r="D516" s="1090"/>
      <c r="E516" s="1090"/>
      <c r="F516" s="1090"/>
      <c r="G516" s="1090"/>
      <c r="H516" s="1090"/>
      <c r="I516" s="1090"/>
      <c r="J516" s="1090"/>
      <c r="K516" s="1090"/>
      <c r="L516" s="1090"/>
      <c r="M516" s="1090"/>
      <c r="N516" s="1090"/>
      <c r="O516" s="1090"/>
      <c r="P516" s="1090"/>
      <c r="Q516" s="1090"/>
      <c r="R516" s="1090"/>
      <c r="S516" s="1090"/>
      <c r="T516" s="1090"/>
      <c r="U516" s="1090"/>
      <c r="V516" s="1090"/>
      <c r="W516" s="1090"/>
      <c r="X516" s="1090"/>
      <c r="Y516" s="1090"/>
      <c r="Z516" s="1090"/>
      <c r="AA516" s="1090"/>
      <c r="AB516" s="1090"/>
      <c r="AC516" s="1090"/>
      <c r="AD516" s="1090"/>
      <c r="AE516" s="1090"/>
    </row>
    <row r="517" spans="1:31">
      <c r="A517" s="1090"/>
      <c r="B517" s="1090"/>
      <c r="C517" s="1090"/>
      <c r="D517" s="1090"/>
      <c r="E517" s="1090"/>
      <c r="F517" s="1090"/>
      <c r="G517" s="1090"/>
      <c r="H517" s="1090"/>
      <c r="I517" s="1090"/>
      <c r="J517" s="1090"/>
      <c r="K517" s="1090"/>
      <c r="L517" s="1090"/>
      <c r="M517" s="1090"/>
      <c r="N517" s="1090"/>
      <c r="O517" s="1090"/>
      <c r="P517" s="1090"/>
      <c r="Q517" s="1090"/>
      <c r="R517" s="1090"/>
      <c r="S517" s="1090"/>
      <c r="T517" s="1090"/>
      <c r="U517" s="1090"/>
      <c r="V517" s="1090"/>
      <c r="W517" s="1090"/>
      <c r="X517" s="1090"/>
      <c r="Y517" s="1090"/>
      <c r="Z517" s="1090"/>
      <c r="AA517" s="1090"/>
      <c r="AB517" s="1090"/>
      <c r="AC517" s="1090"/>
      <c r="AD517" s="1090"/>
      <c r="AE517" s="1090"/>
    </row>
    <row r="518" spans="1:31">
      <c r="A518" s="1090"/>
      <c r="B518" s="1090"/>
      <c r="C518" s="1090"/>
      <c r="D518" s="1090"/>
      <c r="E518" s="1090"/>
      <c r="F518" s="1090"/>
      <c r="G518" s="1090"/>
      <c r="H518" s="1090"/>
      <c r="I518" s="1090"/>
      <c r="J518" s="1090"/>
      <c r="K518" s="1090"/>
      <c r="L518" s="1090"/>
      <c r="M518" s="1090"/>
      <c r="N518" s="1090"/>
      <c r="O518" s="1090"/>
      <c r="P518" s="1090"/>
      <c r="Q518" s="1090"/>
      <c r="R518" s="1090"/>
      <c r="S518" s="1090"/>
      <c r="T518" s="1090"/>
      <c r="U518" s="1090"/>
      <c r="V518" s="1090"/>
      <c r="W518" s="1090"/>
      <c r="X518" s="1090"/>
      <c r="Y518" s="1090"/>
      <c r="Z518" s="1090"/>
      <c r="AA518" s="1090"/>
      <c r="AB518" s="1090"/>
      <c r="AC518" s="1090"/>
      <c r="AD518" s="1090"/>
      <c r="AE518" s="1090"/>
    </row>
    <row r="519" spans="1:31">
      <c r="A519" s="1090"/>
      <c r="B519" s="1090"/>
      <c r="C519" s="1090"/>
      <c r="D519" s="1090"/>
      <c r="E519" s="1090"/>
      <c r="F519" s="1090"/>
      <c r="G519" s="1090"/>
      <c r="H519" s="1090"/>
      <c r="I519" s="1090"/>
      <c r="J519" s="1090"/>
      <c r="K519" s="1090"/>
      <c r="L519" s="1090"/>
      <c r="M519" s="1090"/>
      <c r="N519" s="1090"/>
      <c r="O519" s="1090"/>
      <c r="P519" s="1090"/>
      <c r="Q519" s="1090"/>
      <c r="R519" s="1090"/>
      <c r="S519" s="1090"/>
      <c r="T519" s="1090"/>
      <c r="U519" s="1090"/>
      <c r="V519" s="1090"/>
      <c r="W519" s="1090"/>
      <c r="X519" s="1090"/>
      <c r="Y519" s="1090"/>
      <c r="Z519" s="1090"/>
      <c r="AA519" s="1090"/>
      <c r="AB519" s="1090"/>
      <c r="AC519" s="1090"/>
      <c r="AD519" s="1090"/>
      <c r="AE519" s="1090"/>
    </row>
    <row r="520" spans="1:31">
      <c r="A520" s="1090"/>
      <c r="B520" s="1090"/>
      <c r="C520" s="1090"/>
      <c r="D520" s="1090"/>
      <c r="E520" s="1090"/>
      <c r="F520" s="1090"/>
      <c r="G520" s="1090"/>
      <c r="H520" s="1090"/>
      <c r="I520" s="1090"/>
      <c r="J520" s="1090"/>
      <c r="K520" s="1090"/>
      <c r="L520" s="1090"/>
      <c r="M520" s="1090"/>
      <c r="N520" s="1090"/>
      <c r="O520" s="1090"/>
      <c r="P520" s="1090"/>
      <c r="Q520" s="1090"/>
      <c r="R520" s="1090"/>
      <c r="S520" s="1090"/>
      <c r="T520" s="1090"/>
      <c r="U520" s="1090"/>
      <c r="V520" s="1090"/>
      <c r="W520" s="1090"/>
      <c r="X520" s="1090"/>
      <c r="Y520" s="1090"/>
      <c r="Z520" s="1090"/>
      <c r="AA520" s="1090"/>
      <c r="AB520" s="1090"/>
      <c r="AC520" s="1090"/>
      <c r="AD520" s="1090"/>
      <c r="AE520" s="1090"/>
    </row>
    <row r="521" spans="1:31">
      <c r="A521" s="1090"/>
      <c r="B521" s="1090"/>
      <c r="C521" s="1090"/>
      <c r="D521" s="1090"/>
      <c r="E521" s="1090"/>
      <c r="F521" s="1090"/>
      <c r="G521" s="1090"/>
      <c r="H521" s="1090"/>
      <c r="I521" s="1090"/>
      <c r="J521" s="1090"/>
      <c r="K521" s="1090"/>
      <c r="L521" s="1090"/>
      <c r="M521" s="1090"/>
      <c r="N521" s="1090"/>
      <c r="O521" s="1090"/>
      <c r="P521" s="1090"/>
      <c r="Q521" s="1090"/>
      <c r="R521" s="1090"/>
      <c r="S521" s="1090"/>
      <c r="T521" s="1090"/>
      <c r="U521" s="1090"/>
      <c r="V521" s="1090"/>
      <c r="W521" s="1090"/>
      <c r="X521" s="1090"/>
      <c r="Y521" s="1090"/>
      <c r="Z521" s="1090"/>
      <c r="AA521" s="1090"/>
      <c r="AB521" s="1090"/>
      <c r="AC521" s="1090"/>
      <c r="AD521" s="1090"/>
      <c r="AE521" s="1090"/>
    </row>
    <row r="522" spans="1:31">
      <c r="A522" s="1090"/>
      <c r="B522" s="1090"/>
      <c r="C522" s="1090"/>
      <c r="D522" s="1090"/>
      <c r="E522" s="1090"/>
      <c r="F522" s="1090"/>
      <c r="G522" s="1090"/>
      <c r="H522" s="1090"/>
      <c r="I522" s="1090"/>
      <c r="J522" s="1090"/>
      <c r="K522" s="1090"/>
      <c r="L522" s="1090"/>
      <c r="M522" s="1090"/>
      <c r="N522" s="1090"/>
      <c r="O522" s="1090"/>
      <c r="P522" s="1090"/>
      <c r="Q522" s="1090"/>
      <c r="R522" s="1090"/>
      <c r="S522" s="1090"/>
      <c r="T522" s="1090"/>
      <c r="U522" s="1090"/>
      <c r="V522" s="1090"/>
      <c r="W522" s="1090"/>
      <c r="X522" s="1090"/>
      <c r="Y522" s="1090"/>
      <c r="Z522" s="1090"/>
      <c r="AA522" s="1090"/>
      <c r="AB522" s="1090"/>
      <c r="AC522" s="1090"/>
      <c r="AD522" s="1090"/>
      <c r="AE522" s="1090"/>
    </row>
    <row r="523" spans="1:31">
      <c r="A523" s="1090"/>
      <c r="B523" s="1090"/>
      <c r="C523" s="1090"/>
      <c r="D523" s="1090"/>
      <c r="E523" s="1090"/>
      <c r="F523" s="1090"/>
      <c r="G523" s="1090"/>
      <c r="H523" s="1090"/>
      <c r="I523" s="1090"/>
      <c r="J523" s="1090"/>
      <c r="K523" s="1090"/>
      <c r="L523" s="1090"/>
      <c r="M523" s="1090"/>
      <c r="N523" s="1090"/>
      <c r="O523" s="1090"/>
      <c r="P523" s="1090"/>
      <c r="Q523" s="1090"/>
      <c r="R523" s="1090"/>
      <c r="S523" s="1090"/>
      <c r="T523" s="1090"/>
      <c r="U523" s="1090"/>
      <c r="V523" s="1090"/>
      <c r="W523" s="1090"/>
      <c r="X523" s="1090"/>
      <c r="Y523" s="1090"/>
      <c r="Z523" s="1090"/>
      <c r="AA523" s="1090"/>
      <c r="AB523" s="1090"/>
      <c r="AC523" s="1090"/>
      <c r="AD523" s="1090"/>
      <c r="AE523" s="1090"/>
    </row>
    <row r="524" spans="1:31">
      <c r="A524" s="1090"/>
      <c r="B524" s="1090"/>
      <c r="C524" s="1090"/>
      <c r="D524" s="1090"/>
      <c r="E524" s="1090"/>
      <c r="F524" s="1090"/>
      <c r="G524" s="1090"/>
      <c r="H524" s="1090"/>
      <c r="I524" s="1090"/>
      <c r="J524" s="1090"/>
      <c r="K524" s="1090"/>
      <c r="L524" s="1090"/>
      <c r="M524" s="1090"/>
      <c r="N524" s="1090"/>
      <c r="O524" s="1090"/>
      <c r="P524" s="1090"/>
      <c r="Q524" s="1090"/>
      <c r="R524" s="1090"/>
      <c r="S524" s="1090"/>
      <c r="T524" s="1090"/>
      <c r="U524" s="1090"/>
      <c r="V524" s="1090"/>
      <c r="W524" s="1090"/>
      <c r="X524" s="1090"/>
      <c r="Y524" s="1090"/>
      <c r="Z524" s="1090"/>
      <c r="AA524" s="1090"/>
      <c r="AB524" s="1090"/>
      <c r="AC524" s="1090"/>
      <c r="AD524" s="1090"/>
      <c r="AE524" s="1090"/>
    </row>
    <row r="525" spans="1:31">
      <c r="A525" s="1090"/>
      <c r="B525" s="1090"/>
      <c r="C525" s="1090"/>
      <c r="D525" s="1090"/>
      <c r="E525" s="1090"/>
      <c r="F525" s="1090"/>
      <c r="G525" s="1090"/>
      <c r="H525" s="1090"/>
      <c r="I525" s="1090"/>
      <c r="J525" s="1090"/>
      <c r="K525" s="1090"/>
      <c r="L525" s="1090"/>
      <c r="M525" s="1090"/>
      <c r="N525" s="1090"/>
      <c r="O525" s="1090"/>
      <c r="P525" s="1090"/>
      <c r="Q525" s="1090"/>
      <c r="R525" s="1090"/>
      <c r="S525" s="1090"/>
      <c r="T525" s="1090"/>
      <c r="U525" s="1090"/>
      <c r="V525" s="1090"/>
      <c r="W525" s="1090"/>
      <c r="X525" s="1090"/>
      <c r="Y525" s="1090"/>
      <c r="Z525" s="1090"/>
      <c r="AA525" s="1090"/>
      <c r="AB525" s="1090"/>
      <c r="AC525" s="1090"/>
      <c r="AD525" s="1090"/>
      <c r="AE525" s="1090"/>
    </row>
    <row r="526" spans="1:31">
      <c r="A526" s="1090"/>
      <c r="B526" s="1090"/>
      <c r="C526" s="1090"/>
      <c r="D526" s="1090"/>
      <c r="E526" s="1090"/>
      <c r="F526" s="1090"/>
      <c r="G526" s="1090"/>
      <c r="H526" s="1090"/>
      <c r="I526" s="1090"/>
      <c r="J526" s="1090"/>
      <c r="K526" s="1090"/>
      <c r="L526" s="1090"/>
      <c r="M526" s="1090"/>
      <c r="N526" s="1090"/>
      <c r="O526" s="1090"/>
      <c r="P526" s="1090"/>
      <c r="Q526" s="1090"/>
      <c r="R526" s="1090"/>
      <c r="S526" s="1090"/>
      <c r="T526" s="1090"/>
      <c r="U526" s="1090"/>
      <c r="V526" s="1090"/>
      <c r="W526" s="1090"/>
      <c r="X526" s="1090"/>
      <c r="Y526" s="1090"/>
      <c r="Z526" s="1090"/>
      <c r="AA526" s="1090"/>
      <c r="AB526" s="1090"/>
      <c r="AC526" s="1090"/>
      <c r="AD526" s="1090"/>
      <c r="AE526" s="1090"/>
    </row>
    <row r="527" spans="1:31">
      <c r="A527" s="1090"/>
      <c r="B527" s="1090"/>
      <c r="C527" s="1090"/>
      <c r="D527" s="1090"/>
      <c r="E527" s="1090"/>
      <c r="F527" s="1090"/>
      <c r="G527" s="1090"/>
      <c r="H527" s="1090"/>
      <c r="I527" s="1090"/>
      <c r="J527" s="1090"/>
      <c r="K527" s="1090"/>
      <c r="L527" s="1090"/>
      <c r="M527" s="1090"/>
      <c r="N527" s="1090"/>
      <c r="O527" s="1090"/>
      <c r="P527" s="1090"/>
      <c r="Q527" s="1090"/>
      <c r="R527" s="1090"/>
      <c r="S527" s="1090"/>
      <c r="T527" s="1090"/>
      <c r="U527" s="1090"/>
      <c r="V527" s="1090"/>
      <c r="W527" s="1090"/>
      <c r="X527" s="1090"/>
      <c r="Y527" s="1090"/>
      <c r="Z527" s="1090"/>
      <c r="AA527" s="1090"/>
      <c r="AB527" s="1090"/>
      <c r="AC527" s="1090"/>
      <c r="AD527" s="1090"/>
      <c r="AE527" s="1090"/>
    </row>
    <row r="528" spans="1:31">
      <c r="A528" s="1090"/>
      <c r="B528" s="1090"/>
      <c r="C528" s="1090"/>
      <c r="D528" s="1090"/>
      <c r="E528" s="1090"/>
      <c r="F528" s="1090"/>
      <c r="G528" s="1090"/>
      <c r="H528" s="1090"/>
      <c r="I528" s="1090"/>
      <c r="J528" s="1090"/>
      <c r="K528" s="1090"/>
      <c r="L528" s="1090"/>
      <c r="M528" s="1090"/>
      <c r="N528" s="1090"/>
      <c r="O528" s="1090"/>
      <c r="P528" s="1090"/>
      <c r="Q528" s="1090"/>
      <c r="R528" s="1090"/>
      <c r="S528" s="1090"/>
      <c r="T528" s="1090"/>
      <c r="U528" s="1090"/>
      <c r="V528" s="1090"/>
      <c r="W528" s="1090"/>
      <c r="X528" s="1090"/>
      <c r="Y528" s="1090"/>
      <c r="Z528" s="1090"/>
      <c r="AA528" s="1090"/>
      <c r="AB528" s="1090"/>
      <c r="AC528" s="1090"/>
      <c r="AD528" s="1090"/>
      <c r="AE528" s="1090"/>
    </row>
    <row r="529" spans="1:31">
      <c r="A529" s="1090"/>
      <c r="B529" s="1090"/>
      <c r="C529" s="1090"/>
      <c r="D529" s="1090"/>
      <c r="E529" s="1090"/>
      <c r="F529" s="1090"/>
      <c r="G529" s="1090"/>
      <c r="H529" s="1090"/>
      <c r="I529" s="1090"/>
      <c r="J529" s="1090"/>
      <c r="K529" s="1090"/>
      <c r="L529" s="1090"/>
      <c r="M529" s="1090"/>
      <c r="N529" s="1090"/>
      <c r="O529" s="1090"/>
      <c r="P529" s="1090"/>
      <c r="Q529" s="1090"/>
      <c r="R529" s="1090"/>
      <c r="S529" s="1090"/>
      <c r="T529" s="1090"/>
      <c r="U529" s="1090"/>
      <c r="V529" s="1090"/>
      <c r="W529" s="1090"/>
      <c r="X529" s="1090"/>
      <c r="Y529" s="1090"/>
      <c r="Z529" s="1090"/>
      <c r="AA529" s="1090"/>
      <c r="AB529" s="1090"/>
      <c r="AC529" s="1090"/>
      <c r="AD529" s="1090"/>
      <c r="AE529" s="1090"/>
    </row>
    <row r="530" spans="1:31">
      <c r="A530" s="1090"/>
      <c r="B530" s="1090"/>
      <c r="C530" s="1090"/>
      <c r="D530" s="1090"/>
      <c r="E530" s="1090"/>
      <c r="F530" s="1090"/>
      <c r="G530" s="1090"/>
      <c r="H530" s="1090"/>
      <c r="I530" s="1090"/>
      <c r="J530" s="1090"/>
      <c r="K530" s="1090"/>
      <c r="L530" s="1090"/>
      <c r="M530" s="1090"/>
      <c r="N530" s="1090"/>
      <c r="O530" s="1090"/>
      <c r="P530" s="1090"/>
      <c r="Q530" s="1090"/>
      <c r="R530" s="1090"/>
      <c r="S530" s="1090"/>
      <c r="T530" s="1090"/>
      <c r="U530" s="1090"/>
      <c r="V530" s="1090"/>
      <c r="W530" s="1090"/>
      <c r="X530" s="1090"/>
      <c r="Y530" s="1090"/>
      <c r="Z530" s="1090"/>
      <c r="AA530" s="1090"/>
      <c r="AB530" s="1090"/>
      <c r="AC530" s="1090"/>
      <c r="AD530" s="1090"/>
      <c r="AE530" s="1090"/>
    </row>
    <row r="531" spans="1:31">
      <c r="A531" s="1090"/>
      <c r="B531" s="1090"/>
      <c r="C531" s="1090"/>
      <c r="D531" s="1090"/>
      <c r="E531" s="1090"/>
      <c r="F531" s="1090"/>
      <c r="G531" s="1090"/>
      <c r="H531" s="1090"/>
      <c r="I531" s="1090"/>
      <c r="J531" s="1090"/>
      <c r="K531" s="1090"/>
      <c r="L531" s="1090"/>
      <c r="M531" s="1090"/>
      <c r="N531" s="1090"/>
      <c r="O531" s="1090"/>
      <c r="P531" s="1090"/>
      <c r="Q531" s="1090"/>
      <c r="R531" s="1090"/>
      <c r="S531" s="1090"/>
      <c r="T531" s="1090"/>
      <c r="U531" s="1090"/>
      <c r="V531" s="1090"/>
      <c r="W531" s="1090"/>
      <c r="X531" s="1090"/>
      <c r="Y531" s="1090"/>
      <c r="Z531" s="1090"/>
      <c r="AA531" s="1090"/>
      <c r="AB531" s="1090"/>
      <c r="AC531" s="1090"/>
      <c r="AD531" s="1090"/>
      <c r="AE531" s="1090"/>
    </row>
    <row r="532" spans="1:31">
      <c r="A532" s="1090"/>
      <c r="B532" s="1090"/>
      <c r="C532" s="1090"/>
      <c r="D532" s="1090"/>
      <c r="E532" s="1090"/>
      <c r="F532" s="1090"/>
      <c r="G532" s="1090"/>
      <c r="H532" s="1090"/>
      <c r="I532" s="1090"/>
      <c r="J532" s="1090"/>
      <c r="K532" s="1090"/>
      <c r="L532" s="1090"/>
      <c r="M532" s="1090"/>
      <c r="N532" s="1090"/>
      <c r="O532" s="1090"/>
      <c r="P532" s="1090"/>
      <c r="Q532" s="1090"/>
      <c r="R532" s="1090"/>
      <c r="S532" s="1090"/>
      <c r="T532" s="1090"/>
      <c r="U532" s="1090"/>
      <c r="V532" s="1090"/>
      <c r="W532" s="1090"/>
      <c r="X532" s="1090"/>
      <c r="Y532" s="1090"/>
      <c r="Z532" s="1090"/>
      <c r="AA532" s="1090"/>
      <c r="AB532" s="1090"/>
      <c r="AC532" s="1090"/>
      <c r="AD532" s="1090"/>
      <c r="AE532" s="1090"/>
    </row>
    <row r="533" spans="1:31">
      <c r="A533" s="1090"/>
      <c r="B533" s="1090"/>
      <c r="C533" s="1090"/>
      <c r="D533" s="1090"/>
      <c r="E533" s="1090"/>
      <c r="F533" s="1090"/>
      <c r="G533" s="1090"/>
      <c r="H533" s="1090"/>
      <c r="I533" s="1090"/>
      <c r="J533" s="1090"/>
      <c r="K533" s="1090"/>
      <c r="L533" s="1090"/>
      <c r="M533" s="1090"/>
      <c r="N533" s="1090"/>
      <c r="O533" s="1090"/>
      <c r="P533" s="1090"/>
      <c r="Q533" s="1090"/>
      <c r="R533" s="1090"/>
      <c r="S533" s="1090"/>
      <c r="T533" s="1090"/>
      <c r="U533" s="1090"/>
      <c r="V533" s="1090"/>
      <c r="W533" s="1090"/>
      <c r="X533" s="1090"/>
      <c r="Y533" s="1090"/>
      <c r="Z533" s="1090"/>
      <c r="AA533" s="1090"/>
      <c r="AB533" s="1090"/>
      <c r="AC533" s="1090"/>
      <c r="AD533" s="1090"/>
      <c r="AE533" s="1090"/>
    </row>
    <row r="534" spans="1:31">
      <c r="A534" s="1090"/>
      <c r="B534" s="1090"/>
      <c r="C534" s="1090"/>
      <c r="D534" s="1090"/>
      <c r="E534" s="1090"/>
      <c r="F534" s="1090"/>
      <c r="G534" s="1090"/>
      <c r="H534" s="1090"/>
      <c r="I534" s="1090"/>
      <c r="J534" s="1090"/>
      <c r="K534" s="1090"/>
      <c r="L534" s="1090"/>
      <c r="M534" s="1090"/>
      <c r="N534" s="1090"/>
      <c r="O534" s="1090"/>
      <c r="P534" s="1090"/>
      <c r="Q534" s="1090"/>
      <c r="R534" s="1090"/>
      <c r="S534" s="1090"/>
      <c r="T534" s="1090"/>
      <c r="U534" s="1090"/>
      <c r="V534" s="1090"/>
      <c r="W534" s="1090"/>
      <c r="X534" s="1090"/>
      <c r="Y534" s="1090"/>
      <c r="Z534" s="1090"/>
      <c r="AA534" s="1090"/>
      <c r="AB534" s="1090"/>
      <c r="AC534" s="1090"/>
      <c r="AD534" s="1090"/>
      <c r="AE534" s="1090"/>
    </row>
    <row r="535" spans="1:31">
      <c r="A535" s="1090"/>
      <c r="B535" s="1090"/>
      <c r="C535" s="1090"/>
      <c r="D535" s="1090"/>
      <c r="E535" s="1090"/>
      <c r="F535" s="1090"/>
      <c r="G535" s="1090"/>
      <c r="H535" s="1090"/>
      <c r="I535" s="1090"/>
      <c r="J535" s="1090"/>
      <c r="K535" s="1090"/>
      <c r="L535" s="1090"/>
      <c r="M535" s="1090"/>
      <c r="N535" s="1090"/>
      <c r="O535" s="1090"/>
      <c r="P535" s="1090"/>
      <c r="Q535" s="1090"/>
      <c r="R535" s="1090"/>
      <c r="S535" s="1090"/>
      <c r="T535" s="1090"/>
      <c r="U535" s="1090"/>
      <c r="V535" s="1090"/>
      <c r="W535" s="1090"/>
      <c r="X535" s="1090"/>
      <c r="Y535" s="1090"/>
      <c r="Z535" s="1090"/>
      <c r="AA535" s="1090"/>
      <c r="AB535" s="1090"/>
      <c r="AC535" s="1090"/>
      <c r="AD535" s="1090"/>
      <c r="AE535" s="1090"/>
    </row>
    <row r="536" spans="1:31">
      <c r="A536" s="1090"/>
      <c r="B536" s="1090"/>
      <c r="C536" s="1090"/>
      <c r="D536" s="1090"/>
      <c r="E536" s="1090"/>
      <c r="F536" s="1090"/>
      <c r="G536" s="1090"/>
      <c r="H536" s="1090"/>
      <c r="I536" s="1090"/>
      <c r="J536" s="1090"/>
      <c r="K536" s="1090"/>
      <c r="L536" s="1090"/>
      <c r="M536" s="1090"/>
      <c r="N536" s="1090"/>
      <c r="O536" s="1090"/>
      <c r="P536" s="1090"/>
      <c r="Q536" s="1090"/>
      <c r="R536" s="1090"/>
      <c r="S536" s="1090"/>
      <c r="T536" s="1090"/>
      <c r="U536" s="1090"/>
      <c r="V536" s="1090"/>
      <c r="W536" s="1090"/>
      <c r="X536" s="1090"/>
      <c r="Y536" s="1090"/>
      <c r="Z536" s="1090"/>
      <c r="AA536" s="1090"/>
      <c r="AB536" s="1090"/>
      <c r="AC536" s="1090"/>
      <c r="AD536" s="1090"/>
      <c r="AE536" s="1090"/>
    </row>
    <row r="537" spans="1:31">
      <c r="A537" s="1090"/>
      <c r="B537" s="1090"/>
      <c r="C537" s="1090"/>
      <c r="D537" s="1090"/>
      <c r="E537" s="1090"/>
      <c r="F537" s="1090"/>
      <c r="G537" s="1090"/>
      <c r="H537" s="1090"/>
      <c r="I537" s="1090"/>
      <c r="J537" s="1090"/>
      <c r="K537" s="1090"/>
      <c r="L537" s="1090"/>
      <c r="M537" s="1090"/>
      <c r="N537" s="1090"/>
      <c r="O537" s="1090"/>
      <c r="P537" s="1090"/>
      <c r="Q537" s="1090"/>
      <c r="R537" s="1090"/>
      <c r="S537" s="1090"/>
      <c r="T537" s="1090"/>
      <c r="U537" s="1090"/>
      <c r="V537" s="1090"/>
      <c r="W537" s="1090"/>
      <c r="X537" s="1090"/>
      <c r="Y537" s="1090"/>
      <c r="Z537" s="1090"/>
      <c r="AA537" s="1090"/>
      <c r="AB537" s="1090"/>
      <c r="AC537" s="1090"/>
      <c r="AD537" s="1090"/>
      <c r="AE537" s="1090"/>
    </row>
    <row r="538" spans="1:31">
      <c r="A538" s="1090"/>
      <c r="B538" s="1090"/>
      <c r="C538" s="1090"/>
      <c r="D538" s="1090"/>
      <c r="E538" s="1090"/>
      <c r="F538" s="1090"/>
      <c r="G538" s="1090"/>
      <c r="H538" s="1090"/>
      <c r="I538" s="1090"/>
      <c r="J538" s="1090"/>
      <c r="K538" s="1090"/>
      <c r="L538" s="1090"/>
      <c r="M538" s="1090"/>
      <c r="N538" s="1090"/>
      <c r="O538" s="1090"/>
      <c r="P538" s="1090"/>
      <c r="Q538" s="1090"/>
      <c r="R538" s="1090"/>
      <c r="S538" s="1090"/>
      <c r="T538" s="1090"/>
      <c r="U538" s="1090"/>
      <c r="V538" s="1090"/>
      <c r="W538" s="1090"/>
      <c r="X538" s="1090"/>
      <c r="Y538" s="1090"/>
      <c r="Z538" s="1090"/>
      <c r="AA538" s="1090"/>
      <c r="AB538" s="1090"/>
      <c r="AC538" s="1090"/>
      <c r="AD538" s="1090"/>
      <c r="AE538" s="1090"/>
    </row>
    <row r="539" spans="1:31">
      <c r="A539" s="1090"/>
      <c r="B539" s="1090"/>
      <c r="C539" s="1090"/>
      <c r="D539" s="1090"/>
      <c r="E539" s="1090"/>
      <c r="F539" s="1090"/>
      <c r="G539" s="1090"/>
      <c r="H539" s="1090"/>
      <c r="I539" s="1090"/>
      <c r="J539" s="1090"/>
      <c r="K539" s="1090"/>
      <c r="L539" s="1090"/>
      <c r="M539" s="1090"/>
      <c r="N539" s="1090"/>
      <c r="O539" s="1090"/>
      <c r="P539" s="1090"/>
      <c r="Q539" s="1090"/>
      <c r="R539" s="1090"/>
      <c r="S539" s="1090"/>
      <c r="T539" s="1090"/>
      <c r="U539" s="1090"/>
      <c r="V539" s="1090"/>
      <c r="W539" s="1090"/>
      <c r="X539" s="1090"/>
      <c r="Y539" s="1090"/>
      <c r="Z539" s="1090"/>
      <c r="AA539" s="1090"/>
      <c r="AB539" s="1090"/>
      <c r="AC539" s="1090"/>
      <c r="AD539" s="1090"/>
      <c r="AE539" s="1090"/>
    </row>
    <row r="540" spans="1:31">
      <c r="A540" s="1090"/>
      <c r="B540" s="1090"/>
      <c r="C540" s="1090"/>
      <c r="D540" s="1090"/>
      <c r="E540" s="1090"/>
      <c r="F540" s="1090"/>
      <c r="G540" s="1090"/>
      <c r="H540" s="1090"/>
      <c r="I540" s="1090"/>
      <c r="J540" s="1090"/>
      <c r="K540" s="1090"/>
      <c r="L540" s="1090"/>
      <c r="M540" s="1090"/>
      <c r="N540" s="1090"/>
      <c r="O540" s="1090"/>
      <c r="P540" s="1090"/>
      <c r="Q540" s="1090"/>
      <c r="R540" s="1090"/>
      <c r="S540" s="1090"/>
      <c r="T540" s="1090"/>
      <c r="U540" s="1090"/>
      <c r="V540" s="1090"/>
      <c r="W540" s="1090"/>
      <c r="X540" s="1090"/>
      <c r="Y540" s="1090"/>
      <c r="Z540" s="1090"/>
      <c r="AA540" s="1090"/>
      <c r="AB540" s="1090"/>
      <c r="AC540" s="1090"/>
      <c r="AD540" s="1090"/>
      <c r="AE540" s="1090"/>
    </row>
    <row r="541" spans="1:31">
      <c r="A541" s="1090"/>
      <c r="B541" s="1090"/>
      <c r="C541" s="1090"/>
      <c r="D541" s="1090"/>
      <c r="E541" s="1090"/>
      <c r="F541" s="1090"/>
      <c r="G541" s="1090"/>
      <c r="H541" s="1090"/>
      <c r="I541" s="1090"/>
      <c r="J541" s="1090"/>
      <c r="K541" s="1090"/>
      <c r="L541" s="1090"/>
      <c r="M541" s="1090"/>
      <c r="N541" s="1090"/>
      <c r="O541" s="1090"/>
      <c r="P541" s="1090"/>
      <c r="Q541" s="1090"/>
      <c r="R541" s="1090"/>
      <c r="S541" s="1090"/>
      <c r="T541" s="1090"/>
      <c r="U541" s="1090"/>
      <c r="V541" s="1090"/>
      <c r="W541" s="1090"/>
      <c r="X541" s="1090"/>
      <c r="Y541" s="1090"/>
      <c r="Z541" s="1090"/>
      <c r="AA541" s="1090"/>
      <c r="AB541" s="1090"/>
      <c r="AC541" s="1090"/>
      <c r="AD541" s="1090"/>
      <c r="AE541" s="1090"/>
    </row>
    <row r="542" spans="1:31">
      <c r="A542" s="1090"/>
      <c r="B542" s="1090"/>
      <c r="C542" s="1090"/>
      <c r="D542" s="1090"/>
      <c r="E542" s="1090"/>
      <c r="F542" s="1090"/>
      <c r="G542" s="1090"/>
      <c r="H542" s="1090"/>
      <c r="I542" s="1090"/>
      <c r="J542" s="1090"/>
      <c r="K542" s="1090"/>
      <c r="L542" s="1090"/>
      <c r="M542" s="1090"/>
      <c r="N542" s="1090"/>
      <c r="O542" s="1090"/>
      <c r="P542" s="1090"/>
      <c r="Q542" s="1090"/>
      <c r="R542" s="1090"/>
      <c r="S542" s="1090"/>
      <c r="T542" s="1090"/>
      <c r="U542" s="1090"/>
      <c r="V542" s="1090"/>
      <c r="W542" s="1090"/>
      <c r="X542" s="1090"/>
      <c r="Y542" s="1090"/>
      <c r="Z542" s="1090"/>
      <c r="AA542" s="1090"/>
      <c r="AB542" s="1090"/>
      <c r="AC542" s="1090"/>
      <c r="AD542" s="1090"/>
      <c r="AE542" s="1090"/>
    </row>
    <row r="543" spans="1:31">
      <c r="A543" s="1090"/>
      <c r="B543" s="1090"/>
      <c r="C543" s="1090"/>
      <c r="D543" s="1090"/>
      <c r="E543" s="1090"/>
      <c r="F543" s="1090"/>
      <c r="G543" s="1090"/>
      <c r="H543" s="1090"/>
      <c r="I543" s="1090"/>
      <c r="J543" s="1090"/>
      <c r="K543" s="1090"/>
      <c r="L543" s="1090"/>
      <c r="M543" s="1090"/>
      <c r="N543" s="1090"/>
      <c r="O543" s="1090"/>
      <c r="P543" s="1090"/>
      <c r="Q543" s="1090"/>
      <c r="R543" s="1090"/>
      <c r="S543" s="1090"/>
      <c r="T543" s="1090"/>
      <c r="U543" s="1090"/>
      <c r="V543" s="1090"/>
      <c r="W543" s="1090"/>
      <c r="X543" s="1090"/>
      <c r="Y543" s="1090"/>
      <c r="Z543" s="1090"/>
      <c r="AA543" s="1090"/>
      <c r="AB543" s="1090"/>
      <c r="AC543" s="1090"/>
      <c r="AD543" s="1090"/>
      <c r="AE543" s="1090"/>
    </row>
    <row r="544" spans="1:31">
      <c r="A544" s="1090"/>
      <c r="B544" s="1090"/>
      <c r="C544" s="1090"/>
      <c r="D544" s="1090"/>
      <c r="E544" s="1090"/>
      <c r="F544" s="1090"/>
      <c r="G544" s="1090"/>
      <c r="H544" s="1090"/>
      <c r="I544" s="1090"/>
      <c r="J544" s="1090"/>
      <c r="K544" s="1090"/>
      <c r="L544" s="1090"/>
      <c r="M544" s="1090"/>
      <c r="N544" s="1090"/>
      <c r="O544" s="1090"/>
      <c r="P544" s="1090"/>
      <c r="Q544" s="1090"/>
      <c r="R544" s="1090"/>
      <c r="S544" s="1090"/>
      <c r="T544" s="1090"/>
      <c r="U544" s="1090"/>
      <c r="V544" s="1090"/>
      <c r="W544" s="1090"/>
      <c r="X544" s="1090"/>
      <c r="Y544" s="1090"/>
      <c r="Z544" s="1090"/>
      <c r="AA544" s="1090"/>
      <c r="AB544" s="1090"/>
      <c r="AC544" s="1090"/>
      <c r="AD544" s="1090"/>
      <c r="AE544" s="1090"/>
    </row>
    <row r="545" spans="1:31">
      <c r="A545" s="1090"/>
      <c r="B545" s="1090"/>
      <c r="C545" s="1090"/>
      <c r="D545" s="1090"/>
      <c r="E545" s="1090"/>
      <c r="F545" s="1090"/>
      <c r="G545" s="1090"/>
      <c r="H545" s="1090"/>
      <c r="I545" s="1090"/>
      <c r="J545" s="1090"/>
      <c r="K545" s="1090"/>
      <c r="L545" s="1090"/>
      <c r="M545" s="1090"/>
      <c r="N545" s="1090"/>
      <c r="O545" s="1090"/>
      <c r="P545" s="1090"/>
      <c r="Q545" s="1090"/>
      <c r="R545" s="1090"/>
      <c r="S545" s="1090"/>
      <c r="T545" s="1090"/>
      <c r="U545" s="1090"/>
      <c r="V545" s="1090"/>
      <c r="W545" s="1090"/>
      <c r="X545" s="1090"/>
      <c r="Y545" s="1090"/>
      <c r="Z545" s="1090"/>
      <c r="AA545" s="1090"/>
      <c r="AB545" s="1090"/>
      <c r="AC545" s="1090"/>
      <c r="AD545" s="1090"/>
      <c r="AE545" s="1090"/>
    </row>
    <row r="546" spans="1:31">
      <c r="A546" s="1090"/>
      <c r="B546" s="1090"/>
      <c r="C546" s="1090"/>
      <c r="D546" s="1090"/>
      <c r="E546" s="1090"/>
      <c r="F546" s="1090"/>
      <c r="G546" s="1090"/>
      <c r="H546" s="1090"/>
      <c r="I546" s="1090"/>
      <c r="J546" s="1090"/>
      <c r="K546" s="1090"/>
      <c r="L546" s="1090"/>
      <c r="M546" s="1090"/>
      <c r="N546" s="1090"/>
      <c r="O546" s="1090"/>
      <c r="P546" s="1090"/>
      <c r="Q546" s="1090"/>
      <c r="R546" s="1090"/>
      <c r="S546" s="1090"/>
      <c r="T546" s="1090"/>
      <c r="U546" s="1090"/>
      <c r="V546" s="1090"/>
      <c r="W546" s="1090"/>
      <c r="X546" s="1090"/>
      <c r="Y546" s="1090"/>
      <c r="Z546" s="1090"/>
      <c r="AA546" s="1090"/>
      <c r="AB546" s="1090"/>
      <c r="AC546" s="1090"/>
      <c r="AD546" s="1090"/>
      <c r="AE546" s="1090"/>
    </row>
    <row r="547" spans="1:31">
      <c r="A547" s="1090"/>
      <c r="B547" s="1090"/>
      <c r="C547" s="1090"/>
      <c r="D547" s="1090"/>
      <c r="E547" s="1090"/>
      <c r="F547" s="1090"/>
      <c r="G547" s="1090"/>
      <c r="H547" s="1090"/>
      <c r="I547" s="1090"/>
      <c r="J547" s="1090"/>
      <c r="K547" s="1090"/>
      <c r="L547" s="1090"/>
      <c r="M547" s="1090"/>
      <c r="N547" s="1090"/>
      <c r="O547" s="1090"/>
      <c r="P547" s="1090"/>
      <c r="Q547" s="1090"/>
      <c r="R547" s="1090"/>
      <c r="S547" s="1090"/>
      <c r="T547" s="1090"/>
      <c r="U547" s="1090"/>
      <c r="V547" s="1090"/>
      <c r="W547" s="1090"/>
      <c r="X547" s="1090"/>
      <c r="Y547" s="1090"/>
      <c r="Z547" s="1090"/>
      <c r="AA547" s="1090"/>
      <c r="AB547" s="1090"/>
      <c r="AC547" s="1090"/>
      <c r="AD547" s="1090"/>
      <c r="AE547" s="1090"/>
    </row>
    <row r="548" spans="1:31">
      <c r="A548" s="1090"/>
      <c r="B548" s="1090"/>
      <c r="C548" s="1090"/>
      <c r="D548" s="1090"/>
      <c r="E548" s="1090"/>
      <c r="F548" s="1090"/>
      <c r="G548" s="1090"/>
      <c r="H548" s="1090"/>
      <c r="I548" s="1090"/>
      <c r="J548" s="1090"/>
      <c r="K548" s="1090"/>
      <c r="L548" s="1090"/>
      <c r="M548" s="1090"/>
      <c r="N548" s="1090"/>
      <c r="O548" s="1090"/>
      <c r="P548" s="1090"/>
      <c r="Q548" s="1090"/>
      <c r="R548" s="1090"/>
      <c r="S548" s="1090"/>
      <c r="T548" s="1090"/>
      <c r="U548" s="1090"/>
      <c r="V548" s="1090"/>
      <c r="W548" s="1090"/>
      <c r="X548" s="1090"/>
      <c r="Y548" s="1090"/>
      <c r="Z548" s="1090"/>
      <c r="AA548" s="1090"/>
      <c r="AB548" s="1090"/>
      <c r="AC548" s="1090"/>
      <c r="AD548" s="1090"/>
      <c r="AE548" s="1090"/>
    </row>
    <row r="549" spans="1:31">
      <c r="A549" s="1090"/>
      <c r="B549" s="1090"/>
      <c r="C549" s="1090"/>
      <c r="D549" s="1090"/>
      <c r="E549" s="1090"/>
      <c r="F549" s="1090"/>
      <c r="G549" s="1090"/>
      <c r="H549" s="1090"/>
      <c r="I549" s="1090"/>
      <c r="J549" s="1090"/>
      <c r="K549" s="1090"/>
      <c r="L549" s="1090"/>
      <c r="M549" s="1090"/>
      <c r="N549" s="1090"/>
      <c r="O549" s="1090"/>
      <c r="P549" s="1090"/>
      <c r="Q549" s="1090"/>
      <c r="R549" s="1090"/>
      <c r="S549" s="1090"/>
      <c r="T549" s="1090"/>
      <c r="U549" s="1090"/>
      <c r="V549" s="1090"/>
      <c r="W549" s="1090"/>
      <c r="X549" s="1090"/>
      <c r="Y549" s="1090"/>
      <c r="Z549" s="1090"/>
      <c r="AA549" s="1090"/>
      <c r="AB549" s="1090"/>
      <c r="AC549" s="1090"/>
      <c r="AD549" s="1090"/>
      <c r="AE549" s="1090"/>
    </row>
    <row r="550" spans="1:31">
      <c r="A550" s="1090"/>
      <c r="B550" s="1090"/>
      <c r="C550" s="1090"/>
      <c r="D550" s="1090"/>
      <c r="E550" s="1090"/>
      <c r="F550" s="1090"/>
      <c r="G550" s="1090"/>
      <c r="H550" s="1090"/>
      <c r="I550" s="1090"/>
      <c r="J550" s="1090"/>
      <c r="K550" s="1090"/>
      <c r="L550" s="1090"/>
      <c r="M550" s="1090"/>
      <c r="N550" s="1090"/>
      <c r="O550" s="1090"/>
      <c r="P550" s="1090"/>
      <c r="Q550" s="1090"/>
      <c r="R550" s="1090"/>
      <c r="S550" s="1090"/>
      <c r="T550" s="1090"/>
      <c r="U550" s="1090"/>
      <c r="V550" s="1090"/>
      <c r="W550" s="1090"/>
      <c r="X550" s="1090"/>
      <c r="Y550" s="1090"/>
      <c r="Z550" s="1090"/>
      <c r="AA550" s="1090"/>
      <c r="AB550" s="1090"/>
      <c r="AC550" s="1090"/>
      <c r="AD550" s="1090"/>
      <c r="AE550" s="1090"/>
    </row>
    <row r="551" spans="1:31">
      <c r="A551" s="1090"/>
      <c r="B551" s="1090"/>
      <c r="C551" s="1090"/>
      <c r="D551" s="1090"/>
      <c r="E551" s="1090"/>
      <c r="F551" s="1090"/>
      <c r="G551" s="1090"/>
      <c r="H551" s="1090"/>
      <c r="I551" s="1090"/>
      <c r="J551" s="1090"/>
      <c r="K551" s="1090"/>
      <c r="L551" s="1090"/>
      <c r="M551" s="1090"/>
      <c r="N551" s="1090"/>
      <c r="O551" s="1090"/>
      <c r="P551" s="1090"/>
      <c r="Q551" s="1090"/>
      <c r="R551" s="1090"/>
      <c r="S551" s="1090"/>
      <c r="T551" s="1090"/>
      <c r="U551" s="1090"/>
      <c r="V551" s="1090"/>
      <c r="W551" s="1090"/>
      <c r="X551" s="1090"/>
      <c r="Y551" s="1090"/>
      <c r="Z551" s="1090"/>
      <c r="AA551" s="1090"/>
      <c r="AB551" s="1090"/>
      <c r="AC551" s="1090"/>
      <c r="AD551" s="1090"/>
      <c r="AE551" s="1090"/>
    </row>
    <row r="552" spans="1:31">
      <c r="A552" s="1090"/>
      <c r="B552" s="1090"/>
      <c r="C552" s="1090"/>
      <c r="D552" s="1090"/>
      <c r="E552" s="1090"/>
      <c r="F552" s="1090"/>
      <c r="G552" s="1090"/>
      <c r="H552" s="1090"/>
      <c r="I552" s="1090"/>
      <c r="J552" s="1090"/>
      <c r="K552" s="1090"/>
      <c r="L552" s="1090"/>
      <c r="M552" s="1090"/>
      <c r="N552" s="1090"/>
      <c r="O552" s="1090"/>
      <c r="P552" s="1090"/>
      <c r="Q552" s="1090"/>
      <c r="R552" s="1090"/>
      <c r="S552" s="1090"/>
      <c r="T552" s="1090"/>
      <c r="U552" s="1090"/>
      <c r="V552" s="1090"/>
      <c r="W552" s="1090"/>
      <c r="X552" s="1090"/>
      <c r="Y552" s="1090"/>
      <c r="Z552" s="1090"/>
      <c r="AA552" s="1090"/>
      <c r="AB552" s="1090"/>
      <c r="AC552" s="1090"/>
      <c r="AD552" s="1090"/>
      <c r="AE552" s="1090"/>
    </row>
    <row r="553" spans="1:31">
      <c r="A553" s="1090"/>
      <c r="B553" s="1090"/>
      <c r="C553" s="1090"/>
      <c r="D553" s="1090"/>
      <c r="E553" s="1090"/>
      <c r="F553" s="1090"/>
      <c r="G553" s="1090"/>
      <c r="H553" s="1090"/>
      <c r="I553" s="1090"/>
      <c r="J553" s="1090"/>
      <c r="K553" s="1090"/>
      <c r="L553" s="1090"/>
      <c r="M553" s="1090"/>
      <c r="N553" s="1090"/>
      <c r="O553" s="1090"/>
      <c r="P553" s="1090"/>
      <c r="Q553" s="1090"/>
      <c r="R553" s="1090"/>
      <c r="S553" s="1090"/>
      <c r="T553" s="1090"/>
      <c r="U553" s="1090"/>
      <c r="V553" s="1090"/>
      <c r="W553" s="1090"/>
      <c r="X553" s="1090"/>
      <c r="Y553" s="1090"/>
      <c r="Z553" s="1090"/>
      <c r="AA553" s="1090"/>
      <c r="AB553" s="1090"/>
      <c r="AC553" s="1090"/>
      <c r="AD553" s="1090"/>
      <c r="AE553" s="1090"/>
    </row>
    <row r="554" spans="1:31">
      <c r="A554" s="1090"/>
      <c r="B554" s="1090"/>
      <c r="C554" s="1090"/>
      <c r="D554" s="1090"/>
      <c r="E554" s="1090"/>
      <c r="F554" s="1090"/>
      <c r="G554" s="1090"/>
      <c r="H554" s="1090"/>
      <c r="I554" s="1090"/>
      <c r="J554" s="1090"/>
      <c r="K554" s="1090"/>
      <c r="L554" s="1090"/>
      <c r="M554" s="1090"/>
      <c r="N554" s="1090"/>
      <c r="O554" s="1090"/>
      <c r="P554" s="1090"/>
      <c r="Q554" s="1090"/>
      <c r="R554" s="1090"/>
      <c r="S554" s="1090"/>
      <c r="T554" s="1090"/>
      <c r="U554" s="1090"/>
      <c r="V554" s="1090"/>
      <c r="W554" s="1090"/>
      <c r="X554" s="1090"/>
      <c r="Y554" s="1090"/>
      <c r="Z554" s="1090"/>
      <c r="AA554" s="1090"/>
      <c r="AB554" s="1090"/>
      <c r="AC554" s="1090"/>
      <c r="AD554" s="1090"/>
      <c r="AE554" s="1090"/>
    </row>
    <row r="555" spans="1:31">
      <c r="A555" s="1090"/>
      <c r="B555" s="1090"/>
      <c r="C555" s="1090"/>
      <c r="D555" s="1090"/>
      <c r="E555" s="1090"/>
      <c r="F555" s="1090"/>
      <c r="G555" s="1090"/>
      <c r="H555" s="1090"/>
      <c r="I555" s="1090"/>
      <c r="J555" s="1090"/>
      <c r="K555" s="1090"/>
      <c r="L555" s="1090"/>
      <c r="M555" s="1090"/>
      <c r="N555" s="1090"/>
      <c r="O555" s="1090"/>
      <c r="P555" s="1090"/>
      <c r="Q555" s="1090"/>
      <c r="R555" s="1090"/>
      <c r="S555" s="1090"/>
      <c r="T555" s="1090"/>
      <c r="U555" s="1090"/>
      <c r="V555" s="1090"/>
      <c r="W555" s="1090"/>
      <c r="X555" s="1090"/>
      <c r="Y555" s="1090"/>
      <c r="Z555" s="1090"/>
      <c r="AA555" s="1090"/>
      <c r="AB555" s="1090"/>
      <c r="AC555" s="1090"/>
      <c r="AD555" s="1090"/>
      <c r="AE555" s="1090"/>
    </row>
    <row r="556" spans="1:31">
      <c r="A556" s="1090"/>
      <c r="B556" s="1090"/>
      <c r="C556" s="1090"/>
      <c r="D556" s="1090"/>
      <c r="E556" s="1090"/>
      <c r="F556" s="1090"/>
      <c r="G556" s="1090"/>
      <c r="H556" s="1090"/>
      <c r="I556" s="1090"/>
      <c r="J556" s="1090"/>
      <c r="K556" s="1090"/>
      <c r="L556" s="1090"/>
      <c r="M556" s="1090"/>
      <c r="N556" s="1090"/>
      <c r="O556" s="1090"/>
      <c r="P556" s="1090"/>
      <c r="Q556" s="1090"/>
      <c r="R556" s="1090"/>
      <c r="S556" s="1090"/>
      <c r="T556" s="1090"/>
      <c r="U556" s="1090"/>
      <c r="V556" s="1090"/>
      <c r="W556" s="1090"/>
      <c r="X556" s="1090"/>
      <c r="Y556" s="1090"/>
      <c r="Z556" s="1090"/>
      <c r="AA556" s="1090"/>
      <c r="AB556" s="1090"/>
      <c r="AC556" s="1090"/>
      <c r="AD556" s="1090"/>
      <c r="AE556" s="1090"/>
    </row>
    <row r="557" spans="1:31">
      <c r="A557" s="1090"/>
      <c r="B557" s="1090"/>
      <c r="C557" s="1090"/>
      <c r="D557" s="1090"/>
      <c r="E557" s="1090"/>
      <c r="F557" s="1090"/>
      <c r="G557" s="1090"/>
      <c r="H557" s="1090"/>
      <c r="I557" s="1090"/>
      <c r="J557" s="1090"/>
      <c r="K557" s="1090"/>
      <c r="L557" s="1090"/>
      <c r="M557" s="1090"/>
      <c r="N557" s="1090"/>
      <c r="O557" s="1090"/>
      <c r="P557" s="1090"/>
      <c r="Q557" s="1090"/>
      <c r="R557" s="1090"/>
      <c r="S557" s="1090"/>
      <c r="T557" s="1090"/>
      <c r="U557" s="1090"/>
      <c r="V557" s="1090"/>
      <c r="W557" s="1090"/>
      <c r="X557" s="1090"/>
      <c r="Y557" s="1090"/>
      <c r="Z557" s="1090"/>
      <c r="AA557" s="1090"/>
      <c r="AB557" s="1090"/>
      <c r="AC557" s="1090"/>
      <c r="AD557" s="1090"/>
      <c r="AE557" s="1090"/>
    </row>
    <row r="558" spans="1:31">
      <c r="A558" s="1090"/>
      <c r="B558" s="1090"/>
      <c r="C558" s="1090"/>
      <c r="D558" s="1090"/>
      <c r="E558" s="1090"/>
      <c r="F558" s="1090"/>
      <c r="G558" s="1090"/>
      <c r="H558" s="1090"/>
      <c r="I558" s="1090"/>
      <c r="J558" s="1090"/>
      <c r="K558" s="1090"/>
      <c r="L558" s="1090"/>
      <c r="M558" s="1090"/>
      <c r="N558" s="1090"/>
      <c r="O558" s="1090"/>
      <c r="P558" s="1090"/>
      <c r="Q558" s="1090"/>
      <c r="R558" s="1090"/>
      <c r="S558" s="1090"/>
      <c r="T558" s="1090"/>
      <c r="U558" s="1090"/>
      <c r="V558" s="1090"/>
      <c r="W558" s="1090"/>
      <c r="X558" s="1090"/>
      <c r="Y558" s="1090"/>
      <c r="Z558" s="1090"/>
      <c r="AA558" s="1090"/>
      <c r="AB558" s="1090"/>
      <c r="AC558" s="1090"/>
      <c r="AD558" s="1090"/>
      <c r="AE558" s="1090"/>
    </row>
    <row r="559" spans="1:31">
      <c r="A559" s="1090"/>
      <c r="B559" s="1090"/>
      <c r="C559" s="1090"/>
      <c r="D559" s="1090"/>
      <c r="E559" s="1090"/>
      <c r="F559" s="1090"/>
      <c r="G559" s="1090"/>
      <c r="H559" s="1090"/>
      <c r="I559" s="1090"/>
      <c r="J559" s="1090"/>
      <c r="K559" s="1090"/>
      <c r="L559" s="1090"/>
      <c r="M559" s="1090"/>
      <c r="N559" s="1090"/>
      <c r="O559" s="1090"/>
      <c r="P559" s="1090"/>
      <c r="Q559" s="1090"/>
      <c r="R559" s="1090"/>
      <c r="S559" s="1090"/>
      <c r="T559" s="1090"/>
      <c r="U559" s="1090"/>
      <c r="V559" s="1090"/>
      <c r="W559" s="1090"/>
      <c r="X559" s="1090"/>
      <c r="Y559" s="1090"/>
      <c r="Z559" s="1090"/>
      <c r="AA559" s="1090"/>
      <c r="AB559" s="1090"/>
      <c r="AC559" s="1090"/>
      <c r="AD559" s="1090"/>
      <c r="AE559" s="1090"/>
    </row>
    <row r="560" spans="1:31">
      <c r="A560" s="1090"/>
      <c r="B560" s="1090"/>
      <c r="C560" s="1090"/>
      <c r="D560" s="1090"/>
      <c r="E560" s="1090"/>
      <c r="F560" s="1090"/>
      <c r="G560" s="1090"/>
      <c r="H560" s="1090"/>
      <c r="I560" s="1090"/>
      <c r="J560" s="1090"/>
      <c r="K560" s="1090"/>
      <c r="L560" s="1090"/>
      <c r="M560" s="1090"/>
      <c r="N560" s="1090"/>
      <c r="O560" s="1090"/>
      <c r="P560" s="1090"/>
      <c r="Q560" s="1090"/>
      <c r="R560" s="1090"/>
      <c r="S560" s="1090"/>
      <c r="T560" s="1090"/>
      <c r="U560" s="1090"/>
      <c r="V560" s="1090"/>
      <c r="W560" s="1090"/>
      <c r="X560" s="1090"/>
      <c r="Y560" s="1090"/>
      <c r="Z560" s="1090"/>
      <c r="AA560" s="1090"/>
      <c r="AB560" s="1090"/>
      <c r="AC560" s="1090"/>
      <c r="AD560" s="1090"/>
      <c r="AE560" s="1090"/>
    </row>
    <row r="561" spans="1:31">
      <c r="A561" s="1090"/>
      <c r="B561" s="1090"/>
      <c r="C561" s="1090"/>
      <c r="D561" s="1090"/>
      <c r="E561" s="1090"/>
      <c r="F561" s="1090"/>
      <c r="G561" s="1090"/>
      <c r="H561" s="1090"/>
      <c r="I561" s="1090"/>
      <c r="J561" s="1090"/>
      <c r="K561" s="1090"/>
      <c r="L561" s="1090"/>
      <c r="M561" s="1090"/>
      <c r="N561" s="1090"/>
      <c r="O561" s="1090"/>
      <c r="P561" s="1090"/>
      <c r="Q561" s="1090"/>
      <c r="R561" s="1090"/>
      <c r="S561" s="1090"/>
      <c r="T561" s="1090"/>
      <c r="U561" s="1090"/>
      <c r="V561" s="1090"/>
      <c r="W561" s="1090"/>
      <c r="X561" s="1090"/>
      <c r="Y561" s="1090"/>
      <c r="Z561" s="1090"/>
      <c r="AA561" s="1090"/>
      <c r="AB561" s="1090"/>
      <c r="AC561" s="1090"/>
      <c r="AD561" s="1090"/>
      <c r="AE561" s="1090"/>
    </row>
    <row r="562" spans="1:31">
      <c r="A562" s="1090"/>
      <c r="B562" s="1090"/>
      <c r="C562" s="1090"/>
      <c r="D562" s="1090"/>
      <c r="E562" s="1090"/>
      <c r="F562" s="1090"/>
      <c r="G562" s="1090"/>
      <c r="H562" s="1090"/>
      <c r="I562" s="1090"/>
      <c r="J562" s="1090"/>
      <c r="K562" s="1090"/>
      <c r="L562" s="1090"/>
      <c r="M562" s="1090"/>
      <c r="N562" s="1090"/>
      <c r="O562" s="1090"/>
      <c r="P562" s="1090"/>
      <c r="Q562" s="1090"/>
      <c r="R562" s="1090"/>
      <c r="S562" s="1090"/>
      <c r="T562" s="1090"/>
      <c r="U562" s="1090"/>
      <c r="V562" s="1090"/>
      <c r="W562" s="1090"/>
      <c r="X562" s="1090"/>
      <c r="Y562" s="1090"/>
      <c r="Z562" s="1090"/>
      <c r="AA562" s="1090"/>
      <c r="AB562" s="1090"/>
      <c r="AC562" s="1090"/>
      <c r="AD562" s="1090"/>
      <c r="AE562" s="1090"/>
    </row>
    <row r="563" spans="1:31">
      <c r="A563" s="1090"/>
      <c r="B563" s="1090"/>
      <c r="C563" s="1090"/>
      <c r="D563" s="1090"/>
      <c r="E563" s="1090"/>
      <c r="F563" s="1090"/>
      <c r="G563" s="1090"/>
      <c r="H563" s="1090"/>
      <c r="I563" s="1090"/>
      <c r="J563" s="1090"/>
      <c r="K563" s="1090"/>
      <c r="L563" s="1090"/>
      <c r="M563" s="1090"/>
      <c r="N563" s="1090"/>
      <c r="O563" s="1090"/>
      <c r="P563" s="1090"/>
      <c r="Q563" s="1090"/>
      <c r="R563" s="1090"/>
      <c r="S563" s="1090"/>
      <c r="T563" s="1090"/>
      <c r="U563" s="1090"/>
      <c r="V563" s="1090"/>
      <c r="W563" s="1090"/>
      <c r="X563" s="1090"/>
      <c r="Y563" s="1090"/>
      <c r="Z563" s="1090"/>
      <c r="AA563" s="1090"/>
      <c r="AB563" s="1090"/>
      <c r="AC563" s="1090"/>
      <c r="AD563" s="1090"/>
      <c r="AE563" s="1090"/>
    </row>
    <row r="564" spans="1:31">
      <c r="A564" s="1090"/>
      <c r="B564" s="1090"/>
      <c r="C564" s="1090"/>
      <c r="D564" s="1090"/>
      <c r="E564" s="1090"/>
      <c r="F564" s="1090"/>
      <c r="G564" s="1090"/>
      <c r="H564" s="1090"/>
      <c r="I564" s="1090"/>
      <c r="J564" s="1090"/>
      <c r="K564" s="1090"/>
      <c r="L564" s="1090"/>
      <c r="M564" s="1090"/>
      <c r="N564" s="1090"/>
      <c r="O564" s="1090"/>
      <c r="P564" s="1090"/>
      <c r="Q564" s="1090"/>
      <c r="R564" s="1090"/>
      <c r="S564" s="1090"/>
      <c r="T564" s="1090"/>
      <c r="U564" s="1090"/>
      <c r="V564" s="1090"/>
      <c r="W564" s="1090"/>
      <c r="X564" s="1090"/>
      <c r="Y564" s="1090"/>
      <c r="Z564" s="1090"/>
      <c r="AA564" s="1090"/>
      <c r="AB564" s="1090"/>
      <c r="AC564" s="1090"/>
      <c r="AD564" s="1090"/>
      <c r="AE564" s="1090"/>
    </row>
    <row r="565" spans="1:31">
      <c r="A565" s="1090"/>
      <c r="B565" s="1090"/>
      <c r="C565" s="1090"/>
      <c r="D565" s="1090"/>
      <c r="E565" s="1090"/>
      <c r="F565" s="1090"/>
      <c r="G565" s="1090"/>
      <c r="H565" s="1090"/>
      <c r="I565" s="1090"/>
      <c r="J565" s="1090"/>
      <c r="K565" s="1090"/>
      <c r="L565" s="1090"/>
      <c r="M565" s="1090"/>
      <c r="N565" s="1090"/>
      <c r="O565" s="1090"/>
      <c r="P565" s="1090"/>
      <c r="Q565" s="1090"/>
      <c r="R565" s="1090"/>
      <c r="S565" s="1090"/>
      <c r="T565" s="1090"/>
      <c r="U565" s="1090"/>
      <c r="V565" s="1090"/>
      <c r="W565" s="1090"/>
      <c r="X565" s="1090"/>
      <c r="Y565" s="1090"/>
      <c r="Z565" s="1090"/>
      <c r="AA565" s="1090"/>
      <c r="AB565" s="1090"/>
      <c r="AC565" s="1090"/>
      <c r="AD565" s="1090"/>
      <c r="AE565" s="1090"/>
    </row>
    <row r="566" spans="1:31">
      <c r="A566" s="1090"/>
      <c r="B566" s="1090"/>
      <c r="C566" s="1090"/>
      <c r="D566" s="1090"/>
      <c r="E566" s="1090"/>
      <c r="F566" s="1090"/>
      <c r="G566" s="1090"/>
      <c r="H566" s="1090"/>
      <c r="I566" s="1090"/>
      <c r="J566" s="1090"/>
      <c r="K566" s="1090"/>
      <c r="L566" s="1090"/>
      <c r="M566" s="1090"/>
      <c r="N566" s="1090"/>
      <c r="O566" s="1090"/>
      <c r="P566" s="1090"/>
      <c r="Q566" s="1090"/>
      <c r="R566" s="1090"/>
      <c r="S566" s="1090"/>
      <c r="T566" s="1090"/>
      <c r="U566" s="1090"/>
      <c r="V566" s="1090"/>
      <c r="W566" s="1090"/>
      <c r="X566" s="1090"/>
      <c r="Y566" s="1090"/>
      <c r="Z566" s="1090"/>
      <c r="AA566" s="1090"/>
      <c r="AB566" s="1090"/>
      <c r="AC566" s="1090"/>
      <c r="AD566" s="1090"/>
      <c r="AE566" s="1090"/>
    </row>
    <row r="567" spans="1:31">
      <c r="A567" s="1090"/>
      <c r="B567" s="1090"/>
      <c r="C567" s="1090"/>
      <c r="D567" s="1090"/>
      <c r="E567" s="1090"/>
      <c r="F567" s="1090"/>
      <c r="G567" s="1090"/>
      <c r="H567" s="1090"/>
      <c r="I567" s="1090"/>
      <c r="J567" s="1090"/>
      <c r="K567" s="1090"/>
      <c r="L567" s="1090"/>
      <c r="M567" s="1090"/>
      <c r="N567" s="1090"/>
      <c r="O567" s="1090"/>
      <c r="P567" s="1090"/>
      <c r="Q567" s="1090"/>
      <c r="R567" s="1090"/>
      <c r="S567" s="1090"/>
      <c r="T567" s="1090"/>
      <c r="U567" s="1090"/>
      <c r="V567" s="1090"/>
      <c r="W567" s="1090"/>
      <c r="X567" s="1090"/>
      <c r="Y567" s="1090"/>
      <c r="Z567" s="1090"/>
      <c r="AA567" s="1090"/>
      <c r="AB567" s="1090"/>
      <c r="AC567" s="1090"/>
      <c r="AD567" s="1090"/>
      <c r="AE567" s="1090"/>
    </row>
    <row r="568" spans="1:31">
      <c r="A568" s="1090"/>
      <c r="B568" s="1090"/>
      <c r="C568" s="1090"/>
      <c r="D568" s="1090"/>
      <c r="E568" s="1090"/>
      <c r="F568" s="1090"/>
      <c r="G568" s="1090"/>
      <c r="H568" s="1090"/>
      <c r="I568" s="1090"/>
      <c r="J568" s="1090"/>
      <c r="K568" s="1090"/>
      <c r="L568" s="1090"/>
      <c r="M568" s="1090"/>
      <c r="N568" s="1090"/>
      <c r="O568" s="1090"/>
      <c r="P568" s="1090"/>
      <c r="Q568" s="1090"/>
      <c r="R568" s="1090"/>
      <c r="S568" s="1090"/>
      <c r="T568" s="1090"/>
      <c r="U568" s="1090"/>
      <c r="V568" s="1090"/>
      <c r="W568" s="1090"/>
      <c r="X568" s="1090"/>
      <c r="Y568" s="1090"/>
      <c r="Z568" s="1090"/>
      <c r="AA568" s="1090"/>
      <c r="AB568" s="1090"/>
      <c r="AC568" s="1090"/>
      <c r="AD568" s="1090"/>
      <c r="AE568" s="1090"/>
    </row>
    <row r="569" spans="1:31">
      <c r="A569" s="1090"/>
      <c r="B569" s="1090"/>
      <c r="C569" s="1090"/>
      <c r="D569" s="1090"/>
      <c r="E569" s="1090"/>
      <c r="F569" s="1090"/>
      <c r="G569" s="1090"/>
      <c r="H569" s="1090"/>
      <c r="I569" s="1090"/>
      <c r="J569" s="1090"/>
      <c r="K569" s="1090"/>
      <c r="L569" s="1090"/>
      <c r="M569" s="1090"/>
      <c r="N569" s="1090"/>
      <c r="O569" s="1090"/>
      <c r="P569" s="1090"/>
      <c r="Q569" s="1090"/>
      <c r="R569" s="1090"/>
      <c r="S569" s="1090"/>
      <c r="T569" s="1090"/>
      <c r="U569" s="1090"/>
      <c r="V569" s="1090"/>
      <c r="W569" s="1090"/>
      <c r="X569" s="1090"/>
      <c r="Y569" s="1090"/>
      <c r="Z569" s="1090"/>
      <c r="AA569" s="1090"/>
      <c r="AB569" s="1090"/>
      <c r="AC569" s="1090"/>
      <c r="AD569" s="1090"/>
      <c r="AE569" s="1090"/>
    </row>
    <row r="570" spans="1:31">
      <c r="A570" s="1090"/>
      <c r="B570" s="1090"/>
      <c r="C570" s="1090"/>
      <c r="D570" s="1090"/>
      <c r="E570" s="1090"/>
      <c r="F570" s="1090"/>
      <c r="G570" s="1090"/>
      <c r="H570" s="1090"/>
      <c r="I570" s="1090"/>
      <c r="J570" s="1090"/>
      <c r="K570" s="1090"/>
      <c r="L570" s="1090"/>
      <c r="M570" s="1090"/>
      <c r="N570" s="1090"/>
      <c r="O570" s="1090"/>
      <c r="P570" s="1090"/>
      <c r="Q570" s="1090"/>
      <c r="R570" s="1090"/>
      <c r="S570" s="1090"/>
      <c r="T570" s="1090"/>
      <c r="U570" s="1090"/>
      <c r="V570" s="1090"/>
      <c r="W570" s="1090"/>
      <c r="X570" s="1090"/>
      <c r="Y570" s="1090"/>
      <c r="Z570" s="1090"/>
      <c r="AA570" s="1090"/>
      <c r="AB570" s="1090"/>
      <c r="AC570" s="1090"/>
      <c r="AD570" s="1090"/>
      <c r="AE570" s="1090"/>
    </row>
    <row r="571" spans="1:31">
      <c r="A571" s="1090"/>
      <c r="B571" s="1090"/>
      <c r="C571" s="1090"/>
      <c r="D571" s="1090"/>
      <c r="E571" s="1090"/>
      <c r="F571" s="1090"/>
      <c r="G571" s="1090"/>
      <c r="H571" s="1090"/>
      <c r="I571" s="1090"/>
      <c r="J571" s="1090"/>
      <c r="K571" s="1090"/>
      <c r="L571" s="1090"/>
      <c r="M571" s="1090"/>
      <c r="N571" s="1090"/>
      <c r="O571" s="1090"/>
      <c r="P571" s="1090"/>
      <c r="Q571" s="1090"/>
      <c r="R571" s="1090"/>
      <c r="S571" s="1090"/>
      <c r="T571" s="1090"/>
      <c r="U571" s="1090"/>
      <c r="V571" s="1090"/>
      <c r="W571" s="1090"/>
      <c r="X571" s="1090"/>
      <c r="Y571" s="1090"/>
      <c r="Z571" s="1090"/>
      <c r="AA571" s="1090"/>
      <c r="AB571" s="1090"/>
      <c r="AC571" s="1090"/>
      <c r="AD571" s="1090"/>
      <c r="AE571" s="1090"/>
    </row>
    <row r="572" spans="1:31">
      <c r="A572" s="1090"/>
      <c r="B572" s="1090"/>
      <c r="C572" s="1090"/>
      <c r="D572" s="1090"/>
      <c r="E572" s="1090"/>
      <c r="F572" s="1090"/>
      <c r="G572" s="1090"/>
      <c r="H572" s="1090"/>
      <c r="I572" s="1090"/>
      <c r="J572" s="1090"/>
      <c r="K572" s="1090"/>
      <c r="L572" s="1090"/>
      <c r="M572" s="1090"/>
      <c r="N572" s="1090"/>
      <c r="O572" s="1090"/>
      <c r="P572" s="1090"/>
      <c r="Q572" s="1090"/>
      <c r="R572" s="1090"/>
      <c r="S572" s="1090"/>
      <c r="T572" s="1090"/>
      <c r="U572" s="1090"/>
      <c r="V572" s="1090"/>
      <c r="W572" s="1090"/>
      <c r="X572" s="1090"/>
      <c r="Y572" s="1090"/>
      <c r="Z572" s="1090"/>
      <c r="AA572" s="1090"/>
      <c r="AB572" s="1090"/>
      <c r="AC572" s="1090"/>
      <c r="AD572" s="1090"/>
      <c r="AE572" s="1090"/>
    </row>
    <row r="573" spans="1:31">
      <c r="A573" s="1090"/>
      <c r="B573" s="1090"/>
      <c r="C573" s="1090"/>
      <c r="D573" s="1090"/>
      <c r="E573" s="1090"/>
      <c r="F573" s="1090"/>
      <c r="G573" s="1090"/>
      <c r="H573" s="1090"/>
      <c r="I573" s="1090"/>
      <c r="J573" s="1090"/>
      <c r="K573" s="1090"/>
      <c r="L573" s="1090"/>
      <c r="M573" s="1090"/>
      <c r="N573" s="1090"/>
      <c r="O573" s="1090"/>
      <c r="P573" s="1090"/>
      <c r="Q573" s="1090"/>
      <c r="R573" s="1090"/>
      <c r="S573" s="1090"/>
      <c r="T573" s="1090"/>
      <c r="U573" s="1090"/>
      <c r="V573" s="1090"/>
      <c r="W573" s="1090"/>
      <c r="X573" s="1090"/>
      <c r="Y573" s="1090"/>
      <c r="Z573" s="1090"/>
      <c r="AA573" s="1090"/>
      <c r="AB573" s="1090"/>
      <c r="AC573" s="1090"/>
      <c r="AD573" s="1090"/>
      <c r="AE573" s="1090"/>
    </row>
    <row r="574" spans="1:31">
      <c r="A574" s="1090"/>
      <c r="B574" s="1090"/>
      <c r="C574" s="1090"/>
      <c r="D574" s="1090"/>
      <c r="E574" s="1090"/>
      <c r="F574" s="1090"/>
      <c r="G574" s="1090"/>
      <c r="H574" s="1090"/>
      <c r="I574" s="1090"/>
      <c r="J574" s="1090"/>
      <c r="K574" s="1090"/>
      <c r="L574" s="1090"/>
      <c r="M574" s="1090"/>
      <c r="N574" s="1090"/>
      <c r="O574" s="1090"/>
      <c r="P574" s="1090"/>
      <c r="Q574" s="1090"/>
      <c r="R574" s="1090"/>
      <c r="S574" s="1090"/>
      <c r="T574" s="1090"/>
      <c r="U574" s="1090"/>
      <c r="V574" s="1090"/>
      <c r="W574" s="1090"/>
      <c r="X574" s="1090"/>
      <c r="Y574" s="1090"/>
      <c r="Z574" s="1090"/>
      <c r="AA574" s="1090"/>
      <c r="AB574" s="1090"/>
      <c r="AC574" s="1090"/>
      <c r="AD574" s="1090"/>
      <c r="AE574" s="1090"/>
    </row>
    <row r="575" spans="1:31">
      <c r="A575" s="1090"/>
      <c r="B575" s="1090"/>
      <c r="C575" s="1090"/>
      <c r="D575" s="1090"/>
      <c r="E575" s="1090"/>
      <c r="F575" s="1090"/>
      <c r="G575" s="1090"/>
      <c r="H575" s="1090"/>
      <c r="I575" s="1090"/>
      <c r="J575" s="1090"/>
      <c r="K575" s="1090"/>
      <c r="L575" s="1090"/>
      <c r="M575" s="1090"/>
      <c r="N575" s="1090"/>
      <c r="O575" s="1090"/>
      <c r="P575" s="1090"/>
      <c r="Q575" s="1090"/>
      <c r="R575" s="1090"/>
      <c r="S575" s="1090"/>
      <c r="T575" s="1090"/>
      <c r="U575" s="1090"/>
      <c r="V575" s="1090"/>
      <c r="W575" s="1090"/>
      <c r="X575" s="1090"/>
      <c r="Y575" s="1090"/>
      <c r="Z575" s="1090"/>
      <c r="AA575" s="1090"/>
      <c r="AB575" s="1090"/>
      <c r="AC575" s="1090"/>
      <c r="AD575" s="1090"/>
      <c r="AE575" s="1090"/>
    </row>
    <row r="576" spans="1:31">
      <c r="A576" s="1090"/>
      <c r="B576" s="1090"/>
      <c r="C576" s="1090"/>
      <c r="D576" s="1090"/>
      <c r="E576" s="1090"/>
      <c r="F576" s="1090"/>
      <c r="G576" s="1090"/>
      <c r="H576" s="1090"/>
      <c r="I576" s="1090"/>
      <c r="J576" s="1090"/>
      <c r="K576" s="1090"/>
      <c r="L576" s="1090"/>
      <c r="M576" s="1090"/>
      <c r="N576" s="1090"/>
      <c r="O576" s="1090"/>
      <c r="P576" s="1090"/>
      <c r="Q576" s="1090"/>
      <c r="R576" s="1090"/>
      <c r="S576" s="1090"/>
      <c r="T576" s="1090"/>
      <c r="U576" s="1090"/>
      <c r="V576" s="1090"/>
      <c r="W576" s="1090"/>
      <c r="X576" s="1090"/>
      <c r="Y576" s="1090"/>
      <c r="Z576" s="1090"/>
      <c r="AA576" s="1090"/>
      <c r="AB576" s="1090"/>
      <c r="AC576" s="1090"/>
      <c r="AD576" s="1090"/>
      <c r="AE576" s="1090"/>
    </row>
    <row r="577" spans="1:31">
      <c r="A577" s="1090"/>
      <c r="B577" s="1090"/>
      <c r="C577" s="1090"/>
      <c r="D577" s="1090"/>
      <c r="E577" s="1090"/>
      <c r="F577" s="1090"/>
      <c r="G577" s="1090"/>
      <c r="H577" s="1090"/>
      <c r="I577" s="1090"/>
      <c r="J577" s="1090"/>
      <c r="K577" s="1090"/>
      <c r="L577" s="1090"/>
      <c r="M577" s="1090"/>
      <c r="N577" s="1090"/>
      <c r="O577" s="1090"/>
      <c r="P577" s="1090"/>
      <c r="Q577" s="1090"/>
      <c r="R577" s="1090"/>
      <c r="S577" s="1090"/>
      <c r="T577" s="1090"/>
      <c r="U577" s="1090"/>
      <c r="V577" s="1090"/>
      <c r="W577" s="1090"/>
      <c r="X577" s="1090"/>
      <c r="Y577" s="1090"/>
      <c r="Z577" s="1090"/>
      <c r="AA577" s="1090"/>
      <c r="AB577" s="1090"/>
      <c r="AC577" s="1090"/>
      <c r="AD577" s="1090"/>
      <c r="AE577" s="1090"/>
    </row>
    <row r="578" spans="1:31">
      <c r="A578" s="1090"/>
      <c r="B578" s="1090"/>
      <c r="C578" s="1090"/>
      <c r="D578" s="1090"/>
      <c r="E578" s="1090"/>
      <c r="F578" s="1090"/>
      <c r="G578" s="1090"/>
      <c r="H578" s="1090"/>
      <c r="I578" s="1090"/>
      <c r="J578" s="1090"/>
      <c r="K578" s="1090"/>
      <c r="L578" s="1090"/>
      <c r="M578" s="1090"/>
      <c r="N578" s="1090"/>
      <c r="O578" s="1090"/>
      <c r="P578" s="1090"/>
      <c r="Q578" s="1090"/>
      <c r="R578" s="1090"/>
      <c r="S578" s="1090"/>
      <c r="T578" s="1090"/>
      <c r="U578" s="1090"/>
      <c r="V578" s="1090"/>
      <c r="W578" s="1090"/>
      <c r="X578" s="1090"/>
      <c r="Y578" s="1090"/>
      <c r="Z578" s="1090"/>
      <c r="AA578" s="1090"/>
      <c r="AB578" s="1090"/>
      <c r="AC578" s="1090"/>
      <c r="AD578" s="1090"/>
      <c r="AE578" s="1090"/>
    </row>
    <row r="579" spans="1:31">
      <c r="A579" s="1090"/>
      <c r="B579" s="1090"/>
      <c r="C579" s="1090"/>
      <c r="D579" s="1090"/>
      <c r="E579" s="1090"/>
      <c r="F579" s="1090"/>
      <c r="G579" s="1090"/>
      <c r="H579" s="1090"/>
      <c r="I579" s="1090"/>
      <c r="J579" s="1090"/>
      <c r="K579" s="1090"/>
      <c r="L579" s="1090"/>
      <c r="M579" s="1090"/>
      <c r="N579" s="1090"/>
      <c r="O579" s="1090"/>
      <c r="P579" s="1090"/>
      <c r="Q579" s="1090"/>
      <c r="R579" s="1090"/>
      <c r="S579" s="1090"/>
      <c r="T579" s="1090"/>
      <c r="U579" s="1090"/>
      <c r="V579" s="1090"/>
      <c r="W579" s="1090"/>
      <c r="X579" s="1090"/>
      <c r="Y579" s="1090"/>
      <c r="Z579" s="1090"/>
      <c r="AA579" s="1090"/>
      <c r="AB579" s="1090"/>
      <c r="AC579" s="1090"/>
      <c r="AD579" s="1090"/>
      <c r="AE579" s="1090"/>
    </row>
    <row r="580" spans="1:31">
      <c r="A580" s="1090"/>
      <c r="B580" s="1090"/>
      <c r="C580" s="1090"/>
      <c r="D580" s="1090"/>
      <c r="E580" s="1090"/>
      <c r="F580" s="1090"/>
      <c r="G580" s="1090"/>
      <c r="H580" s="1090"/>
      <c r="I580" s="1090"/>
      <c r="J580" s="1090"/>
      <c r="K580" s="1090"/>
      <c r="L580" s="1090"/>
      <c r="M580" s="1090"/>
      <c r="N580" s="1090"/>
      <c r="O580" s="1090"/>
      <c r="P580" s="1090"/>
      <c r="Q580" s="1090"/>
      <c r="R580" s="1090"/>
      <c r="S580" s="1090"/>
      <c r="T580" s="1090"/>
      <c r="U580" s="1090"/>
      <c r="V580" s="1090"/>
      <c r="W580" s="1090"/>
      <c r="X580" s="1090"/>
      <c r="Y580" s="1090"/>
      <c r="Z580" s="1090"/>
      <c r="AA580" s="1090"/>
      <c r="AB580" s="1090"/>
      <c r="AC580" s="1090"/>
      <c r="AD580" s="1090"/>
      <c r="AE580" s="1090"/>
    </row>
    <row r="581" spans="1:31">
      <c r="A581" s="1090"/>
      <c r="B581" s="1090"/>
      <c r="C581" s="1090"/>
      <c r="D581" s="1090"/>
      <c r="E581" s="1090"/>
      <c r="F581" s="1090"/>
      <c r="G581" s="1090"/>
      <c r="H581" s="1090"/>
      <c r="I581" s="1090"/>
      <c r="J581" s="1090"/>
      <c r="K581" s="1090"/>
      <c r="L581" s="1090"/>
      <c r="M581" s="1090"/>
      <c r="N581" s="1090"/>
      <c r="O581" s="1090"/>
      <c r="P581" s="1090"/>
      <c r="Q581" s="1090"/>
      <c r="R581" s="1090"/>
      <c r="S581" s="1090"/>
      <c r="T581" s="1090"/>
      <c r="U581" s="1090"/>
      <c r="V581" s="1090"/>
      <c r="W581" s="1090"/>
      <c r="X581" s="1090"/>
      <c r="Y581" s="1090"/>
      <c r="Z581" s="1090"/>
      <c r="AA581" s="1090"/>
      <c r="AB581" s="1090"/>
      <c r="AC581" s="1090"/>
      <c r="AD581" s="1090"/>
      <c r="AE581" s="1090"/>
    </row>
    <row r="582" spans="1:31">
      <c r="A582" s="1090"/>
      <c r="B582" s="1090"/>
      <c r="C582" s="1090"/>
      <c r="D582" s="1090"/>
      <c r="E582" s="1090"/>
      <c r="F582" s="1090"/>
      <c r="G582" s="1090"/>
      <c r="H582" s="1090"/>
      <c r="I582" s="1090"/>
      <c r="J582" s="1090"/>
      <c r="K582" s="1090"/>
      <c r="L582" s="1090"/>
      <c r="M582" s="1090"/>
      <c r="N582" s="1090"/>
      <c r="O582" s="1090"/>
      <c r="P582" s="1090"/>
      <c r="Q582" s="1090"/>
      <c r="R582" s="1090"/>
      <c r="S582" s="1090"/>
      <c r="T582" s="1090"/>
      <c r="U582" s="1090"/>
      <c r="V582" s="1090"/>
      <c r="W582" s="1090"/>
      <c r="X582" s="1090"/>
      <c r="Y582" s="1090"/>
      <c r="Z582" s="1090"/>
      <c r="AA582" s="1090"/>
      <c r="AB582" s="1090"/>
      <c r="AC582" s="1090"/>
      <c r="AD582" s="1090"/>
      <c r="AE582" s="1090"/>
    </row>
    <row r="583" spans="1:31">
      <c r="A583" s="1090"/>
      <c r="B583" s="1090"/>
      <c r="C583" s="1090"/>
      <c r="D583" s="1090"/>
      <c r="E583" s="1090"/>
      <c r="F583" s="1090"/>
      <c r="G583" s="1090"/>
      <c r="H583" s="1090"/>
      <c r="I583" s="1090"/>
      <c r="J583" s="1090"/>
      <c r="K583" s="1090"/>
      <c r="L583" s="1090"/>
      <c r="M583" s="1090"/>
      <c r="N583" s="1090"/>
      <c r="O583" s="1090"/>
      <c r="P583" s="1090"/>
      <c r="Q583" s="1090"/>
      <c r="R583" s="1090"/>
      <c r="S583" s="1090"/>
      <c r="T583" s="1090"/>
      <c r="U583" s="1090"/>
      <c r="V583" s="1090"/>
      <c r="W583" s="1090"/>
      <c r="X583" s="1090"/>
      <c r="Y583" s="1090"/>
      <c r="Z583" s="1090"/>
      <c r="AA583" s="1090"/>
      <c r="AB583" s="1090"/>
      <c r="AC583" s="1090"/>
      <c r="AD583" s="1090"/>
      <c r="AE583" s="1090"/>
    </row>
    <row r="584" spans="1:31">
      <c r="A584" s="1090"/>
      <c r="B584" s="1090"/>
      <c r="C584" s="1090"/>
      <c r="D584" s="1090"/>
      <c r="E584" s="1090"/>
      <c r="F584" s="1090"/>
      <c r="G584" s="1090"/>
      <c r="H584" s="1090"/>
      <c r="I584" s="1090"/>
      <c r="J584" s="1090"/>
      <c r="K584" s="1090"/>
      <c r="L584" s="1090"/>
      <c r="M584" s="1090"/>
      <c r="N584" s="1090"/>
      <c r="O584" s="1090"/>
      <c r="P584" s="1090"/>
      <c r="Q584" s="1090"/>
      <c r="R584" s="1090"/>
      <c r="S584" s="1090"/>
      <c r="T584" s="1090"/>
      <c r="U584" s="1090"/>
      <c r="V584" s="1090"/>
      <c r="W584" s="1090"/>
      <c r="X584" s="1090"/>
      <c r="Y584" s="1090"/>
      <c r="Z584" s="1090"/>
      <c r="AA584" s="1090"/>
      <c r="AB584" s="1090"/>
      <c r="AC584" s="1090"/>
      <c r="AD584" s="1090"/>
      <c r="AE584" s="1090"/>
    </row>
    <row r="585" spans="1:31">
      <c r="A585" s="1090"/>
      <c r="B585" s="1090"/>
      <c r="C585" s="1090"/>
      <c r="D585" s="1090"/>
      <c r="E585" s="1090"/>
      <c r="F585" s="1090"/>
      <c r="G585" s="1090"/>
      <c r="H585" s="1090"/>
      <c r="I585" s="1090"/>
      <c r="J585" s="1090"/>
      <c r="K585" s="1090"/>
      <c r="L585" s="1090"/>
      <c r="M585" s="1090"/>
      <c r="N585" s="1090"/>
      <c r="O585" s="1090"/>
      <c r="P585" s="1090"/>
      <c r="Q585" s="1090"/>
      <c r="R585" s="1090"/>
      <c r="S585" s="1090"/>
      <c r="T585" s="1090"/>
      <c r="U585" s="1090"/>
      <c r="V585" s="1090"/>
      <c r="W585" s="1090"/>
      <c r="X585" s="1090"/>
      <c r="Y585" s="1090"/>
      <c r="Z585" s="1090"/>
      <c r="AA585" s="1090"/>
      <c r="AB585" s="1090"/>
      <c r="AC585" s="1090"/>
      <c r="AD585" s="1090"/>
      <c r="AE585" s="1090"/>
    </row>
    <row r="586" spans="1:31">
      <c r="A586" s="1090"/>
      <c r="B586" s="1090"/>
      <c r="C586" s="1090"/>
      <c r="D586" s="1090"/>
      <c r="E586" s="1090"/>
      <c r="F586" s="1090"/>
      <c r="G586" s="1090"/>
      <c r="H586" s="1090"/>
      <c r="I586" s="1090"/>
      <c r="J586" s="1090"/>
      <c r="K586" s="1090"/>
      <c r="L586" s="1090"/>
      <c r="M586" s="1090"/>
      <c r="N586" s="1090"/>
      <c r="O586" s="1090"/>
      <c r="P586" s="1090"/>
      <c r="Q586" s="1090"/>
      <c r="R586" s="1090"/>
      <c r="S586" s="1090"/>
      <c r="T586" s="1090"/>
      <c r="U586" s="1090"/>
      <c r="V586" s="1090"/>
      <c r="W586" s="1090"/>
      <c r="X586" s="1090"/>
      <c r="Y586" s="1090"/>
      <c r="Z586" s="1090"/>
      <c r="AA586" s="1090"/>
      <c r="AB586" s="1090"/>
      <c r="AC586" s="1090"/>
      <c r="AD586" s="1090"/>
      <c r="AE586" s="1090"/>
    </row>
    <row r="587" spans="1:31">
      <c r="A587" s="1090"/>
      <c r="B587" s="1090"/>
      <c r="C587" s="1090"/>
      <c r="D587" s="1090"/>
      <c r="E587" s="1090"/>
      <c r="F587" s="1090"/>
      <c r="G587" s="1090"/>
      <c r="H587" s="1090"/>
      <c r="I587" s="1090"/>
      <c r="J587" s="1090"/>
      <c r="K587" s="1090"/>
      <c r="L587" s="1090"/>
      <c r="M587" s="1090"/>
      <c r="N587" s="1090"/>
      <c r="O587" s="1090"/>
      <c r="P587" s="1090"/>
      <c r="Q587" s="1090"/>
      <c r="R587" s="1090"/>
      <c r="S587" s="1090"/>
      <c r="T587" s="1090"/>
      <c r="U587" s="1090"/>
      <c r="V587" s="1090"/>
      <c r="W587" s="1090"/>
      <c r="X587" s="1090"/>
      <c r="Y587" s="1090"/>
      <c r="Z587" s="1090"/>
      <c r="AA587" s="1090"/>
      <c r="AB587" s="1090"/>
      <c r="AC587" s="1090"/>
      <c r="AD587" s="1090"/>
      <c r="AE587" s="1090"/>
    </row>
    <row r="588" spans="1:31">
      <c r="A588" s="1090"/>
      <c r="B588" s="1090"/>
      <c r="C588" s="1090"/>
      <c r="D588" s="1090"/>
      <c r="E588" s="1090"/>
      <c r="F588" s="1090"/>
      <c r="G588" s="1090"/>
      <c r="H588" s="1090"/>
      <c r="I588" s="1090"/>
      <c r="J588" s="1090"/>
      <c r="K588" s="1090"/>
      <c r="L588" s="1090"/>
      <c r="M588" s="1090"/>
      <c r="N588" s="1090"/>
      <c r="O588" s="1090"/>
      <c r="P588" s="1090"/>
      <c r="Q588" s="1090"/>
      <c r="R588" s="1090"/>
      <c r="S588" s="1090"/>
      <c r="T588" s="1090"/>
      <c r="U588" s="1090"/>
      <c r="V588" s="1090"/>
      <c r="W588" s="1090"/>
      <c r="X588" s="1090"/>
      <c r="Y588" s="1090"/>
      <c r="Z588" s="1090"/>
      <c r="AA588" s="1090"/>
      <c r="AB588" s="1090"/>
      <c r="AC588" s="1090"/>
      <c r="AD588" s="1090"/>
      <c r="AE588" s="1090"/>
    </row>
    <row r="589" spans="1:31">
      <c r="A589" s="1090"/>
      <c r="B589" s="1090"/>
      <c r="C589" s="1090"/>
      <c r="D589" s="1090"/>
      <c r="E589" s="1090"/>
      <c r="F589" s="1090"/>
      <c r="G589" s="1090"/>
      <c r="H589" s="1090"/>
      <c r="I589" s="1090"/>
      <c r="J589" s="1090"/>
      <c r="K589" s="1090"/>
      <c r="L589" s="1090"/>
      <c r="M589" s="1090"/>
      <c r="N589" s="1090"/>
      <c r="O589" s="1090"/>
      <c r="P589" s="1090"/>
      <c r="Q589" s="1090"/>
      <c r="R589" s="1090"/>
      <c r="S589" s="1090"/>
      <c r="T589" s="1090"/>
      <c r="U589" s="1090"/>
      <c r="V589" s="1090"/>
      <c r="W589" s="1090"/>
      <c r="X589" s="1090"/>
      <c r="Y589" s="1090"/>
      <c r="Z589" s="1090"/>
      <c r="AA589" s="1090"/>
      <c r="AB589" s="1090"/>
      <c r="AC589" s="1090"/>
      <c r="AD589" s="1090"/>
      <c r="AE589" s="1090"/>
    </row>
    <row r="590" spans="1:31">
      <c r="A590" s="1090"/>
      <c r="B590" s="1090"/>
      <c r="C590" s="1090"/>
      <c r="D590" s="1090"/>
      <c r="E590" s="1090"/>
      <c r="F590" s="1090"/>
      <c r="G590" s="1090"/>
      <c r="H590" s="1090"/>
      <c r="I590" s="1090"/>
      <c r="J590" s="1090"/>
      <c r="K590" s="1090"/>
      <c r="L590" s="1090"/>
      <c r="M590" s="1090"/>
      <c r="N590" s="1090"/>
      <c r="O590" s="1090"/>
      <c r="P590" s="1090"/>
      <c r="Q590" s="1090"/>
      <c r="R590" s="1090"/>
      <c r="S590" s="1090"/>
      <c r="T590" s="1090"/>
      <c r="U590" s="1090"/>
      <c r="V590" s="1090"/>
      <c r="W590" s="1090"/>
      <c r="X590" s="1090"/>
      <c r="Y590" s="1090"/>
      <c r="Z590" s="1090"/>
      <c r="AA590" s="1090"/>
      <c r="AB590" s="1090"/>
      <c r="AC590" s="1090"/>
      <c r="AD590" s="1090"/>
      <c r="AE590" s="1090"/>
    </row>
    <row r="591" spans="1:31">
      <c r="A591" s="1090"/>
      <c r="B591" s="1090"/>
      <c r="C591" s="1090"/>
      <c r="D591" s="1090"/>
      <c r="E591" s="1090"/>
      <c r="F591" s="1090"/>
      <c r="G591" s="1090"/>
      <c r="H591" s="1090"/>
      <c r="I591" s="1090"/>
      <c r="J591" s="1090"/>
      <c r="K591" s="1090"/>
      <c r="L591" s="1090"/>
      <c r="M591" s="1090"/>
      <c r="N591" s="1090"/>
      <c r="O591" s="1090"/>
      <c r="P591" s="1090"/>
      <c r="Q591" s="1090"/>
      <c r="R591" s="1090"/>
      <c r="S591" s="1090"/>
      <c r="T591" s="1090"/>
      <c r="U591" s="1090"/>
      <c r="V591" s="1090"/>
      <c r="W591" s="1090"/>
      <c r="X591" s="1090"/>
      <c r="Y591" s="1090"/>
      <c r="Z591" s="1090"/>
      <c r="AA591" s="1090"/>
      <c r="AB591" s="1090"/>
      <c r="AC591" s="1090"/>
      <c r="AD591" s="1090"/>
      <c r="AE591" s="1090"/>
    </row>
    <row r="592" spans="1:31">
      <c r="A592" s="1090"/>
      <c r="B592" s="1090"/>
      <c r="C592" s="1090"/>
      <c r="D592" s="1090"/>
      <c r="E592" s="1090"/>
      <c r="F592" s="1090"/>
      <c r="G592" s="1090"/>
      <c r="H592" s="1090"/>
      <c r="I592" s="1090"/>
      <c r="J592" s="1090"/>
      <c r="K592" s="1090"/>
      <c r="L592" s="1090"/>
      <c r="M592" s="1090"/>
      <c r="N592" s="1090"/>
      <c r="O592" s="1090"/>
      <c r="P592" s="1090"/>
      <c r="Q592" s="1090"/>
      <c r="R592" s="1090"/>
      <c r="S592" s="1090"/>
      <c r="T592" s="1090"/>
      <c r="U592" s="1090"/>
      <c r="V592" s="1090"/>
      <c r="W592" s="1090"/>
      <c r="X592" s="1090"/>
      <c r="Y592" s="1090"/>
      <c r="Z592" s="1090"/>
      <c r="AA592" s="1090"/>
      <c r="AB592" s="1090"/>
      <c r="AC592" s="1090"/>
      <c r="AD592" s="1090"/>
      <c r="AE592" s="1090"/>
    </row>
    <row r="593" spans="1:31">
      <c r="A593" s="1090"/>
      <c r="B593" s="1090"/>
      <c r="C593" s="1090"/>
      <c r="D593" s="1090"/>
      <c r="E593" s="1090"/>
      <c r="F593" s="1090"/>
      <c r="G593" s="1090"/>
      <c r="H593" s="1090"/>
      <c r="I593" s="1090"/>
      <c r="J593" s="1090"/>
      <c r="K593" s="1090"/>
      <c r="L593" s="1090"/>
      <c r="M593" s="1090"/>
      <c r="N593" s="1090"/>
      <c r="O593" s="1090"/>
      <c r="P593" s="1090"/>
      <c r="Q593" s="1090"/>
      <c r="R593" s="1090"/>
      <c r="S593" s="1090"/>
      <c r="T593" s="1090"/>
      <c r="U593" s="1090"/>
      <c r="V593" s="1090"/>
      <c r="W593" s="1090"/>
      <c r="X593" s="1090"/>
      <c r="Y593" s="1090"/>
      <c r="Z593" s="1090"/>
      <c r="AA593" s="1090"/>
      <c r="AB593" s="1090"/>
      <c r="AC593" s="1090"/>
      <c r="AD593" s="1090"/>
      <c r="AE593" s="1090"/>
    </row>
    <row r="594" spans="1:31">
      <c r="A594" s="1090"/>
      <c r="B594" s="1090"/>
      <c r="C594" s="1090"/>
      <c r="D594" s="1090"/>
      <c r="E594" s="1090"/>
      <c r="F594" s="1090"/>
      <c r="G594" s="1090"/>
      <c r="H594" s="1090"/>
      <c r="I594" s="1090"/>
      <c r="J594" s="1090"/>
      <c r="K594" s="1090"/>
      <c r="L594" s="1090"/>
      <c r="M594" s="1090"/>
      <c r="N594" s="1090"/>
      <c r="O594" s="1090"/>
      <c r="P594" s="1090"/>
      <c r="Q594" s="1090"/>
      <c r="R594" s="1090"/>
      <c r="S594" s="1090"/>
      <c r="T594" s="1090"/>
      <c r="U594" s="1090"/>
      <c r="V594" s="1090"/>
      <c r="W594" s="1090"/>
      <c r="X594" s="1090"/>
      <c r="Y594" s="1090"/>
      <c r="Z594" s="1090"/>
      <c r="AA594" s="1090"/>
      <c r="AB594" s="1090"/>
      <c r="AC594" s="1090"/>
      <c r="AD594" s="1090"/>
      <c r="AE594" s="1090"/>
    </row>
    <row r="595" spans="1:31">
      <c r="A595" s="1090"/>
      <c r="B595" s="1090"/>
      <c r="C595" s="1090"/>
      <c r="D595" s="1090"/>
      <c r="E595" s="1090"/>
      <c r="F595" s="1090"/>
      <c r="G595" s="1090"/>
      <c r="H595" s="1090"/>
      <c r="I595" s="1090"/>
      <c r="J595" s="1090"/>
      <c r="K595" s="1090"/>
      <c r="L595" s="1090"/>
      <c r="M595" s="1090"/>
      <c r="N595" s="1090"/>
      <c r="O595" s="1090"/>
      <c r="P595" s="1090"/>
      <c r="Q595" s="1090"/>
      <c r="R595" s="1090"/>
      <c r="S595" s="1090"/>
      <c r="T595" s="1090"/>
      <c r="U595" s="1090"/>
      <c r="V595" s="1090"/>
      <c r="W595" s="1090"/>
      <c r="X595" s="1090"/>
      <c r="Y595" s="1090"/>
      <c r="Z595" s="1090"/>
      <c r="AA595" s="1090"/>
      <c r="AB595" s="1090"/>
      <c r="AC595" s="1090"/>
      <c r="AD595" s="1090"/>
      <c r="AE595" s="1090"/>
    </row>
    <row r="596" spans="1:31">
      <c r="A596" s="1090"/>
      <c r="B596" s="1090"/>
      <c r="C596" s="1090"/>
      <c r="D596" s="1090"/>
      <c r="E596" s="1090"/>
      <c r="F596" s="1090"/>
      <c r="G596" s="1090"/>
      <c r="H596" s="1090"/>
      <c r="I596" s="1090"/>
      <c r="J596" s="1090"/>
      <c r="K596" s="1090"/>
      <c r="L596" s="1090"/>
      <c r="M596" s="1090"/>
      <c r="N596" s="1090"/>
      <c r="O596" s="1090"/>
      <c r="P596" s="1090"/>
      <c r="Q596" s="1090"/>
      <c r="R596" s="1090"/>
      <c r="S596" s="1090"/>
      <c r="T596" s="1090"/>
      <c r="U596" s="1090"/>
      <c r="V596" s="1090"/>
      <c r="W596" s="1090"/>
      <c r="X596" s="1090"/>
      <c r="Y596" s="1090"/>
      <c r="Z596" s="1090"/>
      <c r="AA596" s="1090"/>
      <c r="AB596" s="1090"/>
      <c r="AC596" s="1090"/>
      <c r="AD596" s="1090"/>
      <c r="AE596" s="1090"/>
    </row>
    <row r="597" spans="1:31">
      <c r="A597" s="1090"/>
      <c r="B597" s="1090"/>
      <c r="C597" s="1090"/>
      <c r="D597" s="1090"/>
      <c r="E597" s="1090"/>
      <c r="F597" s="1090"/>
      <c r="G597" s="1090"/>
      <c r="H597" s="1090"/>
      <c r="I597" s="1090"/>
      <c r="J597" s="1090"/>
      <c r="K597" s="1090"/>
      <c r="L597" s="1090"/>
      <c r="M597" s="1090"/>
      <c r="N597" s="1090"/>
      <c r="O597" s="1090"/>
      <c r="P597" s="1090"/>
      <c r="Q597" s="1090"/>
      <c r="R597" s="1090"/>
      <c r="S597" s="1090"/>
      <c r="T597" s="1090"/>
      <c r="U597" s="1090"/>
      <c r="V597" s="1090"/>
      <c r="W597" s="1090"/>
      <c r="X597" s="1090"/>
      <c r="Y597" s="1090"/>
      <c r="Z597" s="1090"/>
      <c r="AA597" s="1090"/>
      <c r="AB597" s="1090"/>
      <c r="AC597" s="1090"/>
      <c r="AD597" s="1090"/>
      <c r="AE597" s="1090"/>
    </row>
    <row r="598" spans="1:31">
      <c r="A598" s="1090"/>
      <c r="B598" s="1090"/>
      <c r="C598" s="1090"/>
      <c r="D598" s="1090"/>
      <c r="E598" s="1090"/>
      <c r="F598" s="1090"/>
      <c r="G598" s="1090"/>
      <c r="H598" s="1090"/>
      <c r="I598" s="1090"/>
      <c r="J598" s="1090"/>
      <c r="K598" s="1090"/>
      <c r="L598" s="1090"/>
      <c r="M598" s="1090"/>
      <c r="N598" s="1090"/>
      <c r="O598" s="1090"/>
      <c r="P598" s="1090"/>
      <c r="Q598" s="1090"/>
      <c r="R598" s="1090"/>
      <c r="S598" s="1090"/>
      <c r="T598" s="1090"/>
      <c r="U598" s="1090"/>
      <c r="V598" s="1090"/>
      <c r="W598" s="1090"/>
      <c r="X598" s="1090"/>
      <c r="Y598" s="1090"/>
      <c r="Z598" s="1090"/>
      <c r="AA598" s="1090"/>
      <c r="AB598" s="1090"/>
      <c r="AC598" s="1090"/>
      <c r="AD598" s="1090"/>
      <c r="AE598" s="1090"/>
    </row>
    <row r="599" spans="1:31">
      <c r="A599" s="1090"/>
      <c r="B599" s="1090"/>
      <c r="C599" s="1090"/>
      <c r="D599" s="1090"/>
      <c r="E599" s="1090"/>
      <c r="F599" s="1090"/>
      <c r="G599" s="1090"/>
      <c r="H599" s="1090"/>
      <c r="I599" s="1090"/>
      <c r="J599" s="1090"/>
      <c r="K599" s="1090"/>
      <c r="L599" s="1090"/>
      <c r="M599" s="1090"/>
      <c r="N599" s="1090"/>
      <c r="O599" s="1090"/>
      <c r="P599" s="1090"/>
      <c r="Q599" s="1090"/>
      <c r="R599" s="1090"/>
      <c r="S599" s="1090"/>
      <c r="T599" s="1090"/>
      <c r="U599" s="1090"/>
      <c r="V599" s="1090"/>
      <c r="W599" s="1090"/>
      <c r="X599" s="1090"/>
      <c r="Y599" s="1090"/>
      <c r="Z599" s="1090"/>
      <c r="AA599" s="1090"/>
      <c r="AB599" s="1090"/>
      <c r="AC599" s="1090"/>
      <c r="AD599" s="1090"/>
      <c r="AE599" s="1090"/>
    </row>
    <row r="600" spans="1:31">
      <c r="A600" s="1090"/>
      <c r="B600" s="1090"/>
      <c r="C600" s="1090"/>
      <c r="D600" s="1090"/>
      <c r="E600" s="1090"/>
      <c r="F600" s="1090"/>
      <c r="G600" s="1090"/>
      <c r="H600" s="1090"/>
      <c r="I600" s="1090"/>
      <c r="J600" s="1090"/>
      <c r="K600" s="1090"/>
      <c r="L600" s="1090"/>
      <c r="M600" s="1090"/>
      <c r="N600" s="1090"/>
      <c r="O600" s="1090"/>
      <c r="P600" s="1090"/>
      <c r="Q600" s="1090"/>
      <c r="R600" s="1090"/>
      <c r="S600" s="1090"/>
      <c r="T600" s="1090"/>
      <c r="U600" s="1090"/>
      <c r="V600" s="1090"/>
      <c r="W600" s="1090"/>
      <c r="X600" s="1090"/>
      <c r="Y600" s="1090"/>
      <c r="Z600" s="1090"/>
      <c r="AA600" s="1090"/>
      <c r="AB600" s="1090"/>
      <c r="AC600" s="1090"/>
      <c r="AD600" s="1090"/>
      <c r="AE600" s="1090"/>
    </row>
    <row r="601" spans="1:31">
      <c r="A601" s="1090"/>
      <c r="B601" s="1090"/>
      <c r="C601" s="1090"/>
      <c r="D601" s="1090"/>
      <c r="E601" s="1090"/>
      <c r="F601" s="1090"/>
      <c r="G601" s="1090"/>
      <c r="H601" s="1090"/>
      <c r="I601" s="1090"/>
      <c r="J601" s="1090"/>
      <c r="K601" s="1090"/>
      <c r="L601" s="1090"/>
      <c r="M601" s="1090"/>
      <c r="N601" s="1090"/>
      <c r="O601" s="1090"/>
      <c r="P601" s="1090"/>
      <c r="Q601" s="1090"/>
      <c r="R601" s="1090"/>
      <c r="S601" s="1090"/>
      <c r="T601" s="1090"/>
      <c r="U601" s="1090"/>
      <c r="V601" s="1090"/>
      <c r="W601" s="1090"/>
      <c r="X601" s="1090"/>
      <c r="Y601" s="1090"/>
      <c r="Z601" s="1090"/>
      <c r="AA601" s="1090"/>
      <c r="AB601" s="1090"/>
      <c r="AC601" s="1090"/>
      <c r="AD601" s="1090"/>
      <c r="AE601" s="1090"/>
    </row>
    <row r="602" spans="1:31">
      <c r="A602" s="1090"/>
      <c r="B602" s="1090"/>
      <c r="C602" s="1090"/>
      <c r="D602" s="1090"/>
      <c r="E602" s="1090"/>
      <c r="F602" s="1090"/>
      <c r="G602" s="1090"/>
      <c r="H602" s="1090"/>
      <c r="I602" s="1090"/>
      <c r="J602" s="1090"/>
      <c r="K602" s="1090"/>
      <c r="L602" s="1090"/>
      <c r="M602" s="1090"/>
      <c r="N602" s="1090"/>
      <c r="O602" s="1090"/>
      <c r="P602" s="1090"/>
      <c r="Q602" s="1090"/>
      <c r="R602" s="1090"/>
      <c r="S602" s="1090"/>
      <c r="T602" s="1090"/>
      <c r="U602" s="1090"/>
      <c r="V602" s="1090"/>
      <c r="W602" s="1090"/>
      <c r="X602" s="1090"/>
      <c r="Y602" s="1090"/>
      <c r="Z602" s="1090"/>
      <c r="AA602" s="1090"/>
      <c r="AB602" s="1090"/>
      <c r="AC602" s="1090"/>
      <c r="AD602" s="1090"/>
      <c r="AE602" s="1090"/>
    </row>
    <row r="603" spans="1:31">
      <c r="A603" s="1090"/>
      <c r="B603" s="1090"/>
      <c r="C603" s="1090"/>
      <c r="D603" s="1090"/>
      <c r="E603" s="1090"/>
      <c r="F603" s="1090"/>
      <c r="G603" s="1090"/>
      <c r="H603" s="1090"/>
      <c r="I603" s="1090"/>
      <c r="J603" s="1090"/>
      <c r="K603" s="1090"/>
      <c r="L603" s="1090"/>
      <c r="M603" s="1090"/>
      <c r="N603" s="1090"/>
      <c r="O603" s="1090"/>
      <c r="P603" s="1090"/>
      <c r="Q603" s="1090"/>
      <c r="R603" s="1090"/>
      <c r="S603" s="1090"/>
      <c r="T603" s="1090"/>
      <c r="U603" s="1090"/>
      <c r="V603" s="1090"/>
      <c r="W603" s="1090"/>
      <c r="X603" s="1090"/>
      <c r="Y603" s="1090"/>
      <c r="Z603" s="1090"/>
      <c r="AA603" s="1090"/>
      <c r="AB603" s="1090"/>
      <c r="AC603" s="1090"/>
      <c r="AD603" s="1090"/>
      <c r="AE603" s="1090"/>
    </row>
    <row r="604" spans="1:31">
      <c r="A604" s="1090"/>
      <c r="B604" s="1090"/>
      <c r="C604" s="1090"/>
      <c r="D604" s="1090"/>
      <c r="E604" s="1090"/>
      <c r="F604" s="1090"/>
      <c r="G604" s="1090"/>
      <c r="H604" s="1090"/>
      <c r="I604" s="1090"/>
      <c r="J604" s="1090"/>
      <c r="K604" s="1090"/>
      <c r="L604" s="1090"/>
      <c r="M604" s="1090"/>
      <c r="N604" s="1090"/>
      <c r="O604" s="1090"/>
      <c r="P604" s="1090"/>
      <c r="Q604" s="1090"/>
      <c r="R604" s="1090"/>
      <c r="S604" s="1090"/>
      <c r="T604" s="1090"/>
      <c r="U604" s="1090"/>
      <c r="V604" s="1090"/>
      <c r="W604" s="1090"/>
      <c r="X604" s="1090"/>
      <c r="Y604" s="1090"/>
      <c r="Z604" s="1090"/>
      <c r="AA604" s="1090"/>
      <c r="AB604" s="1090"/>
      <c r="AC604" s="1090"/>
      <c r="AD604" s="1090"/>
      <c r="AE604" s="1090"/>
    </row>
    <row r="605" spans="1:31">
      <c r="A605" s="1090"/>
      <c r="B605" s="1090"/>
      <c r="C605" s="1090"/>
      <c r="D605" s="1090"/>
      <c r="E605" s="1090"/>
      <c r="F605" s="1090"/>
      <c r="G605" s="1090"/>
      <c r="H605" s="1090"/>
      <c r="I605" s="1090"/>
      <c r="J605" s="1090"/>
      <c r="K605" s="1090"/>
      <c r="L605" s="1090"/>
      <c r="M605" s="1090"/>
      <c r="N605" s="1090"/>
      <c r="O605" s="1090"/>
      <c r="P605" s="1090"/>
      <c r="Q605" s="1090"/>
      <c r="R605" s="1090"/>
      <c r="S605" s="1090"/>
      <c r="T605" s="1090"/>
      <c r="U605" s="1090"/>
      <c r="V605" s="1090"/>
      <c r="W605" s="1090"/>
      <c r="X605" s="1090"/>
      <c r="Y605" s="1090"/>
      <c r="Z605" s="1090"/>
      <c r="AA605" s="1090"/>
      <c r="AB605" s="1090"/>
      <c r="AC605" s="1090"/>
      <c r="AD605" s="1090"/>
      <c r="AE605" s="1090"/>
    </row>
    <row r="606" spans="1:31">
      <c r="A606" s="1090"/>
      <c r="B606" s="1090"/>
      <c r="C606" s="1090"/>
      <c r="D606" s="1090"/>
      <c r="E606" s="1090"/>
      <c r="F606" s="1090"/>
      <c r="G606" s="1090"/>
      <c r="H606" s="1090"/>
      <c r="I606" s="1090"/>
      <c r="J606" s="1090"/>
      <c r="K606" s="1090"/>
      <c r="L606" s="1090"/>
      <c r="M606" s="1090"/>
      <c r="N606" s="1090"/>
      <c r="O606" s="1090"/>
      <c r="P606" s="1090"/>
      <c r="Q606" s="1090"/>
      <c r="R606" s="1090"/>
      <c r="S606" s="1090"/>
      <c r="T606" s="1090"/>
      <c r="U606" s="1090"/>
      <c r="V606" s="1090"/>
      <c r="W606" s="1090"/>
      <c r="X606" s="1090"/>
      <c r="Y606" s="1090"/>
      <c r="Z606" s="1090"/>
      <c r="AA606" s="1090"/>
      <c r="AB606" s="1090"/>
      <c r="AC606" s="1090"/>
      <c r="AD606" s="1090"/>
      <c r="AE606" s="1090"/>
    </row>
    <row r="607" spans="1:31">
      <c r="A607" s="1090"/>
      <c r="B607" s="1090"/>
      <c r="C607" s="1090"/>
      <c r="D607" s="1090"/>
      <c r="E607" s="1090"/>
      <c r="F607" s="1090"/>
      <c r="G607" s="1090"/>
      <c r="H607" s="1090"/>
      <c r="I607" s="1090"/>
      <c r="J607" s="1090"/>
      <c r="K607" s="1090"/>
      <c r="L607" s="1090"/>
      <c r="M607" s="1090"/>
      <c r="N607" s="1090"/>
      <c r="O607" s="1090"/>
      <c r="P607" s="1090"/>
      <c r="Q607" s="1090"/>
      <c r="R607" s="1090"/>
      <c r="S607" s="1090"/>
      <c r="T607" s="1090"/>
      <c r="U607" s="1090"/>
      <c r="V607" s="1090"/>
      <c r="W607" s="1090"/>
      <c r="X607" s="1090"/>
      <c r="Y607" s="1090"/>
      <c r="Z607" s="1090"/>
      <c r="AA607" s="1090"/>
      <c r="AB607" s="1090"/>
      <c r="AC607" s="1090"/>
      <c r="AD607" s="1090"/>
      <c r="AE607" s="1090"/>
    </row>
    <row r="608" spans="1:31">
      <c r="A608" s="1090"/>
      <c r="B608" s="1090"/>
      <c r="C608" s="1090"/>
      <c r="D608" s="1090"/>
      <c r="E608" s="1090"/>
      <c r="F608" s="1090"/>
      <c r="G608" s="1090"/>
      <c r="H608" s="1090"/>
      <c r="I608" s="1090"/>
      <c r="J608" s="1090"/>
      <c r="K608" s="1090"/>
      <c r="L608" s="1090"/>
      <c r="M608" s="1090"/>
      <c r="N608" s="1090"/>
      <c r="O608" s="1090"/>
      <c r="P608" s="1090"/>
      <c r="Q608" s="1090"/>
      <c r="R608" s="1090"/>
      <c r="S608" s="1090"/>
      <c r="T608" s="1090"/>
      <c r="U608" s="1090"/>
      <c r="V608" s="1090"/>
      <c r="W608" s="1090"/>
      <c r="X608" s="1090"/>
      <c r="Y608" s="1090"/>
      <c r="Z608" s="1090"/>
      <c r="AA608" s="1090"/>
      <c r="AB608" s="1090"/>
      <c r="AC608" s="1090"/>
      <c r="AD608" s="1090"/>
      <c r="AE608" s="1090"/>
    </row>
    <row r="609" spans="1:31">
      <c r="A609" s="1090"/>
      <c r="B609" s="1090"/>
      <c r="C609" s="1090"/>
      <c r="D609" s="1090"/>
      <c r="E609" s="1090"/>
      <c r="F609" s="1090"/>
      <c r="G609" s="1090"/>
      <c r="H609" s="1090"/>
      <c r="I609" s="1090"/>
      <c r="J609" s="1090"/>
      <c r="K609" s="1090"/>
      <c r="L609" s="1090"/>
      <c r="M609" s="1090"/>
      <c r="N609" s="1090"/>
      <c r="O609" s="1090"/>
      <c r="P609" s="1090"/>
      <c r="Q609" s="1090"/>
      <c r="R609" s="1090"/>
      <c r="S609" s="1090"/>
      <c r="T609" s="1090"/>
      <c r="U609" s="1090"/>
      <c r="V609" s="1090"/>
      <c r="W609" s="1090"/>
      <c r="X609" s="1090"/>
      <c r="Y609" s="1090"/>
      <c r="Z609" s="1090"/>
      <c r="AA609" s="1090"/>
      <c r="AB609" s="1090"/>
      <c r="AC609" s="1090"/>
      <c r="AD609" s="1090"/>
      <c r="AE609" s="1090"/>
    </row>
    <row r="610" spans="1:31">
      <c r="A610" s="1090"/>
      <c r="B610" s="1090"/>
      <c r="C610" s="1090"/>
      <c r="D610" s="1090"/>
      <c r="E610" s="1090"/>
      <c r="F610" s="1090"/>
      <c r="G610" s="1090"/>
      <c r="H610" s="1090"/>
      <c r="I610" s="1090"/>
      <c r="J610" s="1090"/>
      <c r="K610" s="1090"/>
      <c r="L610" s="1090"/>
      <c r="M610" s="1090"/>
      <c r="N610" s="1090"/>
      <c r="O610" s="1090"/>
      <c r="P610" s="1090"/>
      <c r="Q610" s="1090"/>
      <c r="R610" s="1090"/>
      <c r="S610" s="1090"/>
      <c r="T610" s="1090"/>
      <c r="U610" s="1090"/>
      <c r="V610" s="1090"/>
      <c r="W610" s="1090"/>
      <c r="X610" s="1090"/>
      <c r="Y610" s="1090"/>
      <c r="Z610" s="1090"/>
      <c r="AA610" s="1090"/>
      <c r="AB610" s="1090"/>
      <c r="AC610" s="1090"/>
      <c r="AD610" s="1090"/>
      <c r="AE610" s="1090"/>
    </row>
    <row r="611" spans="1:31">
      <c r="A611" s="1090"/>
      <c r="B611" s="1090"/>
      <c r="C611" s="1090"/>
      <c r="D611" s="1090"/>
      <c r="E611" s="1090"/>
      <c r="F611" s="1090"/>
      <c r="G611" s="1090"/>
      <c r="H611" s="1090"/>
      <c r="I611" s="1090"/>
      <c r="J611" s="1090"/>
      <c r="K611" s="1090"/>
      <c r="L611" s="1090"/>
      <c r="M611" s="1090"/>
      <c r="N611" s="1090"/>
      <c r="O611" s="1090"/>
      <c r="P611" s="1090"/>
      <c r="Q611" s="1090"/>
      <c r="R611" s="1090"/>
      <c r="S611" s="1090"/>
      <c r="T611" s="1090"/>
      <c r="U611" s="1090"/>
      <c r="V611" s="1090"/>
      <c r="W611" s="1090"/>
      <c r="X611" s="1090"/>
      <c r="Y611" s="1090"/>
      <c r="Z611" s="1090"/>
      <c r="AA611" s="1090"/>
      <c r="AB611" s="1090"/>
      <c r="AC611" s="1090"/>
      <c r="AD611" s="1090"/>
      <c r="AE611" s="1090"/>
    </row>
    <row r="612" spans="1:31">
      <c r="A612" s="1090"/>
      <c r="B612" s="1090"/>
      <c r="C612" s="1090"/>
      <c r="D612" s="1090"/>
      <c r="E612" s="1090"/>
      <c r="F612" s="1090"/>
      <c r="G612" s="1090"/>
      <c r="H612" s="1090"/>
      <c r="I612" s="1090"/>
      <c r="J612" s="1090"/>
      <c r="K612" s="1090"/>
      <c r="L612" s="1090"/>
      <c r="M612" s="1090"/>
      <c r="N612" s="1090"/>
      <c r="O612" s="1090"/>
      <c r="P612" s="1090"/>
      <c r="Q612" s="1090"/>
      <c r="R612" s="1090"/>
      <c r="S612" s="1090"/>
      <c r="T612" s="1090"/>
      <c r="U612" s="1090"/>
      <c r="V612" s="1090"/>
      <c r="W612" s="1090"/>
      <c r="X612" s="1090"/>
      <c r="Y612" s="1090"/>
      <c r="Z612" s="1090"/>
      <c r="AA612" s="1090"/>
      <c r="AB612" s="1090"/>
      <c r="AC612" s="1090"/>
      <c r="AD612" s="1090"/>
      <c r="AE612" s="1090"/>
    </row>
    <row r="613" spans="1:31">
      <c r="A613" s="1090"/>
      <c r="B613" s="1090"/>
      <c r="C613" s="1090"/>
      <c r="D613" s="1090"/>
      <c r="E613" s="1090"/>
      <c r="F613" s="1090"/>
      <c r="G613" s="1090"/>
      <c r="H613" s="1090"/>
      <c r="I613" s="1090"/>
      <c r="J613" s="1090"/>
      <c r="K613" s="1090"/>
      <c r="L613" s="1090"/>
      <c r="M613" s="1090"/>
      <c r="N613" s="1090"/>
      <c r="O613" s="1090"/>
      <c r="P613" s="1090"/>
      <c r="Q613" s="1090"/>
      <c r="R613" s="1090"/>
      <c r="S613" s="1090"/>
      <c r="T613" s="1090"/>
      <c r="U613" s="1090"/>
      <c r="V613" s="1090"/>
      <c r="W613" s="1090"/>
      <c r="X613" s="1090"/>
      <c r="Y613" s="1090"/>
      <c r="Z613" s="1090"/>
      <c r="AA613" s="1090"/>
      <c r="AB613" s="1090"/>
      <c r="AC613" s="1090"/>
      <c r="AD613" s="1090"/>
      <c r="AE613" s="1090"/>
    </row>
    <row r="614" spans="1:31">
      <c r="A614" s="1090"/>
      <c r="B614" s="1090"/>
      <c r="C614" s="1090"/>
      <c r="D614" s="1090"/>
      <c r="E614" s="1090"/>
      <c r="F614" s="1090"/>
      <c r="G614" s="1090"/>
      <c r="H614" s="1090"/>
      <c r="I614" s="1090"/>
      <c r="J614" s="1090"/>
      <c r="K614" s="1090"/>
      <c r="L614" s="1090"/>
      <c r="M614" s="1090"/>
      <c r="N614" s="1090"/>
      <c r="O614" s="1090"/>
      <c r="P614" s="1090"/>
      <c r="Q614" s="1090"/>
      <c r="R614" s="1090"/>
      <c r="S614" s="1090"/>
      <c r="T614" s="1090"/>
      <c r="U614" s="1090"/>
      <c r="V614" s="1090"/>
      <c r="W614" s="1090"/>
      <c r="X614" s="1090"/>
      <c r="Y614" s="1090"/>
      <c r="Z614" s="1090"/>
      <c r="AA614" s="1090"/>
      <c r="AB614" s="1090"/>
      <c r="AC614" s="1090"/>
      <c r="AD614" s="1090"/>
      <c r="AE614" s="1090"/>
    </row>
    <row r="615" spans="1:31">
      <c r="A615" s="1090"/>
      <c r="B615" s="1090"/>
      <c r="C615" s="1090"/>
      <c r="D615" s="1090"/>
      <c r="E615" s="1090"/>
      <c r="F615" s="1090"/>
      <c r="G615" s="1090"/>
      <c r="H615" s="1090"/>
      <c r="I615" s="1090"/>
      <c r="J615" s="1090"/>
      <c r="K615" s="1090"/>
      <c r="L615" s="1090"/>
      <c r="M615" s="1090"/>
      <c r="N615" s="1090"/>
      <c r="O615" s="1090"/>
      <c r="P615" s="1090"/>
      <c r="Q615" s="1090"/>
      <c r="R615" s="1090"/>
      <c r="S615" s="1090"/>
      <c r="T615" s="1090"/>
      <c r="U615" s="1090"/>
      <c r="V615" s="1090"/>
      <c r="W615" s="1090"/>
      <c r="X615" s="1090"/>
      <c r="Y615" s="1090"/>
      <c r="Z615" s="1090"/>
      <c r="AA615" s="1090"/>
      <c r="AB615" s="1090"/>
      <c r="AC615" s="1090"/>
      <c r="AD615" s="1090"/>
      <c r="AE615" s="1090"/>
    </row>
    <row r="616" spans="1:31">
      <c r="A616" s="1090"/>
      <c r="B616" s="1090"/>
      <c r="C616" s="1090"/>
      <c r="D616" s="1090"/>
      <c r="E616" s="1090"/>
      <c r="F616" s="1090"/>
      <c r="G616" s="1090"/>
      <c r="H616" s="1090"/>
      <c r="I616" s="1090"/>
      <c r="J616" s="1090"/>
      <c r="K616" s="1090"/>
      <c r="L616" s="1090"/>
      <c r="M616" s="1090"/>
      <c r="N616" s="1090"/>
      <c r="O616" s="1090"/>
      <c r="P616" s="1090"/>
      <c r="Q616" s="1090"/>
      <c r="R616" s="1090"/>
      <c r="S616" s="1090"/>
      <c r="T616" s="1090"/>
      <c r="U616" s="1090"/>
      <c r="V616" s="1090"/>
      <c r="W616" s="1090"/>
      <c r="X616" s="1090"/>
      <c r="Y616" s="1090"/>
      <c r="Z616" s="1090"/>
      <c r="AA616" s="1090"/>
      <c r="AB616" s="1090"/>
      <c r="AC616" s="1090"/>
      <c r="AD616" s="1090"/>
      <c r="AE616" s="1090"/>
    </row>
    <row r="617" spans="1:31">
      <c r="A617" s="1090"/>
      <c r="B617" s="1090"/>
      <c r="C617" s="1090"/>
      <c r="D617" s="1090"/>
      <c r="E617" s="1090"/>
      <c r="F617" s="1090"/>
      <c r="G617" s="1090"/>
      <c r="H617" s="1090"/>
      <c r="I617" s="1090"/>
      <c r="J617" s="1090"/>
      <c r="K617" s="1090"/>
      <c r="L617" s="1090"/>
      <c r="M617" s="1090"/>
      <c r="N617" s="1090"/>
      <c r="O617" s="1090"/>
      <c r="P617" s="1090"/>
      <c r="Q617" s="1090"/>
      <c r="R617" s="1090"/>
      <c r="S617" s="1090"/>
      <c r="T617" s="1090"/>
      <c r="U617" s="1090"/>
      <c r="V617" s="1090"/>
      <c r="W617" s="1090"/>
      <c r="X617" s="1090"/>
      <c r="Y617" s="1090"/>
      <c r="Z617" s="1090"/>
      <c r="AA617" s="1090"/>
      <c r="AB617" s="1090"/>
      <c r="AC617" s="1090"/>
      <c r="AD617" s="1090"/>
      <c r="AE617" s="1090"/>
    </row>
    <row r="618" spans="1:31">
      <c r="A618" s="1090"/>
      <c r="B618" s="1090"/>
      <c r="C618" s="1090"/>
      <c r="D618" s="1090"/>
      <c r="E618" s="1090"/>
      <c r="F618" s="1090"/>
      <c r="G618" s="1090"/>
      <c r="H618" s="1090"/>
      <c r="I618" s="1090"/>
      <c r="J618" s="1090"/>
      <c r="K618" s="1090"/>
      <c r="L618" s="1090"/>
      <c r="M618" s="1090"/>
      <c r="N618" s="1090"/>
      <c r="O618" s="1090"/>
      <c r="P618" s="1090"/>
      <c r="Q618" s="1090"/>
      <c r="R618" s="1090"/>
      <c r="S618" s="1090"/>
      <c r="T618" s="1090"/>
      <c r="U618" s="1090"/>
      <c r="V618" s="1090"/>
      <c r="W618" s="1090"/>
      <c r="X618" s="1090"/>
      <c r="Y618" s="1090"/>
      <c r="Z618" s="1090"/>
      <c r="AA618" s="1090"/>
      <c r="AB618" s="1090"/>
      <c r="AC618" s="1090"/>
      <c r="AD618" s="1090"/>
      <c r="AE618" s="1090"/>
    </row>
    <row r="619" spans="1:31">
      <c r="A619" s="1090"/>
      <c r="B619" s="1090"/>
      <c r="C619" s="1090"/>
      <c r="D619" s="1090"/>
      <c r="E619" s="1090"/>
      <c r="F619" s="1090"/>
      <c r="G619" s="1090"/>
      <c r="H619" s="1090"/>
      <c r="I619" s="1090"/>
      <c r="J619" s="1090"/>
      <c r="K619" s="1090"/>
      <c r="L619" s="1090"/>
      <c r="M619" s="1090"/>
      <c r="N619" s="1090"/>
      <c r="O619" s="1090"/>
      <c r="P619" s="1090"/>
      <c r="Q619" s="1090"/>
      <c r="R619" s="1090"/>
      <c r="S619" s="1090"/>
      <c r="T619" s="1090"/>
      <c r="U619" s="1090"/>
      <c r="V619" s="1090"/>
      <c r="W619" s="1090"/>
      <c r="X619" s="1090"/>
      <c r="Y619" s="1090"/>
      <c r="Z619" s="1090"/>
      <c r="AA619" s="1090"/>
      <c r="AB619" s="1090"/>
      <c r="AC619" s="1090"/>
      <c r="AD619" s="1090"/>
      <c r="AE619" s="1090"/>
    </row>
    <row r="620" spans="1:31">
      <c r="A620" s="1090"/>
      <c r="B620" s="1090"/>
      <c r="C620" s="1090"/>
      <c r="D620" s="1090"/>
      <c r="E620" s="1090"/>
      <c r="F620" s="1090"/>
      <c r="G620" s="1090"/>
      <c r="H620" s="1090"/>
      <c r="I620" s="1090"/>
      <c r="J620" s="1090"/>
      <c r="K620" s="1090"/>
      <c r="L620" s="1090"/>
      <c r="M620" s="1090"/>
      <c r="N620" s="1090"/>
      <c r="O620" s="1090"/>
      <c r="P620" s="1090"/>
      <c r="Q620" s="1090"/>
      <c r="R620" s="1090"/>
      <c r="S620" s="1090"/>
      <c r="T620" s="1090"/>
      <c r="U620" s="1090"/>
      <c r="V620" s="1090"/>
      <c r="W620" s="1090"/>
      <c r="X620" s="1090"/>
      <c r="Y620" s="1090"/>
      <c r="Z620" s="1090"/>
      <c r="AA620" s="1090"/>
      <c r="AB620" s="1090"/>
      <c r="AC620" s="1090"/>
      <c r="AD620" s="1090"/>
      <c r="AE620" s="1090"/>
    </row>
    <row r="621" spans="1:31">
      <c r="A621" s="1090"/>
      <c r="B621" s="1090"/>
      <c r="C621" s="1090"/>
      <c r="D621" s="1090"/>
      <c r="E621" s="1090"/>
      <c r="F621" s="1090"/>
      <c r="G621" s="1090"/>
      <c r="H621" s="1090"/>
      <c r="I621" s="1090"/>
      <c r="J621" s="1090"/>
      <c r="K621" s="1090"/>
      <c r="L621" s="1090"/>
      <c r="M621" s="1090"/>
      <c r="N621" s="1090"/>
      <c r="O621" s="1090"/>
      <c r="P621" s="1090"/>
      <c r="Q621" s="1090"/>
      <c r="R621" s="1090"/>
      <c r="S621" s="1090"/>
      <c r="T621" s="1090"/>
      <c r="U621" s="1090"/>
      <c r="V621" s="1090"/>
      <c r="W621" s="1090"/>
      <c r="X621" s="1090"/>
      <c r="Y621" s="1090"/>
      <c r="Z621" s="1090"/>
      <c r="AA621" s="1090"/>
      <c r="AB621" s="1090"/>
      <c r="AC621" s="1090"/>
      <c r="AD621" s="1090"/>
      <c r="AE621" s="1090"/>
    </row>
    <row r="622" spans="1:31">
      <c r="A622" s="1090"/>
      <c r="B622" s="1090"/>
      <c r="C622" s="1090"/>
      <c r="D622" s="1090"/>
      <c r="E622" s="1090"/>
      <c r="F622" s="1090"/>
      <c r="G622" s="1090"/>
      <c r="H622" s="1090"/>
      <c r="I622" s="1090"/>
      <c r="J622" s="1090"/>
      <c r="K622" s="1090"/>
      <c r="L622" s="1090"/>
      <c r="M622" s="1090"/>
      <c r="N622" s="1090"/>
      <c r="O622" s="1090"/>
      <c r="P622" s="1090"/>
      <c r="Q622" s="1090"/>
      <c r="R622" s="1090"/>
      <c r="S622" s="1090"/>
      <c r="T622" s="1090"/>
      <c r="U622" s="1090"/>
      <c r="V622" s="1090"/>
      <c r="W622" s="1090"/>
      <c r="X622" s="1090"/>
      <c r="Y622" s="1090"/>
      <c r="Z622" s="1090"/>
      <c r="AA622" s="1090"/>
      <c r="AB622" s="1090"/>
      <c r="AC622" s="1090"/>
      <c r="AD622" s="1090"/>
      <c r="AE622" s="1090"/>
    </row>
    <row r="623" spans="1:31">
      <c r="A623" s="1090"/>
      <c r="B623" s="1090"/>
      <c r="C623" s="1090"/>
      <c r="D623" s="1090"/>
      <c r="E623" s="1090"/>
      <c r="F623" s="1090"/>
      <c r="G623" s="1090"/>
      <c r="H623" s="1090"/>
      <c r="I623" s="1090"/>
      <c r="J623" s="1090"/>
      <c r="K623" s="1090"/>
      <c r="L623" s="1090"/>
      <c r="M623" s="1090"/>
      <c r="N623" s="1090"/>
      <c r="O623" s="1090"/>
      <c r="P623" s="1090"/>
      <c r="Q623" s="1090"/>
      <c r="R623" s="1090"/>
      <c r="S623" s="1090"/>
      <c r="T623" s="1090"/>
      <c r="U623" s="1090"/>
      <c r="V623" s="1090"/>
      <c r="W623" s="1090"/>
      <c r="X623" s="1090"/>
      <c r="Y623" s="1090"/>
      <c r="Z623" s="1090"/>
      <c r="AA623" s="1090"/>
      <c r="AB623" s="1090"/>
      <c r="AC623" s="1090"/>
      <c r="AD623" s="1090"/>
      <c r="AE623" s="1090"/>
    </row>
    <row r="624" spans="1:31">
      <c r="A624" s="1090"/>
      <c r="B624" s="1090"/>
      <c r="C624" s="1090"/>
      <c r="D624" s="1090"/>
      <c r="E624" s="1090"/>
      <c r="F624" s="1090"/>
      <c r="G624" s="1090"/>
      <c r="H624" s="1090"/>
      <c r="I624" s="1090"/>
      <c r="J624" s="1090"/>
      <c r="K624" s="1090"/>
      <c r="L624" s="1090"/>
      <c r="M624" s="1090"/>
      <c r="N624" s="1090"/>
      <c r="O624" s="1090"/>
      <c r="P624" s="1090"/>
      <c r="Q624" s="1090"/>
      <c r="R624" s="1090"/>
      <c r="S624" s="1090"/>
      <c r="T624" s="1090"/>
      <c r="U624" s="1090"/>
      <c r="V624" s="1090"/>
      <c r="W624" s="1090"/>
      <c r="X624" s="1090"/>
      <c r="Y624" s="1090"/>
      <c r="Z624" s="1090"/>
      <c r="AA624" s="1090"/>
      <c r="AB624" s="1090"/>
      <c r="AC624" s="1090"/>
      <c r="AD624" s="1090"/>
      <c r="AE624" s="1090"/>
    </row>
    <row r="625" spans="1:31">
      <c r="A625" s="1090"/>
      <c r="B625" s="1090"/>
      <c r="C625" s="1090"/>
      <c r="D625" s="1090"/>
      <c r="E625" s="1090"/>
      <c r="F625" s="1090"/>
      <c r="G625" s="1090"/>
      <c r="H625" s="1090"/>
      <c r="I625" s="1090"/>
      <c r="J625" s="1090"/>
      <c r="K625" s="1090"/>
      <c r="L625" s="1090"/>
      <c r="M625" s="1090"/>
      <c r="N625" s="1090"/>
      <c r="O625" s="1090"/>
      <c r="P625" s="1090"/>
      <c r="Q625" s="1090"/>
      <c r="R625" s="1090"/>
      <c r="S625" s="1090"/>
      <c r="T625" s="1090"/>
      <c r="U625" s="1090"/>
      <c r="V625" s="1090"/>
      <c r="W625" s="1090"/>
      <c r="X625" s="1090"/>
      <c r="Y625" s="1090"/>
      <c r="Z625" s="1090"/>
      <c r="AA625" s="1090"/>
      <c r="AB625" s="1090"/>
      <c r="AC625" s="1090"/>
      <c r="AD625" s="1090"/>
      <c r="AE625" s="1090"/>
    </row>
    <row r="626" spans="1:31">
      <c r="A626" s="1090"/>
      <c r="B626" s="1090"/>
      <c r="C626" s="1090"/>
      <c r="D626" s="1090"/>
      <c r="E626" s="1090"/>
      <c r="F626" s="1090"/>
      <c r="G626" s="1090"/>
      <c r="H626" s="1090"/>
      <c r="I626" s="1090"/>
      <c r="J626" s="1090"/>
      <c r="K626" s="1090"/>
      <c r="L626" s="1090"/>
      <c r="M626" s="1090"/>
      <c r="N626" s="1090"/>
      <c r="O626" s="1090"/>
      <c r="P626" s="1090"/>
      <c r="Q626" s="1090"/>
      <c r="R626" s="1090"/>
      <c r="S626" s="1090"/>
      <c r="T626" s="1090"/>
      <c r="U626" s="1090"/>
      <c r="V626" s="1090"/>
      <c r="W626" s="1090"/>
      <c r="X626" s="1090"/>
      <c r="Y626" s="1090"/>
      <c r="Z626" s="1090"/>
      <c r="AA626" s="1090"/>
      <c r="AB626" s="1090"/>
      <c r="AC626" s="1090"/>
      <c r="AD626" s="1090"/>
      <c r="AE626" s="1090"/>
    </row>
    <row r="627" spans="1:31">
      <c r="A627" s="1090"/>
      <c r="B627" s="1090"/>
      <c r="C627" s="1090"/>
      <c r="D627" s="1090"/>
      <c r="E627" s="1090"/>
      <c r="F627" s="1090"/>
      <c r="G627" s="1090"/>
      <c r="H627" s="1090"/>
      <c r="I627" s="1090"/>
      <c r="J627" s="1090"/>
      <c r="K627" s="1090"/>
      <c r="L627" s="1090"/>
      <c r="M627" s="1090"/>
      <c r="N627" s="1090"/>
      <c r="O627" s="1090"/>
      <c r="P627" s="1090"/>
      <c r="Q627" s="1090"/>
      <c r="R627" s="1090"/>
      <c r="S627" s="1090"/>
      <c r="T627" s="1090"/>
      <c r="U627" s="1090"/>
      <c r="V627" s="1090"/>
      <c r="W627" s="1090"/>
      <c r="X627" s="1090"/>
      <c r="Y627" s="1090"/>
      <c r="Z627" s="1090"/>
      <c r="AA627" s="1090"/>
      <c r="AB627" s="1090"/>
      <c r="AC627" s="1090"/>
      <c r="AD627" s="1090"/>
      <c r="AE627" s="1090"/>
    </row>
    <row r="628" spans="1:31">
      <c r="A628" s="1090"/>
      <c r="B628" s="1090"/>
      <c r="C628" s="1090"/>
      <c r="D628" s="1090"/>
      <c r="E628" s="1090"/>
      <c r="F628" s="1090"/>
      <c r="G628" s="1090"/>
      <c r="H628" s="1090"/>
      <c r="I628" s="1090"/>
      <c r="J628" s="1090"/>
      <c r="K628" s="1090"/>
      <c r="L628" s="1090"/>
      <c r="M628" s="1090"/>
      <c r="N628" s="1090"/>
      <c r="O628" s="1090"/>
      <c r="P628" s="1090"/>
      <c r="Q628" s="1090"/>
      <c r="R628" s="1090"/>
      <c r="S628" s="1090"/>
      <c r="T628" s="1090"/>
      <c r="U628" s="1090"/>
      <c r="V628" s="1090"/>
      <c r="W628" s="1090"/>
      <c r="X628" s="1090"/>
      <c r="Y628" s="1090"/>
      <c r="Z628" s="1090"/>
      <c r="AA628" s="1090"/>
      <c r="AB628" s="1090"/>
      <c r="AC628" s="1090"/>
      <c r="AD628" s="1090"/>
      <c r="AE628" s="1090"/>
    </row>
    <row r="629" spans="1:31">
      <c r="A629" s="1090"/>
      <c r="B629" s="1090"/>
      <c r="C629" s="1090"/>
      <c r="D629" s="1090"/>
      <c r="E629" s="1090"/>
      <c r="F629" s="1090"/>
      <c r="G629" s="1090"/>
      <c r="H629" s="1090"/>
      <c r="I629" s="1090"/>
      <c r="J629" s="1090"/>
      <c r="K629" s="1090"/>
      <c r="L629" s="1090"/>
      <c r="M629" s="1090"/>
      <c r="N629" s="1090"/>
      <c r="O629" s="1090"/>
      <c r="P629" s="1090"/>
      <c r="Q629" s="1090"/>
      <c r="R629" s="1090"/>
      <c r="S629" s="1090"/>
      <c r="T629" s="1090"/>
      <c r="U629" s="1090"/>
      <c r="V629" s="1090"/>
      <c r="W629" s="1090"/>
      <c r="X629" s="1090"/>
      <c r="Y629" s="1090"/>
      <c r="Z629" s="1090"/>
      <c r="AA629" s="1090"/>
      <c r="AB629" s="1090"/>
      <c r="AC629" s="1090"/>
      <c r="AD629" s="1090"/>
      <c r="AE629" s="1090"/>
    </row>
    <row r="630" spans="1:31">
      <c r="A630" s="1090"/>
      <c r="B630" s="1090"/>
      <c r="C630" s="1090"/>
      <c r="D630" s="1090"/>
      <c r="E630" s="1090"/>
      <c r="F630" s="1090"/>
      <c r="G630" s="1090"/>
      <c r="H630" s="1090"/>
      <c r="I630" s="1090"/>
      <c r="J630" s="1090"/>
      <c r="K630" s="1090"/>
      <c r="L630" s="1090"/>
      <c r="M630" s="1090"/>
      <c r="N630" s="1090"/>
      <c r="O630" s="1090"/>
      <c r="P630" s="1090"/>
      <c r="Q630" s="1090"/>
      <c r="R630" s="1090"/>
      <c r="S630" s="1090"/>
      <c r="T630" s="1090"/>
      <c r="U630" s="1090"/>
      <c r="V630" s="1090"/>
      <c r="W630" s="1090"/>
      <c r="X630" s="1090"/>
      <c r="Y630" s="1090"/>
      <c r="Z630" s="1090"/>
      <c r="AA630" s="1090"/>
      <c r="AB630" s="1090"/>
      <c r="AC630" s="1090"/>
      <c r="AD630" s="1090"/>
      <c r="AE630" s="1090"/>
    </row>
    <row r="631" spans="1:31">
      <c r="A631" s="1090"/>
      <c r="B631" s="1090"/>
      <c r="C631" s="1090"/>
      <c r="D631" s="1090"/>
      <c r="E631" s="1090"/>
      <c r="F631" s="1090"/>
      <c r="G631" s="1090"/>
      <c r="H631" s="1090"/>
      <c r="I631" s="1090"/>
      <c r="J631" s="1090"/>
      <c r="K631" s="1090"/>
      <c r="L631" s="1090"/>
      <c r="M631" s="1090"/>
      <c r="N631" s="1090"/>
      <c r="O631" s="1090"/>
      <c r="P631" s="1090"/>
      <c r="Q631" s="1090"/>
      <c r="R631" s="1090"/>
      <c r="S631" s="1090"/>
      <c r="T631" s="1090"/>
      <c r="U631" s="1090"/>
      <c r="V631" s="1090"/>
      <c r="W631" s="1090"/>
      <c r="X631" s="1090"/>
      <c r="Y631" s="1090"/>
      <c r="Z631" s="1090"/>
      <c r="AA631" s="1090"/>
      <c r="AB631" s="1090"/>
      <c r="AC631" s="1090"/>
      <c r="AD631" s="1090"/>
      <c r="AE631" s="1090"/>
    </row>
    <row r="632" spans="1:31">
      <c r="A632" s="1090"/>
      <c r="B632" s="1090"/>
      <c r="C632" s="1090"/>
      <c r="D632" s="1090"/>
      <c r="E632" s="1090"/>
      <c r="F632" s="1090"/>
      <c r="G632" s="1090"/>
      <c r="H632" s="1090"/>
      <c r="I632" s="1090"/>
      <c r="J632" s="1090"/>
      <c r="K632" s="1090"/>
      <c r="L632" s="1090"/>
      <c r="M632" s="1090"/>
      <c r="N632" s="1090"/>
      <c r="O632" s="1090"/>
      <c r="P632" s="1090"/>
      <c r="Q632" s="1090"/>
      <c r="R632" s="1090"/>
      <c r="S632" s="1090"/>
      <c r="T632" s="1090"/>
      <c r="U632" s="1090"/>
      <c r="V632" s="1090"/>
      <c r="W632" s="1090"/>
      <c r="X632" s="1090"/>
      <c r="Y632" s="1090"/>
      <c r="Z632" s="1090"/>
      <c r="AA632" s="1090"/>
      <c r="AB632" s="1090"/>
      <c r="AC632" s="1090"/>
      <c r="AD632" s="1090"/>
      <c r="AE632" s="1090"/>
    </row>
    <row r="633" spans="1:31">
      <c r="A633" s="1090"/>
      <c r="B633" s="1090"/>
      <c r="C633" s="1090"/>
      <c r="D633" s="1090"/>
      <c r="E633" s="1090"/>
      <c r="F633" s="1090"/>
      <c r="G633" s="1090"/>
      <c r="H633" s="1090"/>
      <c r="I633" s="1090"/>
      <c r="J633" s="1090"/>
      <c r="K633" s="1090"/>
      <c r="L633" s="1090"/>
      <c r="M633" s="1090"/>
      <c r="N633" s="1090"/>
      <c r="O633" s="1090"/>
      <c r="P633" s="1090"/>
      <c r="Q633" s="1090"/>
      <c r="R633" s="1090"/>
      <c r="S633" s="1090"/>
      <c r="T633" s="1090"/>
      <c r="U633" s="1090"/>
      <c r="V633" s="1090"/>
      <c r="W633" s="1090"/>
      <c r="X633" s="1090"/>
      <c r="Y633" s="1090"/>
      <c r="Z633" s="1090"/>
      <c r="AA633" s="1090"/>
      <c r="AB633" s="1090"/>
      <c r="AC633" s="1090"/>
      <c r="AD633" s="1090"/>
      <c r="AE633" s="1090"/>
    </row>
    <row r="634" spans="1:31">
      <c r="A634" s="1090"/>
      <c r="B634" s="1090"/>
      <c r="C634" s="1090"/>
      <c r="D634" s="1090"/>
      <c r="E634" s="1090"/>
      <c r="F634" s="1090"/>
      <c r="G634" s="1090"/>
      <c r="H634" s="1090"/>
      <c r="I634" s="1090"/>
      <c r="J634" s="1090"/>
      <c r="K634" s="1090"/>
      <c r="L634" s="1090"/>
      <c r="M634" s="1090"/>
      <c r="N634" s="1090"/>
      <c r="O634" s="1090"/>
      <c r="P634" s="1090"/>
      <c r="Q634" s="1090"/>
      <c r="R634" s="1090"/>
      <c r="S634" s="1090"/>
      <c r="T634" s="1090"/>
      <c r="U634" s="1090"/>
      <c r="V634" s="1090"/>
      <c r="W634" s="1090"/>
      <c r="X634" s="1090"/>
      <c r="Y634" s="1090"/>
      <c r="Z634" s="1090"/>
      <c r="AA634" s="1090"/>
      <c r="AB634" s="1090"/>
      <c r="AC634" s="1090"/>
      <c r="AD634" s="1090"/>
      <c r="AE634" s="1090"/>
    </row>
    <row r="635" spans="1:31">
      <c r="A635" s="1090"/>
      <c r="B635" s="1090"/>
      <c r="C635" s="1090"/>
      <c r="D635" s="1090"/>
      <c r="E635" s="1090"/>
      <c r="F635" s="1090"/>
      <c r="G635" s="1090"/>
      <c r="H635" s="1090"/>
      <c r="I635" s="1090"/>
      <c r="J635" s="1090"/>
      <c r="K635" s="1090"/>
      <c r="L635" s="1090"/>
      <c r="M635" s="1090"/>
      <c r="N635" s="1090"/>
      <c r="O635" s="1090"/>
      <c r="P635" s="1090"/>
      <c r="Q635" s="1090"/>
      <c r="R635" s="1090"/>
      <c r="S635" s="1090"/>
      <c r="T635" s="1090"/>
      <c r="U635" s="1090"/>
      <c r="V635" s="1090"/>
      <c r="W635" s="1090"/>
      <c r="X635" s="1090"/>
      <c r="Y635" s="1090"/>
      <c r="Z635" s="1090"/>
      <c r="AA635" s="1090"/>
      <c r="AB635" s="1090"/>
      <c r="AC635" s="1090"/>
      <c r="AD635" s="1090"/>
      <c r="AE635" s="1090"/>
    </row>
    <row r="636" spans="1:31">
      <c r="A636" s="1090"/>
      <c r="B636" s="1090"/>
      <c r="C636" s="1090"/>
      <c r="D636" s="1090"/>
      <c r="E636" s="1090"/>
      <c r="F636" s="1090"/>
      <c r="G636" s="1090"/>
      <c r="H636" s="1090"/>
      <c r="I636" s="1090"/>
      <c r="J636" s="1090"/>
      <c r="K636" s="1090"/>
      <c r="L636" s="1090"/>
      <c r="M636" s="1090"/>
      <c r="N636" s="1090"/>
      <c r="O636" s="1090"/>
      <c r="P636" s="1090"/>
      <c r="Q636" s="1090"/>
      <c r="R636" s="1090"/>
      <c r="S636" s="1090"/>
      <c r="T636" s="1090"/>
      <c r="U636" s="1090"/>
      <c r="V636" s="1090"/>
      <c r="W636" s="1090"/>
      <c r="X636" s="1090"/>
      <c r="Y636" s="1090"/>
      <c r="Z636" s="1090"/>
      <c r="AA636" s="1090"/>
      <c r="AB636" s="1090"/>
      <c r="AC636" s="1090"/>
      <c r="AD636" s="1090"/>
      <c r="AE636" s="1090"/>
    </row>
    <row r="637" spans="1:31">
      <c r="A637" s="1090"/>
      <c r="B637" s="1090"/>
      <c r="C637" s="1090"/>
      <c r="D637" s="1090"/>
      <c r="E637" s="1090"/>
      <c r="F637" s="1090"/>
      <c r="G637" s="1090"/>
      <c r="H637" s="1090"/>
      <c r="I637" s="1090"/>
      <c r="J637" s="1090"/>
      <c r="K637" s="1090"/>
      <c r="L637" s="1090"/>
      <c r="M637" s="1090"/>
      <c r="N637" s="1090"/>
      <c r="O637" s="1090"/>
      <c r="P637" s="1090"/>
      <c r="Q637" s="1090"/>
      <c r="R637" s="1090"/>
      <c r="S637" s="1090"/>
      <c r="T637" s="1090"/>
      <c r="U637" s="1090"/>
      <c r="V637" s="1090"/>
      <c r="W637" s="1090"/>
      <c r="X637" s="1090"/>
      <c r="Y637" s="1090"/>
      <c r="Z637" s="1090"/>
      <c r="AA637" s="1090"/>
      <c r="AB637" s="1090"/>
      <c r="AC637" s="1090"/>
      <c r="AD637" s="1090"/>
      <c r="AE637" s="1090"/>
    </row>
    <row r="638" spans="1:31">
      <c r="A638" s="1090"/>
      <c r="B638" s="1090"/>
      <c r="C638" s="1090"/>
      <c r="D638" s="1090"/>
      <c r="E638" s="1090"/>
      <c r="F638" s="1090"/>
      <c r="G638" s="1090"/>
      <c r="H638" s="1090"/>
      <c r="I638" s="1090"/>
      <c r="J638" s="1090"/>
      <c r="K638" s="1090"/>
      <c r="L638" s="1090"/>
      <c r="M638" s="1090"/>
      <c r="N638" s="1090"/>
      <c r="O638" s="1090"/>
      <c r="P638" s="1090"/>
      <c r="Q638" s="1090"/>
      <c r="R638" s="1090"/>
      <c r="S638" s="1090"/>
      <c r="T638" s="1090"/>
      <c r="U638" s="1090"/>
      <c r="V638" s="1090"/>
      <c r="W638" s="1090"/>
      <c r="X638" s="1090"/>
      <c r="Y638" s="1090"/>
      <c r="Z638" s="1090"/>
      <c r="AA638" s="1090"/>
      <c r="AB638" s="1090"/>
      <c r="AC638" s="1090"/>
      <c r="AD638" s="1090"/>
      <c r="AE638" s="1090"/>
    </row>
    <row r="639" spans="1:31">
      <c r="A639" s="1090"/>
      <c r="B639" s="1090"/>
      <c r="C639" s="1090"/>
      <c r="D639" s="1090"/>
      <c r="E639" s="1090"/>
      <c r="F639" s="1090"/>
      <c r="G639" s="1090"/>
      <c r="H639" s="1090"/>
      <c r="I639" s="1090"/>
      <c r="J639" s="1090"/>
      <c r="K639" s="1090"/>
      <c r="L639" s="1090"/>
      <c r="M639" s="1090"/>
      <c r="N639" s="1090"/>
      <c r="O639" s="1090"/>
      <c r="P639" s="1090"/>
      <c r="Q639" s="1090"/>
      <c r="R639" s="1090"/>
      <c r="S639" s="1090"/>
      <c r="T639" s="1090"/>
      <c r="U639" s="1090"/>
      <c r="V639" s="1090"/>
      <c r="W639" s="1090"/>
      <c r="X639" s="1090"/>
      <c r="Y639" s="1090"/>
      <c r="Z639" s="1090"/>
      <c r="AA639" s="1090"/>
      <c r="AB639" s="1090"/>
      <c r="AC639" s="1090"/>
      <c r="AD639" s="1090"/>
      <c r="AE639" s="1090"/>
    </row>
    <row r="640" spans="1:31">
      <c r="A640" s="1090"/>
      <c r="B640" s="1090"/>
      <c r="C640" s="1090"/>
      <c r="D640" s="1090"/>
      <c r="E640" s="1090"/>
      <c r="F640" s="1090"/>
      <c r="G640" s="1090"/>
      <c r="H640" s="1090"/>
      <c r="I640" s="1090"/>
      <c r="J640" s="1090"/>
      <c r="K640" s="1090"/>
      <c r="L640" s="1090"/>
      <c r="M640" s="1090"/>
      <c r="N640" s="1090"/>
      <c r="O640" s="1090"/>
      <c r="P640" s="1090"/>
      <c r="Q640" s="1090"/>
      <c r="R640" s="1090"/>
      <c r="S640" s="1090"/>
      <c r="T640" s="1090"/>
      <c r="U640" s="1090"/>
      <c r="V640" s="1090"/>
      <c r="W640" s="1090"/>
      <c r="X640" s="1090"/>
      <c r="Y640" s="1090"/>
      <c r="Z640" s="1090"/>
      <c r="AA640" s="1090"/>
      <c r="AB640" s="1090"/>
      <c r="AC640" s="1090"/>
      <c r="AD640" s="1090"/>
      <c r="AE640" s="1090"/>
    </row>
    <row r="641" spans="1:31">
      <c r="A641" s="1090"/>
      <c r="B641" s="1090"/>
      <c r="C641" s="1090"/>
      <c r="D641" s="1090"/>
      <c r="E641" s="1090"/>
      <c r="F641" s="1090"/>
      <c r="G641" s="1090"/>
      <c r="H641" s="1090"/>
      <c r="I641" s="1090"/>
      <c r="J641" s="1090"/>
      <c r="K641" s="1090"/>
      <c r="L641" s="1090"/>
      <c r="M641" s="1090"/>
      <c r="N641" s="1090"/>
      <c r="O641" s="1090"/>
      <c r="P641" s="1090"/>
      <c r="Q641" s="1090"/>
      <c r="R641" s="1090"/>
      <c r="S641" s="1090"/>
      <c r="T641" s="1090"/>
      <c r="U641" s="1090"/>
      <c r="V641" s="1090"/>
      <c r="W641" s="1090"/>
      <c r="X641" s="1090"/>
      <c r="Y641" s="1090"/>
      <c r="Z641" s="1090"/>
      <c r="AA641" s="1090"/>
      <c r="AB641" s="1090"/>
      <c r="AC641" s="1090"/>
      <c r="AD641" s="1090"/>
      <c r="AE641" s="1090"/>
    </row>
    <row r="642" spans="1:31">
      <c r="A642" s="1090"/>
      <c r="B642" s="1090"/>
      <c r="C642" s="1090"/>
      <c r="D642" s="1090"/>
      <c r="E642" s="1090"/>
      <c r="F642" s="1090"/>
      <c r="G642" s="1090"/>
      <c r="H642" s="1090"/>
      <c r="I642" s="1090"/>
      <c r="J642" s="1090"/>
      <c r="K642" s="1090"/>
      <c r="L642" s="1090"/>
      <c r="M642" s="1090"/>
      <c r="N642" s="1090"/>
      <c r="O642" s="1090"/>
      <c r="P642" s="1090"/>
      <c r="Q642" s="1090"/>
      <c r="R642" s="1090"/>
      <c r="S642" s="1090"/>
      <c r="T642" s="1090"/>
      <c r="U642" s="1090"/>
      <c r="V642" s="1090"/>
      <c r="W642" s="1090"/>
      <c r="X642" s="1090"/>
      <c r="Y642" s="1090"/>
      <c r="Z642" s="1090"/>
      <c r="AA642" s="1090"/>
      <c r="AB642" s="1090"/>
      <c r="AC642" s="1090"/>
      <c r="AD642" s="1090"/>
      <c r="AE642" s="1090"/>
    </row>
    <row r="643" spans="1:31">
      <c r="A643" s="1090"/>
      <c r="B643" s="1090"/>
      <c r="C643" s="1090"/>
      <c r="D643" s="1090"/>
      <c r="E643" s="1090"/>
      <c r="F643" s="1090"/>
      <c r="G643" s="1090"/>
      <c r="H643" s="1090"/>
      <c r="I643" s="1090"/>
      <c r="J643" s="1090"/>
      <c r="K643" s="1090"/>
      <c r="L643" s="1090"/>
      <c r="M643" s="1090"/>
      <c r="N643" s="1090"/>
      <c r="O643" s="1090"/>
      <c r="P643" s="1090"/>
      <c r="Q643" s="1090"/>
      <c r="R643" s="1090"/>
      <c r="S643" s="1090"/>
      <c r="T643" s="1090"/>
      <c r="U643" s="1090"/>
      <c r="V643" s="1090"/>
      <c r="W643" s="1090"/>
      <c r="X643" s="1090"/>
      <c r="Y643" s="1090"/>
      <c r="Z643" s="1090"/>
      <c r="AA643" s="1090"/>
      <c r="AB643" s="1090"/>
      <c r="AC643" s="1090"/>
      <c r="AD643" s="1090"/>
      <c r="AE643" s="1090"/>
    </row>
    <row r="644" spans="1:31">
      <c r="A644" s="1090"/>
      <c r="B644" s="1090"/>
      <c r="C644" s="1090"/>
      <c r="D644" s="1090"/>
      <c r="E644" s="1090"/>
      <c r="F644" s="1090"/>
      <c r="G644" s="1090"/>
      <c r="H644" s="1090"/>
      <c r="I644" s="1090"/>
      <c r="J644" s="1090"/>
      <c r="K644" s="1090"/>
      <c r="L644" s="1090"/>
      <c r="M644" s="1090"/>
      <c r="N644" s="1090"/>
      <c r="O644" s="1090"/>
      <c r="P644" s="1090"/>
      <c r="Q644" s="1090"/>
      <c r="R644" s="1090"/>
      <c r="S644" s="1090"/>
      <c r="T644" s="1090"/>
      <c r="U644" s="1090"/>
      <c r="V644" s="1090"/>
      <c r="W644" s="1090"/>
      <c r="X644" s="1090"/>
      <c r="Y644" s="1090"/>
      <c r="Z644" s="1090"/>
      <c r="AA644" s="1090"/>
      <c r="AB644" s="1090"/>
      <c r="AC644" s="1090"/>
      <c r="AD644" s="1090"/>
      <c r="AE644" s="1090"/>
    </row>
    <row r="645" spans="1:31">
      <c r="A645" s="1090"/>
      <c r="B645" s="1090"/>
      <c r="C645" s="1090"/>
      <c r="D645" s="1090"/>
      <c r="E645" s="1090"/>
      <c r="F645" s="1090"/>
      <c r="G645" s="1090"/>
      <c r="H645" s="1090"/>
      <c r="I645" s="1090"/>
      <c r="J645" s="1090"/>
      <c r="K645" s="1090"/>
      <c r="L645" s="1090"/>
      <c r="M645" s="1090"/>
      <c r="N645" s="1090"/>
      <c r="O645" s="1090"/>
      <c r="P645" s="1090"/>
      <c r="Q645" s="1090"/>
      <c r="R645" s="1090"/>
      <c r="S645" s="1090"/>
      <c r="T645" s="1090"/>
      <c r="U645" s="1090"/>
      <c r="V645" s="1090"/>
      <c r="W645" s="1090"/>
      <c r="X645" s="1090"/>
      <c r="Y645" s="1090"/>
      <c r="Z645" s="1090"/>
      <c r="AA645" s="1090"/>
      <c r="AB645" s="1090"/>
      <c r="AC645" s="1090"/>
      <c r="AD645" s="1090"/>
      <c r="AE645" s="1090"/>
    </row>
    <row r="646" spans="1:31">
      <c r="A646" s="1090"/>
      <c r="B646" s="1090"/>
      <c r="C646" s="1090"/>
      <c r="D646" s="1090"/>
      <c r="E646" s="1090"/>
      <c r="F646" s="1090"/>
      <c r="G646" s="1090"/>
      <c r="H646" s="1090"/>
      <c r="I646" s="1090"/>
      <c r="J646" s="1090"/>
      <c r="K646" s="1090"/>
      <c r="L646" s="1090"/>
      <c r="M646" s="1090"/>
      <c r="N646" s="1090"/>
      <c r="O646" s="1090"/>
      <c r="P646" s="1090"/>
      <c r="Q646" s="1090"/>
      <c r="R646" s="1090"/>
      <c r="S646" s="1090"/>
      <c r="T646" s="1090"/>
      <c r="U646" s="1090"/>
      <c r="V646" s="1090"/>
      <c r="W646" s="1090"/>
      <c r="X646" s="1090"/>
      <c r="Y646" s="1090"/>
      <c r="Z646" s="1090"/>
      <c r="AA646" s="1090"/>
      <c r="AB646" s="1090"/>
      <c r="AC646" s="1090"/>
      <c r="AD646" s="1090"/>
      <c r="AE646" s="1090"/>
    </row>
    <row r="647" spans="1:31">
      <c r="A647" s="1090"/>
      <c r="B647" s="1090"/>
      <c r="C647" s="1090"/>
      <c r="D647" s="1090"/>
      <c r="E647" s="1090"/>
      <c r="F647" s="1090"/>
      <c r="G647" s="1090"/>
      <c r="H647" s="1090"/>
      <c r="I647" s="1090"/>
      <c r="J647" s="1090"/>
      <c r="K647" s="1090"/>
      <c r="L647" s="1090"/>
      <c r="M647" s="1090"/>
      <c r="N647" s="1090"/>
      <c r="O647" s="1090"/>
      <c r="P647" s="1090"/>
      <c r="Q647" s="1090"/>
      <c r="R647" s="1090"/>
      <c r="S647" s="1090"/>
      <c r="T647" s="1090"/>
      <c r="U647" s="1090"/>
      <c r="V647" s="1090"/>
      <c r="W647" s="1090"/>
      <c r="X647" s="1090"/>
      <c r="Y647" s="1090"/>
      <c r="Z647" s="1090"/>
      <c r="AA647" s="1090"/>
      <c r="AB647" s="1090"/>
      <c r="AC647" s="1090"/>
      <c r="AD647" s="1090"/>
      <c r="AE647" s="1090"/>
    </row>
    <row r="648" spans="1:31">
      <c r="A648" s="1090"/>
      <c r="B648" s="1090"/>
      <c r="C648" s="1090"/>
      <c r="D648" s="1090"/>
      <c r="E648" s="1090"/>
      <c r="F648" s="1090"/>
      <c r="G648" s="1090"/>
      <c r="H648" s="1090"/>
      <c r="I648" s="1090"/>
      <c r="J648" s="1090"/>
      <c r="K648" s="1090"/>
      <c r="L648" s="1090"/>
      <c r="M648" s="1090"/>
      <c r="N648" s="1090"/>
      <c r="O648" s="1090"/>
      <c r="P648" s="1090"/>
      <c r="Q648" s="1090"/>
      <c r="R648" s="1090"/>
      <c r="S648" s="1090"/>
      <c r="T648" s="1090"/>
      <c r="U648" s="1090"/>
      <c r="V648" s="1090"/>
      <c r="W648" s="1090"/>
      <c r="X648" s="1090"/>
      <c r="Y648" s="1090"/>
      <c r="Z648" s="1090"/>
      <c r="AA648" s="1090"/>
      <c r="AB648" s="1090"/>
      <c r="AC648" s="1090"/>
      <c r="AD648" s="1090"/>
      <c r="AE648" s="1090"/>
    </row>
    <row r="649" spans="1:31">
      <c r="A649" s="1090"/>
      <c r="B649" s="1090"/>
      <c r="C649" s="1090"/>
      <c r="D649" s="1090"/>
      <c r="E649" s="1090"/>
      <c r="F649" s="1090"/>
      <c r="G649" s="1090"/>
      <c r="H649" s="1090"/>
      <c r="I649" s="1090"/>
      <c r="J649" s="1090"/>
      <c r="K649" s="1090"/>
      <c r="L649" s="1090"/>
      <c r="M649" s="1090"/>
      <c r="N649" s="1090"/>
      <c r="O649" s="1090"/>
      <c r="P649" s="1090"/>
      <c r="Q649" s="1090"/>
      <c r="R649" s="1090"/>
      <c r="S649" s="1090"/>
      <c r="T649" s="1090"/>
      <c r="U649" s="1090"/>
      <c r="V649" s="1090"/>
      <c r="W649" s="1090"/>
      <c r="X649" s="1090"/>
      <c r="Y649" s="1090"/>
      <c r="Z649" s="1090"/>
      <c r="AA649" s="1090"/>
      <c r="AB649" s="1090"/>
      <c r="AC649" s="1090"/>
      <c r="AD649" s="1090"/>
      <c r="AE649" s="1090"/>
    </row>
    <row r="650" spans="1:31">
      <c r="A650" s="1090"/>
      <c r="B650" s="1090"/>
      <c r="C650" s="1090"/>
      <c r="D650" s="1090"/>
      <c r="E650" s="1090"/>
      <c r="F650" s="1090"/>
      <c r="G650" s="1090"/>
      <c r="H650" s="1090"/>
      <c r="I650" s="1090"/>
      <c r="J650" s="1090"/>
      <c r="K650" s="1090"/>
      <c r="L650" s="1090"/>
      <c r="M650" s="1090"/>
      <c r="N650" s="1090"/>
      <c r="O650" s="1090"/>
      <c r="P650" s="1090"/>
      <c r="Q650" s="1090"/>
      <c r="R650" s="1090"/>
      <c r="S650" s="1090"/>
      <c r="T650" s="1090"/>
      <c r="U650" s="1090"/>
      <c r="V650" s="1090"/>
      <c r="W650" s="1090"/>
      <c r="X650" s="1090"/>
      <c r="Y650" s="1090"/>
      <c r="Z650" s="1090"/>
      <c r="AA650" s="1090"/>
      <c r="AB650" s="1090"/>
      <c r="AC650" s="1090"/>
      <c r="AD650" s="1090"/>
      <c r="AE650" s="1090"/>
    </row>
    <row r="651" spans="1:31">
      <c r="A651" s="1090"/>
      <c r="B651" s="1090"/>
      <c r="C651" s="1090"/>
      <c r="D651" s="1090"/>
      <c r="E651" s="1090"/>
      <c r="F651" s="1090"/>
      <c r="G651" s="1090"/>
      <c r="H651" s="1090"/>
      <c r="I651" s="1090"/>
      <c r="J651" s="1090"/>
      <c r="K651" s="1090"/>
      <c r="L651" s="1090"/>
      <c r="M651" s="1090"/>
      <c r="N651" s="1090"/>
      <c r="O651" s="1090"/>
      <c r="P651" s="1090"/>
      <c r="Q651" s="1090"/>
      <c r="R651" s="1090"/>
      <c r="S651" s="1090"/>
      <c r="T651" s="1090"/>
      <c r="U651" s="1090"/>
      <c r="V651" s="1090"/>
      <c r="W651" s="1090"/>
      <c r="X651" s="1090"/>
      <c r="Y651" s="1090"/>
      <c r="Z651" s="1090"/>
      <c r="AA651" s="1090"/>
      <c r="AB651" s="1090"/>
      <c r="AC651" s="1090"/>
      <c r="AD651" s="1090"/>
      <c r="AE651" s="1090"/>
    </row>
    <row r="652" spans="1:31">
      <c r="A652" s="1090"/>
      <c r="B652" s="1090"/>
      <c r="C652" s="1090"/>
      <c r="D652" s="1090"/>
      <c r="E652" s="1090"/>
      <c r="F652" s="1090"/>
      <c r="G652" s="1090"/>
      <c r="H652" s="1090"/>
      <c r="I652" s="1090"/>
      <c r="J652" s="1090"/>
      <c r="K652" s="1090"/>
      <c r="L652" s="1090"/>
      <c r="M652" s="1090"/>
      <c r="N652" s="1090"/>
      <c r="O652" s="1090"/>
      <c r="P652" s="1090"/>
      <c r="Q652" s="1090"/>
      <c r="R652" s="1090"/>
      <c r="S652" s="1090"/>
      <c r="T652" s="1090"/>
      <c r="U652" s="1090"/>
      <c r="V652" s="1090"/>
      <c r="W652" s="1090"/>
      <c r="X652" s="1090"/>
      <c r="Y652" s="1090"/>
      <c r="Z652" s="1090"/>
      <c r="AA652" s="1090"/>
      <c r="AB652" s="1090"/>
      <c r="AC652" s="1090"/>
      <c r="AD652" s="1090"/>
      <c r="AE652" s="1090"/>
    </row>
    <row r="653" spans="1:31">
      <c r="A653" s="1090"/>
      <c r="B653" s="1090"/>
      <c r="C653" s="1090"/>
      <c r="D653" s="1090"/>
      <c r="E653" s="1090"/>
      <c r="F653" s="1090"/>
      <c r="G653" s="1090"/>
      <c r="H653" s="1090"/>
      <c r="I653" s="1090"/>
      <c r="J653" s="1090"/>
      <c r="K653" s="1090"/>
      <c r="L653" s="1090"/>
      <c r="M653" s="1090"/>
      <c r="N653" s="1090"/>
      <c r="O653" s="1090"/>
      <c r="P653" s="1090"/>
      <c r="Q653" s="1090"/>
      <c r="R653" s="1090"/>
      <c r="S653" s="1090"/>
      <c r="T653" s="1090"/>
      <c r="U653" s="1090"/>
      <c r="V653" s="1090"/>
      <c r="W653" s="1090"/>
      <c r="X653" s="1090"/>
      <c r="Y653" s="1090"/>
      <c r="Z653" s="1090"/>
      <c r="AA653" s="1090"/>
      <c r="AB653" s="1090"/>
      <c r="AC653" s="1090"/>
      <c r="AD653" s="1090"/>
      <c r="AE653" s="1090"/>
    </row>
    <row r="654" spans="1:31">
      <c r="A654" s="1090"/>
      <c r="B654" s="1090"/>
      <c r="C654" s="1090"/>
      <c r="D654" s="1090"/>
      <c r="E654" s="1090"/>
      <c r="F654" s="1090"/>
      <c r="G654" s="1090"/>
      <c r="H654" s="1090"/>
      <c r="I654" s="1090"/>
      <c r="J654" s="1090"/>
      <c r="K654" s="1090"/>
      <c r="L654" s="1090"/>
      <c r="M654" s="1090"/>
      <c r="N654" s="1090"/>
      <c r="O654" s="1090"/>
      <c r="P654" s="1090"/>
      <c r="Q654" s="1090"/>
      <c r="R654" s="1090"/>
      <c r="S654" s="1090"/>
      <c r="T654" s="1090"/>
      <c r="U654" s="1090"/>
      <c r="V654" s="1090"/>
      <c r="W654" s="1090"/>
      <c r="X654" s="1090"/>
      <c r="Y654" s="1090"/>
      <c r="Z654" s="1090"/>
      <c r="AA654" s="1090"/>
      <c r="AB654" s="1090"/>
      <c r="AC654" s="1090"/>
      <c r="AD654" s="1090"/>
      <c r="AE654" s="1090"/>
    </row>
    <row r="655" spans="1:31">
      <c r="A655" s="1090"/>
      <c r="B655" s="1090"/>
      <c r="C655" s="1090"/>
      <c r="D655" s="1090"/>
      <c r="E655" s="1090"/>
      <c r="F655" s="1090"/>
      <c r="G655" s="1090"/>
      <c r="H655" s="1090"/>
      <c r="I655" s="1090"/>
      <c r="J655" s="1090"/>
      <c r="K655" s="1090"/>
      <c r="L655" s="1090"/>
      <c r="M655" s="1090"/>
      <c r="N655" s="1090"/>
      <c r="O655" s="1090"/>
      <c r="P655" s="1090"/>
      <c r="Q655" s="1090"/>
      <c r="R655" s="1090"/>
      <c r="S655" s="1090"/>
      <c r="T655" s="1090"/>
      <c r="U655" s="1090"/>
      <c r="V655" s="1090"/>
      <c r="W655" s="1090"/>
      <c r="X655" s="1090"/>
      <c r="Y655" s="1090"/>
      <c r="Z655" s="1090"/>
      <c r="AA655" s="1090"/>
      <c r="AB655" s="1090"/>
      <c r="AC655" s="1090"/>
      <c r="AD655" s="1090"/>
      <c r="AE655" s="1090"/>
    </row>
    <row r="656" spans="1:31">
      <c r="A656" s="1090"/>
      <c r="B656" s="1090"/>
      <c r="C656" s="1090"/>
      <c r="D656" s="1090"/>
      <c r="E656" s="1090"/>
      <c r="F656" s="1090"/>
      <c r="G656" s="1090"/>
      <c r="H656" s="1090"/>
      <c r="I656" s="1090"/>
      <c r="J656" s="1090"/>
      <c r="K656" s="1090"/>
      <c r="L656" s="1090"/>
      <c r="M656" s="1090"/>
      <c r="N656" s="1090"/>
      <c r="O656" s="1090"/>
      <c r="P656" s="1090"/>
      <c r="Q656" s="1090"/>
      <c r="R656" s="1090"/>
      <c r="S656" s="1090"/>
      <c r="T656" s="1090"/>
      <c r="U656" s="1090"/>
      <c r="V656" s="1090"/>
      <c r="W656" s="1090"/>
      <c r="X656" s="1090"/>
      <c r="Y656" s="1090"/>
      <c r="Z656" s="1090"/>
      <c r="AA656" s="1090"/>
      <c r="AB656" s="1090"/>
      <c r="AC656" s="1090"/>
      <c r="AD656" s="1090"/>
      <c r="AE656" s="1090"/>
    </row>
    <row r="657" spans="1:31">
      <c r="A657" s="1090"/>
      <c r="B657" s="1090"/>
      <c r="C657" s="1090"/>
      <c r="D657" s="1090"/>
      <c r="E657" s="1090"/>
      <c r="F657" s="1090"/>
      <c r="G657" s="1090"/>
      <c r="H657" s="1090"/>
      <c r="I657" s="1090"/>
      <c r="J657" s="1090"/>
      <c r="K657" s="1090"/>
      <c r="L657" s="1090"/>
      <c r="M657" s="1090"/>
      <c r="N657" s="1090"/>
      <c r="O657" s="1090"/>
      <c r="P657" s="1090"/>
      <c r="Q657" s="1090"/>
      <c r="R657" s="1090"/>
      <c r="S657" s="1090"/>
      <c r="T657" s="1090"/>
      <c r="U657" s="1090"/>
      <c r="V657" s="1090"/>
      <c r="W657" s="1090"/>
      <c r="X657" s="1090"/>
      <c r="Y657" s="1090"/>
      <c r="Z657" s="1090"/>
      <c r="AA657" s="1090"/>
      <c r="AB657" s="1090"/>
      <c r="AC657" s="1090"/>
      <c r="AD657" s="1090"/>
      <c r="AE657" s="1090"/>
    </row>
    <row r="658" spans="1:31">
      <c r="A658" s="1090"/>
      <c r="B658" s="1090"/>
      <c r="C658" s="1090"/>
      <c r="D658" s="1090"/>
      <c r="E658" s="1090"/>
      <c r="F658" s="1090"/>
      <c r="G658" s="1090"/>
      <c r="H658" s="1090"/>
      <c r="I658" s="1090"/>
      <c r="J658" s="1090"/>
      <c r="K658" s="1090"/>
      <c r="L658" s="1090"/>
      <c r="M658" s="1090"/>
      <c r="N658" s="1090"/>
      <c r="O658" s="1090"/>
      <c r="P658" s="1090"/>
      <c r="Q658" s="1090"/>
      <c r="R658" s="1090"/>
      <c r="S658" s="1090"/>
      <c r="T658" s="1090"/>
      <c r="U658" s="1090"/>
      <c r="V658" s="1090"/>
      <c r="W658" s="1090"/>
      <c r="X658" s="1090"/>
      <c r="Y658" s="1090"/>
      <c r="Z658" s="1090"/>
      <c r="AA658" s="1090"/>
      <c r="AB658" s="1090"/>
      <c r="AC658" s="1090"/>
      <c r="AD658" s="1090"/>
      <c r="AE658" s="1090"/>
    </row>
    <row r="659" spans="1:31">
      <c r="A659" s="1090"/>
      <c r="B659" s="1090"/>
      <c r="C659" s="1090"/>
      <c r="D659" s="1090"/>
      <c r="E659" s="1090"/>
      <c r="F659" s="1090"/>
      <c r="G659" s="1090"/>
      <c r="H659" s="1090"/>
      <c r="I659" s="1090"/>
      <c r="J659" s="1090"/>
      <c r="K659" s="1090"/>
      <c r="L659" s="1090"/>
      <c r="M659" s="1090"/>
      <c r="N659" s="1090"/>
      <c r="O659" s="1090"/>
      <c r="P659" s="1090"/>
      <c r="Q659" s="1090"/>
      <c r="R659" s="1090"/>
      <c r="S659" s="1090"/>
      <c r="T659" s="1090"/>
      <c r="U659" s="1090"/>
      <c r="V659" s="1090"/>
      <c r="W659" s="1090"/>
      <c r="X659" s="1090"/>
      <c r="Y659" s="1090"/>
      <c r="Z659" s="1090"/>
      <c r="AA659" s="1090"/>
      <c r="AB659" s="1090"/>
      <c r="AC659" s="1090"/>
      <c r="AD659" s="1090"/>
      <c r="AE659" s="1090"/>
    </row>
    <row r="660" spans="1:31">
      <c r="A660" s="1090"/>
      <c r="B660" s="1090"/>
      <c r="C660" s="1090"/>
      <c r="D660" s="1090"/>
      <c r="E660" s="1090"/>
      <c r="F660" s="1090"/>
      <c r="G660" s="1090"/>
      <c r="H660" s="1090"/>
      <c r="I660" s="1090"/>
      <c r="J660" s="1090"/>
      <c r="K660" s="1090"/>
      <c r="L660" s="1090"/>
      <c r="M660" s="1090"/>
      <c r="N660" s="1090"/>
      <c r="O660" s="1090"/>
      <c r="P660" s="1090"/>
      <c r="Q660" s="1090"/>
      <c r="R660" s="1090"/>
      <c r="S660" s="1090"/>
      <c r="T660" s="1090"/>
      <c r="U660" s="1090"/>
      <c r="V660" s="1090"/>
      <c r="W660" s="1090"/>
      <c r="X660" s="1090"/>
      <c r="Y660" s="1090"/>
      <c r="Z660" s="1090"/>
      <c r="AA660" s="1090"/>
      <c r="AB660" s="1090"/>
      <c r="AC660" s="1090"/>
      <c r="AD660" s="1090"/>
      <c r="AE660" s="1090"/>
    </row>
    <row r="661" spans="1:31">
      <c r="A661" s="1090"/>
      <c r="B661" s="1090"/>
      <c r="C661" s="1090"/>
      <c r="D661" s="1090"/>
      <c r="E661" s="1090"/>
      <c r="F661" s="1090"/>
      <c r="G661" s="1090"/>
      <c r="H661" s="1090"/>
      <c r="I661" s="1090"/>
      <c r="J661" s="1090"/>
      <c r="K661" s="1090"/>
      <c r="L661" s="1090"/>
      <c r="M661" s="1090"/>
      <c r="N661" s="1090"/>
      <c r="O661" s="1090"/>
      <c r="P661" s="1090"/>
      <c r="Q661" s="1090"/>
      <c r="R661" s="1090"/>
      <c r="S661" s="1090"/>
      <c r="T661" s="1090"/>
      <c r="U661" s="1090"/>
      <c r="V661" s="1090"/>
      <c r="W661" s="1090"/>
      <c r="X661" s="1090"/>
      <c r="Y661" s="1090"/>
      <c r="Z661" s="1090"/>
      <c r="AA661" s="1090"/>
      <c r="AB661" s="1090"/>
      <c r="AC661" s="1090"/>
      <c r="AD661" s="1090"/>
      <c r="AE661" s="1090"/>
    </row>
    <row r="662" spans="1:31">
      <c r="A662" s="1090"/>
      <c r="B662" s="1090"/>
      <c r="C662" s="1090"/>
      <c r="D662" s="1090"/>
      <c r="E662" s="1090"/>
      <c r="F662" s="1090"/>
      <c r="G662" s="1090"/>
      <c r="H662" s="1090"/>
      <c r="I662" s="1090"/>
      <c r="J662" s="1090"/>
      <c r="K662" s="1090"/>
      <c r="L662" s="1090"/>
      <c r="M662" s="1090"/>
      <c r="N662" s="1090"/>
      <c r="O662" s="1090"/>
      <c r="P662" s="1090"/>
      <c r="Q662" s="1090"/>
      <c r="R662" s="1090"/>
      <c r="S662" s="1090"/>
      <c r="T662" s="1090"/>
      <c r="U662" s="1090"/>
      <c r="V662" s="1090"/>
      <c r="W662" s="1090"/>
      <c r="X662" s="1090"/>
      <c r="Y662" s="1090"/>
      <c r="Z662" s="1090"/>
      <c r="AA662" s="1090"/>
      <c r="AB662" s="1090"/>
      <c r="AC662" s="1090"/>
      <c r="AD662" s="1090"/>
      <c r="AE662" s="1090"/>
    </row>
    <row r="663" spans="1:31">
      <c r="A663" s="1090"/>
      <c r="B663" s="1090"/>
      <c r="C663" s="1090"/>
      <c r="D663" s="1090"/>
      <c r="E663" s="1090"/>
      <c r="F663" s="1090"/>
      <c r="G663" s="1090"/>
      <c r="H663" s="1090"/>
      <c r="I663" s="1090"/>
      <c r="J663" s="1090"/>
      <c r="K663" s="1090"/>
      <c r="L663" s="1090"/>
      <c r="M663" s="1090"/>
      <c r="N663" s="1090"/>
      <c r="O663" s="1090"/>
      <c r="P663" s="1090"/>
      <c r="Q663" s="1090"/>
      <c r="R663" s="1090"/>
      <c r="S663" s="1090"/>
      <c r="T663" s="1090"/>
      <c r="U663" s="1090"/>
      <c r="V663" s="1090"/>
      <c r="W663" s="1090"/>
      <c r="X663" s="1090"/>
      <c r="Y663" s="1090"/>
      <c r="Z663" s="1090"/>
      <c r="AA663" s="1090"/>
      <c r="AB663" s="1090"/>
      <c r="AC663" s="1090"/>
      <c r="AD663" s="1090"/>
      <c r="AE663" s="1090"/>
    </row>
    <row r="664" spans="1:31">
      <c r="A664" s="1090"/>
      <c r="B664" s="1090"/>
      <c r="C664" s="1090"/>
      <c r="D664" s="1090"/>
      <c r="E664" s="1090"/>
      <c r="F664" s="1090"/>
      <c r="G664" s="1090"/>
      <c r="H664" s="1090"/>
      <c r="I664" s="1090"/>
      <c r="J664" s="1090"/>
      <c r="K664" s="1090"/>
      <c r="L664" s="1090"/>
      <c r="M664" s="1090"/>
      <c r="N664" s="1090"/>
      <c r="O664" s="1090"/>
      <c r="P664" s="1090"/>
      <c r="Q664" s="1090"/>
      <c r="R664" s="1090"/>
      <c r="S664" s="1090"/>
      <c r="T664" s="1090"/>
      <c r="U664" s="1090"/>
      <c r="V664" s="1090"/>
      <c r="W664" s="1090"/>
      <c r="X664" s="1090"/>
      <c r="Y664" s="1090"/>
      <c r="Z664" s="1090"/>
      <c r="AA664" s="1090"/>
      <c r="AB664" s="1090"/>
      <c r="AC664" s="1090"/>
      <c r="AD664" s="1090"/>
      <c r="AE664" s="1090"/>
    </row>
    <row r="665" spans="1:31">
      <c r="A665" s="1090"/>
      <c r="B665" s="1090"/>
      <c r="C665" s="1090"/>
      <c r="D665" s="1090"/>
      <c r="E665" s="1090"/>
      <c r="F665" s="1090"/>
      <c r="G665" s="1090"/>
      <c r="H665" s="1090"/>
      <c r="I665" s="1090"/>
      <c r="J665" s="1090"/>
      <c r="K665" s="1090"/>
      <c r="L665" s="1090"/>
      <c r="M665" s="1090"/>
      <c r="N665" s="1090"/>
      <c r="O665" s="1090"/>
      <c r="P665" s="1090"/>
      <c r="Q665" s="1090"/>
      <c r="R665" s="1090"/>
      <c r="S665" s="1090"/>
      <c r="T665" s="1090"/>
      <c r="U665" s="1090"/>
      <c r="V665" s="1090"/>
      <c r="W665" s="1090"/>
      <c r="X665" s="1090"/>
      <c r="Y665" s="1090"/>
      <c r="Z665" s="1090"/>
      <c r="AA665" s="1090"/>
      <c r="AB665" s="1090"/>
      <c r="AC665" s="1090"/>
      <c r="AD665" s="1090"/>
      <c r="AE665" s="1090"/>
    </row>
    <row r="666" spans="1:31">
      <c r="A666" s="1090"/>
      <c r="B666" s="1090"/>
      <c r="C666" s="1090"/>
      <c r="D666" s="1090"/>
      <c r="E666" s="1090"/>
      <c r="F666" s="1090"/>
      <c r="G666" s="1090"/>
      <c r="H666" s="1090"/>
      <c r="I666" s="1090"/>
      <c r="J666" s="1090"/>
      <c r="K666" s="1090"/>
      <c r="L666" s="1090"/>
      <c r="M666" s="1090"/>
      <c r="N666" s="1090"/>
      <c r="O666" s="1090"/>
      <c r="P666" s="1090"/>
      <c r="Q666" s="1090"/>
      <c r="R666" s="1090"/>
      <c r="S666" s="1090"/>
      <c r="T666" s="1090"/>
      <c r="U666" s="1090"/>
      <c r="V666" s="1090"/>
      <c r="W666" s="1090"/>
      <c r="X666" s="1090"/>
      <c r="Y666" s="1090"/>
      <c r="Z666" s="1090"/>
      <c r="AA666" s="1090"/>
      <c r="AB666" s="1090"/>
      <c r="AC666" s="1090"/>
      <c r="AD666" s="1090"/>
      <c r="AE666" s="1090"/>
    </row>
    <row r="667" spans="1:31">
      <c r="A667" s="1090"/>
      <c r="B667" s="1090"/>
      <c r="C667" s="1090"/>
      <c r="D667" s="1090"/>
      <c r="E667" s="1090"/>
      <c r="F667" s="1090"/>
      <c r="G667" s="1090"/>
      <c r="H667" s="1090"/>
      <c r="I667" s="1090"/>
      <c r="J667" s="1090"/>
      <c r="K667" s="1090"/>
      <c r="L667" s="1090"/>
      <c r="M667" s="1090"/>
      <c r="N667" s="1090"/>
      <c r="O667" s="1090"/>
      <c r="P667" s="1090"/>
      <c r="Q667" s="1090"/>
      <c r="R667" s="1090"/>
      <c r="S667" s="1090"/>
      <c r="T667" s="1090"/>
      <c r="U667" s="1090"/>
      <c r="V667" s="1090"/>
      <c r="W667" s="1090"/>
      <c r="X667" s="1090"/>
      <c r="Y667" s="1090"/>
      <c r="Z667" s="1090"/>
      <c r="AA667" s="1090"/>
      <c r="AB667" s="1090"/>
      <c r="AC667" s="1090"/>
      <c r="AD667" s="1090"/>
      <c r="AE667" s="1090"/>
    </row>
    <row r="668" spans="1:31">
      <c r="A668" s="1090"/>
      <c r="B668" s="1090"/>
      <c r="C668" s="1090"/>
      <c r="D668" s="1090"/>
      <c r="E668" s="1090"/>
      <c r="F668" s="1090"/>
      <c r="G668" s="1090"/>
      <c r="H668" s="1090"/>
      <c r="I668" s="1090"/>
      <c r="J668" s="1090"/>
      <c r="K668" s="1090"/>
      <c r="L668" s="1090"/>
      <c r="M668" s="1090"/>
      <c r="N668" s="1090"/>
      <c r="O668" s="1090"/>
      <c r="P668" s="1090"/>
      <c r="Q668" s="1090"/>
      <c r="R668" s="1090"/>
      <c r="S668" s="1090"/>
      <c r="T668" s="1090"/>
      <c r="U668" s="1090"/>
      <c r="V668" s="1090"/>
      <c r="W668" s="1090"/>
      <c r="X668" s="1090"/>
      <c r="Y668" s="1090"/>
      <c r="Z668" s="1090"/>
      <c r="AA668" s="1090"/>
      <c r="AB668" s="1090"/>
      <c r="AC668" s="1090"/>
      <c r="AD668" s="1090"/>
      <c r="AE668" s="1090"/>
    </row>
    <row r="669" spans="1:31">
      <c r="A669" s="1090"/>
      <c r="B669" s="1090"/>
      <c r="C669" s="1090"/>
      <c r="D669" s="1090"/>
      <c r="E669" s="1090"/>
      <c r="F669" s="1090"/>
      <c r="G669" s="1090"/>
      <c r="H669" s="1090"/>
      <c r="I669" s="1090"/>
      <c r="J669" s="1090"/>
      <c r="K669" s="1090"/>
      <c r="L669" s="1090"/>
      <c r="M669" s="1090"/>
      <c r="N669" s="1090"/>
      <c r="O669" s="1090"/>
      <c r="P669" s="1090"/>
      <c r="Q669" s="1090"/>
      <c r="R669" s="1090"/>
      <c r="S669" s="1090"/>
      <c r="T669" s="1090"/>
      <c r="U669" s="1090"/>
      <c r="V669" s="1090"/>
      <c r="W669" s="1090"/>
      <c r="X669" s="1090"/>
      <c r="Y669" s="1090"/>
      <c r="Z669" s="1090"/>
      <c r="AA669" s="1090"/>
      <c r="AB669" s="1090"/>
      <c r="AC669" s="1090"/>
      <c r="AD669" s="1090"/>
      <c r="AE669" s="1090"/>
    </row>
    <row r="670" spans="1:31">
      <c r="A670" s="1090"/>
      <c r="B670" s="1090"/>
      <c r="C670" s="1090"/>
      <c r="D670" s="1090"/>
      <c r="E670" s="1090"/>
      <c r="F670" s="1090"/>
      <c r="G670" s="1090"/>
      <c r="H670" s="1090"/>
      <c r="I670" s="1090"/>
      <c r="J670" s="1090"/>
      <c r="K670" s="1090"/>
      <c r="L670" s="1090"/>
      <c r="M670" s="1090"/>
      <c r="N670" s="1090"/>
      <c r="O670" s="1090"/>
      <c r="P670" s="1090"/>
      <c r="Q670" s="1090"/>
      <c r="R670" s="1090"/>
      <c r="S670" s="1090"/>
      <c r="T670" s="1090"/>
      <c r="U670" s="1090"/>
      <c r="V670" s="1090"/>
      <c r="W670" s="1090"/>
      <c r="X670" s="1090"/>
      <c r="Y670" s="1090"/>
      <c r="Z670" s="1090"/>
      <c r="AA670" s="1090"/>
      <c r="AB670" s="1090"/>
      <c r="AC670" s="1090"/>
      <c r="AD670" s="1090"/>
      <c r="AE670" s="1090"/>
    </row>
    <row r="671" spans="1:31">
      <c r="A671" s="1090"/>
      <c r="B671" s="1090"/>
      <c r="C671" s="1090"/>
      <c r="D671" s="1090"/>
      <c r="E671" s="1090"/>
      <c r="F671" s="1090"/>
      <c r="G671" s="1090"/>
      <c r="H671" s="1090"/>
      <c r="I671" s="1090"/>
      <c r="J671" s="1090"/>
      <c r="K671" s="1090"/>
      <c r="L671" s="1090"/>
      <c r="M671" s="1090"/>
      <c r="N671" s="1090"/>
      <c r="O671" s="1090"/>
      <c r="P671" s="1090"/>
      <c r="Q671" s="1090"/>
      <c r="R671" s="1090"/>
      <c r="S671" s="1090"/>
      <c r="T671" s="1090"/>
      <c r="U671" s="1090"/>
      <c r="V671" s="1090"/>
      <c r="W671" s="1090"/>
      <c r="X671" s="1090"/>
      <c r="Y671" s="1090"/>
      <c r="Z671" s="1090"/>
      <c r="AA671" s="1090"/>
      <c r="AB671" s="1090"/>
      <c r="AC671" s="1090"/>
      <c r="AD671" s="1090"/>
      <c r="AE671" s="1090"/>
    </row>
    <row r="672" spans="1:31">
      <c r="A672" s="1090"/>
      <c r="B672" s="1090"/>
      <c r="C672" s="1090"/>
      <c r="D672" s="1090"/>
      <c r="E672" s="1090"/>
      <c r="F672" s="1090"/>
      <c r="G672" s="1090"/>
      <c r="H672" s="1090"/>
      <c r="I672" s="1090"/>
      <c r="J672" s="1090"/>
      <c r="K672" s="1090"/>
      <c r="L672" s="1090"/>
      <c r="M672" s="1090"/>
      <c r="N672" s="1090"/>
      <c r="O672" s="1090"/>
      <c r="P672" s="1090"/>
      <c r="Q672" s="1090"/>
      <c r="R672" s="1090"/>
      <c r="S672" s="1090"/>
      <c r="T672" s="1090"/>
      <c r="U672" s="1090"/>
      <c r="V672" s="1090"/>
      <c r="W672" s="1090"/>
      <c r="X672" s="1090"/>
      <c r="Y672" s="1090"/>
      <c r="Z672" s="1090"/>
      <c r="AA672" s="1090"/>
      <c r="AB672" s="1090"/>
      <c r="AC672" s="1090"/>
      <c r="AD672" s="1090"/>
      <c r="AE672" s="1090"/>
    </row>
    <row r="673" spans="1:31">
      <c r="A673" s="1090"/>
      <c r="B673" s="1090"/>
      <c r="C673" s="1090"/>
      <c r="D673" s="1090"/>
      <c r="E673" s="1090"/>
      <c r="F673" s="1090"/>
      <c r="G673" s="1090"/>
      <c r="H673" s="1090"/>
      <c r="I673" s="1090"/>
      <c r="J673" s="1090"/>
      <c r="K673" s="1090"/>
      <c r="L673" s="1090"/>
      <c r="M673" s="1090"/>
      <c r="N673" s="1090"/>
      <c r="O673" s="1090"/>
      <c r="P673" s="1090"/>
      <c r="Q673" s="1090"/>
      <c r="R673" s="1090"/>
      <c r="S673" s="1090"/>
      <c r="T673" s="1090"/>
      <c r="U673" s="1090"/>
      <c r="V673" s="1090"/>
      <c r="W673" s="1090"/>
      <c r="X673" s="1090"/>
      <c r="Y673" s="1090"/>
      <c r="Z673" s="1090"/>
      <c r="AA673" s="1090"/>
      <c r="AB673" s="1090"/>
      <c r="AC673" s="1090"/>
      <c r="AD673" s="1090"/>
      <c r="AE673" s="1090"/>
    </row>
    <row r="674" spans="1:31">
      <c r="A674" s="1090"/>
      <c r="B674" s="1090"/>
      <c r="C674" s="1090"/>
      <c r="D674" s="1090"/>
      <c r="E674" s="1090"/>
      <c r="F674" s="1090"/>
      <c r="G674" s="1090"/>
      <c r="H674" s="1090"/>
      <c r="I674" s="1090"/>
      <c r="J674" s="1090"/>
      <c r="K674" s="1090"/>
      <c r="L674" s="1090"/>
      <c r="M674" s="1090"/>
      <c r="N674" s="1090"/>
      <c r="O674" s="1090"/>
      <c r="P674" s="1090"/>
      <c r="Q674" s="1090"/>
      <c r="R674" s="1090"/>
      <c r="S674" s="1090"/>
      <c r="T674" s="1090"/>
      <c r="U674" s="1090"/>
      <c r="V674" s="1090"/>
      <c r="W674" s="1090"/>
      <c r="X674" s="1090"/>
      <c r="Y674" s="1090"/>
      <c r="Z674" s="1090"/>
      <c r="AA674" s="1090"/>
      <c r="AB674" s="1090"/>
      <c r="AC674" s="1090"/>
      <c r="AD674" s="1090"/>
      <c r="AE674" s="1090"/>
    </row>
    <row r="675" spans="1:31">
      <c r="A675" s="1090"/>
      <c r="B675" s="1090"/>
      <c r="C675" s="1090"/>
      <c r="D675" s="1090"/>
      <c r="E675" s="1090"/>
      <c r="F675" s="1090"/>
      <c r="G675" s="1090"/>
      <c r="H675" s="1090"/>
      <c r="I675" s="1090"/>
      <c r="J675" s="1090"/>
      <c r="K675" s="1090"/>
      <c r="L675" s="1090"/>
      <c r="M675" s="1090"/>
      <c r="N675" s="1090"/>
      <c r="O675" s="1090"/>
      <c r="P675" s="1090"/>
      <c r="Q675" s="1090"/>
      <c r="R675" s="1090"/>
      <c r="S675" s="1090"/>
      <c r="T675" s="1090"/>
      <c r="U675" s="1090"/>
      <c r="V675" s="1090"/>
      <c r="W675" s="1090"/>
      <c r="X675" s="1090"/>
      <c r="Y675" s="1090"/>
      <c r="Z675" s="1090"/>
      <c r="AA675" s="1090"/>
      <c r="AB675" s="1090"/>
      <c r="AC675" s="1090"/>
      <c r="AD675" s="1090"/>
      <c r="AE675" s="1090"/>
    </row>
    <row r="676" spans="1:31">
      <c r="A676" s="1090"/>
      <c r="B676" s="1090"/>
      <c r="C676" s="1090"/>
      <c r="D676" s="1090"/>
      <c r="E676" s="1090"/>
      <c r="F676" s="1090"/>
      <c r="G676" s="1090"/>
      <c r="H676" s="1090"/>
      <c r="I676" s="1090"/>
      <c r="J676" s="1090"/>
      <c r="K676" s="1090"/>
      <c r="L676" s="1090"/>
      <c r="M676" s="1090"/>
      <c r="N676" s="1090"/>
      <c r="O676" s="1090"/>
      <c r="P676" s="1090"/>
      <c r="Q676" s="1090"/>
      <c r="R676" s="1090"/>
      <c r="S676" s="1090"/>
      <c r="T676" s="1090"/>
      <c r="U676" s="1090"/>
      <c r="V676" s="1090"/>
      <c r="W676" s="1090"/>
      <c r="X676" s="1090"/>
      <c r="Y676" s="1090"/>
      <c r="Z676" s="1090"/>
      <c r="AA676" s="1090"/>
      <c r="AB676" s="1090"/>
      <c r="AC676" s="1090"/>
      <c r="AD676" s="1090"/>
      <c r="AE676" s="1090"/>
    </row>
    <row r="677" spans="1:31">
      <c r="A677" s="1090"/>
      <c r="B677" s="1090"/>
      <c r="C677" s="1090"/>
      <c r="D677" s="1090"/>
      <c r="E677" s="1090"/>
      <c r="F677" s="1090"/>
      <c r="G677" s="1090"/>
      <c r="H677" s="1090"/>
      <c r="I677" s="1090"/>
      <c r="J677" s="1090"/>
      <c r="K677" s="1090"/>
      <c r="L677" s="1090"/>
      <c r="M677" s="1090"/>
      <c r="N677" s="1090"/>
      <c r="O677" s="1090"/>
      <c r="P677" s="1090"/>
      <c r="Q677" s="1090"/>
      <c r="R677" s="1090"/>
      <c r="S677" s="1090"/>
      <c r="T677" s="1090"/>
      <c r="U677" s="1090"/>
      <c r="V677" s="1090"/>
      <c r="W677" s="1090"/>
      <c r="X677" s="1090"/>
      <c r="Y677" s="1090"/>
      <c r="Z677" s="1090"/>
      <c r="AA677" s="1090"/>
      <c r="AB677" s="1090"/>
      <c r="AC677" s="1090"/>
      <c r="AD677" s="1090"/>
      <c r="AE677" s="1090"/>
    </row>
    <row r="678" spans="1:31">
      <c r="A678" s="1090"/>
      <c r="B678" s="1090"/>
      <c r="C678" s="1090"/>
      <c r="D678" s="1090"/>
      <c r="E678" s="1090"/>
      <c r="F678" s="1090"/>
      <c r="G678" s="1090"/>
      <c r="H678" s="1090"/>
      <c r="I678" s="1090"/>
      <c r="J678" s="1090"/>
      <c r="K678" s="1090"/>
      <c r="L678" s="1090"/>
      <c r="M678" s="1090"/>
      <c r="N678" s="1090"/>
      <c r="O678" s="1090"/>
      <c r="P678" s="1090"/>
      <c r="Q678" s="1090"/>
      <c r="R678" s="1090"/>
      <c r="S678" s="1090"/>
      <c r="T678" s="1090"/>
      <c r="U678" s="1090"/>
      <c r="V678" s="1090"/>
      <c r="W678" s="1090"/>
      <c r="X678" s="1090"/>
      <c r="Y678" s="1090"/>
      <c r="Z678" s="1090"/>
      <c r="AA678" s="1090"/>
      <c r="AB678" s="1090"/>
      <c r="AC678" s="1090"/>
      <c r="AD678" s="1090"/>
      <c r="AE678" s="1090"/>
    </row>
    <row r="679" spans="1:31">
      <c r="A679" s="1090"/>
      <c r="B679" s="1090"/>
      <c r="C679" s="1090"/>
      <c r="D679" s="1090"/>
      <c r="E679" s="1090"/>
      <c r="F679" s="1090"/>
      <c r="G679" s="1090"/>
      <c r="H679" s="1090"/>
      <c r="I679" s="1090"/>
      <c r="J679" s="1090"/>
      <c r="K679" s="1090"/>
      <c r="L679" s="1090"/>
      <c r="M679" s="1090"/>
      <c r="N679" s="1090"/>
      <c r="O679" s="1090"/>
      <c r="P679" s="1090"/>
      <c r="Q679" s="1090"/>
      <c r="R679" s="1090"/>
      <c r="S679" s="1090"/>
      <c r="T679" s="1090"/>
      <c r="U679" s="1090"/>
      <c r="V679" s="1090"/>
      <c r="W679" s="1090"/>
      <c r="X679" s="1090"/>
      <c r="Y679" s="1090"/>
      <c r="Z679" s="1090"/>
      <c r="AA679" s="1090"/>
      <c r="AB679" s="1090"/>
      <c r="AC679" s="1090"/>
      <c r="AD679" s="1090"/>
      <c r="AE679" s="1090"/>
    </row>
    <row r="680" spans="1:31">
      <c r="A680" s="1090"/>
      <c r="B680" s="1090"/>
      <c r="C680" s="1090"/>
      <c r="D680" s="1090"/>
      <c r="E680" s="1090"/>
      <c r="F680" s="1090"/>
      <c r="G680" s="1090"/>
      <c r="H680" s="1090"/>
      <c r="I680" s="1090"/>
      <c r="J680" s="1090"/>
      <c r="K680" s="1090"/>
      <c r="L680" s="1090"/>
      <c r="M680" s="1090"/>
      <c r="N680" s="1090"/>
      <c r="O680" s="1090"/>
      <c r="P680" s="1090"/>
      <c r="Q680" s="1090"/>
      <c r="R680" s="1090"/>
      <c r="S680" s="1090"/>
      <c r="T680" s="1090"/>
      <c r="U680" s="1090"/>
      <c r="V680" s="1090"/>
      <c r="W680" s="1090"/>
      <c r="X680" s="1090"/>
      <c r="Y680" s="1090"/>
      <c r="Z680" s="1090"/>
      <c r="AA680" s="1090"/>
      <c r="AB680" s="1090"/>
      <c r="AC680" s="1090"/>
      <c r="AD680" s="1090"/>
      <c r="AE680" s="1090"/>
    </row>
    <row r="681" spans="1:31">
      <c r="A681" s="1090"/>
      <c r="B681" s="1090"/>
      <c r="C681" s="1090"/>
      <c r="D681" s="1090"/>
      <c r="E681" s="1090"/>
      <c r="F681" s="1090"/>
      <c r="G681" s="1090"/>
      <c r="H681" s="1090"/>
      <c r="I681" s="1090"/>
      <c r="J681" s="1090"/>
      <c r="K681" s="1090"/>
      <c r="L681" s="1090"/>
      <c r="M681" s="1090"/>
      <c r="N681" s="1090"/>
      <c r="O681" s="1090"/>
      <c r="P681" s="1090"/>
      <c r="Q681" s="1090"/>
      <c r="R681" s="1090"/>
      <c r="S681" s="1090"/>
      <c r="T681" s="1090"/>
      <c r="U681" s="1090"/>
      <c r="V681" s="1090"/>
      <c r="W681" s="1090"/>
      <c r="X681" s="1090"/>
      <c r="Y681" s="1090"/>
      <c r="Z681" s="1090"/>
      <c r="AA681" s="1090"/>
      <c r="AB681" s="1090"/>
      <c r="AC681" s="1090"/>
      <c r="AD681" s="1090"/>
      <c r="AE681" s="1090"/>
    </row>
    <row r="682" spans="1:31">
      <c r="A682" s="1090"/>
      <c r="B682" s="1090"/>
      <c r="C682" s="1090"/>
      <c r="D682" s="1090"/>
      <c r="E682" s="1090"/>
      <c r="F682" s="1090"/>
      <c r="G682" s="1090"/>
      <c r="H682" s="1090"/>
      <c r="I682" s="1090"/>
      <c r="J682" s="1090"/>
      <c r="K682" s="1090"/>
      <c r="L682" s="1090"/>
      <c r="M682" s="1090"/>
      <c r="N682" s="1090"/>
      <c r="O682" s="1090"/>
      <c r="P682" s="1090"/>
      <c r="Q682" s="1090"/>
      <c r="R682" s="1090"/>
      <c r="S682" s="1090"/>
      <c r="T682" s="1090"/>
      <c r="U682" s="1090"/>
      <c r="V682" s="1090"/>
      <c r="W682" s="1090"/>
      <c r="X682" s="1090"/>
      <c r="Y682" s="1090"/>
      <c r="Z682" s="1090"/>
      <c r="AA682" s="1090"/>
      <c r="AB682" s="1090"/>
      <c r="AC682" s="1090"/>
      <c r="AD682" s="1090"/>
      <c r="AE682" s="1090"/>
    </row>
    <row r="683" spans="1:31">
      <c r="A683" s="1090"/>
      <c r="B683" s="1090"/>
      <c r="C683" s="1090"/>
      <c r="D683" s="1090"/>
      <c r="E683" s="1090"/>
      <c r="F683" s="1090"/>
      <c r="G683" s="1090"/>
      <c r="H683" s="1090"/>
      <c r="I683" s="1090"/>
      <c r="J683" s="1090"/>
      <c r="K683" s="1090"/>
      <c r="L683" s="1090"/>
      <c r="M683" s="1090"/>
      <c r="N683" s="1090"/>
      <c r="O683" s="1090"/>
      <c r="P683" s="1090"/>
      <c r="Q683" s="1090"/>
      <c r="R683" s="1090"/>
      <c r="S683" s="1090"/>
      <c r="T683" s="1090"/>
      <c r="U683" s="1090"/>
      <c r="V683" s="1090"/>
      <c r="W683" s="1090"/>
      <c r="X683" s="1090"/>
      <c r="Y683" s="1090"/>
      <c r="Z683" s="1090"/>
      <c r="AA683" s="1090"/>
      <c r="AB683" s="1090"/>
      <c r="AC683" s="1090"/>
      <c r="AD683" s="1090"/>
      <c r="AE683" s="1090"/>
    </row>
    <row r="684" spans="1:31">
      <c r="A684" s="1090"/>
      <c r="B684" s="1090"/>
      <c r="C684" s="1090"/>
      <c r="D684" s="1090"/>
      <c r="E684" s="1090"/>
      <c r="F684" s="1090"/>
      <c r="G684" s="1090"/>
      <c r="H684" s="1090"/>
      <c r="I684" s="1090"/>
      <c r="J684" s="1090"/>
      <c r="K684" s="1090"/>
      <c r="L684" s="1090"/>
      <c r="M684" s="1090"/>
      <c r="N684" s="1090"/>
      <c r="O684" s="1090"/>
      <c r="P684" s="1090"/>
      <c r="Q684" s="1090"/>
      <c r="R684" s="1090"/>
      <c r="S684" s="1090"/>
      <c r="T684" s="1090"/>
      <c r="U684" s="1090"/>
      <c r="V684" s="1090"/>
      <c r="W684" s="1090"/>
      <c r="X684" s="1090"/>
      <c r="Y684" s="1090"/>
      <c r="Z684" s="1090"/>
      <c r="AA684" s="1090"/>
      <c r="AB684" s="1090"/>
      <c r="AC684" s="1090"/>
      <c r="AD684" s="1090"/>
      <c r="AE684" s="1090"/>
    </row>
    <row r="685" spans="1:31">
      <c r="A685" s="1090"/>
      <c r="B685" s="1090"/>
      <c r="C685" s="1090"/>
      <c r="D685" s="1090"/>
      <c r="E685" s="1090"/>
      <c r="F685" s="1090"/>
      <c r="G685" s="1090"/>
      <c r="H685" s="1090"/>
      <c r="I685" s="1090"/>
      <c r="J685" s="1090"/>
      <c r="K685" s="1090"/>
      <c r="L685" s="1090"/>
      <c r="M685" s="1090"/>
      <c r="N685" s="1090"/>
      <c r="O685" s="1090"/>
      <c r="P685" s="1090"/>
      <c r="Q685" s="1090"/>
      <c r="R685" s="1090"/>
      <c r="S685" s="1090"/>
      <c r="T685" s="1090"/>
      <c r="U685" s="1090"/>
      <c r="V685" s="1090"/>
      <c r="W685" s="1090"/>
      <c r="X685" s="1090"/>
      <c r="Y685" s="1090"/>
      <c r="Z685" s="1090"/>
      <c r="AA685" s="1090"/>
      <c r="AB685" s="1090"/>
      <c r="AC685" s="1090"/>
      <c r="AD685" s="1090"/>
      <c r="AE685" s="1090"/>
    </row>
    <row r="686" spans="1:31">
      <c r="A686" s="1090"/>
      <c r="B686" s="1090"/>
      <c r="C686" s="1090"/>
      <c r="D686" s="1090"/>
      <c r="E686" s="1090"/>
      <c r="F686" s="1090"/>
      <c r="G686" s="1090"/>
      <c r="H686" s="1090"/>
      <c r="I686" s="1090"/>
      <c r="J686" s="1090"/>
      <c r="K686" s="1090"/>
      <c r="L686" s="1090"/>
      <c r="M686" s="1090"/>
      <c r="N686" s="1090"/>
      <c r="O686" s="1090"/>
      <c r="P686" s="1090"/>
      <c r="Q686" s="1090"/>
      <c r="R686" s="1090"/>
      <c r="S686" s="1090"/>
      <c r="T686" s="1090"/>
      <c r="U686" s="1090"/>
      <c r="V686" s="1090"/>
      <c r="W686" s="1090"/>
      <c r="X686" s="1090"/>
      <c r="Y686" s="1090"/>
      <c r="Z686" s="1090"/>
      <c r="AA686" s="1090"/>
      <c r="AB686" s="1090"/>
      <c r="AC686" s="1090"/>
      <c r="AD686" s="1090"/>
      <c r="AE686" s="1090"/>
    </row>
    <row r="687" spans="1:31">
      <c r="A687" s="1090"/>
      <c r="B687" s="1090"/>
      <c r="C687" s="1090"/>
      <c r="D687" s="1090"/>
      <c r="E687" s="1090"/>
      <c r="F687" s="1090"/>
      <c r="G687" s="1090"/>
      <c r="H687" s="1090"/>
      <c r="I687" s="1090"/>
      <c r="J687" s="1090"/>
      <c r="K687" s="1090"/>
      <c r="L687" s="1090"/>
      <c r="M687" s="1090"/>
      <c r="N687" s="1090"/>
      <c r="O687" s="1090"/>
      <c r="P687" s="1090"/>
      <c r="Q687" s="1090"/>
      <c r="R687" s="1090"/>
      <c r="S687" s="1090"/>
      <c r="T687" s="1090"/>
      <c r="U687" s="1090"/>
      <c r="V687" s="1090"/>
      <c r="W687" s="1090"/>
      <c r="X687" s="1090"/>
      <c r="Y687" s="1090"/>
      <c r="Z687" s="1090"/>
      <c r="AA687" s="1090"/>
      <c r="AB687" s="1090"/>
      <c r="AC687" s="1090"/>
      <c r="AD687" s="1090"/>
      <c r="AE687" s="1090"/>
    </row>
    <row r="688" spans="1:31">
      <c r="A688" s="1090"/>
      <c r="B688" s="1090"/>
      <c r="C688" s="1090"/>
      <c r="D688" s="1090"/>
      <c r="E688" s="1090"/>
      <c r="F688" s="1090"/>
      <c r="G688" s="1090"/>
      <c r="H688" s="1090"/>
      <c r="I688" s="1090"/>
      <c r="J688" s="1090"/>
      <c r="K688" s="1090"/>
      <c r="L688" s="1090"/>
      <c r="M688" s="1090"/>
      <c r="N688" s="1090"/>
      <c r="O688" s="1090"/>
      <c r="P688" s="1090"/>
      <c r="Q688" s="1090"/>
      <c r="R688" s="1090"/>
      <c r="S688" s="1090"/>
      <c r="T688" s="1090"/>
      <c r="U688" s="1090"/>
      <c r="V688" s="1090"/>
      <c r="W688" s="1090"/>
      <c r="X688" s="1090"/>
      <c r="Y688" s="1090"/>
      <c r="Z688" s="1090"/>
      <c r="AA688" s="1090"/>
      <c r="AB688" s="1090"/>
      <c r="AC688" s="1090"/>
      <c r="AD688" s="1090"/>
      <c r="AE688" s="1090"/>
    </row>
    <row r="689" spans="1:31">
      <c r="A689" s="1090"/>
      <c r="B689" s="1090"/>
      <c r="C689" s="1090"/>
      <c r="D689" s="1090"/>
      <c r="E689" s="1090"/>
      <c r="F689" s="1090"/>
      <c r="G689" s="1090"/>
      <c r="H689" s="1090"/>
      <c r="I689" s="1090"/>
      <c r="J689" s="1090"/>
      <c r="K689" s="1090"/>
      <c r="L689" s="1090"/>
      <c r="M689" s="1090"/>
      <c r="N689" s="1090"/>
      <c r="O689" s="1090"/>
      <c r="P689" s="1090"/>
      <c r="Q689" s="1090"/>
      <c r="R689" s="1090"/>
      <c r="S689" s="1090"/>
      <c r="T689" s="1090"/>
      <c r="U689" s="1090"/>
      <c r="V689" s="1090"/>
      <c r="W689" s="1090"/>
      <c r="X689" s="1090"/>
      <c r="Y689" s="1090"/>
      <c r="Z689" s="1090"/>
      <c r="AA689" s="1090"/>
      <c r="AB689" s="1090"/>
      <c r="AC689" s="1090"/>
      <c r="AD689" s="1090"/>
      <c r="AE689" s="1090"/>
    </row>
    <row r="690" spans="1:31">
      <c r="A690" s="1090"/>
      <c r="B690" s="1090"/>
      <c r="C690" s="1090"/>
      <c r="D690" s="1090"/>
      <c r="E690" s="1090"/>
      <c r="F690" s="1090"/>
      <c r="G690" s="1090"/>
      <c r="H690" s="1090"/>
      <c r="I690" s="1090"/>
      <c r="J690" s="1090"/>
      <c r="K690" s="1090"/>
      <c r="L690" s="1090"/>
      <c r="M690" s="1090"/>
      <c r="N690" s="1090"/>
      <c r="O690" s="1090"/>
      <c r="P690" s="1090"/>
      <c r="Q690" s="1090"/>
      <c r="R690" s="1090"/>
      <c r="S690" s="1090"/>
      <c r="T690" s="1090"/>
      <c r="U690" s="1090"/>
      <c r="V690" s="1090"/>
      <c r="W690" s="1090"/>
      <c r="X690" s="1090"/>
      <c r="Y690" s="1090"/>
      <c r="Z690" s="1090"/>
      <c r="AA690" s="1090"/>
      <c r="AB690" s="1090"/>
      <c r="AC690" s="1090"/>
      <c r="AD690" s="1090"/>
      <c r="AE690" s="1090"/>
    </row>
    <row r="691" spans="1:31">
      <c r="A691" s="1090"/>
      <c r="B691" s="1090"/>
      <c r="C691" s="1090"/>
      <c r="D691" s="1090"/>
      <c r="E691" s="1090"/>
      <c r="F691" s="1090"/>
      <c r="G691" s="1090"/>
      <c r="H691" s="1090"/>
      <c r="I691" s="1090"/>
      <c r="J691" s="1090"/>
      <c r="K691" s="1090"/>
      <c r="L691" s="1090"/>
      <c r="M691" s="1090"/>
      <c r="N691" s="1090"/>
      <c r="O691" s="1090"/>
      <c r="P691" s="1090"/>
      <c r="Q691" s="1090"/>
      <c r="R691" s="1090"/>
      <c r="S691" s="1090"/>
      <c r="T691" s="1090"/>
      <c r="U691" s="1090"/>
      <c r="V691" s="1090"/>
      <c r="W691" s="1090"/>
      <c r="X691" s="1090"/>
      <c r="Y691" s="1090"/>
      <c r="Z691" s="1090"/>
      <c r="AA691" s="1090"/>
      <c r="AB691" s="1090"/>
      <c r="AC691" s="1090"/>
      <c r="AD691" s="1090"/>
      <c r="AE691" s="1090"/>
    </row>
    <row r="692" spans="1:31">
      <c r="A692" s="1090"/>
      <c r="B692" s="1090"/>
      <c r="C692" s="1090"/>
      <c r="D692" s="1090"/>
      <c r="E692" s="1090"/>
      <c r="F692" s="1090"/>
      <c r="G692" s="1090"/>
      <c r="H692" s="1090"/>
      <c r="I692" s="1090"/>
      <c r="J692" s="1090"/>
      <c r="K692" s="1090"/>
      <c r="L692" s="1090"/>
      <c r="M692" s="1090"/>
      <c r="N692" s="1090"/>
      <c r="O692" s="1090"/>
      <c r="P692" s="1090"/>
      <c r="Q692" s="1090"/>
      <c r="R692" s="1090"/>
      <c r="S692" s="1090"/>
      <c r="T692" s="1090"/>
      <c r="U692" s="1090"/>
      <c r="V692" s="1090"/>
      <c r="W692" s="1090"/>
      <c r="X692" s="1090"/>
      <c r="Y692" s="1090"/>
      <c r="Z692" s="1090"/>
      <c r="AA692" s="1090"/>
      <c r="AB692" s="1090"/>
      <c r="AC692" s="1090"/>
      <c r="AD692" s="1090"/>
      <c r="AE692" s="1090"/>
    </row>
    <row r="693" spans="1:31">
      <c r="A693" s="1090"/>
      <c r="B693" s="1090"/>
      <c r="C693" s="1090"/>
      <c r="D693" s="1090"/>
      <c r="E693" s="1090"/>
      <c r="F693" s="1090"/>
      <c r="G693" s="1090"/>
      <c r="H693" s="1090"/>
      <c r="I693" s="1090"/>
      <c r="J693" s="1090"/>
      <c r="K693" s="1090"/>
      <c r="L693" s="1090"/>
      <c r="M693" s="1090"/>
      <c r="N693" s="1090"/>
      <c r="O693" s="1090"/>
      <c r="P693" s="1090"/>
      <c r="Q693" s="1090"/>
      <c r="R693" s="1090"/>
      <c r="S693" s="1090"/>
      <c r="T693" s="1090"/>
      <c r="U693" s="1090"/>
      <c r="V693" s="1090"/>
      <c r="W693" s="1090"/>
      <c r="X693" s="1090"/>
      <c r="Y693" s="1090"/>
      <c r="Z693" s="1090"/>
      <c r="AA693" s="1090"/>
      <c r="AB693" s="1090"/>
      <c r="AC693" s="1090"/>
      <c r="AD693" s="1090"/>
      <c r="AE693" s="1090"/>
    </row>
    <row r="694" spans="1:31">
      <c r="A694" s="1090"/>
      <c r="B694" s="1090"/>
      <c r="C694" s="1090"/>
      <c r="D694" s="1090"/>
      <c r="E694" s="1090"/>
      <c r="F694" s="1090"/>
      <c r="G694" s="1090"/>
      <c r="H694" s="1090"/>
      <c r="I694" s="1090"/>
      <c r="J694" s="1090"/>
      <c r="K694" s="1090"/>
      <c r="L694" s="1090"/>
      <c r="M694" s="1090"/>
      <c r="N694" s="1090"/>
      <c r="O694" s="1090"/>
      <c r="P694" s="1090"/>
      <c r="Q694" s="1090"/>
      <c r="R694" s="1090"/>
      <c r="S694" s="1090"/>
      <c r="T694" s="1090"/>
      <c r="U694" s="1090"/>
      <c r="V694" s="1090"/>
      <c r="W694" s="1090"/>
      <c r="X694" s="1090"/>
      <c r="Y694" s="1090"/>
      <c r="Z694" s="1090"/>
      <c r="AA694" s="1090"/>
      <c r="AB694" s="1090"/>
      <c r="AC694" s="1090"/>
      <c r="AD694" s="1090"/>
      <c r="AE694" s="1090"/>
    </row>
    <row r="695" spans="1:31">
      <c r="A695" s="1090"/>
      <c r="B695" s="1090"/>
      <c r="C695" s="1090"/>
      <c r="D695" s="1090"/>
      <c r="E695" s="1090"/>
      <c r="F695" s="1090"/>
      <c r="G695" s="1090"/>
      <c r="H695" s="1090"/>
      <c r="I695" s="1090"/>
      <c r="J695" s="1090"/>
      <c r="K695" s="1090"/>
      <c r="L695" s="1090"/>
      <c r="M695" s="1090"/>
      <c r="N695" s="1090"/>
      <c r="O695" s="1090"/>
      <c r="P695" s="1090"/>
      <c r="Q695" s="1090"/>
      <c r="R695" s="1090"/>
      <c r="S695" s="1090"/>
      <c r="T695" s="1090"/>
      <c r="U695" s="1090"/>
      <c r="V695" s="1090"/>
      <c r="W695" s="1090"/>
      <c r="X695" s="1090"/>
      <c r="Y695" s="1090"/>
      <c r="Z695" s="1090"/>
      <c r="AA695" s="1090"/>
      <c r="AB695" s="1090"/>
      <c r="AC695" s="1090"/>
      <c r="AD695" s="1090"/>
      <c r="AE695" s="1090"/>
    </row>
    <row r="696" spans="1:31">
      <c r="A696" s="1090"/>
      <c r="B696" s="1090"/>
      <c r="C696" s="1090"/>
      <c r="D696" s="1090"/>
      <c r="E696" s="1090"/>
      <c r="F696" s="1090"/>
      <c r="G696" s="1090"/>
      <c r="H696" s="1090"/>
      <c r="I696" s="1090"/>
      <c r="J696" s="1090"/>
      <c r="K696" s="1090"/>
      <c r="L696" s="1090"/>
      <c r="M696" s="1090"/>
      <c r="N696" s="1090"/>
      <c r="O696" s="1090"/>
      <c r="P696" s="1090"/>
      <c r="Q696" s="1090"/>
      <c r="R696" s="1090"/>
      <c r="S696" s="1090"/>
      <c r="T696" s="1090"/>
      <c r="U696" s="1090"/>
      <c r="V696" s="1090"/>
      <c r="W696" s="1090"/>
      <c r="X696" s="1090"/>
      <c r="Y696" s="1090"/>
      <c r="Z696" s="1090"/>
      <c r="AA696" s="1090"/>
      <c r="AB696" s="1090"/>
      <c r="AC696" s="1090"/>
      <c r="AD696" s="1090"/>
      <c r="AE696" s="1090"/>
    </row>
    <row r="697" spans="1:31">
      <c r="A697" s="1090"/>
      <c r="B697" s="1090"/>
      <c r="C697" s="1090"/>
      <c r="D697" s="1090"/>
      <c r="E697" s="1090"/>
      <c r="F697" s="1090"/>
      <c r="G697" s="1090"/>
      <c r="H697" s="1090"/>
      <c r="I697" s="1090"/>
      <c r="J697" s="1090"/>
      <c r="K697" s="1090"/>
      <c r="L697" s="1090"/>
      <c r="M697" s="1090"/>
      <c r="N697" s="1090"/>
      <c r="O697" s="1090"/>
      <c r="P697" s="1090"/>
      <c r="Q697" s="1090"/>
      <c r="R697" s="1090"/>
      <c r="S697" s="1090"/>
      <c r="T697" s="1090"/>
      <c r="U697" s="1090"/>
      <c r="V697" s="1090"/>
      <c r="W697" s="1090"/>
      <c r="X697" s="1090"/>
      <c r="Y697" s="1090"/>
      <c r="Z697" s="1090"/>
      <c r="AA697" s="1090"/>
      <c r="AB697" s="1090"/>
      <c r="AC697" s="1090"/>
      <c r="AD697" s="1090"/>
      <c r="AE697" s="1090"/>
    </row>
    <row r="698" spans="1:31">
      <c r="A698" s="1090"/>
      <c r="B698" s="1090"/>
      <c r="C698" s="1090"/>
      <c r="D698" s="1090"/>
      <c r="E698" s="1090"/>
      <c r="F698" s="1090"/>
      <c r="G698" s="1090"/>
      <c r="H698" s="1090"/>
      <c r="I698" s="1090"/>
      <c r="J698" s="1090"/>
      <c r="K698" s="1090"/>
      <c r="L698" s="1090"/>
      <c r="M698" s="1090"/>
      <c r="N698" s="1090"/>
      <c r="O698" s="1090"/>
      <c r="P698" s="1090"/>
      <c r="Q698" s="1090"/>
      <c r="R698" s="1090"/>
      <c r="S698" s="1090"/>
      <c r="T698" s="1090"/>
      <c r="U698" s="1090"/>
      <c r="V698" s="1090"/>
      <c r="W698" s="1090"/>
      <c r="X698" s="1090"/>
      <c r="Y698" s="1090"/>
      <c r="Z698" s="1090"/>
      <c r="AA698" s="1090"/>
      <c r="AB698" s="1090"/>
      <c r="AC698" s="1090"/>
      <c r="AD698" s="1090"/>
      <c r="AE698" s="1090"/>
    </row>
    <row r="699" spans="1:31">
      <c r="A699" s="1090"/>
      <c r="B699" s="1090"/>
      <c r="C699" s="1090"/>
      <c r="D699" s="1090"/>
      <c r="E699" s="1090"/>
      <c r="F699" s="1090"/>
      <c r="G699" s="1090"/>
      <c r="H699" s="1090"/>
      <c r="I699" s="1090"/>
      <c r="J699" s="1090"/>
      <c r="K699" s="1090"/>
      <c r="L699" s="1090"/>
      <c r="M699" s="1090"/>
      <c r="N699" s="1090"/>
      <c r="O699" s="1090"/>
      <c r="P699" s="1090"/>
      <c r="Q699" s="1090"/>
      <c r="R699" s="1090"/>
      <c r="S699" s="1090"/>
      <c r="T699" s="1090"/>
      <c r="U699" s="1090"/>
      <c r="V699" s="1090"/>
      <c r="W699" s="1090"/>
      <c r="X699" s="1090"/>
      <c r="Y699" s="1090"/>
      <c r="Z699" s="1090"/>
      <c r="AA699" s="1090"/>
      <c r="AB699" s="1090"/>
      <c r="AC699" s="1090"/>
      <c r="AD699" s="1090"/>
      <c r="AE699" s="1090"/>
    </row>
    <row r="700" spans="1:31">
      <c r="A700" s="1090"/>
      <c r="B700" s="1090"/>
      <c r="C700" s="1090"/>
      <c r="D700" s="1090"/>
      <c r="E700" s="1090"/>
      <c r="F700" s="1090"/>
      <c r="G700" s="1090"/>
      <c r="H700" s="1090"/>
      <c r="I700" s="1090"/>
      <c r="J700" s="1090"/>
      <c r="K700" s="1090"/>
      <c r="L700" s="1090"/>
      <c r="M700" s="1090"/>
      <c r="N700" s="1090"/>
      <c r="O700" s="1090"/>
      <c r="P700" s="1090"/>
      <c r="Q700" s="1090"/>
      <c r="R700" s="1090"/>
      <c r="S700" s="1090"/>
      <c r="T700" s="1090"/>
      <c r="U700" s="1090"/>
      <c r="V700" s="1090"/>
      <c r="W700" s="1090"/>
      <c r="X700" s="1090"/>
      <c r="Y700" s="1090"/>
      <c r="Z700" s="1090"/>
      <c r="AA700" s="1090"/>
      <c r="AB700" s="1090"/>
      <c r="AC700" s="1090"/>
      <c r="AD700" s="1090"/>
      <c r="AE700" s="1090"/>
    </row>
    <row r="701" spans="1:31">
      <c r="A701" s="1090"/>
      <c r="B701" s="1090"/>
      <c r="C701" s="1090"/>
      <c r="D701" s="1090"/>
      <c r="E701" s="1090"/>
      <c r="F701" s="1090"/>
      <c r="G701" s="1090"/>
      <c r="H701" s="1090"/>
      <c r="I701" s="1090"/>
      <c r="J701" s="1090"/>
      <c r="K701" s="1090"/>
      <c r="L701" s="1090"/>
      <c r="M701" s="1090"/>
      <c r="N701" s="1090"/>
      <c r="O701" s="1090"/>
      <c r="P701" s="1090"/>
      <c r="Q701" s="1090"/>
      <c r="R701" s="1090"/>
      <c r="S701" s="1090"/>
      <c r="T701" s="1090"/>
      <c r="U701" s="1090"/>
      <c r="V701" s="1090"/>
      <c r="W701" s="1090"/>
      <c r="X701" s="1090"/>
      <c r="Y701" s="1090"/>
      <c r="Z701" s="1090"/>
      <c r="AA701" s="1090"/>
      <c r="AB701" s="1090"/>
      <c r="AC701" s="1090"/>
      <c r="AD701" s="1090"/>
      <c r="AE701" s="1090"/>
    </row>
    <row r="702" spans="1:31">
      <c r="A702" s="1090"/>
      <c r="B702" s="1090"/>
      <c r="C702" s="1090"/>
      <c r="D702" s="1090"/>
      <c r="E702" s="1090"/>
      <c r="F702" s="1090"/>
      <c r="G702" s="1090"/>
      <c r="H702" s="1090"/>
      <c r="I702" s="1090"/>
      <c r="J702" s="1090"/>
      <c r="K702" s="1090"/>
      <c r="L702" s="1090"/>
      <c r="M702" s="1090"/>
      <c r="N702" s="1090"/>
      <c r="O702" s="1090"/>
      <c r="P702" s="1090"/>
      <c r="Q702" s="1090"/>
      <c r="R702" s="1090"/>
      <c r="S702" s="1090"/>
      <c r="T702" s="1090"/>
      <c r="U702" s="1090"/>
      <c r="V702" s="1090"/>
      <c r="W702" s="1090"/>
      <c r="X702" s="1090"/>
      <c r="Y702" s="1090"/>
      <c r="Z702" s="1090"/>
      <c r="AA702" s="1090"/>
      <c r="AB702" s="1090"/>
      <c r="AC702" s="1090"/>
      <c r="AD702" s="1090"/>
      <c r="AE702" s="1090"/>
    </row>
    <row r="703" spans="1:31">
      <c r="A703" s="1090"/>
      <c r="B703" s="1090"/>
      <c r="C703" s="1090"/>
      <c r="D703" s="1090"/>
      <c r="E703" s="1090"/>
      <c r="F703" s="1090"/>
      <c r="G703" s="1090"/>
      <c r="H703" s="1090"/>
      <c r="I703" s="1090"/>
      <c r="J703" s="1090"/>
      <c r="K703" s="1090"/>
      <c r="L703" s="1090"/>
      <c r="M703" s="1090"/>
      <c r="N703" s="1090"/>
      <c r="O703" s="1090"/>
      <c r="P703" s="1090"/>
      <c r="Q703" s="1090"/>
      <c r="R703" s="1090"/>
      <c r="S703" s="1090"/>
      <c r="T703" s="1090"/>
      <c r="U703" s="1090"/>
      <c r="V703" s="1090"/>
      <c r="W703" s="1090"/>
      <c r="X703" s="1090"/>
      <c r="Y703" s="1090"/>
      <c r="Z703" s="1090"/>
      <c r="AA703" s="1090"/>
      <c r="AB703" s="1090"/>
      <c r="AC703" s="1090"/>
      <c r="AD703" s="1090"/>
      <c r="AE703" s="1090"/>
    </row>
    <row r="704" spans="1:31">
      <c r="A704" s="1090"/>
      <c r="B704" s="1090"/>
      <c r="C704" s="1090"/>
      <c r="D704" s="1090"/>
      <c r="E704" s="1090"/>
      <c r="F704" s="1090"/>
      <c r="G704" s="1090"/>
      <c r="H704" s="1090"/>
      <c r="I704" s="1090"/>
      <c r="J704" s="1090"/>
      <c r="K704" s="1090"/>
      <c r="L704" s="1090"/>
      <c r="M704" s="1090"/>
      <c r="N704" s="1090"/>
      <c r="O704" s="1090"/>
      <c r="P704" s="1090"/>
      <c r="Q704" s="1090"/>
      <c r="R704" s="1090"/>
      <c r="S704" s="1090"/>
      <c r="T704" s="1090"/>
      <c r="U704" s="1090"/>
      <c r="V704" s="1090"/>
      <c r="W704" s="1090"/>
      <c r="X704" s="1090"/>
      <c r="Y704" s="1090"/>
      <c r="Z704" s="1090"/>
      <c r="AA704" s="1090"/>
      <c r="AB704" s="1090"/>
      <c r="AC704" s="1090"/>
      <c r="AD704" s="1090"/>
      <c r="AE704" s="1090"/>
    </row>
    <row r="705" spans="1:31">
      <c r="A705" s="1090"/>
      <c r="B705" s="1090"/>
      <c r="C705" s="1090"/>
      <c r="D705" s="1090"/>
      <c r="E705" s="1090"/>
      <c r="F705" s="1090"/>
      <c r="G705" s="1090"/>
      <c r="H705" s="1090"/>
      <c r="I705" s="1090"/>
      <c r="J705" s="1090"/>
      <c r="K705" s="1090"/>
      <c r="L705" s="1090"/>
      <c r="M705" s="1090"/>
      <c r="N705" s="1090"/>
      <c r="O705" s="1090"/>
      <c r="P705" s="1090"/>
      <c r="Q705" s="1090"/>
      <c r="R705" s="1090"/>
      <c r="S705" s="1090"/>
      <c r="T705" s="1090"/>
      <c r="U705" s="1090"/>
      <c r="V705" s="1090"/>
      <c r="W705" s="1090"/>
      <c r="X705" s="1090"/>
      <c r="Y705" s="1090"/>
      <c r="Z705" s="1090"/>
      <c r="AA705" s="1090"/>
      <c r="AB705" s="1090"/>
      <c r="AC705" s="1090"/>
      <c r="AD705" s="1090"/>
      <c r="AE705" s="1090"/>
    </row>
    <row r="706" spans="1:31">
      <c r="A706" s="1090"/>
      <c r="B706" s="1090"/>
      <c r="C706" s="1090"/>
      <c r="D706" s="1090"/>
      <c r="E706" s="1090"/>
      <c r="F706" s="1090"/>
      <c r="G706" s="1090"/>
      <c r="H706" s="1090"/>
      <c r="I706" s="1090"/>
      <c r="J706" s="1090"/>
      <c r="K706" s="1090"/>
      <c r="L706" s="1090"/>
      <c r="M706" s="1090"/>
      <c r="N706" s="1090"/>
      <c r="O706" s="1090"/>
      <c r="P706" s="1090"/>
      <c r="Q706" s="1090"/>
      <c r="R706" s="1090"/>
      <c r="S706" s="1090"/>
      <c r="T706" s="1090"/>
      <c r="U706" s="1090"/>
      <c r="V706" s="1090"/>
      <c r="W706" s="1090"/>
      <c r="X706" s="1090"/>
      <c r="Y706" s="1090"/>
      <c r="Z706" s="1090"/>
      <c r="AA706" s="1090"/>
      <c r="AB706" s="1090"/>
      <c r="AC706" s="1090"/>
      <c r="AD706" s="1090"/>
      <c r="AE706" s="1090"/>
    </row>
    <row r="707" spans="1:31">
      <c r="A707" s="1090"/>
      <c r="B707" s="1090"/>
      <c r="C707" s="1090"/>
      <c r="D707" s="1090"/>
      <c r="E707" s="1090"/>
      <c r="F707" s="1090"/>
      <c r="G707" s="1090"/>
      <c r="H707" s="1090"/>
      <c r="I707" s="1090"/>
      <c r="J707" s="1090"/>
      <c r="K707" s="1090"/>
      <c r="L707" s="1090"/>
      <c r="M707" s="1090"/>
      <c r="N707" s="1090"/>
      <c r="O707" s="1090"/>
      <c r="P707" s="1090"/>
      <c r="Q707" s="1090"/>
      <c r="R707" s="1090"/>
      <c r="S707" s="1090"/>
      <c r="T707" s="1090"/>
      <c r="U707" s="1090"/>
      <c r="V707" s="1090"/>
      <c r="W707" s="1090"/>
      <c r="X707" s="1090"/>
      <c r="Y707" s="1090"/>
      <c r="Z707" s="1090"/>
      <c r="AA707" s="1090"/>
      <c r="AB707" s="1090"/>
      <c r="AC707" s="1090"/>
      <c r="AD707" s="1090"/>
      <c r="AE707" s="1090"/>
    </row>
    <row r="708" spans="1:31">
      <c r="A708" s="1090"/>
      <c r="B708" s="1090"/>
      <c r="C708" s="1090"/>
      <c r="D708" s="1090"/>
      <c r="E708" s="1090"/>
      <c r="F708" s="1090"/>
      <c r="G708" s="1090"/>
      <c r="H708" s="1090"/>
      <c r="I708" s="1090"/>
      <c r="J708" s="1090"/>
      <c r="K708" s="1090"/>
      <c r="L708" s="1090"/>
      <c r="M708" s="1090"/>
      <c r="N708" s="1090"/>
      <c r="O708" s="1090"/>
      <c r="P708" s="1090"/>
      <c r="Q708" s="1090"/>
      <c r="R708" s="1090"/>
      <c r="S708" s="1090"/>
      <c r="T708" s="1090"/>
      <c r="U708" s="1090"/>
      <c r="V708" s="1090"/>
      <c r="W708" s="1090"/>
      <c r="X708" s="1090"/>
      <c r="Y708" s="1090"/>
      <c r="Z708" s="1090"/>
      <c r="AA708" s="1090"/>
      <c r="AB708" s="1090"/>
      <c r="AC708" s="1090"/>
      <c r="AD708" s="1090"/>
      <c r="AE708" s="1090"/>
    </row>
    <row r="709" spans="1:31">
      <c r="A709" s="1090"/>
      <c r="B709" s="1090"/>
      <c r="C709" s="1090"/>
      <c r="D709" s="1090"/>
      <c r="E709" s="1090"/>
      <c r="F709" s="1090"/>
      <c r="G709" s="1090"/>
      <c r="H709" s="1090"/>
      <c r="I709" s="1090"/>
      <c r="J709" s="1090"/>
      <c r="K709" s="1090"/>
      <c r="L709" s="1090"/>
      <c r="M709" s="1090"/>
      <c r="N709" s="1090"/>
      <c r="O709" s="1090"/>
      <c r="P709" s="1090"/>
      <c r="Q709" s="1090"/>
      <c r="R709" s="1090"/>
      <c r="S709" s="1090"/>
      <c r="T709" s="1090"/>
      <c r="U709" s="1090"/>
      <c r="V709" s="1090"/>
      <c r="W709" s="1090"/>
      <c r="X709" s="1090"/>
      <c r="Y709" s="1090"/>
      <c r="Z709" s="1090"/>
      <c r="AA709" s="1090"/>
      <c r="AB709" s="1090"/>
      <c r="AC709" s="1090"/>
      <c r="AD709" s="1090"/>
      <c r="AE709" s="1090"/>
    </row>
    <row r="710" spans="1:31">
      <c r="A710" s="1090"/>
      <c r="B710" s="1090"/>
      <c r="C710" s="1090"/>
      <c r="D710" s="1090"/>
      <c r="E710" s="1090"/>
      <c r="F710" s="1090"/>
      <c r="G710" s="1090"/>
      <c r="H710" s="1090"/>
      <c r="I710" s="1090"/>
      <c r="J710" s="1090"/>
      <c r="K710" s="1090"/>
      <c r="L710" s="1090"/>
      <c r="M710" s="1090"/>
      <c r="N710" s="1090"/>
      <c r="O710" s="1090"/>
      <c r="P710" s="1090"/>
      <c r="Q710" s="1090"/>
      <c r="R710" s="1090"/>
      <c r="S710" s="1090"/>
      <c r="T710" s="1090"/>
      <c r="U710" s="1090"/>
      <c r="V710" s="1090"/>
      <c r="W710" s="1090"/>
      <c r="X710" s="1090"/>
      <c r="Y710" s="1090"/>
      <c r="Z710" s="1090"/>
      <c r="AA710" s="1090"/>
      <c r="AB710" s="1090"/>
      <c r="AC710" s="1090"/>
      <c r="AD710" s="1090"/>
      <c r="AE710" s="1090"/>
    </row>
    <row r="711" spans="1:31">
      <c r="A711" s="1090"/>
      <c r="B711" s="1090"/>
      <c r="C711" s="1090"/>
      <c r="D711" s="1090"/>
      <c r="E711" s="1090"/>
      <c r="F711" s="1090"/>
      <c r="G711" s="1090"/>
      <c r="H711" s="1090"/>
      <c r="I711" s="1090"/>
      <c r="J711" s="1090"/>
      <c r="K711" s="1090"/>
      <c r="L711" s="1090"/>
      <c r="M711" s="1090"/>
      <c r="N711" s="1090"/>
      <c r="O711" s="1090"/>
      <c r="P711" s="1090"/>
      <c r="Q711" s="1090"/>
      <c r="R711" s="1090"/>
      <c r="S711" s="1090"/>
      <c r="T711" s="1090"/>
      <c r="U711" s="1090"/>
      <c r="V711" s="1090"/>
      <c r="W711" s="1090"/>
      <c r="X711" s="1090"/>
      <c r="Y711" s="1090"/>
      <c r="Z711" s="1090"/>
      <c r="AA711" s="1090"/>
      <c r="AB711" s="1090"/>
      <c r="AC711" s="1090"/>
      <c r="AD711" s="1090"/>
      <c r="AE711" s="1090"/>
    </row>
    <row r="712" spans="1:31">
      <c r="A712" s="1090"/>
      <c r="B712" s="1090"/>
      <c r="C712" s="1090"/>
      <c r="D712" s="1090"/>
      <c r="E712" s="1090"/>
      <c r="F712" s="1090"/>
      <c r="G712" s="1090"/>
      <c r="H712" s="1090"/>
      <c r="I712" s="1090"/>
      <c r="J712" s="1090"/>
      <c r="K712" s="1090"/>
      <c r="L712" s="1090"/>
      <c r="M712" s="1090"/>
      <c r="N712" s="1090"/>
      <c r="O712" s="1090"/>
      <c r="P712" s="1090"/>
      <c r="Q712" s="1090"/>
      <c r="R712" s="1090"/>
      <c r="S712" s="1090"/>
      <c r="T712" s="1090"/>
      <c r="U712" s="1090"/>
      <c r="V712" s="1090"/>
      <c r="W712" s="1090"/>
      <c r="X712" s="1090"/>
      <c r="Y712" s="1090"/>
      <c r="Z712" s="1090"/>
      <c r="AA712" s="1090"/>
      <c r="AB712" s="1090"/>
      <c r="AC712" s="1090"/>
      <c r="AD712" s="1090"/>
      <c r="AE712" s="1090"/>
    </row>
    <row r="713" spans="1:31">
      <c r="A713" s="1090"/>
      <c r="B713" s="1090"/>
      <c r="C713" s="1090"/>
      <c r="D713" s="1090"/>
      <c r="E713" s="1090"/>
      <c r="F713" s="1090"/>
      <c r="G713" s="1090"/>
      <c r="H713" s="1090"/>
      <c r="I713" s="1090"/>
      <c r="J713" s="1090"/>
      <c r="K713" s="1090"/>
      <c r="L713" s="1090"/>
      <c r="M713" s="1090"/>
      <c r="N713" s="1090"/>
      <c r="O713" s="1090"/>
      <c r="P713" s="1090"/>
      <c r="Q713" s="1090"/>
      <c r="R713" s="1090"/>
      <c r="S713" s="1090"/>
      <c r="T713" s="1090"/>
      <c r="U713" s="1090"/>
      <c r="V713" s="1090"/>
      <c r="W713" s="1090"/>
      <c r="X713" s="1090"/>
      <c r="Y713" s="1090"/>
      <c r="Z713" s="1090"/>
      <c r="AA713" s="1090"/>
      <c r="AB713" s="1090"/>
      <c r="AC713" s="1090"/>
      <c r="AD713" s="1090"/>
      <c r="AE713" s="1090"/>
    </row>
    <row r="714" spans="1:31">
      <c r="A714" s="1090"/>
      <c r="B714" s="1090"/>
      <c r="C714" s="1090"/>
      <c r="D714" s="1090"/>
      <c r="E714" s="1090"/>
      <c r="F714" s="1090"/>
      <c r="G714" s="1090"/>
      <c r="H714" s="1090"/>
      <c r="I714" s="1090"/>
      <c r="J714" s="1090"/>
      <c r="K714" s="1090"/>
      <c r="L714" s="1090"/>
      <c r="M714" s="1090"/>
      <c r="N714" s="1090"/>
      <c r="O714" s="1090"/>
      <c r="P714" s="1090"/>
      <c r="Q714" s="1090"/>
      <c r="R714" s="1090"/>
      <c r="S714" s="1090"/>
      <c r="T714" s="1090"/>
      <c r="U714" s="1090"/>
      <c r="V714" s="1090"/>
      <c r="W714" s="1090"/>
      <c r="X714" s="1090"/>
      <c r="Y714" s="1090"/>
      <c r="Z714" s="1090"/>
      <c r="AA714" s="1090"/>
      <c r="AB714" s="1090"/>
      <c r="AC714" s="1090"/>
      <c r="AD714" s="1090"/>
      <c r="AE714" s="1090"/>
    </row>
    <row r="715" spans="1:31">
      <c r="A715" s="1090"/>
      <c r="B715" s="1090"/>
      <c r="C715" s="1090"/>
      <c r="D715" s="1090"/>
      <c r="E715" s="1090"/>
      <c r="F715" s="1090"/>
      <c r="G715" s="1090"/>
      <c r="H715" s="1090"/>
      <c r="I715" s="1090"/>
      <c r="J715" s="1090"/>
      <c r="K715" s="1090"/>
      <c r="L715" s="1090"/>
      <c r="M715" s="1090"/>
      <c r="N715" s="1090"/>
      <c r="O715" s="1090"/>
      <c r="P715" s="1090"/>
      <c r="Q715" s="1090"/>
      <c r="R715" s="1090"/>
      <c r="S715" s="1090"/>
      <c r="T715" s="1090"/>
      <c r="U715" s="1090"/>
      <c r="V715" s="1090"/>
      <c r="W715" s="1090"/>
      <c r="X715" s="1090"/>
      <c r="Y715" s="1090"/>
      <c r="Z715" s="1090"/>
      <c r="AA715" s="1090"/>
      <c r="AB715" s="1090"/>
      <c r="AC715" s="1090"/>
      <c r="AD715" s="1090"/>
      <c r="AE715" s="1090"/>
    </row>
    <row r="716" spans="1:31">
      <c r="A716" s="1090"/>
      <c r="B716" s="1090"/>
      <c r="C716" s="1090"/>
      <c r="D716" s="1090"/>
      <c r="E716" s="1090"/>
      <c r="F716" s="1090"/>
      <c r="G716" s="1090"/>
      <c r="H716" s="1090"/>
      <c r="I716" s="1090"/>
      <c r="J716" s="1090"/>
      <c r="K716" s="1090"/>
      <c r="L716" s="1090"/>
      <c r="M716" s="1090"/>
      <c r="N716" s="1090"/>
      <c r="O716" s="1090"/>
      <c r="P716" s="1090"/>
      <c r="Q716" s="1090"/>
      <c r="R716" s="1090"/>
      <c r="S716" s="1090"/>
      <c r="T716" s="1090"/>
      <c r="U716" s="1090"/>
      <c r="V716" s="1090"/>
      <c r="W716" s="1090"/>
      <c r="X716" s="1090"/>
      <c r="Y716" s="1090"/>
      <c r="Z716" s="1090"/>
      <c r="AA716" s="1090"/>
      <c r="AB716" s="1090"/>
      <c r="AC716" s="1090"/>
      <c r="AD716" s="1090"/>
      <c r="AE716" s="1090"/>
    </row>
    <row r="717" spans="1:31">
      <c r="A717" s="1090"/>
      <c r="B717" s="1090"/>
      <c r="C717" s="1090"/>
      <c r="D717" s="1090"/>
      <c r="E717" s="1090"/>
      <c r="F717" s="1090"/>
      <c r="G717" s="1090"/>
      <c r="H717" s="1090"/>
      <c r="I717" s="1090"/>
      <c r="J717" s="1090"/>
      <c r="K717" s="1090"/>
      <c r="L717" s="1090"/>
      <c r="M717" s="1090"/>
      <c r="N717" s="1090"/>
      <c r="O717" s="1090"/>
      <c r="P717" s="1090"/>
      <c r="Q717" s="1090"/>
      <c r="R717" s="1090"/>
      <c r="S717" s="1090"/>
      <c r="T717" s="1090"/>
      <c r="U717" s="1090"/>
      <c r="V717" s="1090"/>
      <c r="W717" s="1090"/>
      <c r="X717" s="1090"/>
      <c r="Y717" s="1090"/>
      <c r="Z717" s="1090"/>
      <c r="AA717" s="1090"/>
      <c r="AB717" s="1090"/>
      <c r="AC717" s="1090"/>
      <c r="AD717" s="1090"/>
      <c r="AE717" s="1090"/>
    </row>
    <row r="718" spans="1:31">
      <c r="A718" s="1090"/>
      <c r="B718" s="1090"/>
      <c r="C718" s="1090"/>
      <c r="D718" s="1090"/>
      <c r="E718" s="1090"/>
      <c r="F718" s="1090"/>
      <c r="G718" s="1090"/>
      <c r="H718" s="1090"/>
      <c r="I718" s="1090"/>
      <c r="J718" s="1090"/>
      <c r="K718" s="1090"/>
      <c r="L718" s="1090"/>
      <c r="M718" s="1090"/>
      <c r="N718" s="1090"/>
      <c r="O718" s="1090"/>
      <c r="P718" s="1090"/>
      <c r="Q718" s="1090"/>
      <c r="R718" s="1090"/>
      <c r="S718" s="1090"/>
      <c r="T718" s="1090"/>
      <c r="U718" s="1090"/>
      <c r="V718" s="1090"/>
      <c r="W718" s="1090"/>
      <c r="X718" s="1090"/>
      <c r="Y718" s="1090"/>
      <c r="Z718" s="1090"/>
      <c r="AA718" s="1090"/>
      <c r="AB718" s="1090"/>
      <c r="AC718" s="1090"/>
      <c r="AD718" s="1090"/>
      <c r="AE718" s="1090"/>
    </row>
    <row r="719" spans="1:31">
      <c r="A719" s="1090"/>
      <c r="B719" s="1090"/>
      <c r="C719" s="1090"/>
      <c r="D719" s="1090"/>
      <c r="E719" s="1090"/>
      <c r="F719" s="1090"/>
      <c r="G719" s="1090"/>
      <c r="H719" s="1090"/>
      <c r="I719" s="1090"/>
      <c r="J719" s="1090"/>
      <c r="K719" s="1090"/>
      <c r="L719" s="1090"/>
      <c r="M719" s="1090"/>
      <c r="N719" s="1090"/>
      <c r="O719" s="1090"/>
      <c r="P719" s="1090"/>
      <c r="Q719" s="1090"/>
      <c r="R719" s="1090"/>
      <c r="S719" s="1090"/>
      <c r="T719" s="1090"/>
      <c r="U719" s="1090"/>
      <c r="V719" s="1090"/>
      <c r="W719" s="1090"/>
      <c r="X719" s="1090"/>
      <c r="Y719" s="1090"/>
      <c r="Z719" s="1090"/>
      <c r="AA719" s="1090"/>
      <c r="AB719" s="1090"/>
      <c r="AC719" s="1090"/>
      <c r="AD719" s="1090"/>
      <c r="AE719" s="1090"/>
    </row>
    <row r="720" spans="1:31">
      <c r="A720" s="1090"/>
      <c r="B720" s="1090"/>
      <c r="C720" s="1090"/>
      <c r="D720" s="1090"/>
      <c r="E720" s="1090"/>
      <c r="F720" s="1090"/>
      <c r="G720" s="1090"/>
      <c r="H720" s="1090"/>
      <c r="I720" s="1090"/>
      <c r="J720" s="1090"/>
      <c r="K720" s="1090"/>
      <c r="L720" s="1090"/>
      <c r="M720" s="1090"/>
      <c r="N720" s="1090"/>
      <c r="O720" s="1090"/>
      <c r="P720" s="1090"/>
      <c r="Q720" s="1090"/>
      <c r="R720" s="1090"/>
      <c r="S720" s="1090"/>
      <c r="T720" s="1090"/>
      <c r="U720" s="1090"/>
      <c r="V720" s="1090"/>
      <c r="W720" s="1090"/>
      <c r="X720" s="1090"/>
      <c r="Y720" s="1090"/>
      <c r="Z720" s="1090"/>
      <c r="AA720" s="1090"/>
      <c r="AB720" s="1090"/>
      <c r="AC720" s="1090"/>
      <c r="AD720" s="1090"/>
      <c r="AE720" s="1090"/>
    </row>
    <row r="721" spans="1:31">
      <c r="A721" s="1090"/>
      <c r="B721" s="1090"/>
      <c r="C721" s="1090"/>
      <c r="D721" s="1090"/>
      <c r="E721" s="1090"/>
      <c r="F721" s="1090"/>
      <c r="G721" s="1090"/>
      <c r="H721" s="1090"/>
      <c r="I721" s="1090"/>
      <c r="J721" s="1090"/>
      <c r="K721" s="1090"/>
      <c r="L721" s="1090"/>
      <c r="M721" s="1090"/>
      <c r="N721" s="1090"/>
      <c r="O721" s="1090"/>
      <c r="P721" s="1090"/>
      <c r="Q721" s="1090"/>
      <c r="R721" s="1090"/>
      <c r="S721" s="1090"/>
      <c r="T721" s="1090"/>
      <c r="U721" s="1090"/>
      <c r="V721" s="1090"/>
      <c r="W721" s="1090"/>
      <c r="X721" s="1090"/>
      <c r="Y721" s="1090"/>
      <c r="Z721" s="1090"/>
      <c r="AA721" s="1090"/>
      <c r="AB721" s="1090"/>
      <c r="AC721" s="1090"/>
      <c r="AD721" s="1090"/>
      <c r="AE721" s="1090"/>
    </row>
    <row r="722" spans="1:31">
      <c r="A722" s="1090"/>
      <c r="B722" s="1090"/>
      <c r="C722" s="1090"/>
      <c r="D722" s="1090"/>
      <c r="E722" s="1090"/>
      <c r="F722" s="1090"/>
      <c r="G722" s="1090"/>
      <c r="H722" s="1090"/>
      <c r="I722" s="1090"/>
      <c r="J722" s="1090"/>
      <c r="K722" s="1090"/>
      <c r="L722" s="1090"/>
      <c r="M722" s="1090"/>
      <c r="N722" s="1090"/>
      <c r="O722" s="1090"/>
      <c r="P722" s="1090"/>
      <c r="Q722" s="1090"/>
      <c r="R722" s="1090"/>
      <c r="S722" s="1090"/>
      <c r="T722" s="1090"/>
      <c r="U722" s="1090"/>
      <c r="V722" s="1090"/>
      <c r="W722" s="1090"/>
      <c r="X722" s="1090"/>
      <c r="Y722" s="1090"/>
      <c r="Z722" s="1090"/>
      <c r="AA722" s="1090"/>
      <c r="AB722" s="1090"/>
      <c r="AC722" s="1090"/>
      <c r="AD722" s="1090"/>
      <c r="AE722" s="1090"/>
    </row>
    <row r="723" spans="1:31">
      <c r="A723" s="1090"/>
      <c r="B723" s="1090"/>
      <c r="C723" s="1090"/>
      <c r="D723" s="1090"/>
      <c r="E723" s="1090"/>
      <c r="F723" s="1090"/>
      <c r="G723" s="1090"/>
      <c r="H723" s="1090"/>
      <c r="I723" s="1090"/>
      <c r="J723" s="1090"/>
      <c r="K723" s="1090"/>
      <c r="L723" s="1090"/>
      <c r="M723" s="1090"/>
      <c r="N723" s="1090"/>
      <c r="O723" s="1090"/>
      <c r="P723" s="1090"/>
      <c r="Q723" s="1090"/>
      <c r="R723" s="1090"/>
      <c r="S723" s="1090"/>
      <c r="T723" s="1090"/>
      <c r="U723" s="1090"/>
      <c r="V723" s="1090"/>
      <c r="W723" s="1090"/>
      <c r="X723" s="1090"/>
      <c r="Y723" s="1090"/>
      <c r="Z723" s="1090"/>
      <c r="AA723" s="1090"/>
      <c r="AB723" s="1090"/>
      <c r="AC723" s="1090"/>
      <c r="AD723" s="1090"/>
      <c r="AE723" s="1090"/>
    </row>
    <row r="724" spans="1:31">
      <c r="A724" s="1090"/>
      <c r="B724" s="1090"/>
      <c r="C724" s="1090"/>
      <c r="D724" s="1090"/>
      <c r="E724" s="1090"/>
      <c r="F724" s="1090"/>
      <c r="G724" s="1090"/>
      <c r="H724" s="1090"/>
      <c r="I724" s="1090"/>
      <c r="J724" s="1090"/>
      <c r="K724" s="1090"/>
      <c r="L724" s="1090"/>
      <c r="M724" s="1090"/>
      <c r="N724" s="1090"/>
      <c r="O724" s="1090"/>
      <c r="P724" s="1090"/>
      <c r="Q724" s="1090"/>
      <c r="R724" s="1090"/>
      <c r="S724" s="1090"/>
      <c r="T724" s="1090"/>
      <c r="U724" s="1090"/>
      <c r="V724" s="1090"/>
      <c r="W724" s="1090"/>
      <c r="X724" s="1090"/>
      <c r="Y724" s="1090"/>
      <c r="Z724" s="1090"/>
      <c r="AA724" s="1090"/>
      <c r="AB724" s="1090"/>
      <c r="AC724" s="1090"/>
      <c r="AD724" s="1090"/>
      <c r="AE724" s="1090"/>
    </row>
    <row r="725" spans="1:31">
      <c r="A725" s="1090"/>
      <c r="B725" s="1090"/>
      <c r="C725" s="1090"/>
      <c r="D725" s="1090"/>
      <c r="E725" s="1090"/>
      <c r="F725" s="1090"/>
      <c r="G725" s="1090"/>
      <c r="H725" s="1090"/>
      <c r="I725" s="1090"/>
      <c r="J725" s="1090"/>
      <c r="K725" s="1090"/>
      <c r="L725" s="1090"/>
      <c r="M725" s="1090"/>
      <c r="N725" s="1090"/>
      <c r="O725" s="1090"/>
      <c r="P725" s="1090"/>
      <c r="Q725" s="1090"/>
      <c r="R725" s="1090"/>
      <c r="S725" s="1090"/>
      <c r="T725" s="1090"/>
      <c r="U725" s="1090"/>
      <c r="V725" s="1090"/>
      <c r="W725" s="1090"/>
      <c r="X725" s="1090"/>
      <c r="Y725" s="1090"/>
      <c r="Z725" s="1090"/>
      <c r="AA725" s="1090"/>
      <c r="AB725" s="1090"/>
      <c r="AC725" s="1090"/>
      <c r="AD725" s="1090"/>
      <c r="AE725" s="1090"/>
    </row>
    <row r="726" spans="1:31">
      <c r="A726" s="1090"/>
      <c r="B726" s="1090"/>
      <c r="C726" s="1090"/>
      <c r="D726" s="1090"/>
      <c r="E726" s="1090"/>
      <c r="F726" s="1090"/>
      <c r="G726" s="1090"/>
      <c r="H726" s="1090"/>
      <c r="I726" s="1090"/>
      <c r="J726" s="1090"/>
      <c r="K726" s="1090"/>
      <c r="L726" s="1090"/>
      <c r="M726" s="1090"/>
      <c r="N726" s="1090"/>
      <c r="O726" s="1090"/>
      <c r="P726" s="1090"/>
      <c r="Q726" s="1090"/>
      <c r="R726" s="1090"/>
      <c r="S726" s="1090"/>
      <c r="T726" s="1090"/>
      <c r="U726" s="1090"/>
      <c r="V726" s="1090"/>
      <c r="W726" s="1090"/>
      <c r="X726" s="1090"/>
      <c r="Y726" s="1090"/>
      <c r="Z726" s="1090"/>
      <c r="AA726" s="1090"/>
      <c r="AB726" s="1090"/>
      <c r="AC726" s="1090"/>
      <c r="AD726" s="1090"/>
      <c r="AE726" s="1090"/>
    </row>
    <row r="727" spans="1:31">
      <c r="A727" s="1090"/>
      <c r="B727" s="1090"/>
      <c r="C727" s="1090"/>
      <c r="D727" s="1090"/>
      <c r="E727" s="1090"/>
      <c r="F727" s="1090"/>
      <c r="G727" s="1090"/>
      <c r="H727" s="1090"/>
      <c r="I727" s="1090"/>
      <c r="J727" s="1090"/>
      <c r="K727" s="1090"/>
      <c r="L727" s="1090"/>
      <c r="M727" s="1090"/>
      <c r="N727" s="1090"/>
      <c r="O727" s="1090"/>
      <c r="P727" s="1090"/>
      <c r="Q727" s="1090"/>
      <c r="R727" s="1090"/>
      <c r="S727" s="1090"/>
      <c r="T727" s="1090"/>
      <c r="U727" s="1090"/>
      <c r="V727" s="1090"/>
      <c r="W727" s="1090"/>
      <c r="X727" s="1090"/>
      <c r="Y727" s="1090"/>
      <c r="Z727" s="1090"/>
      <c r="AA727" s="1090"/>
      <c r="AB727" s="1090"/>
      <c r="AC727" s="1090"/>
      <c r="AD727" s="1090"/>
      <c r="AE727" s="1090"/>
    </row>
    <row r="728" spans="1:31">
      <c r="A728" s="1090"/>
      <c r="B728" s="1090"/>
      <c r="C728" s="1090"/>
      <c r="D728" s="1090"/>
      <c r="E728" s="1090"/>
      <c r="F728" s="1090"/>
      <c r="G728" s="1090"/>
      <c r="H728" s="1090"/>
      <c r="I728" s="1090"/>
      <c r="J728" s="1090"/>
      <c r="K728" s="1090"/>
      <c r="L728" s="1090"/>
      <c r="M728" s="1090"/>
      <c r="N728" s="1090"/>
      <c r="O728" s="1090"/>
      <c r="P728" s="1090"/>
      <c r="Q728" s="1090"/>
      <c r="R728" s="1090"/>
      <c r="S728" s="1090"/>
      <c r="T728" s="1090"/>
      <c r="U728" s="1090"/>
      <c r="V728" s="1090"/>
      <c r="W728" s="1090"/>
      <c r="X728" s="1090"/>
      <c r="Y728" s="1090"/>
      <c r="Z728" s="1090"/>
      <c r="AA728" s="1090"/>
      <c r="AB728" s="1090"/>
      <c r="AC728" s="1090"/>
      <c r="AD728" s="1090"/>
      <c r="AE728" s="1090"/>
    </row>
    <row r="729" spans="1:31">
      <c r="A729" s="1090"/>
      <c r="B729" s="1090"/>
      <c r="C729" s="1090"/>
      <c r="D729" s="1090"/>
      <c r="E729" s="1090"/>
      <c r="F729" s="1090"/>
      <c r="G729" s="1090"/>
      <c r="H729" s="1090"/>
      <c r="I729" s="1090"/>
      <c r="J729" s="1090"/>
      <c r="K729" s="1090"/>
      <c r="L729" s="1090"/>
      <c r="M729" s="1090"/>
      <c r="N729" s="1090"/>
      <c r="O729" s="1090"/>
      <c r="P729" s="1090"/>
      <c r="Q729" s="1090"/>
      <c r="R729" s="1090"/>
      <c r="S729" s="1090"/>
      <c r="T729" s="1090"/>
      <c r="U729" s="1090"/>
      <c r="V729" s="1090"/>
      <c r="W729" s="1090"/>
      <c r="X729" s="1090"/>
      <c r="Y729" s="1090"/>
      <c r="Z729" s="1090"/>
      <c r="AA729" s="1090"/>
      <c r="AB729" s="1090"/>
      <c r="AC729" s="1090"/>
      <c r="AD729" s="1090"/>
      <c r="AE729" s="1090"/>
    </row>
    <row r="730" spans="1:31">
      <c r="A730" s="1090"/>
      <c r="B730" s="1090"/>
      <c r="C730" s="1090"/>
      <c r="D730" s="1090"/>
      <c r="E730" s="1090"/>
      <c r="F730" s="1090"/>
      <c r="G730" s="1090"/>
      <c r="H730" s="1090"/>
      <c r="I730" s="1090"/>
      <c r="J730" s="1090"/>
      <c r="K730" s="1090"/>
      <c r="L730" s="1090"/>
      <c r="M730" s="1090"/>
      <c r="N730" s="1090"/>
      <c r="O730" s="1090"/>
      <c r="P730" s="1090"/>
      <c r="Q730" s="1090"/>
      <c r="R730" s="1090"/>
      <c r="S730" s="1090"/>
      <c r="T730" s="1090"/>
      <c r="U730" s="1090"/>
      <c r="V730" s="1090"/>
      <c r="W730" s="1090"/>
      <c r="X730" s="1090"/>
      <c r="Y730" s="1090"/>
      <c r="Z730" s="1090"/>
      <c r="AA730" s="1090"/>
      <c r="AB730" s="1090"/>
      <c r="AC730" s="1090"/>
      <c r="AD730" s="1090"/>
      <c r="AE730" s="1090"/>
    </row>
    <row r="731" spans="1:31">
      <c r="A731" s="1090"/>
      <c r="B731" s="1090"/>
      <c r="C731" s="1090"/>
      <c r="D731" s="1090"/>
      <c r="E731" s="1090"/>
      <c r="F731" s="1090"/>
      <c r="G731" s="1090"/>
      <c r="H731" s="1090"/>
      <c r="I731" s="1090"/>
      <c r="J731" s="1090"/>
      <c r="K731" s="1090"/>
      <c r="L731" s="1090"/>
      <c r="M731" s="1090"/>
      <c r="N731" s="1090"/>
      <c r="O731" s="1090"/>
      <c r="P731" s="1090"/>
      <c r="Q731" s="1090"/>
      <c r="R731" s="1090"/>
      <c r="S731" s="1090"/>
      <c r="T731" s="1090"/>
      <c r="U731" s="1090"/>
      <c r="V731" s="1090"/>
      <c r="W731" s="1090"/>
      <c r="X731" s="1090"/>
      <c r="Y731" s="1090"/>
      <c r="Z731" s="1090"/>
      <c r="AA731" s="1090"/>
      <c r="AB731" s="1090"/>
      <c r="AC731" s="1090"/>
      <c r="AD731" s="1090"/>
      <c r="AE731" s="1090"/>
    </row>
    <row r="732" spans="1:31">
      <c r="A732" s="1090"/>
      <c r="B732" s="1090"/>
      <c r="C732" s="1090"/>
      <c r="D732" s="1090"/>
      <c r="E732" s="1090"/>
      <c r="F732" s="1090"/>
      <c r="G732" s="1090"/>
      <c r="H732" s="1090"/>
      <c r="I732" s="1090"/>
      <c r="J732" s="1090"/>
      <c r="K732" s="1090"/>
      <c r="L732" s="1090"/>
      <c r="M732" s="1090"/>
      <c r="N732" s="1090"/>
      <c r="O732" s="1090"/>
      <c r="P732" s="1090"/>
      <c r="Q732" s="1090"/>
      <c r="R732" s="1090"/>
      <c r="S732" s="1090"/>
      <c r="T732" s="1090"/>
      <c r="U732" s="1090"/>
      <c r="V732" s="1090"/>
      <c r="W732" s="1090"/>
      <c r="X732" s="1090"/>
      <c r="Y732" s="1090"/>
      <c r="Z732" s="1090"/>
      <c r="AA732" s="1090"/>
      <c r="AB732" s="1090"/>
      <c r="AC732" s="1090"/>
      <c r="AD732" s="1090"/>
      <c r="AE732" s="1090"/>
    </row>
    <row r="733" spans="1:31">
      <c r="A733" s="1090"/>
      <c r="B733" s="1090"/>
      <c r="C733" s="1090"/>
      <c r="D733" s="1090"/>
      <c r="E733" s="1090"/>
      <c r="F733" s="1090"/>
      <c r="G733" s="1090"/>
      <c r="H733" s="1090"/>
      <c r="I733" s="1090"/>
      <c r="J733" s="1090"/>
      <c r="K733" s="1090"/>
      <c r="L733" s="1090"/>
      <c r="M733" s="1090"/>
      <c r="N733" s="1090"/>
      <c r="O733" s="1090"/>
      <c r="P733" s="1090"/>
      <c r="Q733" s="1090"/>
      <c r="R733" s="1090"/>
      <c r="S733" s="1090"/>
      <c r="T733" s="1090"/>
      <c r="U733" s="1090"/>
      <c r="V733" s="1090"/>
      <c r="W733" s="1090"/>
      <c r="X733" s="1090"/>
      <c r="Y733" s="1090"/>
      <c r="Z733" s="1090"/>
      <c r="AA733" s="1090"/>
      <c r="AB733" s="1090"/>
      <c r="AC733" s="1090"/>
      <c r="AD733" s="1090"/>
      <c r="AE733" s="1090"/>
    </row>
    <row r="734" spans="1:31">
      <c r="A734" s="1090"/>
      <c r="B734" s="1090"/>
      <c r="C734" s="1090"/>
      <c r="D734" s="1090"/>
      <c r="E734" s="1090"/>
      <c r="F734" s="1090"/>
      <c r="G734" s="1090"/>
      <c r="H734" s="1090"/>
      <c r="I734" s="1090"/>
      <c r="J734" s="1090"/>
      <c r="K734" s="1090"/>
      <c r="L734" s="1090"/>
      <c r="M734" s="1090"/>
      <c r="N734" s="1090"/>
      <c r="O734" s="1090"/>
      <c r="P734" s="1090"/>
      <c r="Q734" s="1090"/>
      <c r="R734" s="1090"/>
      <c r="S734" s="1090"/>
      <c r="T734" s="1090"/>
      <c r="U734" s="1090"/>
      <c r="V734" s="1090"/>
      <c r="W734" s="1090"/>
      <c r="X734" s="1090"/>
      <c r="Y734" s="1090"/>
      <c r="Z734" s="1090"/>
      <c r="AA734" s="1090"/>
      <c r="AB734" s="1090"/>
      <c r="AC734" s="1090"/>
      <c r="AD734" s="1090"/>
      <c r="AE734" s="1090"/>
    </row>
    <row r="735" spans="1:31">
      <c r="A735" s="1090"/>
      <c r="B735" s="1090"/>
      <c r="C735" s="1090"/>
      <c r="D735" s="1090"/>
      <c r="E735" s="1090"/>
      <c r="F735" s="1090"/>
      <c r="G735" s="1090"/>
      <c r="H735" s="1090"/>
      <c r="I735" s="1090"/>
      <c r="J735" s="1090"/>
      <c r="K735" s="1090"/>
      <c r="L735" s="1090"/>
      <c r="M735" s="1090"/>
      <c r="N735" s="1090"/>
      <c r="O735" s="1090"/>
      <c r="P735" s="1090"/>
      <c r="Q735" s="1090"/>
      <c r="R735" s="1090"/>
      <c r="S735" s="1090"/>
      <c r="T735" s="1090"/>
      <c r="U735" s="1090"/>
      <c r="V735" s="1090"/>
      <c r="W735" s="1090"/>
      <c r="X735" s="1090"/>
      <c r="Y735" s="1090"/>
      <c r="Z735" s="1090"/>
      <c r="AA735" s="1090"/>
      <c r="AB735" s="1090"/>
      <c r="AC735" s="1090"/>
      <c r="AD735" s="1090"/>
      <c r="AE735" s="1090"/>
    </row>
    <row r="736" spans="1:31">
      <c r="A736" s="1090"/>
      <c r="B736" s="1090"/>
      <c r="C736" s="1090"/>
      <c r="D736" s="1090"/>
      <c r="E736" s="1090"/>
      <c r="F736" s="1090"/>
      <c r="G736" s="1090"/>
      <c r="H736" s="1090"/>
      <c r="I736" s="1090"/>
      <c r="J736" s="1090"/>
      <c r="K736" s="1090"/>
      <c r="L736" s="1090"/>
      <c r="M736" s="1090"/>
      <c r="N736" s="1090"/>
      <c r="O736" s="1090"/>
      <c r="P736" s="1090"/>
      <c r="Q736" s="1090"/>
      <c r="R736" s="1090"/>
      <c r="S736" s="1090"/>
      <c r="T736" s="1090"/>
      <c r="U736" s="1090"/>
      <c r="V736" s="1090"/>
      <c r="W736" s="1090"/>
      <c r="X736" s="1090"/>
      <c r="Y736" s="1090"/>
      <c r="Z736" s="1090"/>
      <c r="AA736" s="1090"/>
      <c r="AB736" s="1090"/>
      <c r="AC736" s="1090"/>
      <c r="AD736" s="1090"/>
      <c r="AE736" s="1090"/>
    </row>
    <row r="737" spans="1:31">
      <c r="A737" s="1090"/>
      <c r="B737" s="1090"/>
      <c r="C737" s="1090"/>
      <c r="D737" s="1090"/>
      <c r="E737" s="1090"/>
      <c r="F737" s="1090"/>
      <c r="G737" s="1090"/>
      <c r="H737" s="1090"/>
      <c r="I737" s="1090"/>
      <c r="J737" s="1090"/>
      <c r="K737" s="1090"/>
      <c r="L737" s="1090"/>
      <c r="M737" s="1090"/>
      <c r="N737" s="1090"/>
      <c r="O737" s="1090"/>
      <c r="P737" s="1090"/>
      <c r="Q737" s="1090"/>
      <c r="R737" s="1090"/>
      <c r="S737" s="1090"/>
      <c r="T737" s="1090"/>
      <c r="U737" s="1090"/>
      <c r="V737" s="1090"/>
      <c r="W737" s="1090"/>
      <c r="X737" s="1090"/>
      <c r="Y737" s="1090"/>
      <c r="Z737" s="1090"/>
      <c r="AA737" s="1090"/>
      <c r="AB737" s="1090"/>
      <c r="AC737" s="1090"/>
      <c r="AD737" s="1090"/>
      <c r="AE737" s="1090"/>
    </row>
    <row r="738" spans="1:31">
      <c r="A738" s="1090"/>
      <c r="B738" s="1090"/>
      <c r="C738" s="1090"/>
      <c r="D738" s="1090"/>
      <c r="E738" s="1090"/>
      <c r="F738" s="1090"/>
      <c r="G738" s="1090"/>
      <c r="H738" s="1090"/>
      <c r="I738" s="1090"/>
      <c r="J738" s="1090"/>
      <c r="K738" s="1090"/>
      <c r="L738" s="1090"/>
      <c r="M738" s="1090"/>
      <c r="N738" s="1090"/>
      <c r="O738" s="1090"/>
      <c r="P738" s="1090"/>
      <c r="Q738" s="1090"/>
      <c r="R738" s="1090"/>
      <c r="S738" s="1090"/>
      <c r="T738" s="1090"/>
      <c r="U738" s="1090"/>
      <c r="V738" s="1090"/>
      <c r="W738" s="1090"/>
      <c r="X738" s="1090"/>
      <c r="Y738" s="1090"/>
      <c r="Z738" s="1090"/>
      <c r="AA738" s="1090"/>
      <c r="AB738" s="1090"/>
      <c r="AC738" s="1090"/>
      <c r="AD738" s="1090"/>
      <c r="AE738" s="1090"/>
    </row>
    <row r="739" spans="1:31">
      <c r="A739" s="1090"/>
      <c r="B739" s="1090"/>
      <c r="C739" s="1090"/>
      <c r="D739" s="1090"/>
      <c r="E739" s="1090"/>
      <c r="F739" s="1090"/>
      <c r="G739" s="1090"/>
      <c r="H739" s="1090"/>
      <c r="I739" s="1090"/>
      <c r="J739" s="1090"/>
      <c r="K739" s="1090"/>
      <c r="L739" s="1090"/>
      <c r="M739" s="1090"/>
      <c r="N739" s="1090"/>
      <c r="O739" s="1090"/>
      <c r="P739" s="1090"/>
      <c r="Q739" s="1090"/>
      <c r="R739" s="1090"/>
      <c r="S739" s="1090"/>
      <c r="T739" s="1090"/>
      <c r="U739" s="1090"/>
      <c r="V739" s="1090"/>
      <c r="W739" s="1090"/>
      <c r="X739" s="1090"/>
      <c r="Y739" s="1090"/>
      <c r="Z739" s="1090"/>
      <c r="AA739" s="1090"/>
      <c r="AB739" s="1090"/>
      <c r="AC739" s="1090"/>
      <c r="AD739" s="1090"/>
      <c r="AE739" s="1090"/>
    </row>
    <row r="740" spans="1:31">
      <c r="A740" s="1090"/>
      <c r="B740" s="1090"/>
      <c r="C740" s="1090"/>
      <c r="D740" s="1090"/>
      <c r="E740" s="1090"/>
      <c r="F740" s="1090"/>
      <c r="G740" s="1090"/>
      <c r="H740" s="1090"/>
      <c r="I740" s="1090"/>
      <c r="J740" s="1090"/>
      <c r="K740" s="1090"/>
      <c r="L740" s="1090"/>
      <c r="M740" s="1090"/>
      <c r="N740" s="1090"/>
      <c r="O740" s="1090"/>
      <c r="P740" s="1090"/>
      <c r="Q740" s="1090"/>
      <c r="R740" s="1090"/>
      <c r="S740" s="1090"/>
      <c r="T740" s="1090"/>
      <c r="U740" s="1090"/>
      <c r="V740" s="1090"/>
      <c r="W740" s="1090"/>
      <c r="X740" s="1090"/>
      <c r="Y740" s="1090"/>
      <c r="Z740" s="1090"/>
      <c r="AA740" s="1090"/>
      <c r="AB740" s="1090"/>
      <c r="AC740" s="1090"/>
      <c r="AD740" s="1090"/>
      <c r="AE740" s="1090"/>
    </row>
    <row r="741" spans="1:31">
      <c r="A741" s="1090"/>
      <c r="B741" s="1090"/>
      <c r="C741" s="1090"/>
      <c r="D741" s="1090"/>
      <c r="E741" s="1090"/>
      <c r="F741" s="1090"/>
      <c r="G741" s="1090"/>
      <c r="H741" s="1090"/>
      <c r="I741" s="1090"/>
      <c r="J741" s="1090"/>
      <c r="K741" s="1090"/>
      <c r="L741" s="1090"/>
      <c r="M741" s="1090"/>
      <c r="N741" s="1090"/>
      <c r="O741" s="1090"/>
      <c r="P741" s="1090"/>
      <c r="Q741" s="1090"/>
      <c r="R741" s="1090"/>
      <c r="S741" s="1090"/>
      <c r="T741" s="1090"/>
      <c r="U741" s="1090"/>
      <c r="V741" s="1090"/>
      <c r="W741" s="1090"/>
      <c r="X741" s="1090"/>
      <c r="Y741" s="1090"/>
      <c r="Z741" s="1090"/>
      <c r="AA741" s="1090"/>
      <c r="AB741" s="1090"/>
      <c r="AC741" s="1090"/>
      <c r="AD741" s="1090"/>
      <c r="AE741" s="1090"/>
    </row>
    <row r="742" spans="1:31">
      <c r="A742" s="1090"/>
      <c r="B742" s="1090"/>
      <c r="C742" s="1090"/>
      <c r="D742" s="1090"/>
      <c r="E742" s="1090"/>
      <c r="F742" s="1090"/>
      <c r="G742" s="1090"/>
      <c r="H742" s="1090"/>
      <c r="I742" s="1090"/>
      <c r="J742" s="1090"/>
      <c r="K742" s="1090"/>
      <c r="L742" s="1090"/>
      <c r="M742" s="1090"/>
      <c r="N742" s="1090"/>
      <c r="O742" s="1090"/>
      <c r="P742" s="1090"/>
      <c r="Q742" s="1090"/>
      <c r="R742" s="1090"/>
      <c r="S742" s="1090"/>
      <c r="T742" s="1090"/>
      <c r="U742" s="1090"/>
      <c r="V742" s="1090"/>
      <c r="W742" s="1090"/>
      <c r="X742" s="1090"/>
      <c r="Y742" s="1090"/>
      <c r="Z742" s="1090"/>
      <c r="AA742" s="1090"/>
      <c r="AB742" s="1090"/>
      <c r="AC742" s="1090"/>
      <c r="AD742" s="1090"/>
      <c r="AE742" s="1090"/>
    </row>
    <row r="743" spans="1:31">
      <c r="A743" s="1090"/>
      <c r="B743" s="1090"/>
      <c r="C743" s="1090"/>
      <c r="D743" s="1090"/>
      <c r="E743" s="1090"/>
      <c r="F743" s="1090"/>
      <c r="G743" s="1090"/>
      <c r="H743" s="1090"/>
      <c r="I743" s="1090"/>
      <c r="J743" s="1090"/>
      <c r="K743" s="1090"/>
      <c r="L743" s="1090"/>
      <c r="M743" s="1090"/>
      <c r="N743" s="1090"/>
      <c r="O743" s="1090"/>
      <c r="P743" s="1090"/>
      <c r="Q743" s="1090"/>
      <c r="R743" s="1090"/>
      <c r="S743" s="1090"/>
      <c r="T743" s="1090"/>
      <c r="U743" s="1090"/>
      <c r="V743" s="1090"/>
      <c r="W743" s="1090"/>
      <c r="X743" s="1090"/>
      <c r="Y743" s="1090"/>
      <c r="Z743" s="1090"/>
      <c r="AA743" s="1090"/>
      <c r="AB743" s="1090"/>
      <c r="AC743" s="1090"/>
      <c r="AD743" s="1090"/>
      <c r="AE743" s="1090"/>
    </row>
    <row r="744" spans="1:31">
      <c r="A744" s="1090"/>
      <c r="B744" s="1090"/>
      <c r="C744" s="1090"/>
      <c r="D744" s="1090"/>
      <c r="E744" s="1090"/>
      <c r="F744" s="1090"/>
      <c r="G744" s="1090"/>
      <c r="H744" s="1090"/>
      <c r="I744" s="1090"/>
      <c r="J744" s="1090"/>
      <c r="K744" s="1090"/>
      <c r="L744" s="1090"/>
      <c r="M744" s="1090"/>
      <c r="N744" s="1090"/>
      <c r="O744" s="1090"/>
      <c r="P744" s="1090"/>
      <c r="Q744" s="1090"/>
      <c r="R744" s="1090"/>
      <c r="S744" s="1090"/>
      <c r="T744" s="1090"/>
      <c r="U744" s="1090"/>
      <c r="V744" s="1090"/>
      <c r="W744" s="1090"/>
      <c r="X744" s="1090"/>
      <c r="Y744" s="1090"/>
      <c r="Z744" s="1090"/>
      <c r="AA744" s="1090"/>
      <c r="AB744" s="1090"/>
      <c r="AC744" s="1090"/>
      <c r="AD744" s="1090"/>
      <c r="AE744" s="1090"/>
    </row>
    <row r="745" spans="1:31">
      <c r="A745" s="1090"/>
      <c r="B745" s="1090"/>
      <c r="C745" s="1090"/>
      <c r="D745" s="1090"/>
      <c r="E745" s="1090"/>
      <c r="F745" s="1090"/>
      <c r="G745" s="1090"/>
      <c r="H745" s="1090"/>
      <c r="I745" s="1090"/>
      <c r="J745" s="1090"/>
      <c r="K745" s="1090"/>
      <c r="L745" s="1090"/>
      <c r="M745" s="1090"/>
      <c r="N745" s="1090"/>
      <c r="O745" s="1090"/>
      <c r="P745" s="1090"/>
      <c r="Q745" s="1090"/>
      <c r="R745" s="1090"/>
      <c r="S745" s="1090"/>
      <c r="T745" s="1090"/>
      <c r="U745" s="1090"/>
      <c r="V745" s="1090"/>
      <c r="W745" s="1090"/>
      <c r="X745" s="1090"/>
      <c r="Y745" s="1090"/>
      <c r="Z745" s="1090"/>
      <c r="AA745" s="1090"/>
      <c r="AB745" s="1090"/>
      <c r="AC745" s="1090"/>
      <c r="AD745" s="1090"/>
      <c r="AE745" s="1090"/>
    </row>
    <row r="746" spans="1:31">
      <c r="A746" s="1090"/>
      <c r="B746" s="1090"/>
      <c r="C746" s="1090"/>
      <c r="D746" s="1090"/>
      <c r="E746" s="1090"/>
      <c r="F746" s="1090"/>
      <c r="G746" s="1090"/>
      <c r="H746" s="1090"/>
      <c r="I746" s="1090"/>
      <c r="J746" s="1090"/>
      <c r="K746" s="1090"/>
      <c r="L746" s="1090"/>
      <c r="M746" s="1090"/>
      <c r="N746" s="1090"/>
      <c r="O746" s="1090"/>
      <c r="P746" s="1090"/>
      <c r="Q746" s="1090"/>
      <c r="R746" s="1090"/>
      <c r="S746" s="1090"/>
      <c r="T746" s="1090"/>
      <c r="U746" s="1090"/>
      <c r="V746" s="1090"/>
      <c r="W746" s="1090"/>
      <c r="X746" s="1090"/>
      <c r="Y746" s="1090"/>
      <c r="Z746" s="1090"/>
      <c r="AA746" s="1090"/>
      <c r="AB746" s="1090"/>
      <c r="AC746" s="1090"/>
      <c r="AD746" s="1090"/>
      <c r="AE746" s="1090"/>
    </row>
    <row r="747" spans="1:31">
      <c r="A747" s="1090"/>
      <c r="B747" s="1090"/>
      <c r="C747" s="1090"/>
      <c r="D747" s="1090"/>
      <c r="E747" s="1090"/>
      <c r="F747" s="1090"/>
      <c r="G747" s="1090"/>
      <c r="H747" s="1090"/>
      <c r="I747" s="1090"/>
      <c r="J747" s="1090"/>
      <c r="K747" s="1090"/>
      <c r="L747" s="1090"/>
      <c r="M747" s="1090"/>
      <c r="N747" s="1090"/>
      <c r="O747" s="1090"/>
      <c r="P747" s="1090"/>
      <c r="Q747" s="1090"/>
      <c r="R747" s="1090"/>
      <c r="S747" s="1090"/>
      <c r="T747" s="1090"/>
      <c r="U747" s="1090"/>
      <c r="V747" s="1090"/>
      <c r="W747" s="1090"/>
      <c r="X747" s="1090"/>
      <c r="Y747" s="1090"/>
      <c r="Z747" s="1090"/>
      <c r="AA747" s="1090"/>
      <c r="AB747" s="1090"/>
      <c r="AC747" s="1090"/>
      <c r="AD747" s="1090"/>
      <c r="AE747" s="1090"/>
    </row>
    <row r="748" spans="1:31">
      <c r="A748" s="1090"/>
      <c r="B748" s="1090"/>
      <c r="C748" s="1090"/>
      <c r="D748" s="1090"/>
      <c r="E748" s="1090"/>
      <c r="F748" s="1090"/>
      <c r="G748" s="1090"/>
      <c r="H748" s="1090"/>
      <c r="I748" s="1090"/>
      <c r="J748" s="1090"/>
      <c r="K748" s="1090"/>
      <c r="L748" s="1090"/>
      <c r="M748" s="1090"/>
      <c r="N748" s="1090"/>
      <c r="O748" s="1090"/>
      <c r="P748" s="1090"/>
      <c r="Q748" s="1090"/>
      <c r="R748" s="1090"/>
      <c r="S748" s="1090"/>
      <c r="T748" s="1090"/>
      <c r="U748" s="1090"/>
      <c r="V748" s="1090"/>
      <c r="W748" s="1090"/>
      <c r="X748" s="1090"/>
      <c r="Y748" s="1090"/>
      <c r="Z748" s="1090"/>
      <c r="AA748" s="1090"/>
      <c r="AB748" s="1090"/>
      <c r="AC748" s="1090"/>
      <c r="AD748" s="1090"/>
      <c r="AE748" s="1090"/>
    </row>
    <row r="749" spans="1:31">
      <c r="A749" s="1090"/>
      <c r="B749" s="1090"/>
      <c r="C749" s="1090"/>
      <c r="D749" s="1090"/>
      <c r="E749" s="1090"/>
      <c r="F749" s="1090"/>
      <c r="G749" s="1090"/>
      <c r="H749" s="1090"/>
      <c r="I749" s="1090"/>
      <c r="J749" s="1090"/>
      <c r="K749" s="1090"/>
      <c r="L749" s="1090"/>
      <c r="M749" s="1090"/>
      <c r="N749" s="1090"/>
      <c r="O749" s="1090"/>
      <c r="P749" s="1090"/>
      <c r="Q749" s="1090"/>
      <c r="R749" s="1090"/>
      <c r="S749" s="1090"/>
      <c r="T749" s="1090"/>
      <c r="U749" s="1090"/>
      <c r="V749" s="1090"/>
      <c r="W749" s="1090"/>
      <c r="X749" s="1090"/>
      <c r="Y749" s="1090"/>
      <c r="Z749" s="1090"/>
      <c r="AA749" s="1090"/>
      <c r="AB749" s="1090"/>
      <c r="AC749" s="1090"/>
      <c r="AD749" s="1090"/>
      <c r="AE749" s="1090"/>
    </row>
    <row r="750" spans="1:31">
      <c r="A750" s="1090"/>
      <c r="B750" s="1090"/>
      <c r="C750" s="1090"/>
      <c r="D750" s="1090"/>
      <c r="E750" s="1090"/>
      <c r="F750" s="1090"/>
      <c r="G750" s="1090"/>
      <c r="H750" s="1090"/>
      <c r="I750" s="1090"/>
      <c r="J750" s="1090"/>
      <c r="K750" s="1090"/>
      <c r="L750" s="1090"/>
      <c r="M750" s="1090"/>
      <c r="N750" s="1090"/>
      <c r="O750" s="1090"/>
      <c r="P750" s="1090"/>
      <c r="Q750" s="1090"/>
      <c r="R750" s="1090"/>
      <c r="S750" s="1090"/>
      <c r="T750" s="1090"/>
      <c r="U750" s="1090"/>
      <c r="V750" s="1090"/>
      <c r="W750" s="1090"/>
      <c r="X750" s="1090"/>
      <c r="Y750" s="1090"/>
      <c r="Z750" s="1090"/>
      <c r="AA750" s="1090"/>
      <c r="AB750" s="1090"/>
      <c r="AC750" s="1090"/>
      <c r="AD750" s="1090"/>
      <c r="AE750" s="1090"/>
    </row>
    <row r="751" spans="1:31">
      <c r="A751" s="1090"/>
      <c r="B751" s="1090"/>
      <c r="C751" s="1090"/>
      <c r="D751" s="1090"/>
      <c r="E751" s="1090"/>
      <c r="F751" s="1090"/>
      <c r="G751" s="1090"/>
      <c r="H751" s="1090"/>
      <c r="I751" s="1090"/>
      <c r="J751" s="1090"/>
      <c r="K751" s="1090"/>
      <c r="L751" s="1090"/>
      <c r="M751" s="1090"/>
      <c r="N751" s="1090"/>
      <c r="O751" s="1090"/>
      <c r="P751" s="1090"/>
      <c r="Q751" s="1090"/>
      <c r="R751" s="1090"/>
      <c r="S751" s="1090"/>
      <c r="T751" s="1090"/>
      <c r="U751" s="1090"/>
      <c r="V751" s="1090"/>
      <c r="W751" s="1090"/>
      <c r="X751" s="1090"/>
      <c r="Y751" s="1090"/>
      <c r="Z751" s="1090"/>
      <c r="AA751" s="1090"/>
      <c r="AB751" s="1090"/>
      <c r="AC751" s="1090"/>
      <c r="AD751" s="1090"/>
      <c r="AE751" s="1090"/>
    </row>
    <row r="752" spans="1:31">
      <c r="A752" s="1090"/>
      <c r="B752" s="1090"/>
      <c r="C752" s="1090"/>
      <c r="D752" s="1090"/>
      <c r="E752" s="1090"/>
      <c r="F752" s="1090"/>
      <c r="G752" s="1090"/>
      <c r="H752" s="1090"/>
      <c r="I752" s="1090"/>
      <c r="J752" s="1090"/>
      <c r="K752" s="1090"/>
      <c r="L752" s="1090"/>
      <c r="M752" s="1090"/>
      <c r="N752" s="1090"/>
      <c r="O752" s="1090"/>
      <c r="P752" s="1090"/>
      <c r="Q752" s="1090"/>
      <c r="R752" s="1090"/>
      <c r="S752" s="1090"/>
      <c r="T752" s="1090"/>
      <c r="U752" s="1090"/>
      <c r="V752" s="1090"/>
      <c r="W752" s="1090"/>
      <c r="X752" s="1090"/>
      <c r="Y752" s="1090"/>
      <c r="Z752" s="1090"/>
      <c r="AA752" s="1090"/>
      <c r="AB752" s="1090"/>
      <c r="AC752" s="1090"/>
      <c r="AD752" s="1090"/>
      <c r="AE752" s="1090"/>
    </row>
    <row r="753" spans="1:31">
      <c r="A753" s="1090"/>
      <c r="B753" s="1090"/>
      <c r="C753" s="1090"/>
      <c r="D753" s="1090"/>
      <c r="E753" s="1090"/>
      <c r="F753" s="1090"/>
      <c r="G753" s="1090"/>
      <c r="H753" s="1090"/>
      <c r="I753" s="1090"/>
      <c r="J753" s="1090"/>
      <c r="K753" s="1090"/>
      <c r="L753" s="1090"/>
      <c r="M753" s="1090"/>
      <c r="N753" s="1090"/>
      <c r="O753" s="1090"/>
      <c r="P753" s="1090"/>
      <c r="Q753" s="1090"/>
      <c r="R753" s="1090"/>
      <c r="S753" s="1090"/>
      <c r="T753" s="1090"/>
      <c r="U753" s="1090"/>
      <c r="V753" s="1090"/>
      <c r="W753" s="1090"/>
      <c r="X753" s="1090"/>
      <c r="Y753" s="1090"/>
      <c r="Z753" s="1090"/>
      <c r="AA753" s="1090"/>
      <c r="AB753" s="1090"/>
      <c r="AC753" s="1090"/>
      <c r="AD753" s="1090"/>
      <c r="AE753" s="1090"/>
    </row>
    <row r="754" spans="1:31">
      <c r="A754" s="1090"/>
      <c r="B754" s="1090"/>
      <c r="C754" s="1090"/>
      <c r="D754" s="1090"/>
      <c r="E754" s="1090"/>
      <c r="F754" s="1090"/>
      <c r="G754" s="1090"/>
      <c r="H754" s="1090"/>
      <c r="I754" s="1090"/>
      <c r="J754" s="1090"/>
      <c r="K754" s="1090"/>
      <c r="L754" s="1090"/>
      <c r="M754" s="1090"/>
      <c r="N754" s="1090"/>
      <c r="O754" s="1090"/>
      <c r="P754" s="1090"/>
      <c r="Q754" s="1090"/>
      <c r="R754" s="1090"/>
      <c r="S754" s="1090"/>
      <c r="T754" s="1090"/>
      <c r="U754" s="1090"/>
      <c r="V754" s="1090"/>
      <c r="W754" s="1090"/>
      <c r="X754" s="1090"/>
      <c r="Y754" s="1090"/>
      <c r="Z754" s="1090"/>
      <c r="AA754" s="1090"/>
      <c r="AB754" s="1090"/>
      <c r="AC754" s="1090"/>
      <c r="AD754" s="1090"/>
      <c r="AE754" s="1090"/>
    </row>
    <row r="755" spans="1:31">
      <c r="A755" s="1090"/>
      <c r="B755" s="1090"/>
      <c r="C755" s="1090"/>
      <c r="D755" s="1090"/>
      <c r="E755" s="1090"/>
      <c r="F755" s="1090"/>
      <c r="G755" s="1090"/>
      <c r="H755" s="1090"/>
      <c r="I755" s="1090"/>
      <c r="J755" s="1090"/>
      <c r="K755" s="1090"/>
      <c r="L755" s="1090"/>
      <c r="M755" s="1090"/>
      <c r="N755" s="1090"/>
      <c r="O755" s="1090"/>
      <c r="P755" s="1090"/>
      <c r="Q755" s="1090"/>
      <c r="R755" s="1090"/>
      <c r="S755" s="1090"/>
      <c r="T755" s="1090"/>
      <c r="U755" s="1090"/>
      <c r="V755" s="1090"/>
      <c r="W755" s="1090"/>
      <c r="X755" s="1090"/>
      <c r="Y755" s="1090"/>
      <c r="Z755" s="1090"/>
      <c r="AA755" s="1090"/>
      <c r="AB755" s="1090"/>
      <c r="AC755" s="1090"/>
      <c r="AD755" s="1090"/>
      <c r="AE755" s="1090"/>
    </row>
    <row r="756" spans="1:31">
      <c r="A756" s="1090"/>
      <c r="B756" s="1090"/>
      <c r="C756" s="1090"/>
      <c r="D756" s="1090"/>
      <c r="E756" s="1090"/>
      <c r="F756" s="1090"/>
      <c r="G756" s="1090"/>
      <c r="H756" s="1090"/>
      <c r="I756" s="1090"/>
      <c r="J756" s="1090"/>
      <c r="K756" s="1090"/>
      <c r="L756" s="1090"/>
      <c r="M756" s="1090"/>
      <c r="N756" s="1090"/>
      <c r="O756" s="1090"/>
      <c r="P756" s="1090"/>
      <c r="Q756" s="1090"/>
      <c r="R756" s="1090"/>
      <c r="S756" s="1090"/>
      <c r="T756" s="1090"/>
      <c r="U756" s="1090"/>
      <c r="V756" s="1090"/>
      <c r="W756" s="1090"/>
      <c r="X756" s="1090"/>
      <c r="Y756" s="1090"/>
      <c r="Z756" s="1090"/>
      <c r="AA756" s="1090"/>
      <c r="AB756" s="1090"/>
      <c r="AC756" s="1090"/>
      <c r="AD756" s="1090"/>
      <c r="AE756" s="1090"/>
    </row>
    <row r="757" spans="1:31">
      <c r="A757" s="1090"/>
      <c r="B757" s="1090"/>
      <c r="C757" s="1090"/>
      <c r="D757" s="1090"/>
      <c r="E757" s="1090"/>
      <c r="F757" s="1090"/>
      <c r="G757" s="1090"/>
      <c r="H757" s="1090"/>
      <c r="I757" s="1090"/>
      <c r="J757" s="1090"/>
      <c r="K757" s="1090"/>
      <c r="L757" s="1090"/>
      <c r="M757" s="1090"/>
      <c r="N757" s="1090"/>
      <c r="O757" s="1090"/>
      <c r="P757" s="1090"/>
      <c r="Q757" s="1090"/>
      <c r="R757" s="1090"/>
      <c r="S757" s="1090"/>
      <c r="T757" s="1090"/>
      <c r="U757" s="1090"/>
      <c r="V757" s="1090"/>
      <c r="W757" s="1090"/>
      <c r="X757" s="1090"/>
      <c r="Y757" s="1090"/>
      <c r="Z757" s="1090"/>
      <c r="AA757" s="1090"/>
      <c r="AB757" s="1090"/>
      <c r="AC757" s="1090"/>
      <c r="AD757" s="1090"/>
      <c r="AE757" s="1090"/>
    </row>
    <row r="758" spans="1:31">
      <c r="A758" s="1090"/>
      <c r="B758" s="1090"/>
      <c r="C758" s="1090"/>
      <c r="D758" s="1090"/>
      <c r="E758" s="1090"/>
      <c r="F758" s="1090"/>
      <c r="G758" s="1090"/>
      <c r="H758" s="1090"/>
      <c r="I758" s="1090"/>
      <c r="J758" s="1090"/>
      <c r="K758" s="1090"/>
      <c r="L758" s="1090"/>
      <c r="M758" s="1090"/>
      <c r="N758" s="1090"/>
      <c r="O758" s="1090"/>
      <c r="P758" s="1090"/>
      <c r="Q758" s="1090"/>
      <c r="R758" s="1090"/>
      <c r="S758" s="1090"/>
      <c r="T758" s="1090"/>
      <c r="U758" s="1090"/>
      <c r="V758" s="1090"/>
      <c r="W758" s="1090"/>
      <c r="X758" s="1090"/>
      <c r="Y758" s="1090"/>
      <c r="Z758" s="1090"/>
      <c r="AA758" s="1090"/>
      <c r="AB758" s="1090"/>
      <c r="AC758" s="1090"/>
      <c r="AD758" s="1090"/>
      <c r="AE758" s="1090"/>
    </row>
    <row r="759" spans="1:31">
      <c r="A759" s="1090"/>
      <c r="B759" s="1090"/>
      <c r="C759" s="1090"/>
      <c r="D759" s="1090"/>
      <c r="E759" s="1090"/>
      <c r="F759" s="1090"/>
      <c r="G759" s="1090"/>
      <c r="H759" s="1090"/>
      <c r="I759" s="1090"/>
      <c r="J759" s="1090"/>
      <c r="K759" s="1090"/>
      <c r="L759" s="1090"/>
      <c r="M759" s="1090"/>
      <c r="N759" s="1090"/>
      <c r="O759" s="1090"/>
      <c r="P759" s="1090"/>
      <c r="Q759" s="1090"/>
      <c r="R759" s="1090"/>
      <c r="S759" s="1090"/>
      <c r="T759" s="1090"/>
      <c r="U759" s="1090"/>
      <c r="V759" s="1090"/>
      <c r="W759" s="1090"/>
      <c r="X759" s="1090"/>
      <c r="Y759" s="1090"/>
      <c r="Z759" s="1090"/>
      <c r="AA759" s="1090"/>
      <c r="AB759" s="1090"/>
      <c r="AC759" s="1090"/>
      <c r="AD759" s="1090"/>
      <c r="AE759" s="1090"/>
    </row>
    <row r="760" spans="1:31">
      <c r="A760" s="1090"/>
      <c r="B760" s="1090"/>
      <c r="C760" s="1090"/>
      <c r="D760" s="1090"/>
      <c r="E760" s="1090"/>
      <c r="F760" s="1090"/>
      <c r="G760" s="1090"/>
      <c r="H760" s="1090"/>
      <c r="I760" s="1090"/>
      <c r="J760" s="1090"/>
      <c r="K760" s="1090"/>
      <c r="L760" s="1090"/>
      <c r="M760" s="1090"/>
      <c r="N760" s="1090"/>
      <c r="O760" s="1090"/>
      <c r="P760" s="1090"/>
      <c r="Q760" s="1090"/>
      <c r="R760" s="1090"/>
      <c r="S760" s="1090"/>
      <c r="T760" s="1090"/>
      <c r="U760" s="1090"/>
      <c r="V760" s="1090"/>
      <c r="W760" s="1090"/>
      <c r="X760" s="1090"/>
      <c r="Y760" s="1090"/>
      <c r="Z760" s="1090"/>
      <c r="AA760" s="1090"/>
      <c r="AB760" s="1090"/>
      <c r="AC760" s="1090"/>
      <c r="AD760" s="1090"/>
      <c r="AE760" s="1090"/>
    </row>
    <row r="761" spans="1:31">
      <c r="A761" s="1090"/>
      <c r="B761" s="1090"/>
      <c r="C761" s="1090"/>
      <c r="D761" s="1090"/>
      <c r="E761" s="1090"/>
      <c r="F761" s="1090"/>
      <c r="G761" s="1090"/>
      <c r="H761" s="1090"/>
      <c r="I761" s="1090"/>
      <c r="J761" s="1090"/>
      <c r="K761" s="1090"/>
      <c r="L761" s="1090"/>
      <c r="M761" s="1090"/>
      <c r="N761" s="1090"/>
      <c r="O761" s="1090"/>
      <c r="P761" s="1090"/>
      <c r="Q761" s="1090"/>
      <c r="R761" s="1090"/>
      <c r="S761" s="1090"/>
      <c r="T761" s="1090"/>
      <c r="U761" s="1090"/>
      <c r="V761" s="1090"/>
      <c r="W761" s="1090"/>
      <c r="X761" s="1090"/>
      <c r="Y761" s="1090"/>
      <c r="Z761" s="1090"/>
      <c r="AA761" s="1090"/>
      <c r="AB761" s="1090"/>
      <c r="AC761" s="1090"/>
      <c r="AD761" s="1090"/>
      <c r="AE761" s="1090"/>
    </row>
    <row r="762" spans="1:31">
      <c r="A762" s="1090"/>
      <c r="B762" s="1090"/>
      <c r="C762" s="1090"/>
      <c r="D762" s="1090"/>
      <c r="E762" s="1090"/>
      <c r="F762" s="1090"/>
      <c r="G762" s="1090"/>
      <c r="H762" s="1090"/>
      <c r="I762" s="1090"/>
      <c r="J762" s="1090"/>
      <c r="K762" s="1090"/>
      <c r="L762" s="1090"/>
      <c r="M762" s="1090"/>
      <c r="N762" s="1090"/>
      <c r="O762" s="1090"/>
      <c r="P762" s="1090"/>
      <c r="Q762" s="1090"/>
      <c r="R762" s="1090"/>
      <c r="S762" s="1090"/>
      <c r="T762" s="1090"/>
      <c r="U762" s="1090"/>
      <c r="V762" s="1090"/>
      <c r="W762" s="1090"/>
      <c r="X762" s="1090"/>
      <c r="Y762" s="1090"/>
      <c r="Z762" s="1090"/>
      <c r="AA762" s="1090"/>
      <c r="AB762" s="1090"/>
      <c r="AC762" s="1090"/>
      <c r="AD762" s="1090"/>
      <c r="AE762" s="1090"/>
    </row>
    <row r="763" spans="1:31">
      <c r="A763" s="1090"/>
      <c r="B763" s="1090"/>
      <c r="C763" s="1090"/>
      <c r="D763" s="1090"/>
      <c r="E763" s="1090"/>
      <c r="F763" s="1090"/>
      <c r="G763" s="1090"/>
      <c r="H763" s="1090"/>
      <c r="I763" s="1090"/>
      <c r="J763" s="1090"/>
      <c r="K763" s="1090"/>
      <c r="L763" s="1090"/>
      <c r="M763" s="1090"/>
      <c r="N763" s="1090"/>
      <c r="O763" s="1090"/>
      <c r="P763" s="1090"/>
      <c r="Q763" s="1090"/>
      <c r="R763" s="1090"/>
      <c r="S763" s="1090"/>
      <c r="T763" s="1090"/>
      <c r="U763" s="1090"/>
      <c r="V763" s="1090"/>
      <c r="W763" s="1090"/>
      <c r="X763" s="1090"/>
      <c r="Y763" s="1090"/>
      <c r="Z763" s="1090"/>
      <c r="AA763" s="1090"/>
      <c r="AB763" s="1090"/>
      <c r="AC763" s="1090"/>
      <c r="AD763" s="1090"/>
      <c r="AE763" s="1090"/>
    </row>
    <row r="764" spans="1:31">
      <c r="A764" s="1090"/>
      <c r="B764" s="1090"/>
      <c r="C764" s="1090"/>
      <c r="D764" s="1090"/>
      <c r="E764" s="1090"/>
      <c r="F764" s="1090"/>
      <c r="G764" s="1090"/>
      <c r="H764" s="1090"/>
      <c r="I764" s="1090"/>
      <c r="J764" s="1090"/>
      <c r="K764" s="1090"/>
      <c r="L764" s="1090"/>
      <c r="M764" s="1090"/>
      <c r="N764" s="1090"/>
      <c r="O764" s="1090"/>
      <c r="P764" s="1090"/>
      <c r="Q764" s="1090"/>
      <c r="R764" s="1090"/>
      <c r="S764" s="1090"/>
      <c r="T764" s="1090"/>
      <c r="U764" s="1090"/>
      <c r="V764" s="1090"/>
      <c r="W764" s="1090"/>
      <c r="X764" s="1090"/>
      <c r="Y764" s="1090"/>
      <c r="Z764" s="1090"/>
      <c r="AA764" s="1090"/>
      <c r="AB764" s="1090"/>
      <c r="AC764" s="1090"/>
      <c r="AD764" s="1090"/>
      <c r="AE764" s="1090"/>
    </row>
    <row r="765" spans="1:31">
      <c r="A765" s="1090"/>
      <c r="B765" s="1090"/>
      <c r="C765" s="1090"/>
      <c r="D765" s="1090"/>
      <c r="E765" s="1090"/>
      <c r="F765" s="1090"/>
      <c r="G765" s="1090"/>
      <c r="H765" s="1090"/>
      <c r="I765" s="1090"/>
      <c r="J765" s="1090"/>
      <c r="K765" s="1090"/>
      <c r="L765" s="1090"/>
      <c r="M765" s="1090"/>
      <c r="N765" s="1090"/>
      <c r="O765" s="1090"/>
      <c r="P765" s="1090"/>
      <c r="Q765" s="1090"/>
      <c r="R765" s="1090"/>
      <c r="S765" s="1090"/>
      <c r="T765" s="1090"/>
      <c r="U765" s="1090"/>
      <c r="V765" s="1090"/>
      <c r="W765" s="1090"/>
      <c r="X765" s="1090"/>
      <c r="Y765" s="1090"/>
      <c r="Z765" s="1090"/>
      <c r="AA765" s="1090"/>
      <c r="AB765" s="1090"/>
      <c r="AC765" s="1090"/>
      <c r="AD765" s="1090"/>
      <c r="AE765" s="1090"/>
    </row>
    <row r="766" spans="1:31">
      <c r="A766" s="1090"/>
      <c r="B766" s="1090"/>
      <c r="C766" s="1090"/>
      <c r="D766" s="1090"/>
      <c r="E766" s="1090"/>
      <c r="F766" s="1090"/>
      <c r="G766" s="1090"/>
      <c r="H766" s="1090"/>
      <c r="I766" s="1090"/>
      <c r="J766" s="1090"/>
      <c r="K766" s="1090"/>
      <c r="L766" s="1090"/>
      <c r="M766" s="1090"/>
      <c r="N766" s="1090"/>
      <c r="O766" s="1090"/>
      <c r="P766" s="1090"/>
      <c r="Q766" s="1090"/>
      <c r="R766" s="1090"/>
      <c r="S766" s="1090"/>
      <c r="T766" s="1090"/>
      <c r="U766" s="1090"/>
      <c r="V766" s="1090"/>
      <c r="W766" s="1090"/>
      <c r="X766" s="1090"/>
      <c r="Y766" s="1090"/>
      <c r="Z766" s="1090"/>
      <c r="AA766" s="1090"/>
      <c r="AB766" s="1090"/>
      <c r="AC766" s="1090"/>
      <c r="AD766" s="1090"/>
      <c r="AE766" s="1090"/>
    </row>
    <row r="767" spans="1:31">
      <c r="A767" s="1090"/>
      <c r="B767" s="1090"/>
      <c r="C767" s="1090"/>
      <c r="D767" s="1090"/>
      <c r="E767" s="1090"/>
      <c r="F767" s="1090"/>
      <c r="G767" s="1090"/>
      <c r="H767" s="1090"/>
      <c r="I767" s="1090"/>
      <c r="J767" s="1090"/>
      <c r="K767" s="1090"/>
      <c r="L767" s="1090"/>
      <c r="M767" s="1090"/>
      <c r="N767" s="1090"/>
      <c r="O767" s="1090"/>
      <c r="P767" s="1090"/>
      <c r="Q767" s="1090"/>
      <c r="R767" s="1090"/>
      <c r="S767" s="1090"/>
      <c r="T767" s="1090"/>
      <c r="U767" s="1090"/>
      <c r="V767" s="1090"/>
      <c r="W767" s="1090"/>
      <c r="X767" s="1090"/>
      <c r="Y767" s="1090"/>
      <c r="Z767" s="1090"/>
      <c r="AA767" s="1090"/>
      <c r="AB767" s="1090"/>
      <c r="AC767" s="1090"/>
      <c r="AD767" s="1090"/>
      <c r="AE767" s="1090"/>
    </row>
    <row r="768" spans="1:31">
      <c r="A768" s="1090"/>
      <c r="B768" s="1090"/>
      <c r="C768" s="1090"/>
      <c r="D768" s="1090"/>
      <c r="E768" s="1090"/>
      <c r="F768" s="1090"/>
      <c r="G768" s="1090"/>
      <c r="H768" s="1090"/>
      <c r="I768" s="1090"/>
      <c r="J768" s="1090"/>
      <c r="K768" s="1090"/>
      <c r="L768" s="1090"/>
      <c r="M768" s="1090"/>
      <c r="N768" s="1090"/>
      <c r="O768" s="1090"/>
      <c r="P768" s="1090"/>
      <c r="Q768" s="1090"/>
      <c r="R768" s="1090"/>
      <c r="S768" s="1090"/>
      <c r="T768" s="1090"/>
      <c r="U768" s="1090"/>
      <c r="V768" s="1090"/>
      <c r="W768" s="1090"/>
      <c r="X768" s="1090"/>
      <c r="Y768" s="1090"/>
      <c r="Z768" s="1090"/>
      <c r="AA768" s="1090"/>
      <c r="AB768" s="1090"/>
      <c r="AC768" s="1090"/>
      <c r="AD768" s="1090"/>
      <c r="AE768" s="1090"/>
    </row>
    <row r="769" spans="1:31">
      <c r="A769" s="1090"/>
      <c r="B769" s="1090"/>
      <c r="C769" s="1090"/>
      <c r="D769" s="1090"/>
      <c r="E769" s="1090"/>
      <c r="F769" s="1090"/>
      <c r="G769" s="1090"/>
      <c r="H769" s="1090"/>
      <c r="I769" s="1090"/>
      <c r="J769" s="1090"/>
      <c r="K769" s="1090"/>
      <c r="L769" s="1090"/>
      <c r="M769" s="1090"/>
      <c r="N769" s="1090"/>
      <c r="O769" s="1090"/>
      <c r="P769" s="1090"/>
      <c r="Q769" s="1090"/>
      <c r="R769" s="1090"/>
      <c r="S769" s="1090"/>
      <c r="T769" s="1090"/>
      <c r="U769" s="1090"/>
      <c r="V769" s="1090"/>
      <c r="W769" s="1090"/>
      <c r="X769" s="1090"/>
      <c r="Y769" s="1090"/>
      <c r="Z769" s="1090"/>
      <c r="AA769" s="1090"/>
      <c r="AB769" s="1090"/>
      <c r="AC769" s="1090"/>
      <c r="AD769" s="1090"/>
      <c r="AE769" s="1090"/>
    </row>
    <row r="770" spans="1:31">
      <c r="A770" s="1090"/>
      <c r="B770" s="1090"/>
      <c r="C770" s="1090"/>
      <c r="D770" s="1090"/>
      <c r="E770" s="1090"/>
      <c r="F770" s="1090"/>
      <c r="G770" s="1090"/>
      <c r="H770" s="1090"/>
      <c r="I770" s="1090"/>
      <c r="J770" s="1090"/>
      <c r="K770" s="1090"/>
      <c r="L770" s="1090"/>
      <c r="M770" s="1090"/>
      <c r="N770" s="1090"/>
      <c r="O770" s="1090"/>
      <c r="P770" s="1090"/>
      <c r="Q770" s="1090"/>
      <c r="R770" s="1090"/>
      <c r="S770" s="1090"/>
      <c r="T770" s="1090"/>
      <c r="U770" s="1090"/>
      <c r="V770" s="1090"/>
      <c r="W770" s="1090"/>
      <c r="X770" s="1090"/>
      <c r="Y770" s="1090"/>
      <c r="Z770" s="1090"/>
      <c r="AA770" s="1090"/>
      <c r="AB770" s="1090"/>
      <c r="AC770" s="1090"/>
      <c r="AD770" s="1090"/>
      <c r="AE770" s="1090"/>
    </row>
    <row r="771" spans="1:31">
      <c r="A771" s="1090"/>
      <c r="B771" s="1090"/>
      <c r="C771" s="1090"/>
      <c r="D771" s="1090"/>
      <c r="E771" s="1090"/>
      <c r="F771" s="1090"/>
      <c r="G771" s="1090"/>
      <c r="H771" s="1090"/>
      <c r="I771" s="1090"/>
      <c r="J771" s="1090"/>
      <c r="K771" s="1090"/>
      <c r="L771" s="1090"/>
      <c r="M771" s="1090"/>
      <c r="N771" s="1090"/>
      <c r="O771" s="1090"/>
      <c r="P771" s="1090"/>
      <c r="Q771" s="1090"/>
      <c r="R771" s="1090"/>
      <c r="S771" s="1090"/>
      <c r="T771" s="1090"/>
      <c r="U771" s="1090"/>
      <c r="V771" s="1090"/>
      <c r="W771" s="1090"/>
      <c r="X771" s="1090"/>
      <c r="Y771" s="1090"/>
      <c r="Z771" s="1090"/>
      <c r="AA771" s="1090"/>
      <c r="AB771" s="1090"/>
      <c r="AC771" s="1090"/>
      <c r="AD771" s="1090"/>
      <c r="AE771" s="1090"/>
    </row>
    <row r="772" spans="1:31">
      <c r="A772" s="1090"/>
      <c r="B772" s="1090"/>
      <c r="C772" s="1090"/>
      <c r="D772" s="1090"/>
      <c r="E772" s="1090"/>
      <c r="F772" s="1090"/>
      <c r="G772" s="1090"/>
      <c r="H772" s="1090"/>
      <c r="I772" s="1090"/>
      <c r="J772" s="1090"/>
      <c r="K772" s="1090"/>
      <c r="L772" s="1090"/>
      <c r="M772" s="1090"/>
      <c r="N772" s="1090"/>
      <c r="O772" s="1090"/>
      <c r="P772" s="1090"/>
      <c r="Q772" s="1090"/>
      <c r="R772" s="1090"/>
      <c r="S772" s="1090"/>
      <c r="T772" s="1090"/>
      <c r="U772" s="1090"/>
      <c r="V772" s="1090"/>
      <c r="W772" s="1090"/>
      <c r="X772" s="1090"/>
      <c r="Y772" s="1090"/>
      <c r="Z772" s="1090"/>
      <c r="AA772" s="1090"/>
      <c r="AB772" s="1090"/>
      <c r="AC772" s="1090"/>
      <c r="AD772" s="1090"/>
      <c r="AE772" s="1090"/>
    </row>
    <row r="773" spans="1:31">
      <c r="A773" s="1090"/>
      <c r="B773" s="1090"/>
      <c r="C773" s="1090"/>
      <c r="D773" s="1090"/>
      <c r="E773" s="1090"/>
      <c r="F773" s="1090"/>
      <c r="G773" s="1090"/>
      <c r="H773" s="1090"/>
      <c r="I773" s="1090"/>
      <c r="J773" s="1090"/>
      <c r="K773" s="1090"/>
      <c r="L773" s="1090"/>
      <c r="M773" s="1090"/>
      <c r="N773" s="1090"/>
      <c r="O773" s="1090"/>
      <c r="P773" s="1090"/>
      <c r="Q773" s="1090"/>
      <c r="R773" s="1090"/>
      <c r="S773" s="1090"/>
      <c r="T773" s="1090"/>
      <c r="U773" s="1090"/>
      <c r="V773" s="1090"/>
      <c r="W773" s="1090"/>
      <c r="X773" s="1090"/>
      <c r="Y773" s="1090"/>
      <c r="Z773" s="1090"/>
      <c r="AA773" s="1090"/>
      <c r="AB773" s="1090"/>
      <c r="AC773" s="1090"/>
      <c r="AD773" s="1090"/>
      <c r="AE773" s="1090"/>
    </row>
    <row r="774" spans="1:31">
      <c r="A774" s="1090"/>
      <c r="B774" s="1090"/>
      <c r="C774" s="1090"/>
      <c r="D774" s="1090"/>
      <c r="E774" s="1090"/>
      <c r="F774" s="1090"/>
      <c r="G774" s="1090"/>
      <c r="H774" s="1090"/>
      <c r="I774" s="1090"/>
      <c r="J774" s="1090"/>
      <c r="K774" s="1090"/>
      <c r="L774" s="1090"/>
      <c r="M774" s="1090"/>
      <c r="N774" s="1090"/>
      <c r="O774" s="1090"/>
      <c r="P774" s="1090"/>
      <c r="Q774" s="1090"/>
      <c r="R774" s="1090"/>
      <c r="S774" s="1090"/>
      <c r="T774" s="1090"/>
      <c r="U774" s="1090"/>
      <c r="V774" s="1090"/>
      <c r="W774" s="1090"/>
      <c r="X774" s="1090"/>
      <c r="Y774" s="1090"/>
      <c r="Z774" s="1090"/>
      <c r="AA774" s="1090"/>
      <c r="AB774" s="1090"/>
      <c r="AC774" s="1090"/>
      <c r="AD774" s="1090"/>
      <c r="AE774" s="1090"/>
    </row>
    <row r="775" spans="1:31">
      <c r="A775" s="1090"/>
      <c r="B775" s="1090"/>
      <c r="C775" s="1090"/>
      <c r="D775" s="1090"/>
      <c r="E775" s="1090"/>
      <c r="F775" s="1090"/>
      <c r="G775" s="1090"/>
      <c r="H775" s="1090"/>
      <c r="I775" s="1090"/>
      <c r="J775" s="1090"/>
      <c r="K775" s="1090"/>
      <c r="L775" s="1090"/>
      <c r="M775" s="1090"/>
      <c r="N775" s="1090"/>
      <c r="O775" s="1090"/>
      <c r="P775" s="1090"/>
      <c r="Q775" s="1090"/>
      <c r="R775" s="1090"/>
      <c r="S775" s="1090"/>
      <c r="T775" s="1090"/>
      <c r="U775" s="1090"/>
      <c r="V775" s="1090"/>
      <c r="W775" s="1090"/>
      <c r="X775" s="1090"/>
      <c r="Y775" s="1090"/>
      <c r="Z775" s="1090"/>
      <c r="AA775" s="1090"/>
      <c r="AB775" s="1090"/>
      <c r="AC775" s="1090"/>
      <c r="AD775" s="1090"/>
      <c r="AE775" s="1090"/>
    </row>
    <row r="776" spans="1:31">
      <c r="A776" s="1090"/>
      <c r="B776" s="1090"/>
      <c r="C776" s="1090"/>
      <c r="D776" s="1090"/>
      <c r="E776" s="1090"/>
      <c r="F776" s="1090"/>
      <c r="G776" s="1090"/>
      <c r="H776" s="1090"/>
      <c r="I776" s="1090"/>
      <c r="J776" s="1090"/>
      <c r="K776" s="1090"/>
      <c r="L776" s="1090"/>
      <c r="M776" s="1090"/>
      <c r="N776" s="1090"/>
      <c r="O776" s="1090"/>
      <c r="P776" s="1090"/>
      <c r="Q776" s="1090"/>
      <c r="R776" s="1090"/>
      <c r="S776" s="1090"/>
      <c r="T776" s="1090"/>
      <c r="U776" s="1090"/>
      <c r="V776" s="1090"/>
      <c r="W776" s="1090"/>
      <c r="X776" s="1090"/>
      <c r="Y776" s="1090"/>
      <c r="Z776" s="1090"/>
      <c r="AA776" s="1090"/>
      <c r="AB776" s="1090"/>
      <c r="AC776" s="1090"/>
      <c r="AD776" s="1090"/>
      <c r="AE776" s="1090"/>
    </row>
    <row r="777" spans="1:31">
      <c r="A777" s="1090"/>
      <c r="B777" s="1090"/>
      <c r="C777" s="1090"/>
      <c r="D777" s="1090"/>
      <c r="E777" s="1090"/>
      <c r="F777" s="1090"/>
      <c r="G777" s="1090"/>
      <c r="H777" s="1090"/>
      <c r="I777" s="1090"/>
      <c r="J777" s="1090"/>
      <c r="K777" s="1090"/>
      <c r="L777" s="1090"/>
      <c r="M777" s="1090"/>
      <c r="N777" s="1090"/>
      <c r="O777" s="1090"/>
      <c r="P777" s="1090"/>
      <c r="Q777" s="1090"/>
      <c r="R777" s="1090"/>
      <c r="S777" s="1090"/>
      <c r="T777" s="1090"/>
      <c r="U777" s="1090"/>
      <c r="V777" s="1090"/>
      <c r="W777" s="1090"/>
      <c r="X777" s="1090"/>
      <c r="Y777" s="1090"/>
      <c r="Z777" s="1090"/>
      <c r="AA777" s="1090"/>
      <c r="AB777" s="1090"/>
      <c r="AC777" s="1090"/>
      <c r="AD777" s="1090"/>
      <c r="AE777" s="1090"/>
    </row>
    <row r="778" spans="1:31">
      <c r="A778" s="1090"/>
      <c r="B778" s="1090"/>
      <c r="C778" s="1090"/>
      <c r="D778" s="1090"/>
      <c r="E778" s="1090"/>
      <c r="F778" s="1090"/>
      <c r="G778" s="1090"/>
      <c r="H778" s="1090"/>
      <c r="I778" s="1090"/>
      <c r="J778" s="1090"/>
      <c r="K778" s="1090"/>
      <c r="L778" s="1090"/>
      <c r="M778" s="1090"/>
      <c r="N778" s="1090"/>
      <c r="O778" s="1090"/>
      <c r="P778" s="1090"/>
      <c r="Q778" s="1090"/>
      <c r="R778" s="1090"/>
      <c r="S778" s="1090"/>
      <c r="T778" s="1090"/>
      <c r="U778" s="1090"/>
      <c r="V778" s="1090"/>
      <c r="W778" s="1090"/>
      <c r="X778" s="1090"/>
      <c r="Y778" s="1090"/>
      <c r="Z778" s="1090"/>
      <c r="AA778" s="1090"/>
      <c r="AB778" s="1090"/>
      <c r="AC778" s="1090"/>
      <c r="AD778" s="1090"/>
      <c r="AE778" s="1090"/>
    </row>
    <row r="779" spans="1:31">
      <c r="A779" s="1090"/>
      <c r="B779" s="1090"/>
      <c r="C779" s="1090"/>
      <c r="D779" s="1090"/>
      <c r="E779" s="1090"/>
      <c r="F779" s="1090"/>
      <c r="G779" s="1090"/>
      <c r="H779" s="1090"/>
      <c r="I779" s="1090"/>
      <c r="J779" s="1090"/>
      <c r="K779" s="1090"/>
      <c r="L779" s="1090"/>
      <c r="M779" s="1090"/>
      <c r="N779" s="1090"/>
      <c r="O779" s="1090"/>
      <c r="P779" s="1090"/>
      <c r="Q779" s="1090"/>
      <c r="R779" s="1090"/>
      <c r="S779" s="1090"/>
      <c r="T779" s="1090"/>
      <c r="U779" s="1090"/>
      <c r="V779" s="1090"/>
      <c r="W779" s="1090"/>
      <c r="X779" s="1090"/>
      <c r="Y779" s="1090"/>
      <c r="Z779" s="1090"/>
      <c r="AA779" s="1090"/>
      <c r="AB779" s="1090"/>
      <c r="AC779" s="1090"/>
      <c r="AD779" s="1090"/>
      <c r="AE779" s="1090"/>
    </row>
    <row r="780" spans="1:31">
      <c r="A780" s="1090"/>
      <c r="B780" s="1090"/>
      <c r="C780" s="1090"/>
      <c r="D780" s="1090"/>
      <c r="E780" s="1090"/>
      <c r="F780" s="1090"/>
      <c r="G780" s="1090"/>
      <c r="H780" s="1090"/>
      <c r="I780" s="1090"/>
      <c r="J780" s="1090"/>
      <c r="K780" s="1090"/>
      <c r="L780" s="1090"/>
      <c r="M780" s="1090"/>
      <c r="N780" s="1090"/>
      <c r="O780" s="1090"/>
      <c r="P780" s="1090"/>
      <c r="Q780" s="1090"/>
      <c r="R780" s="1090"/>
      <c r="S780" s="1090"/>
      <c r="T780" s="1090"/>
      <c r="U780" s="1090"/>
      <c r="V780" s="1090"/>
      <c r="W780" s="1090"/>
      <c r="X780" s="1090"/>
      <c r="Y780" s="1090"/>
      <c r="Z780" s="1090"/>
      <c r="AA780" s="1090"/>
      <c r="AB780" s="1090"/>
      <c r="AC780" s="1090"/>
      <c r="AD780" s="1090"/>
      <c r="AE780" s="1090"/>
    </row>
    <row r="781" spans="1:31">
      <c r="A781" s="1090"/>
      <c r="B781" s="1090"/>
      <c r="C781" s="1090"/>
      <c r="D781" s="1090"/>
      <c r="E781" s="1090"/>
      <c r="F781" s="1090"/>
      <c r="G781" s="1090"/>
      <c r="H781" s="1090"/>
      <c r="I781" s="1090"/>
      <c r="J781" s="1090"/>
      <c r="K781" s="1090"/>
      <c r="L781" s="1090"/>
      <c r="M781" s="1090"/>
      <c r="N781" s="1090"/>
      <c r="O781" s="1090"/>
      <c r="P781" s="1090"/>
      <c r="Q781" s="1090"/>
      <c r="R781" s="1090"/>
      <c r="S781" s="1090"/>
      <c r="T781" s="1090"/>
      <c r="U781" s="1090"/>
      <c r="V781" s="1090"/>
      <c r="W781" s="1090"/>
      <c r="X781" s="1090"/>
      <c r="Y781" s="1090"/>
      <c r="Z781" s="1090"/>
      <c r="AA781" s="1090"/>
      <c r="AB781" s="1090"/>
      <c r="AC781" s="1090"/>
      <c r="AD781" s="1090"/>
      <c r="AE781" s="1090"/>
    </row>
    <row r="782" spans="1:31">
      <c r="A782" s="1090"/>
      <c r="B782" s="1090"/>
      <c r="C782" s="1090"/>
      <c r="D782" s="1090"/>
      <c r="E782" s="1090"/>
      <c r="F782" s="1090"/>
      <c r="G782" s="1090"/>
      <c r="H782" s="1090"/>
      <c r="I782" s="1090"/>
      <c r="J782" s="1090"/>
      <c r="K782" s="1090"/>
      <c r="L782" s="1090"/>
      <c r="M782" s="1090"/>
      <c r="N782" s="1090"/>
      <c r="O782" s="1090"/>
      <c r="P782" s="1090"/>
      <c r="Q782" s="1090"/>
      <c r="R782" s="1090"/>
      <c r="S782" s="1090"/>
      <c r="T782" s="1090"/>
      <c r="U782" s="1090"/>
      <c r="V782" s="1090"/>
      <c r="W782" s="1090"/>
      <c r="X782" s="1090"/>
      <c r="Y782" s="1090"/>
      <c r="Z782" s="1090"/>
      <c r="AA782" s="1090"/>
      <c r="AB782" s="1090"/>
      <c r="AC782" s="1090"/>
      <c r="AD782" s="1090"/>
      <c r="AE782" s="1090"/>
    </row>
    <row r="783" spans="1:31">
      <c r="A783" s="1090"/>
      <c r="B783" s="1090"/>
      <c r="C783" s="1090"/>
      <c r="D783" s="1090"/>
      <c r="E783" s="1090"/>
      <c r="F783" s="1090"/>
      <c r="G783" s="1090"/>
      <c r="H783" s="1090"/>
      <c r="I783" s="1090"/>
      <c r="J783" s="1090"/>
      <c r="K783" s="1090"/>
      <c r="L783" s="1090"/>
      <c r="M783" s="1090"/>
      <c r="N783" s="1090"/>
      <c r="O783" s="1090"/>
      <c r="P783" s="1090"/>
      <c r="Q783" s="1090"/>
      <c r="R783" s="1090"/>
      <c r="S783" s="1090"/>
      <c r="T783" s="1090"/>
      <c r="U783" s="1090"/>
      <c r="V783" s="1090"/>
      <c r="W783" s="1090"/>
      <c r="X783" s="1090"/>
      <c r="Y783" s="1090"/>
      <c r="Z783" s="1090"/>
      <c r="AA783" s="1090"/>
      <c r="AB783" s="1090"/>
      <c r="AC783" s="1090"/>
      <c r="AD783" s="1090"/>
      <c r="AE783" s="1090"/>
    </row>
    <row r="784" spans="1:31">
      <c r="A784" s="1090"/>
      <c r="B784" s="1090"/>
      <c r="C784" s="1090"/>
      <c r="D784" s="1090"/>
      <c r="E784" s="1090"/>
      <c r="F784" s="1090"/>
      <c r="G784" s="1090"/>
      <c r="H784" s="1090"/>
      <c r="I784" s="1090"/>
      <c r="J784" s="1090"/>
      <c r="K784" s="1090"/>
      <c r="L784" s="1090"/>
      <c r="M784" s="1090"/>
      <c r="N784" s="1090"/>
      <c r="O784" s="1090"/>
      <c r="P784" s="1090"/>
      <c r="Q784" s="1090"/>
      <c r="R784" s="1090"/>
      <c r="S784" s="1090"/>
      <c r="T784" s="1090"/>
      <c r="U784" s="1090"/>
      <c r="V784" s="1090"/>
      <c r="W784" s="1090"/>
      <c r="X784" s="1090"/>
      <c r="Y784" s="1090"/>
      <c r="Z784" s="1090"/>
      <c r="AA784" s="1090"/>
      <c r="AB784" s="1090"/>
      <c r="AC784" s="1090"/>
      <c r="AD784" s="1090"/>
      <c r="AE784" s="1090"/>
    </row>
    <row r="785" spans="1:31">
      <c r="A785" s="1090"/>
      <c r="B785" s="1090"/>
      <c r="C785" s="1090"/>
      <c r="D785" s="1090"/>
      <c r="E785" s="1090"/>
      <c r="F785" s="1090"/>
      <c r="G785" s="1090"/>
      <c r="H785" s="1090"/>
      <c r="I785" s="1090"/>
      <c r="J785" s="1090"/>
      <c r="K785" s="1090"/>
      <c r="L785" s="1090"/>
      <c r="M785" s="1090"/>
      <c r="N785" s="1090"/>
      <c r="O785" s="1090"/>
      <c r="P785" s="1090"/>
      <c r="Q785" s="1090"/>
      <c r="R785" s="1090"/>
      <c r="S785" s="1090"/>
      <c r="T785" s="1090"/>
      <c r="U785" s="1090"/>
      <c r="V785" s="1090"/>
      <c r="W785" s="1090"/>
      <c r="X785" s="1090"/>
      <c r="Y785" s="1090"/>
      <c r="Z785" s="1090"/>
      <c r="AA785" s="1090"/>
      <c r="AB785" s="1090"/>
      <c r="AC785" s="1090"/>
      <c r="AD785" s="1090"/>
      <c r="AE785" s="1090"/>
    </row>
    <row r="786" spans="1:31">
      <c r="A786" s="1090"/>
      <c r="B786" s="1090"/>
      <c r="C786" s="1090"/>
      <c r="D786" s="1090"/>
      <c r="E786" s="1090"/>
      <c r="F786" s="1090"/>
      <c r="G786" s="1090"/>
      <c r="H786" s="1090"/>
      <c r="I786" s="1090"/>
      <c r="J786" s="1090"/>
      <c r="K786" s="1090"/>
      <c r="L786" s="1090"/>
      <c r="M786" s="1090"/>
      <c r="N786" s="1090"/>
      <c r="O786" s="1090"/>
      <c r="P786" s="1090"/>
      <c r="Q786" s="1090"/>
      <c r="R786" s="1090"/>
      <c r="S786" s="1090"/>
      <c r="T786" s="1090"/>
      <c r="U786" s="1090"/>
      <c r="V786" s="1090"/>
      <c r="W786" s="1090"/>
      <c r="X786" s="1090"/>
      <c r="Y786" s="1090"/>
      <c r="Z786" s="1090"/>
      <c r="AA786" s="1090"/>
      <c r="AB786" s="1090"/>
      <c r="AC786" s="1090"/>
      <c r="AD786" s="1090"/>
      <c r="AE786" s="1090"/>
    </row>
    <row r="787" spans="1:31">
      <c r="A787" s="1090"/>
      <c r="B787" s="1090"/>
      <c r="C787" s="1090"/>
      <c r="D787" s="1090"/>
      <c r="E787" s="1090"/>
      <c r="F787" s="1090"/>
      <c r="G787" s="1090"/>
      <c r="H787" s="1090"/>
      <c r="I787" s="1090"/>
      <c r="J787" s="1090"/>
      <c r="K787" s="1090"/>
      <c r="L787" s="1090"/>
      <c r="M787" s="1090"/>
      <c r="N787" s="1090"/>
      <c r="O787" s="1090"/>
      <c r="P787" s="1090"/>
      <c r="Q787" s="1090"/>
      <c r="R787" s="1090"/>
      <c r="S787" s="1090"/>
      <c r="T787" s="1090"/>
      <c r="U787" s="1090"/>
      <c r="V787" s="1090"/>
      <c r="W787" s="1090"/>
      <c r="X787" s="1090"/>
      <c r="Y787" s="1090"/>
      <c r="Z787" s="1090"/>
      <c r="AA787" s="1090"/>
      <c r="AB787" s="1090"/>
      <c r="AC787" s="1090"/>
      <c r="AD787" s="1090"/>
      <c r="AE787" s="1090"/>
    </row>
    <row r="788" spans="1:31">
      <c r="A788" s="1090"/>
      <c r="B788" s="1090"/>
      <c r="C788" s="1090"/>
      <c r="D788" s="1090"/>
      <c r="E788" s="1090"/>
      <c r="F788" s="1090"/>
      <c r="G788" s="1090"/>
      <c r="H788" s="1090"/>
      <c r="I788" s="1090"/>
      <c r="J788" s="1090"/>
      <c r="K788" s="1090"/>
      <c r="L788" s="1090"/>
      <c r="M788" s="1090"/>
      <c r="N788" s="1090"/>
      <c r="O788" s="1090"/>
      <c r="P788" s="1090"/>
      <c r="Q788" s="1090"/>
      <c r="R788" s="1090"/>
      <c r="S788" s="1090"/>
      <c r="T788" s="1090"/>
      <c r="U788" s="1090"/>
      <c r="V788" s="1090"/>
      <c r="W788" s="1090"/>
      <c r="X788" s="1090"/>
      <c r="Y788" s="1090"/>
      <c r="Z788" s="1090"/>
      <c r="AA788" s="1090"/>
      <c r="AB788" s="1090"/>
      <c r="AC788" s="1090"/>
      <c r="AD788" s="1090"/>
      <c r="AE788" s="1090"/>
    </row>
    <row r="789" spans="1:31">
      <c r="A789" s="1090"/>
      <c r="B789" s="1090"/>
      <c r="C789" s="1090"/>
      <c r="D789" s="1090"/>
      <c r="E789" s="1090"/>
      <c r="F789" s="1090"/>
      <c r="G789" s="1090"/>
      <c r="H789" s="1090"/>
      <c r="I789" s="1090"/>
      <c r="J789" s="1090"/>
      <c r="K789" s="1090"/>
      <c r="L789" s="1090"/>
      <c r="M789" s="1090"/>
      <c r="N789" s="1090"/>
      <c r="O789" s="1090"/>
      <c r="P789" s="1090"/>
      <c r="Q789" s="1090"/>
      <c r="R789" s="1090"/>
      <c r="S789" s="1090"/>
      <c r="T789" s="1090"/>
      <c r="U789" s="1090"/>
      <c r="V789" s="1090"/>
      <c r="W789" s="1090"/>
      <c r="X789" s="1090"/>
      <c r="Y789" s="1090"/>
      <c r="Z789" s="1090"/>
      <c r="AA789" s="1090"/>
      <c r="AB789" s="1090"/>
      <c r="AC789" s="1090"/>
      <c r="AD789" s="1090"/>
      <c r="AE789" s="1090"/>
    </row>
    <row r="790" spans="1:31">
      <c r="A790" s="1090"/>
      <c r="B790" s="1090"/>
      <c r="C790" s="1090"/>
      <c r="D790" s="1090"/>
      <c r="E790" s="1090"/>
      <c r="F790" s="1090"/>
      <c r="G790" s="1090"/>
      <c r="H790" s="1090"/>
      <c r="I790" s="1090"/>
      <c r="J790" s="1090"/>
      <c r="K790" s="1090"/>
      <c r="L790" s="1090"/>
      <c r="M790" s="1090"/>
      <c r="N790" s="1090"/>
      <c r="O790" s="1090"/>
      <c r="P790" s="1090"/>
      <c r="Q790" s="1090"/>
      <c r="R790" s="1090"/>
      <c r="S790" s="1090"/>
      <c r="T790" s="1090"/>
      <c r="U790" s="1090"/>
      <c r="V790" s="1090"/>
      <c r="W790" s="1090"/>
      <c r="X790" s="1090"/>
      <c r="Y790" s="1090"/>
      <c r="Z790" s="1090"/>
      <c r="AA790" s="1090"/>
      <c r="AB790" s="1090"/>
      <c r="AC790" s="1090"/>
      <c r="AD790" s="1090"/>
      <c r="AE790" s="1090"/>
    </row>
    <row r="791" spans="1:31">
      <c r="A791" s="1090"/>
      <c r="B791" s="1090"/>
      <c r="C791" s="1090"/>
      <c r="D791" s="1090"/>
      <c r="E791" s="1090"/>
      <c r="F791" s="1090"/>
      <c r="G791" s="1090"/>
      <c r="H791" s="1090"/>
      <c r="I791" s="1090"/>
      <c r="J791" s="1090"/>
      <c r="K791" s="1090"/>
      <c r="L791" s="1090"/>
      <c r="M791" s="1090"/>
      <c r="N791" s="1090"/>
      <c r="O791" s="1090"/>
      <c r="P791" s="1090"/>
      <c r="Q791" s="1090"/>
      <c r="R791" s="1090"/>
      <c r="S791" s="1090"/>
      <c r="T791" s="1090"/>
      <c r="U791" s="1090"/>
      <c r="V791" s="1090"/>
      <c r="W791" s="1090"/>
      <c r="X791" s="1090"/>
      <c r="Y791" s="1090"/>
      <c r="Z791" s="1090"/>
      <c r="AA791" s="1090"/>
      <c r="AB791" s="1090"/>
      <c r="AC791" s="1090"/>
      <c r="AD791" s="1090"/>
      <c r="AE791" s="1090"/>
    </row>
    <row r="792" spans="1:31">
      <c r="A792" s="1090"/>
      <c r="B792" s="1090"/>
      <c r="C792" s="1090"/>
      <c r="D792" s="1090"/>
      <c r="E792" s="1090"/>
      <c r="F792" s="1090"/>
      <c r="G792" s="1090"/>
      <c r="H792" s="1090"/>
      <c r="I792" s="1090"/>
      <c r="J792" s="1090"/>
      <c r="K792" s="1090"/>
      <c r="L792" s="1090"/>
      <c r="M792" s="1090"/>
      <c r="N792" s="1090"/>
      <c r="O792" s="1090"/>
      <c r="P792" s="1090"/>
      <c r="Q792" s="1090"/>
      <c r="R792" s="1090"/>
      <c r="S792" s="1090"/>
      <c r="T792" s="1090"/>
      <c r="U792" s="1090"/>
      <c r="V792" s="1090"/>
      <c r="W792" s="1090"/>
      <c r="X792" s="1090"/>
      <c r="Y792" s="1090"/>
      <c r="Z792" s="1090"/>
      <c r="AA792" s="1090"/>
      <c r="AB792" s="1090"/>
      <c r="AC792" s="1090"/>
      <c r="AD792" s="1090"/>
      <c r="AE792" s="1090"/>
    </row>
    <row r="793" spans="1:31">
      <c r="A793" s="1090"/>
      <c r="B793" s="1090"/>
      <c r="C793" s="1090"/>
      <c r="D793" s="1090"/>
      <c r="E793" s="1090"/>
      <c r="F793" s="1090"/>
      <c r="G793" s="1090"/>
      <c r="H793" s="1090"/>
      <c r="I793" s="1090"/>
      <c r="J793" s="1090"/>
      <c r="K793" s="1090"/>
      <c r="L793" s="1090"/>
      <c r="M793" s="1090"/>
      <c r="N793" s="1090"/>
      <c r="O793" s="1090"/>
      <c r="P793" s="1090"/>
      <c r="Q793" s="1090"/>
      <c r="R793" s="1090"/>
      <c r="S793" s="1090"/>
      <c r="T793" s="1090"/>
      <c r="U793" s="1090"/>
      <c r="V793" s="1090"/>
      <c r="W793" s="1090"/>
      <c r="X793" s="1090"/>
      <c r="Y793" s="1090"/>
      <c r="Z793" s="1090"/>
      <c r="AA793" s="1090"/>
      <c r="AB793" s="1090"/>
      <c r="AC793" s="1090"/>
      <c r="AD793" s="1090"/>
      <c r="AE793" s="1090"/>
    </row>
    <row r="794" spans="1:31">
      <c r="A794" s="1090"/>
      <c r="B794" s="1090"/>
      <c r="C794" s="1090"/>
      <c r="D794" s="1090"/>
      <c r="E794" s="1090"/>
      <c r="F794" s="1090"/>
      <c r="G794" s="1090"/>
      <c r="H794" s="1090"/>
      <c r="I794" s="1090"/>
      <c r="J794" s="1090"/>
      <c r="K794" s="1090"/>
      <c r="L794" s="1090"/>
      <c r="M794" s="1090"/>
      <c r="N794" s="1090"/>
      <c r="O794" s="1090"/>
      <c r="P794" s="1090"/>
      <c r="Q794" s="1090"/>
      <c r="R794" s="1090"/>
      <c r="S794" s="1090"/>
      <c r="T794" s="1090"/>
      <c r="U794" s="1090"/>
      <c r="V794" s="1090"/>
      <c r="W794" s="1090"/>
      <c r="X794" s="1090"/>
      <c r="Y794" s="1090"/>
      <c r="Z794" s="1090"/>
      <c r="AA794" s="1090"/>
      <c r="AB794" s="1090"/>
      <c r="AC794" s="1090"/>
      <c r="AD794" s="1090"/>
      <c r="AE794" s="1090"/>
    </row>
    <row r="795" spans="1:31">
      <c r="A795" s="1090"/>
      <c r="B795" s="1090"/>
      <c r="C795" s="1090"/>
      <c r="D795" s="1090"/>
      <c r="E795" s="1090"/>
      <c r="F795" s="1090"/>
      <c r="G795" s="1090"/>
      <c r="H795" s="1090"/>
      <c r="I795" s="1090"/>
      <c r="J795" s="1090"/>
      <c r="K795" s="1090"/>
      <c r="L795" s="1090"/>
      <c r="M795" s="1090"/>
      <c r="N795" s="1090"/>
      <c r="O795" s="1090"/>
      <c r="P795" s="1090"/>
      <c r="Q795" s="1090"/>
      <c r="R795" s="1090"/>
      <c r="S795" s="1090"/>
      <c r="T795" s="1090"/>
      <c r="U795" s="1090"/>
      <c r="V795" s="1090"/>
      <c r="W795" s="1090"/>
      <c r="X795" s="1090"/>
      <c r="Y795" s="1090"/>
      <c r="Z795" s="1090"/>
      <c r="AA795" s="1090"/>
      <c r="AB795" s="1090"/>
      <c r="AC795" s="1090"/>
      <c r="AD795" s="1090"/>
      <c r="AE795" s="1090"/>
    </row>
    <row r="796" spans="1:31">
      <c r="A796" s="1090"/>
      <c r="B796" s="1090"/>
      <c r="C796" s="1090"/>
      <c r="D796" s="1090"/>
      <c r="E796" s="1090"/>
      <c r="F796" s="1090"/>
      <c r="G796" s="1090"/>
      <c r="H796" s="1090"/>
      <c r="I796" s="1090"/>
      <c r="J796" s="1090"/>
      <c r="K796" s="1090"/>
      <c r="L796" s="1090"/>
      <c r="M796" s="1090"/>
      <c r="N796" s="1090"/>
      <c r="O796" s="1090"/>
      <c r="P796" s="1090"/>
      <c r="Q796" s="1090"/>
      <c r="R796" s="1090"/>
      <c r="S796" s="1090"/>
      <c r="T796" s="1090"/>
      <c r="U796" s="1090"/>
      <c r="V796" s="1090"/>
      <c r="W796" s="1090"/>
      <c r="X796" s="1090"/>
      <c r="Y796" s="1090"/>
      <c r="Z796" s="1090"/>
      <c r="AA796" s="1090"/>
      <c r="AB796" s="1090"/>
      <c r="AC796" s="1090"/>
      <c r="AD796" s="1090"/>
      <c r="AE796" s="1090"/>
    </row>
    <row r="797" spans="1:31">
      <c r="A797" s="1090"/>
      <c r="B797" s="1090"/>
      <c r="C797" s="1090"/>
      <c r="D797" s="1090"/>
      <c r="E797" s="1090"/>
      <c r="F797" s="1090"/>
      <c r="G797" s="1090"/>
      <c r="H797" s="1090"/>
      <c r="I797" s="1090"/>
      <c r="J797" s="1090"/>
      <c r="K797" s="1090"/>
      <c r="L797" s="1090"/>
      <c r="M797" s="1090"/>
      <c r="N797" s="1090"/>
      <c r="O797" s="1090"/>
      <c r="P797" s="1090"/>
      <c r="Q797" s="1090"/>
      <c r="R797" s="1090"/>
      <c r="S797" s="1090"/>
      <c r="T797" s="1090"/>
      <c r="U797" s="1090"/>
      <c r="V797" s="1090"/>
      <c r="W797" s="1090"/>
      <c r="X797" s="1090"/>
      <c r="Y797" s="1090"/>
      <c r="Z797" s="1090"/>
      <c r="AA797" s="1090"/>
      <c r="AB797" s="1090"/>
      <c r="AC797" s="1090"/>
      <c r="AD797" s="1090"/>
      <c r="AE797" s="1090"/>
    </row>
    <row r="798" spans="1:31">
      <c r="A798" s="1090"/>
      <c r="B798" s="1090"/>
      <c r="C798" s="1090"/>
      <c r="D798" s="1090"/>
      <c r="E798" s="1090"/>
      <c r="F798" s="1090"/>
      <c r="G798" s="1090"/>
      <c r="H798" s="1090"/>
      <c r="I798" s="1090"/>
      <c r="J798" s="1090"/>
      <c r="K798" s="1090"/>
      <c r="L798" s="1090"/>
      <c r="M798" s="1090"/>
      <c r="N798" s="1090"/>
      <c r="O798" s="1090"/>
      <c r="P798" s="1090"/>
      <c r="Q798" s="1090"/>
      <c r="R798" s="1090"/>
      <c r="S798" s="1090"/>
      <c r="T798" s="1090"/>
      <c r="U798" s="1090"/>
      <c r="V798" s="1090"/>
      <c r="W798" s="1090"/>
      <c r="X798" s="1090"/>
      <c r="Y798" s="1090"/>
      <c r="Z798" s="1090"/>
      <c r="AA798" s="1090"/>
      <c r="AB798" s="1090"/>
      <c r="AC798" s="1090"/>
      <c r="AD798" s="1090"/>
      <c r="AE798" s="1090"/>
    </row>
    <row r="799" spans="1:31">
      <c r="A799" s="1090"/>
      <c r="B799" s="1090"/>
      <c r="C799" s="1090"/>
      <c r="D799" s="1090"/>
      <c r="E799" s="1090"/>
      <c r="F799" s="1090"/>
      <c r="G799" s="1090"/>
      <c r="H799" s="1090"/>
      <c r="I799" s="1090"/>
      <c r="J799" s="1090"/>
      <c r="K799" s="1090"/>
      <c r="L799" s="1090"/>
      <c r="M799" s="1090"/>
      <c r="N799" s="1090"/>
      <c r="O799" s="1090"/>
      <c r="P799" s="1090"/>
      <c r="Q799" s="1090"/>
      <c r="R799" s="1090"/>
      <c r="S799" s="1090"/>
      <c r="T799" s="1090"/>
      <c r="U799" s="1090"/>
      <c r="V799" s="1090"/>
      <c r="W799" s="1090"/>
      <c r="X799" s="1090"/>
      <c r="Y799" s="1090"/>
      <c r="Z799" s="1090"/>
      <c r="AA799" s="1090"/>
      <c r="AB799" s="1090"/>
      <c r="AC799" s="1090"/>
      <c r="AD799" s="1090"/>
      <c r="AE799" s="1090"/>
    </row>
    <row r="800" spans="1:31">
      <c r="A800" s="1090"/>
      <c r="B800" s="1090"/>
      <c r="C800" s="1090"/>
      <c r="D800" s="1090"/>
      <c r="E800" s="1090"/>
      <c r="F800" s="1090"/>
      <c r="G800" s="1090"/>
      <c r="H800" s="1090"/>
      <c r="I800" s="1090"/>
      <c r="J800" s="1090"/>
      <c r="K800" s="1090"/>
      <c r="L800" s="1090"/>
      <c r="M800" s="1090"/>
      <c r="N800" s="1090"/>
      <c r="O800" s="1090"/>
      <c r="P800" s="1090"/>
      <c r="Q800" s="1090"/>
      <c r="R800" s="1090"/>
      <c r="S800" s="1090"/>
      <c r="T800" s="1090"/>
      <c r="U800" s="1090"/>
      <c r="V800" s="1090"/>
      <c r="W800" s="1090"/>
      <c r="X800" s="1090"/>
      <c r="Y800" s="1090"/>
      <c r="Z800" s="1090"/>
      <c r="AA800" s="1090"/>
      <c r="AB800" s="1090"/>
      <c r="AC800" s="1090"/>
      <c r="AD800" s="1090"/>
      <c r="AE800" s="1090"/>
    </row>
    <row r="801" spans="1:31">
      <c r="A801" s="1090"/>
      <c r="B801" s="1090"/>
      <c r="C801" s="1090"/>
      <c r="D801" s="1090"/>
      <c r="E801" s="1090"/>
      <c r="F801" s="1090"/>
      <c r="G801" s="1090"/>
      <c r="H801" s="1090"/>
      <c r="I801" s="1090"/>
      <c r="J801" s="1090"/>
      <c r="K801" s="1090"/>
      <c r="L801" s="1090"/>
      <c r="M801" s="1090"/>
      <c r="N801" s="1090"/>
      <c r="O801" s="1090"/>
      <c r="P801" s="1090"/>
      <c r="Q801" s="1090"/>
      <c r="R801" s="1090"/>
      <c r="S801" s="1090"/>
      <c r="T801" s="1090"/>
      <c r="U801" s="1090"/>
      <c r="V801" s="1090"/>
      <c r="W801" s="1090"/>
      <c r="X801" s="1090"/>
      <c r="Y801" s="1090"/>
      <c r="Z801" s="1090"/>
      <c r="AA801" s="1090"/>
      <c r="AB801" s="1090"/>
      <c r="AC801" s="1090"/>
      <c r="AD801" s="1090"/>
      <c r="AE801" s="1090"/>
    </row>
    <row r="802" spans="1:31">
      <c r="A802" s="1090"/>
      <c r="B802" s="1090"/>
      <c r="C802" s="1090"/>
      <c r="D802" s="1090"/>
      <c r="E802" s="1090"/>
      <c r="F802" s="1090"/>
      <c r="G802" s="1090"/>
      <c r="H802" s="1090"/>
      <c r="I802" s="1090"/>
      <c r="J802" s="1090"/>
      <c r="K802" s="1090"/>
      <c r="L802" s="1090"/>
      <c r="M802" s="1090"/>
      <c r="N802" s="1090"/>
      <c r="O802" s="1090"/>
      <c r="P802" s="1090"/>
      <c r="Q802" s="1090"/>
      <c r="R802" s="1090"/>
      <c r="S802" s="1090"/>
      <c r="T802" s="1090"/>
      <c r="U802" s="1090"/>
      <c r="V802" s="1090"/>
      <c r="W802" s="1090"/>
      <c r="X802" s="1090"/>
      <c r="Y802" s="1090"/>
      <c r="Z802" s="1090"/>
      <c r="AA802" s="1090"/>
      <c r="AB802" s="1090"/>
      <c r="AC802" s="1090"/>
      <c r="AD802" s="1090"/>
      <c r="AE802" s="1090"/>
    </row>
    <row r="803" spans="1:31">
      <c r="A803" s="1090"/>
      <c r="B803" s="1090"/>
      <c r="C803" s="1090"/>
      <c r="D803" s="1090"/>
      <c r="E803" s="1090"/>
      <c r="F803" s="1090"/>
      <c r="G803" s="1090"/>
      <c r="H803" s="1090"/>
      <c r="I803" s="1090"/>
      <c r="J803" s="1090"/>
      <c r="K803" s="1090"/>
      <c r="L803" s="1090"/>
      <c r="M803" s="1090"/>
      <c r="N803" s="1090"/>
      <c r="O803" s="1090"/>
      <c r="P803" s="1090"/>
      <c r="Q803" s="1090"/>
      <c r="R803" s="1090"/>
      <c r="S803" s="1090"/>
      <c r="T803" s="1090"/>
      <c r="U803" s="1090"/>
      <c r="V803" s="1090"/>
      <c r="W803" s="1090"/>
      <c r="X803" s="1090"/>
      <c r="Y803" s="1090"/>
      <c r="Z803" s="1090"/>
      <c r="AA803" s="1090"/>
      <c r="AB803" s="1090"/>
      <c r="AC803" s="1090"/>
      <c r="AD803" s="1090"/>
      <c r="AE803" s="1090"/>
    </row>
    <row r="804" spans="1:31">
      <c r="A804" s="1090"/>
      <c r="B804" s="1090"/>
      <c r="C804" s="1090"/>
      <c r="D804" s="1090"/>
      <c r="E804" s="1090"/>
      <c r="F804" s="1090"/>
      <c r="G804" s="1090"/>
      <c r="H804" s="1090"/>
      <c r="I804" s="1090"/>
      <c r="J804" s="1090"/>
      <c r="K804" s="1090"/>
      <c r="L804" s="1090"/>
      <c r="M804" s="1090"/>
      <c r="N804" s="1090"/>
      <c r="O804" s="1090"/>
      <c r="P804" s="1090"/>
      <c r="Q804" s="1090"/>
      <c r="R804" s="1090"/>
      <c r="S804" s="1090"/>
      <c r="T804" s="1090"/>
      <c r="U804" s="1090"/>
      <c r="V804" s="1090"/>
      <c r="W804" s="1090"/>
      <c r="X804" s="1090"/>
      <c r="Y804" s="1090"/>
      <c r="Z804" s="1090"/>
      <c r="AA804" s="1090"/>
      <c r="AB804" s="1090"/>
      <c r="AC804" s="1090"/>
      <c r="AD804" s="1090"/>
      <c r="AE804" s="1090"/>
    </row>
    <row r="805" spans="1:31">
      <c r="A805" s="1090"/>
      <c r="B805" s="1090"/>
      <c r="C805" s="1090"/>
      <c r="D805" s="1090"/>
      <c r="E805" s="1090"/>
      <c r="F805" s="1090"/>
      <c r="G805" s="1090"/>
      <c r="H805" s="1090"/>
      <c r="I805" s="1090"/>
      <c r="J805" s="1090"/>
      <c r="K805" s="1090"/>
      <c r="L805" s="1090"/>
      <c r="M805" s="1090"/>
      <c r="N805" s="1090"/>
      <c r="O805" s="1090"/>
      <c r="P805" s="1090"/>
      <c r="Q805" s="1090"/>
      <c r="R805" s="1090"/>
      <c r="S805" s="1090"/>
      <c r="T805" s="1090"/>
      <c r="U805" s="1090"/>
      <c r="V805" s="1090"/>
      <c r="W805" s="1090"/>
      <c r="X805" s="1090"/>
      <c r="Y805" s="1090"/>
      <c r="Z805" s="1090"/>
      <c r="AA805" s="1090"/>
      <c r="AB805" s="1090"/>
      <c r="AC805" s="1090"/>
      <c r="AD805" s="1090"/>
      <c r="AE805" s="1090"/>
    </row>
    <row r="806" spans="1:31">
      <c r="A806" s="1090"/>
      <c r="B806" s="1090"/>
      <c r="C806" s="1090"/>
      <c r="D806" s="1090"/>
      <c r="E806" s="1090"/>
      <c r="F806" s="1090"/>
      <c r="G806" s="1090"/>
      <c r="H806" s="1090"/>
      <c r="I806" s="1090"/>
      <c r="J806" s="1090"/>
      <c r="K806" s="1090"/>
      <c r="L806" s="1090"/>
      <c r="M806" s="1090"/>
      <c r="N806" s="1090"/>
      <c r="O806" s="1090"/>
      <c r="P806" s="1090"/>
      <c r="Q806" s="1090"/>
      <c r="R806" s="1090"/>
      <c r="S806" s="1090"/>
      <c r="T806" s="1090"/>
      <c r="U806" s="1090"/>
      <c r="V806" s="1090"/>
      <c r="W806" s="1090"/>
      <c r="X806" s="1090"/>
      <c r="Y806" s="1090"/>
      <c r="Z806" s="1090"/>
      <c r="AA806" s="1090"/>
      <c r="AB806" s="1090"/>
      <c r="AC806" s="1090"/>
      <c r="AD806" s="1090"/>
      <c r="AE806" s="1090"/>
    </row>
    <row r="807" spans="1:31">
      <c r="A807" s="1090"/>
      <c r="B807" s="1090"/>
      <c r="C807" s="1090"/>
      <c r="D807" s="1090"/>
      <c r="E807" s="1090"/>
      <c r="F807" s="1090"/>
      <c r="G807" s="1090"/>
      <c r="H807" s="1090"/>
      <c r="I807" s="1090"/>
      <c r="J807" s="1090"/>
      <c r="K807" s="1090"/>
      <c r="L807" s="1090"/>
      <c r="M807" s="1090"/>
      <c r="N807" s="1090"/>
      <c r="O807" s="1090"/>
      <c r="P807" s="1090"/>
      <c r="Q807" s="1090"/>
      <c r="R807" s="1090"/>
      <c r="S807" s="1090"/>
      <c r="T807" s="1090"/>
      <c r="U807" s="1090"/>
      <c r="V807" s="1090"/>
      <c r="W807" s="1090"/>
      <c r="X807" s="1090"/>
      <c r="Y807" s="1090"/>
      <c r="Z807" s="1090"/>
      <c r="AA807" s="1090"/>
      <c r="AB807" s="1090"/>
      <c r="AC807" s="1090"/>
      <c r="AD807" s="1090"/>
      <c r="AE807" s="1090"/>
    </row>
    <row r="808" spans="1:31">
      <c r="A808" s="1090"/>
      <c r="B808" s="1090"/>
      <c r="C808" s="1090"/>
      <c r="D808" s="1090"/>
      <c r="E808" s="1090"/>
      <c r="F808" s="1090"/>
      <c r="G808" s="1090"/>
      <c r="H808" s="1090"/>
      <c r="I808" s="1090"/>
      <c r="J808" s="1090"/>
      <c r="K808" s="1090"/>
      <c r="L808" s="1090"/>
      <c r="M808" s="1090"/>
      <c r="N808" s="1090"/>
      <c r="O808" s="1090"/>
      <c r="P808" s="1090"/>
      <c r="Q808" s="1090"/>
      <c r="R808" s="1090"/>
      <c r="S808" s="1090"/>
      <c r="T808" s="1090"/>
      <c r="U808" s="1090"/>
      <c r="V808" s="1090"/>
      <c r="W808" s="1090"/>
      <c r="X808" s="1090"/>
      <c r="Y808" s="1090"/>
      <c r="Z808" s="1090"/>
      <c r="AA808" s="1090"/>
      <c r="AB808" s="1090"/>
      <c r="AC808" s="1090"/>
      <c r="AD808" s="1090"/>
      <c r="AE808" s="1090"/>
    </row>
    <row r="809" spans="1:31">
      <c r="A809" s="1090"/>
      <c r="B809" s="1090"/>
      <c r="C809" s="1090"/>
      <c r="D809" s="1090"/>
      <c r="E809" s="1090"/>
      <c r="F809" s="1090"/>
      <c r="G809" s="1090"/>
      <c r="H809" s="1090"/>
      <c r="I809" s="1090"/>
      <c r="J809" s="1090"/>
      <c r="K809" s="1090"/>
      <c r="L809" s="1090"/>
      <c r="M809" s="1090"/>
      <c r="N809" s="1090"/>
      <c r="O809" s="1090"/>
      <c r="P809" s="1090"/>
      <c r="Q809" s="1090"/>
      <c r="R809" s="1090"/>
      <c r="S809" s="1090"/>
      <c r="T809" s="1090"/>
      <c r="U809" s="1090"/>
      <c r="V809" s="1090"/>
      <c r="W809" s="1090"/>
      <c r="X809" s="1090"/>
      <c r="Y809" s="1090"/>
      <c r="Z809" s="1090"/>
      <c r="AA809" s="1090"/>
      <c r="AB809" s="1090"/>
      <c r="AC809" s="1090"/>
      <c r="AD809" s="1090"/>
      <c r="AE809" s="1090"/>
    </row>
    <row r="810" spans="1:31">
      <c r="A810" s="1090"/>
      <c r="B810" s="1090"/>
      <c r="C810" s="1090"/>
      <c r="D810" s="1090"/>
      <c r="E810" s="1090"/>
      <c r="F810" s="1090"/>
      <c r="G810" s="1090"/>
      <c r="H810" s="1090"/>
      <c r="I810" s="1090"/>
      <c r="J810" s="1090"/>
      <c r="K810" s="1090"/>
      <c r="L810" s="1090"/>
      <c r="M810" s="1090"/>
      <c r="N810" s="1090"/>
      <c r="O810" s="1090"/>
      <c r="P810" s="1090"/>
      <c r="Q810" s="1090"/>
      <c r="R810" s="1090"/>
      <c r="S810" s="1090"/>
      <c r="T810" s="1090"/>
      <c r="U810" s="1090"/>
      <c r="V810" s="1090"/>
      <c r="W810" s="1090"/>
      <c r="X810" s="1090"/>
      <c r="Y810" s="1090"/>
      <c r="Z810" s="1090"/>
      <c r="AA810" s="1090"/>
      <c r="AB810" s="1090"/>
      <c r="AC810" s="1090"/>
      <c r="AD810" s="1090"/>
      <c r="AE810" s="1090"/>
    </row>
    <row r="811" spans="1:31">
      <c r="A811" s="1090"/>
      <c r="B811" s="1090"/>
      <c r="C811" s="1090"/>
      <c r="D811" s="1090"/>
      <c r="E811" s="1090"/>
      <c r="F811" s="1090"/>
      <c r="G811" s="1090"/>
      <c r="H811" s="1090"/>
      <c r="I811" s="1090"/>
      <c r="J811" s="1090"/>
      <c r="K811" s="1090"/>
      <c r="L811" s="1090"/>
      <c r="M811" s="1090"/>
      <c r="N811" s="1090"/>
      <c r="O811" s="1090"/>
      <c r="P811" s="1090"/>
      <c r="Q811" s="1090"/>
      <c r="R811" s="1090"/>
      <c r="S811" s="1090"/>
      <c r="T811" s="1090"/>
      <c r="U811" s="1090"/>
      <c r="V811" s="1090"/>
      <c r="W811" s="1090"/>
      <c r="X811" s="1090"/>
      <c r="Y811" s="1090"/>
      <c r="Z811" s="1090"/>
      <c r="AA811" s="1090"/>
      <c r="AB811" s="1090"/>
      <c r="AC811" s="1090"/>
      <c r="AD811" s="1090"/>
      <c r="AE811" s="1090"/>
    </row>
    <row r="812" spans="1:31">
      <c r="A812" s="1090"/>
      <c r="B812" s="1090"/>
      <c r="C812" s="1090"/>
      <c r="D812" s="1090"/>
      <c r="E812" s="1090"/>
      <c r="F812" s="1090"/>
      <c r="G812" s="1090"/>
      <c r="H812" s="1090"/>
      <c r="I812" s="1090"/>
      <c r="J812" s="1090"/>
      <c r="K812" s="1090"/>
      <c r="L812" s="1090"/>
      <c r="M812" s="1090"/>
      <c r="N812" s="1090"/>
      <c r="O812" s="1090"/>
      <c r="P812" s="1090"/>
      <c r="Q812" s="1090"/>
      <c r="R812" s="1090"/>
      <c r="S812" s="1090"/>
      <c r="T812" s="1090"/>
      <c r="U812" s="1090"/>
      <c r="V812" s="1090"/>
      <c r="W812" s="1090"/>
      <c r="X812" s="1090"/>
      <c r="Y812" s="1090"/>
      <c r="Z812" s="1090"/>
      <c r="AA812" s="1090"/>
      <c r="AB812" s="1090"/>
      <c r="AC812" s="1090"/>
      <c r="AD812" s="1090"/>
      <c r="AE812" s="1090"/>
    </row>
    <row r="813" spans="1:31">
      <c r="A813" s="1090"/>
      <c r="B813" s="1090"/>
      <c r="C813" s="1090"/>
      <c r="D813" s="1090"/>
      <c r="E813" s="1090"/>
      <c r="F813" s="1090"/>
      <c r="G813" s="1090"/>
      <c r="H813" s="1090"/>
      <c r="I813" s="1090"/>
      <c r="J813" s="1090"/>
      <c r="K813" s="1090"/>
      <c r="L813" s="1090"/>
      <c r="M813" s="1090"/>
      <c r="N813" s="1090"/>
      <c r="O813" s="1090"/>
      <c r="P813" s="1090"/>
      <c r="Q813" s="1090"/>
      <c r="R813" s="1090"/>
      <c r="S813" s="1090"/>
      <c r="T813" s="1090"/>
      <c r="U813" s="1090"/>
      <c r="V813" s="1090"/>
      <c r="W813" s="1090"/>
      <c r="X813" s="1090"/>
      <c r="Y813" s="1090"/>
      <c r="Z813" s="1090"/>
      <c r="AA813" s="1090"/>
      <c r="AB813" s="1090"/>
      <c r="AC813" s="1090"/>
      <c r="AD813" s="1090"/>
      <c r="AE813" s="1090"/>
    </row>
    <row r="814" spans="1:31">
      <c r="A814" s="1090"/>
      <c r="B814" s="1090"/>
      <c r="C814" s="1090"/>
      <c r="D814" s="1090"/>
      <c r="E814" s="1090"/>
      <c r="F814" s="1090"/>
      <c r="G814" s="1090"/>
      <c r="H814" s="1090"/>
      <c r="I814" s="1090"/>
      <c r="J814" s="1090"/>
      <c r="K814" s="1090"/>
      <c r="L814" s="1090"/>
      <c r="M814" s="1090"/>
      <c r="N814" s="1090"/>
      <c r="O814" s="1090"/>
      <c r="P814" s="1090"/>
      <c r="Q814" s="1090"/>
      <c r="R814" s="1090"/>
      <c r="S814" s="1090"/>
      <c r="T814" s="1090"/>
      <c r="U814" s="1090"/>
      <c r="V814" s="1090"/>
      <c r="W814" s="1090"/>
      <c r="X814" s="1090"/>
      <c r="Y814" s="1090"/>
      <c r="Z814" s="1090"/>
      <c r="AA814" s="1090"/>
      <c r="AB814" s="1090"/>
      <c r="AC814" s="1090"/>
      <c r="AD814" s="1090"/>
      <c r="AE814" s="1090"/>
    </row>
    <row r="815" spans="1:31">
      <c r="A815" s="1090"/>
      <c r="B815" s="1090"/>
      <c r="C815" s="1090"/>
      <c r="D815" s="1090"/>
      <c r="E815" s="1090"/>
      <c r="F815" s="1090"/>
      <c r="G815" s="1090"/>
      <c r="H815" s="1090"/>
      <c r="I815" s="1090"/>
      <c r="J815" s="1090"/>
      <c r="K815" s="1090"/>
      <c r="L815" s="1090"/>
      <c r="M815" s="1090"/>
      <c r="N815" s="1090"/>
      <c r="O815" s="1090"/>
      <c r="P815" s="1090"/>
      <c r="Q815" s="1090"/>
      <c r="R815" s="1090"/>
      <c r="S815" s="1090"/>
      <c r="T815" s="1090"/>
      <c r="U815" s="1090"/>
      <c r="V815" s="1090"/>
      <c r="W815" s="1090"/>
      <c r="X815" s="1090"/>
      <c r="Y815" s="1090"/>
      <c r="Z815" s="1090"/>
      <c r="AA815" s="1090"/>
      <c r="AB815" s="1090"/>
      <c r="AC815" s="1090"/>
      <c r="AD815" s="1090"/>
      <c r="AE815" s="1090"/>
    </row>
    <row r="816" spans="1:31">
      <c r="A816" s="1090"/>
      <c r="B816" s="1090"/>
      <c r="C816" s="1090"/>
      <c r="D816" s="1090"/>
      <c r="E816" s="1090"/>
      <c r="F816" s="1090"/>
      <c r="G816" s="1090"/>
      <c r="H816" s="1090"/>
      <c r="I816" s="1090"/>
      <c r="J816" s="1090"/>
      <c r="K816" s="1090"/>
      <c r="L816" s="1090"/>
      <c r="M816" s="1090"/>
      <c r="N816" s="1090"/>
      <c r="O816" s="1090"/>
      <c r="P816" s="1090"/>
      <c r="Q816" s="1090"/>
      <c r="R816" s="1090"/>
      <c r="S816" s="1090"/>
      <c r="T816" s="1090"/>
      <c r="U816" s="1090"/>
      <c r="V816" s="1090"/>
      <c r="W816" s="1090"/>
      <c r="X816" s="1090"/>
      <c r="Y816" s="1090"/>
      <c r="Z816" s="1090"/>
      <c r="AA816" s="1090"/>
      <c r="AB816" s="1090"/>
      <c r="AC816" s="1090"/>
      <c r="AD816" s="1090"/>
      <c r="AE816" s="1090"/>
    </row>
    <row r="817" spans="1:31">
      <c r="A817" s="1090"/>
      <c r="B817" s="1090"/>
      <c r="C817" s="1090"/>
      <c r="D817" s="1090"/>
      <c r="E817" s="1090"/>
      <c r="F817" s="1090"/>
      <c r="G817" s="1090"/>
      <c r="H817" s="1090"/>
      <c r="I817" s="1090"/>
      <c r="J817" s="1090"/>
      <c r="K817" s="1090"/>
      <c r="L817" s="1090"/>
      <c r="M817" s="1090"/>
      <c r="N817" s="1090"/>
      <c r="O817" s="1090"/>
      <c r="P817" s="1090"/>
      <c r="Q817" s="1090"/>
      <c r="R817" s="1090"/>
      <c r="S817" s="1090"/>
      <c r="T817" s="1090"/>
      <c r="U817" s="1090"/>
      <c r="V817" s="1090"/>
      <c r="W817" s="1090"/>
      <c r="X817" s="1090"/>
      <c r="Y817" s="1090"/>
      <c r="Z817" s="1090"/>
      <c r="AA817" s="1090"/>
      <c r="AB817" s="1090"/>
      <c r="AC817" s="1090"/>
      <c r="AD817" s="1090"/>
      <c r="AE817" s="1090"/>
    </row>
    <row r="818" spans="1:31">
      <c r="A818" s="1090"/>
      <c r="B818" s="1090"/>
      <c r="C818" s="1090"/>
      <c r="D818" s="1090"/>
      <c r="E818" s="1090"/>
      <c r="F818" s="1090"/>
      <c r="G818" s="1090"/>
      <c r="H818" s="1090"/>
      <c r="I818" s="1090"/>
      <c r="J818" s="1090"/>
      <c r="K818" s="1090"/>
      <c r="L818" s="1090"/>
      <c r="M818" s="1090"/>
      <c r="N818" s="1090"/>
      <c r="O818" s="1090"/>
      <c r="P818" s="1090"/>
      <c r="Q818" s="1090"/>
      <c r="R818" s="1090"/>
      <c r="S818" s="1090"/>
      <c r="T818" s="1090"/>
      <c r="U818" s="1090"/>
      <c r="V818" s="1090"/>
      <c r="W818" s="1090"/>
      <c r="X818" s="1090"/>
      <c r="Y818" s="1090"/>
      <c r="Z818" s="1090"/>
      <c r="AA818" s="1090"/>
      <c r="AB818" s="1090"/>
      <c r="AC818" s="1090"/>
      <c r="AD818" s="1090"/>
      <c r="AE818" s="1090"/>
    </row>
    <row r="819" spans="1:31">
      <c r="A819" s="1090"/>
      <c r="B819" s="1090"/>
      <c r="C819" s="1090"/>
      <c r="D819" s="1090"/>
      <c r="E819" s="1090"/>
      <c r="F819" s="1090"/>
      <c r="G819" s="1090"/>
      <c r="H819" s="1090"/>
      <c r="I819" s="1090"/>
      <c r="J819" s="1090"/>
      <c r="K819" s="1090"/>
      <c r="L819" s="1090"/>
      <c r="M819" s="1090"/>
      <c r="N819" s="1090"/>
      <c r="O819" s="1090"/>
      <c r="P819" s="1090"/>
      <c r="Q819" s="1090"/>
      <c r="R819" s="1090"/>
      <c r="S819" s="1090"/>
      <c r="T819" s="1090"/>
      <c r="U819" s="1090"/>
      <c r="V819" s="1090"/>
      <c r="W819" s="1090"/>
      <c r="X819" s="1090"/>
      <c r="Y819" s="1090"/>
      <c r="Z819" s="1090"/>
      <c r="AA819" s="1090"/>
      <c r="AB819" s="1090"/>
      <c r="AC819" s="1090"/>
      <c r="AD819" s="1090"/>
      <c r="AE819" s="1090"/>
    </row>
    <row r="820" spans="1:31">
      <c r="A820" s="1090"/>
      <c r="B820" s="1090"/>
      <c r="C820" s="1090"/>
      <c r="D820" s="1090"/>
      <c r="E820" s="1090"/>
      <c r="F820" s="1090"/>
      <c r="G820" s="1090"/>
      <c r="H820" s="1090"/>
      <c r="I820" s="1090"/>
      <c r="J820" s="1090"/>
      <c r="K820" s="1090"/>
      <c r="L820" s="1090"/>
      <c r="M820" s="1090"/>
      <c r="N820" s="1090"/>
      <c r="O820" s="1090"/>
      <c r="P820" s="1090"/>
      <c r="Q820" s="1090"/>
      <c r="R820" s="1090"/>
      <c r="S820" s="1090"/>
      <c r="T820" s="1090"/>
      <c r="U820" s="1090"/>
      <c r="V820" s="1090"/>
      <c r="W820" s="1090"/>
      <c r="X820" s="1090"/>
      <c r="Y820" s="1090"/>
      <c r="Z820" s="1090"/>
      <c r="AA820" s="1090"/>
      <c r="AB820" s="1090"/>
      <c r="AC820" s="1090"/>
      <c r="AD820" s="1090"/>
      <c r="AE820" s="1090"/>
    </row>
    <row r="821" spans="1:31">
      <c r="A821" s="1090"/>
      <c r="B821" s="1090"/>
      <c r="C821" s="1090"/>
      <c r="D821" s="1090"/>
      <c r="E821" s="1090"/>
      <c r="F821" s="1090"/>
      <c r="G821" s="1090"/>
      <c r="H821" s="1090"/>
      <c r="I821" s="1090"/>
      <c r="J821" s="1090"/>
      <c r="K821" s="1090"/>
      <c r="L821" s="1090"/>
      <c r="M821" s="1090"/>
      <c r="N821" s="1090"/>
      <c r="O821" s="1090"/>
      <c r="P821" s="1090"/>
      <c r="Q821" s="1090"/>
      <c r="R821" s="1090"/>
      <c r="S821" s="1090"/>
      <c r="T821" s="1090"/>
      <c r="U821" s="1090"/>
      <c r="V821" s="1090"/>
      <c r="W821" s="1090"/>
      <c r="X821" s="1090"/>
      <c r="Y821" s="1090"/>
      <c r="Z821" s="1090"/>
      <c r="AA821" s="1090"/>
      <c r="AB821" s="1090"/>
      <c r="AC821" s="1090"/>
      <c r="AD821" s="1090"/>
      <c r="AE821" s="1090"/>
    </row>
    <row r="822" spans="1:31">
      <c r="A822" s="1090"/>
      <c r="B822" s="1090"/>
      <c r="C822" s="1090"/>
      <c r="D822" s="1090"/>
      <c r="E822" s="1090"/>
      <c r="F822" s="1090"/>
      <c r="G822" s="1090"/>
      <c r="H822" s="1090"/>
      <c r="I822" s="1090"/>
      <c r="J822" s="1090"/>
      <c r="K822" s="1090"/>
      <c r="L822" s="1090"/>
      <c r="M822" s="1090"/>
      <c r="N822" s="1090"/>
      <c r="O822" s="1090"/>
      <c r="P822" s="1090"/>
      <c r="Q822" s="1090"/>
      <c r="R822" s="1090"/>
      <c r="S822" s="1090"/>
      <c r="T822" s="1090"/>
      <c r="U822" s="1090"/>
      <c r="V822" s="1090"/>
      <c r="W822" s="1090"/>
      <c r="X822" s="1090"/>
      <c r="Y822" s="1090"/>
      <c r="Z822" s="1090"/>
      <c r="AA822" s="1090"/>
      <c r="AB822" s="1090"/>
      <c r="AC822" s="1090"/>
      <c r="AD822" s="1090"/>
      <c r="AE822" s="1090"/>
    </row>
    <row r="823" spans="1:31">
      <c r="A823" s="1090"/>
      <c r="B823" s="1090"/>
      <c r="C823" s="1090"/>
      <c r="D823" s="1090"/>
      <c r="E823" s="1090"/>
      <c r="F823" s="1090"/>
      <c r="G823" s="1090"/>
      <c r="H823" s="1090"/>
      <c r="I823" s="1090"/>
      <c r="J823" s="1090"/>
      <c r="K823" s="1090"/>
      <c r="L823" s="1090"/>
      <c r="M823" s="1090"/>
      <c r="N823" s="1090"/>
      <c r="O823" s="1090"/>
      <c r="P823" s="1090"/>
      <c r="Q823" s="1090"/>
      <c r="R823" s="1090"/>
      <c r="S823" s="1090"/>
      <c r="T823" s="1090"/>
      <c r="U823" s="1090"/>
      <c r="V823" s="1090"/>
      <c r="W823" s="1090"/>
      <c r="X823" s="1090"/>
      <c r="Y823" s="1090"/>
      <c r="Z823" s="1090"/>
      <c r="AA823" s="1090"/>
      <c r="AB823" s="1090"/>
      <c r="AC823" s="1090"/>
      <c r="AD823" s="1090"/>
      <c r="AE823" s="1090"/>
    </row>
    <row r="824" spans="1:31">
      <c r="A824" s="1090"/>
      <c r="B824" s="1090"/>
      <c r="C824" s="1090"/>
      <c r="D824" s="1090"/>
      <c r="E824" s="1090"/>
      <c r="F824" s="1090"/>
      <c r="G824" s="1090"/>
      <c r="H824" s="1090"/>
      <c r="I824" s="1090"/>
      <c r="J824" s="1090"/>
      <c r="K824" s="1090"/>
      <c r="L824" s="1090"/>
      <c r="M824" s="1090"/>
      <c r="N824" s="1090"/>
      <c r="O824" s="1090"/>
      <c r="P824" s="1090"/>
      <c r="Q824" s="1090"/>
      <c r="R824" s="1090"/>
      <c r="S824" s="1090"/>
      <c r="T824" s="1090"/>
      <c r="U824" s="1090"/>
      <c r="V824" s="1090"/>
      <c r="W824" s="1090"/>
      <c r="X824" s="1090"/>
      <c r="Y824" s="1090"/>
      <c r="Z824" s="1090"/>
      <c r="AA824" s="1090"/>
      <c r="AB824" s="1090"/>
      <c r="AC824" s="1090"/>
      <c r="AD824" s="1090"/>
      <c r="AE824" s="1090"/>
    </row>
    <row r="825" spans="1:31">
      <c r="A825" s="1090"/>
      <c r="B825" s="1090"/>
      <c r="C825" s="1090"/>
      <c r="D825" s="1090"/>
      <c r="E825" s="1090"/>
      <c r="F825" s="1090"/>
      <c r="G825" s="1090"/>
      <c r="H825" s="1090"/>
      <c r="I825" s="1090"/>
      <c r="J825" s="1090"/>
      <c r="K825" s="1090"/>
      <c r="L825" s="1090"/>
      <c r="M825" s="1090"/>
      <c r="N825" s="1090"/>
      <c r="O825" s="1090"/>
      <c r="P825" s="1090"/>
      <c r="Q825" s="1090"/>
      <c r="R825" s="1090"/>
      <c r="S825" s="1090"/>
      <c r="T825" s="1090"/>
      <c r="U825" s="1090"/>
      <c r="V825" s="1090"/>
      <c r="W825" s="1090"/>
      <c r="X825" s="1090"/>
      <c r="Y825" s="1090"/>
      <c r="Z825" s="1090"/>
      <c r="AA825" s="1090"/>
      <c r="AB825" s="1090"/>
      <c r="AC825" s="1090"/>
      <c r="AD825" s="1090"/>
      <c r="AE825" s="1090"/>
    </row>
    <row r="826" spans="1:31">
      <c r="A826" s="1090"/>
      <c r="B826" s="1090"/>
      <c r="C826" s="1090"/>
      <c r="D826" s="1090"/>
      <c r="E826" s="1090"/>
      <c r="F826" s="1090"/>
      <c r="G826" s="1090"/>
      <c r="H826" s="1090"/>
      <c r="I826" s="1090"/>
      <c r="J826" s="1090"/>
      <c r="K826" s="1090"/>
      <c r="L826" s="1090"/>
      <c r="M826" s="1090"/>
      <c r="N826" s="1090"/>
      <c r="O826" s="1090"/>
      <c r="P826" s="1090"/>
      <c r="Q826" s="1090"/>
      <c r="R826" s="1090"/>
      <c r="S826" s="1090"/>
      <c r="T826" s="1090"/>
      <c r="U826" s="1090"/>
      <c r="V826" s="1090"/>
      <c r="W826" s="1090"/>
      <c r="X826" s="1090"/>
      <c r="Y826" s="1090"/>
      <c r="Z826" s="1090"/>
      <c r="AA826" s="1090"/>
      <c r="AB826" s="1090"/>
      <c r="AC826" s="1090"/>
      <c r="AD826" s="1090"/>
      <c r="AE826" s="1090"/>
    </row>
    <row r="827" spans="1:31">
      <c r="A827" s="1090"/>
      <c r="B827" s="1090"/>
      <c r="C827" s="1090"/>
      <c r="D827" s="1090"/>
      <c r="E827" s="1090"/>
      <c r="F827" s="1090"/>
      <c r="G827" s="1090"/>
      <c r="H827" s="1090"/>
      <c r="I827" s="1090"/>
      <c r="J827" s="1090"/>
      <c r="K827" s="1090"/>
      <c r="L827" s="1090"/>
      <c r="M827" s="1090"/>
      <c r="N827" s="1090"/>
      <c r="O827" s="1090"/>
      <c r="P827" s="1090"/>
      <c r="Q827" s="1090"/>
      <c r="R827" s="1090"/>
      <c r="S827" s="1090"/>
      <c r="T827" s="1090"/>
      <c r="U827" s="1090"/>
      <c r="V827" s="1090"/>
      <c r="W827" s="1090"/>
      <c r="X827" s="1090"/>
      <c r="Y827" s="1090"/>
      <c r="Z827" s="1090"/>
      <c r="AA827" s="1090"/>
      <c r="AB827" s="1090"/>
      <c r="AC827" s="1090"/>
      <c r="AD827" s="1090"/>
      <c r="AE827" s="1090"/>
    </row>
    <row r="828" spans="1:31">
      <c r="A828" s="1090"/>
      <c r="B828" s="1090"/>
      <c r="C828" s="1090"/>
      <c r="D828" s="1090"/>
      <c r="E828" s="1090"/>
      <c r="F828" s="1090"/>
      <c r="G828" s="1090"/>
      <c r="H828" s="1090"/>
      <c r="I828" s="1090"/>
      <c r="J828" s="1090"/>
      <c r="K828" s="1090"/>
      <c r="L828" s="1090"/>
      <c r="M828" s="1090"/>
      <c r="N828" s="1090"/>
      <c r="O828" s="1090"/>
      <c r="P828" s="1090"/>
      <c r="Q828" s="1090"/>
      <c r="R828" s="1090"/>
      <c r="S828" s="1090"/>
      <c r="T828" s="1090"/>
      <c r="U828" s="1090"/>
      <c r="V828" s="1090"/>
      <c r="W828" s="1090"/>
      <c r="X828" s="1090"/>
      <c r="Y828" s="1090"/>
      <c r="Z828" s="1090"/>
      <c r="AA828" s="1090"/>
      <c r="AB828" s="1090"/>
      <c r="AC828" s="1090"/>
      <c r="AD828" s="1090"/>
      <c r="AE828" s="1090"/>
    </row>
    <row r="829" spans="1:31">
      <c r="A829" s="1090"/>
      <c r="B829" s="1090"/>
      <c r="C829" s="1090"/>
      <c r="D829" s="1090"/>
      <c r="E829" s="1090"/>
      <c r="F829" s="1090"/>
      <c r="G829" s="1090"/>
      <c r="H829" s="1090"/>
      <c r="I829" s="1090"/>
      <c r="J829" s="1090"/>
      <c r="K829" s="1090"/>
      <c r="L829" s="1090"/>
      <c r="M829" s="1090"/>
      <c r="N829" s="1090"/>
      <c r="O829" s="1090"/>
      <c r="P829" s="1090"/>
      <c r="Q829" s="1090"/>
      <c r="R829" s="1090"/>
      <c r="S829" s="1090"/>
      <c r="T829" s="1090"/>
      <c r="U829" s="1090"/>
      <c r="V829" s="1090"/>
      <c r="W829" s="1090"/>
      <c r="X829" s="1090"/>
      <c r="Y829" s="1090"/>
      <c r="Z829" s="1090"/>
      <c r="AA829" s="1090"/>
      <c r="AB829" s="1090"/>
      <c r="AC829" s="1090"/>
      <c r="AD829" s="1090"/>
      <c r="AE829" s="1090"/>
    </row>
    <row r="830" spans="1:31">
      <c r="A830" s="1090"/>
      <c r="B830" s="1090"/>
      <c r="C830" s="1090"/>
      <c r="D830" s="1090"/>
      <c r="E830" s="1090"/>
      <c r="F830" s="1090"/>
      <c r="G830" s="1090"/>
      <c r="H830" s="1090"/>
      <c r="I830" s="1090"/>
      <c r="J830" s="1090"/>
      <c r="K830" s="1090"/>
      <c r="L830" s="1090"/>
      <c r="M830" s="1090"/>
      <c r="N830" s="1090"/>
      <c r="O830" s="1090"/>
      <c r="P830" s="1090"/>
      <c r="Q830" s="1090"/>
      <c r="R830" s="1090"/>
      <c r="S830" s="1090"/>
      <c r="T830" s="1090"/>
      <c r="U830" s="1090"/>
      <c r="V830" s="1090"/>
      <c r="W830" s="1090"/>
      <c r="X830" s="1090"/>
      <c r="Y830" s="1090"/>
      <c r="Z830" s="1090"/>
      <c r="AA830" s="1090"/>
      <c r="AB830" s="1090"/>
      <c r="AC830" s="1090"/>
      <c r="AD830" s="1090"/>
      <c r="AE830" s="1090"/>
    </row>
    <row r="831" spans="1:31">
      <c r="A831" s="1090"/>
      <c r="B831" s="1090"/>
      <c r="C831" s="1090"/>
      <c r="D831" s="1090"/>
      <c r="E831" s="1090"/>
      <c r="F831" s="1090"/>
      <c r="G831" s="1090"/>
      <c r="H831" s="1090"/>
      <c r="I831" s="1090"/>
      <c r="J831" s="1090"/>
      <c r="K831" s="1090"/>
      <c r="L831" s="1090"/>
      <c r="M831" s="1090"/>
      <c r="N831" s="1090"/>
      <c r="O831" s="1090"/>
      <c r="P831" s="1090"/>
      <c r="Q831" s="1090"/>
      <c r="R831" s="1090"/>
      <c r="S831" s="1090"/>
      <c r="T831" s="1090"/>
      <c r="U831" s="1090"/>
      <c r="V831" s="1090"/>
      <c r="W831" s="1090"/>
      <c r="X831" s="1090"/>
      <c r="Y831" s="1090"/>
      <c r="Z831" s="1090"/>
      <c r="AA831" s="1090"/>
      <c r="AB831" s="1090"/>
      <c r="AC831" s="1090"/>
      <c r="AD831" s="1090"/>
      <c r="AE831" s="1090"/>
    </row>
    <row r="832" spans="1:31">
      <c r="A832" s="1090"/>
      <c r="B832" s="1090"/>
      <c r="C832" s="1090"/>
      <c r="D832" s="1090"/>
      <c r="E832" s="1090"/>
      <c r="F832" s="1090"/>
      <c r="G832" s="1090"/>
      <c r="H832" s="1090"/>
      <c r="I832" s="1090"/>
      <c r="J832" s="1090"/>
      <c r="K832" s="1090"/>
      <c r="L832" s="1090"/>
      <c r="M832" s="1090"/>
      <c r="N832" s="1090"/>
      <c r="O832" s="1090"/>
      <c r="P832" s="1090"/>
      <c r="Q832" s="1090"/>
      <c r="R832" s="1090"/>
      <c r="S832" s="1090"/>
      <c r="T832" s="1090"/>
      <c r="U832" s="1090"/>
      <c r="V832" s="1090"/>
      <c r="W832" s="1090"/>
      <c r="X832" s="1090"/>
      <c r="Y832" s="1090"/>
      <c r="Z832" s="1090"/>
      <c r="AA832" s="1090"/>
      <c r="AB832" s="1090"/>
      <c r="AC832" s="1090"/>
      <c r="AD832" s="1090"/>
      <c r="AE832" s="1090"/>
    </row>
    <row r="833" spans="1:31">
      <c r="A833" s="1090"/>
      <c r="B833" s="1090"/>
      <c r="C833" s="1090"/>
      <c r="D833" s="1090"/>
      <c r="E833" s="1090"/>
      <c r="F833" s="1090"/>
      <c r="G833" s="1090"/>
      <c r="H833" s="1090"/>
      <c r="I833" s="1090"/>
      <c r="J833" s="1090"/>
      <c r="K833" s="1090"/>
      <c r="L833" s="1090"/>
      <c r="M833" s="1090"/>
      <c r="N833" s="1090"/>
      <c r="O833" s="1090"/>
      <c r="P833" s="1090"/>
      <c r="Q833" s="1090"/>
      <c r="R833" s="1090"/>
      <c r="S833" s="1090"/>
      <c r="T833" s="1090"/>
      <c r="U833" s="1090"/>
      <c r="V833" s="1090"/>
      <c r="W833" s="1090"/>
      <c r="X833" s="1090"/>
      <c r="Y833" s="1090"/>
      <c r="Z833" s="1090"/>
      <c r="AA833" s="1090"/>
      <c r="AB833" s="1090"/>
      <c r="AC833" s="1090"/>
      <c r="AD833" s="1090"/>
      <c r="AE833" s="1090"/>
    </row>
    <row r="834" spans="1:31">
      <c r="A834" s="1090"/>
      <c r="B834" s="1090"/>
      <c r="C834" s="1090"/>
      <c r="D834" s="1090"/>
      <c r="E834" s="1090"/>
      <c r="F834" s="1090"/>
      <c r="G834" s="1090"/>
      <c r="H834" s="1090"/>
      <c r="I834" s="1090"/>
      <c r="J834" s="1090"/>
      <c r="K834" s="1090"/>
      <c r="L834" s="1090"/>
      <c r="M834" s="1090"/>
      <c r="N834" s="1090"/>
      <c r="O834" s="1090"/>
      <c r="P834" s="1090"/>
      <c r="Q834" s="1090"/>
      <c r="R834" s="1090"/>
      <c r="S834" s="1090"/>
      <c r="T834" s="1090"/>
      <c r="U834" s="1090"/>
      <c r="V834" s="1090"/>
      <c r="W834" s="1090"/>
      <c r="X834" s="1090"/>
      <c r="Y834" s="1090"/>
      <c r="Z834" s="1090"/>
      <c r="AA834" s="1090"/>
      <c r="AB834" s="1090"/>
      <c r="AC834" s="1090"/>
      <c r="AD834" s="1090"/>
      <c r="AE834" s="1090"/>
    </row>
    <row r="835" spans="1:31">
      <c r="A835" s="1090"/>
      <c r="B835" s="1090"/>
      <c r="C835" s="1090"/>
      <c r="D835" s="1090"/>
      <c r="E835" s="1090"/>
      <c r="F835" s="1090"/>
      <c r="G835" s="1090"/>
      <c r="H835" s="1090"/>
      <c r="I835" s="1090"/>
      <c r="J835" s="1090"/>
      <c r="K835" s="1090"/>
      <c r="L835" s="1090"/>
      <c r="M835" s="1090"/>
      <c r="N835" s="1090"/>
      <c r="O835" s="1090"/>
      <c r="P835" s="1090"/>
      <c r="Q835" s="1090"/>
      <c r="R835" s="1090"/>
      <c r="S835" s="1090"/>
      <c r="T835" s="1090"/>
      <c r="U835" s="1090"/>
      <c r="V835" s="1090"/>
      <c r="W835" s="1090"/>
      <c r="X835" s="1090"/>
      <c r="Y835" s="1090"/>
      <c r="Z835" s="1090"/>
      <c r="AA835" s="1090"/>
      <c r="AB835" s="1090"/>
      <c r="AC835" s="1090"/>
      <c r="AD835" s="1090"/>
      <c r="AE835" s="1090"/>
    </row>
    <row r="836" spans="1:31">
      <c r="A836" s="1090"/>
      <c r="B836" s="1090"/>
      <c r="C836" s="1090"/>
      <c r="D836" s="1090"/>
      <c r="E836" s="1090"/>
      <c r="F836" s="1090"/>
      <c r="G836" s="1090"/>
      <c r="H836" s="1090"/>
      <c r="I836" s="1090"/>
      <c r="J836" s="1090"/>
      <c r="K836" s="1090"/>
      <c r="L836" s="1090"/>
      <c r="M836" s="1090"/>
      <c r="N836" s="1090"/>
      <c r="O836" s="1090"/>
      <c r="P836" s="1090"/>
      <c r="Q836" s="1090"/>
      <c r="R836" s="1090"/>
      <c r="S836" s="1090"/>
      <c r="T836" s="1090"/>
      <c r="U836" s="1090"/>
      <c r="V836" s="1090"/>
      <c r="W836" s="1090"/>
      <c r="X836" s="1090"/>
      <c r="Y836" s="1090"/>
      <c r="Z836" s="1090"/>
      <c r="AA836" s="1090"/>
      <c r="AB836" s="1090"/>
      <c r="AC836" s="1090"/>
      <c r="AD836" s="1090"/>
      <c r="AE836" s="1090"/>
    </row>
    <row r="837" spans="1:31">
      <c r="A837" s="1090"/>
      <c r="B837" s="1090"/>
      <c r="C837" s="1090"/>
      <c r="D837" s="1090"/>
      <c r="E837" s="1090"/>
      <c r="F837" s="1090"/>
      <c r="G837" s="1090"/>
      <c r="H837" s="1090"/>
      <c r="I837" s="1090"/>
      <c r="J837" s="1090"/>
      <c r="K837" s="1090"/>
      <c r="L837" s="1090"/>
      <c r="M837" s="1090"/>
      <c r="N837" s="1090"/>
      <c r="O837" s="1090"/>
      <c r="P837" s="1090"/>
      <c r="Q837" s="1090"/>
      <c r="R837" s="1090"/>
      <c r="S837" s="1090"/>
      <c r="T837" s="1090"/>
      <c r="U837" s="1090"/>
      <c r="V837" s="1090"/>
      <c r="W837" s="1090"/>
      <c r="X837" s="1090"/>
      <c r="Y837" s="1090"/>
      <c r="Z837" s="1090"/>
      <c r="AA837" s="1090"/>
      <c r="AB837" s="1090"/>
      <c r="AC837" s="1090"/>
      <c r="AD837" s="1090"/>
      <c r="AE837" s="1090"/>
    </row>
    <row r="838" spans="1:31">
      <c r="A838" s="1090"/>
      <c r="B838" s="1090"/>
      <c r="C838" s="1090"/>
      <c r="D838" s="1090"/>
      <c r="E838" s="1090"/>
      <c r="F838" s="1090"/>
      <c r="G838" s="1090"/>
      <c r="H838" s="1090"/>
      <c r="I838" s="1090"/>
      <c r="J838" s="1090"/>
      <c r="K838" s="1090"/>
      <c r="L838" s="1090"/>
      <c r="M838" s="1090"/>
      <c r="N838" s="1090"/>
      <c r="O838" s="1090"/>
      <c r="P838" s="1090"/>
      <c r="Q838" s="1090"/>
      <c r="R838" s="1090"/>
      <c r="S838" s="1090"/>
      <c r="T838" s="1090"/>
      <c r="U838" s="1090"/>
      <c r="V838" s="1090"/>
      <c r="W838" s="1090"/>
      <c r="X838" s="1090"/>
      <c r="Y838" s="1090"/>
      <c r="Z838" s="1090"/>
      <c r="AA838" s="1090"/>
      <c r="AB838" s="1090"/>
      <c r="AC838" s="1090"/>
      <c r="AD838" s="1090"/>
      <c r="AE838" s="1090"/>
    </row>
    <row r="839" spans="1:31">
      <c r="A839" s="1090"/>
      <c r="B839" s="1090"/>
      <c r="C839" s="1090"/>
      <c r="D839" s="1090"/>
      <c r="E839" s="1090"/>
      <c r="F839" s="1090"/>
      <c r="G839" s="1090"/>
      <c r="H839" s="1090"/>
      <c r="I839" s="1090"/>
      <c r="J839" s="1090"/>
      <c r="K839" s="1090"/>
      <c r="L839" s="1090"/>
      <c r="M839" s="1090"/>
      <c r="N839" s="1090"/>
      <c r="O839" s="1090"/>
      <c r="P839" s="1090"/>
      <c r="Q839" s="1090"/>
      <c r="R839" s="1090"/>
      <c r="S839" s="1090"/>
      <c r="T839" s="1090"/>
      <c r="U839" s="1090"/>
      <c r="V839" s="1090"/>
      <c r="W839" s="1090"/>
      <c r="X839" s="1090"/>
      <c r="Y839" s="1090"/>
      <c r="Z839" s="1090"/>
      <c r="AA839" s="1090"/>
      <c r="AB839" s="1090"/>
      <c r="AC839" s="1090"/>
      <c r="AD839" s="1090"/>
      <c r="AE839" s="1090"/>
    </row>
    <row r="840" spans="1:31">
      <c r="A840" s="1090"/>
      <c r="B840" s="1090"/>
      <c r="C840" s="1090"/>
      <c r="D840" s="1090"/>
      <c r="E840" s="1090"/>
      <c r="F840" s="1090"/>
      <c r="G840" s="1090"/>
      <c r="H840" s="1090"/>
      <c r="I840" s="1090"/>
      <c r="J840" s="1090"/>
      <c r="K840" s="1090"/>
      <c r="L840" s="1090"/>
      <c r="M840" s="1090"/>
      <c r="N840" s="1090"/>
      <c r="O840" s="1090"/>
      <c r="P840" s="1090"/>
      <c r="Q840" s="1090"/>
      <c r="R840" s="1090"/>
      <c r="S840" s="1090"/>
      <c r="T840" s="1090"/>
      <c r="U840" s="1090"/>
      <c r="V840" s="1090"/>
      <c r="W840" s="1090"/>
      <c r="X840" s="1090"/>
      <c r="Y840" s="1090"/>
      <c r="Z840" s="1090"/>
      <c r="AA840" s="1090"/>
      <c r="AB840" s="1090"/>
      <c r="AC840" s="1090"/>
      <c r="AD840" s="1090"/>
      <c r="AE840" s="1090"/>
    </row>
    <row r="841" spans="1:31">
      <c r="A841" s="1090"/>
      <c r="B841" s="1090"/>
      <c r="C841" s="1090"/>
      <c r="D841" s="1090"/>
      <c r="E841" s="1090"/>
      <c r="F841" s="1090"/>
      <c r="G841" s="1090"/>
      <c r="H841" s="1090"/>
      <c r="I841" s="1090"/>
      <c r="J841" s="1090"/>
      <c r="K841" s="1090"/>
      <c r="L841" s="1090"/>
      <c r="M841" s="1090"/>
      <c r="N841" s="1090"/>
      <c r="O841" s="1090"/>
      <c r="P841" s="1090"/>
      <c r="Q841" s="1090"/>
      <c r="R841" s="1090"/>
      <c r="S841" s="1090"/>
      <c r="T841" s="1090"/>
      <c r="U841" s="1090"/>
      <c r="V841" s="1090"/>
      <c r="W841" s="1090"/>
      <c r="X841" s="1090"/>
      <c r="Y841" s="1090"/>
      <c r="Z841" s="1090"/>
      <c r="AA841" s="1090"/>
      <c r="AB841" s="1090"/>
      <c r="AC841" s="1090"/>
      <c r="AD841" s="1090"/>
      <c r="AE841" s="1090"/>
    </row>
    <row r="842" spans="1:31">
      <c r="A842" s="1090"/>
      <c r="B842" s="1090"/>
      <c r="C842" s="1090"/>
      <c r="D842" s="1090"/>
      <c r="E842" s="1090"/>
      <c r="F842" s="1090"/>
      <c r="G842" s="1090"/>
      <c r="H842" s="1090"/>
      <c r="I842" s="1090"/>
      <c r="J842" s="1090"/>
      <c r="K842" s="1090"/>
      <c r="L842" s="1090"/>
      <c r="M842" s="1090"/>
      <c r="N842" s="1090"/>
      <c r="O842" s="1090"/>
      <c r="P842" s="1090"/>
      <c r="Q842" s="1090"/>
      <c r="R842" s="1090"/>
      <c r="S842" s="1090"/>
      <c r="T842" s="1090"/>
      <c r="U842" s="1090"/>
      <c r="V842" s="1090"/>
      <c r="W842" s="1090"/>
      <c r="X842" s="1090"/>
      <c r="Y842" s="1090"/>
      <c r="Z842" s="1090"/>
      <c r="AA842" s="1090"/>
      <c r="AB842" s="1090"/>
      <c r="AC842" s="1090"/>
      <c r="AD842" s="1090"/>
      <c r="AE842" s="1090"/>
    </row>
    <row r="843" spans="1:31">
      <c r="A843" s="1090"/>
      <c r="B843" s="1090"/>
      <c r="C843" s="1090"/>
      <c r="D843" s="1090"/>
      <c r="E843" s="1090"/>
      <c r="F843" s="1090"/>
      <c r="G843" s="1090"/>
      <c r="H843" s="1090"/>
      <c r="I843" s="1090"/>
      <c r="J843" s="1090"/>
      <c r="K843" s="1090"/>
      <c r="L843" s="1090"/>
      <c r="M843" s="1090"/>
      <c r="N843" s="1090"/>
      <c r="O843" s="1090"/>
      <c r="P843" s="1090"/>
      <c r="Q843" s="1090"/>
      <c r="R843" s="1090"/>
      <c r="S843" s="1090"/>
      <c r="T843" s="1090"/>
      <c r="U843" s="1090"/>
      <c r="V843" s="1090"/>
      <c r="W843" s="1090"/>
      <c r="X843" s="1090"/>
      <c r="Y843" s="1090"/>
      <c r="Z843" s="1090"/>
      <c r="AA843" s="1090"/>
      <c r="AB843" s="1090"/>
      <c r="AC843" s="1090"/>
      <c r="AD843" s="1090"/>
      <c r="AE843" s="1090"/>
    </row>
    <row r="844" spans="1:31">
      <c r="A844" s="1090"/>
      <c r="B844" s="1090"/>
      <c r="C844" s="1090"/>
      <c r="D844" s="1090"/>
      <c r="E844" s="1090"/>
      <c r="F844" s="1090"/>
      <c r="G844" s="1090"/>
      <c r="H844" s="1090"/>
      <c r="I844" s="1090"/>
      <c r="J844" s="1090"/>
      <c r="K844" s="1090"/>
      <c r="L844" s="1090"/>
      <c r="M844" s="1090"/>
      <c r="N844" s="1090"/>
      <c r="O844" s="1090"/>
      <c r="P844" s="1090"/>
      <c r="Q844" s="1090"/>
      <c r="R844" s="1090"/>
      <c r="S844" s="1090"/>
      <c r="T844" s="1090"/>
      <c r="U844" s="1090"/>
      <c r="V844" s="1090"/>
      <c r="W844" s="1090"/>
      <c r="X844" s="1090"/>
      <c r="Y844" s="1090"/>
      <c r="Z844" s="1090"/>
      <c r="AA844" s="1090"/>
      <c r="AB844" s="1090"/>
      <c r="AC844" s="1090"/>
      <c r="AD844" s="1090"/>
      <c r="AE844" s="1090"/>
    </row>
    <row r="845" spans="1:31">
      <c r="A845" s="1090"/>
      <c r="B845" s="1090"/>
      <c r="C845" s="1090"/>
      <c r="D845" s="1090"/>
      <c r="E845" s="1090"/>
      <c r="F845" s="1090"/>
      <c r="G845" s="1090"/>
      <c r="H845" s="1090"/>
      <c r="I845" s="1090"/>
      <c r="J845" s="1090"/>
      <c r="K845" s="1090"/>
      <c r="L845" s="1090"/>
      <c r="M845" s="1090"/>
      <c r="N845" s="1090"/>
      <c r="O845" s="1090"/>
      <c r="P845" s="1090"/>
      <c r="Q845" s="1090"/>
      <c r="R845" s="1090"/>
      <c r="S845" s="1090"/>
      <c r="T845" s="1090"/>
      <c r="U845" s="1090"/>
      <c r="V845" s="1090"/>
      <c r="W845" s="1090"/>
      <c r="X845" s="1090"/>
      <c r="Y845" s="1090"/>
      <c r="Z845" s="1090"/>
      <c r="AA845" s="1090"/>
      <c r="AB845" s="1090"/>
      <c r="AC845" s="1090"/>
      <c r="AD845" s="1090"/>
      <c r="AE845" s="1090"/>
    </row>
    <row r="846" spans="1:31">
      <c r="A846" s="1090"/>
      <c r="B846" s="1090"/>
      <c r="C846" s="1090"/>
      <c r="D846" s="1090"/>
      <c r="E846" s="1090"/>
      <c r="F846" s="1090"/>
      <c r="G846" s="1090"/>
      <c r="H846" s="1090"/>
      <c r="I846" s="1090"/>
      <c r="J846" s="1090"/>
      <c r="K846" s="1090"/>
      <c r="L846" s="1090"/>
      <c r="M846" s="1090"/>
      <c r="N846" s="1090"/>
      <c r="O846" s="1090"/>
      <c r="P846" s="1090"/>
      <c r="Q846" s="1090"/>
      <c r="R846" s="1090"/>
      <c r="S846" s="1090"/>
      <c r="T846" s="1090"/>
      <c r="U846" s="1090"/>
      <c r="V846" s="1090"/>
      <c r="W846" s="1090"/>
      <c r="X846" s="1090"/>
      <c r="Y846" s="1090"/>
      <c r="Z846" s="1090"/>
      <c r="AA846" s="1090"/>
      <c r="AB846" s="1090"/>
      <c r="AC846" s="1090"/>
      <c r="AD846" s="1090"/>
      <c r="AE846" s="1090"/>
    </row>
    <row r="847" spans="1:31">
      <c r="A847" s="1090"/>
      <c r="B847" s="1090"/>
      <c r="C847" s="1090"/>
      <c r="D847" s="1090"/>
      <c r="E847" s="1090"/>
      <c r="F847" s="1090"/>
      <c r="G847" s="1090"/>
      <c r="H847" s="1090"/>
      <c r="I847" s="1090"/>
      <c r="J847" s="1090"/>
      <c r="K847" s="1090"/>
      <c r="L847" s="1090"/>
      <c r="M847" s="1090"/>
      <c r="N847" s="1090"/>
      <c r="O847" s="1090"/>
      <c r="P847" s="1090"/>
      <c r="Q847" s="1090"/>
      <c r="R847" s="1090"/>
      <c r="S847" s="1090"/>
      <c r="T847" s="1090"/>
      <c r="U847" s="1090"/>
      <c r="V847" s="1090"/>
      <c r="W847" s="1090"/>
      <c r="X847" s="1090"/>
      <c r="Y847" s="1090"/>
      <c r="Z847" s="1090"/>
      <c r="AA847" s="1090"/>
      <c r="AB847" s="1090"/>
      <c r="AC847" s="1090"/>
      <c r="AD847" s="1090"/>
      <c r="AE847" s="1090"/>
    </row>
    <row r="848" spans="1:31">
      <c r="A848" s="1090"/>
      <c r="B848" s="1090"/>
      <c r="C848" s="1090"/>
      <c r="D848" s="1090"/>
      <c r="E848" s="1090"/>
      <c r="F848" s="1090"/>
      <c r="G848" s="1090"/>
      <c r="H848" s="1090"/>
      <c r="I848" s="1090"/>
      <c r="J848" s="1090"/>
      <c r="K848" s="1090"/>
      <c r="L848" s="1090"/>
      <c r="M848" s="1090"/>
      <c r="N848" s="1090"/>
      <c r="O848" s="1090"/>
      <c r="P848" s="1090"/>
      <c r="Q848" s="1090"/>
      <c r="R848" s="1090"/>
      <c r="S848" s="1090"/>
      <c r="T848" s="1090"/>
      <c r="U848" s="1090"/>
      <c r="V848" s="1090"/>
      <c r="W848" s="1090"/>
      <c r="X848" s="1090"/>
      <c r="Y848" s="1090"/>
      <c r="Z848" s="1090"/>
      <c r="AA848" s="1090"/>
      <c r="AB848" s="1090"/>
      <c r="AC848" s="1090"/>
      <c r="AD848" s="1090"/>
      <c r="AE848" s="1090"/>
    </row>
    <row r="849" spans="1:31">
      <c r="A849" s="1090"/>
      <c r="B849" s="1090"/>
      <c r="C849" s="1090"/>
      <c r="D849" s="1090"/>
      <c r="E849" s="1090"/>
      <c r="F849" s="1090"/>
      <c r="G849" s="1090"/>
      <c r="H849" s="1090"/>
      <c r="I849" s="1090"/>
      <c r="J849" s="1090"/>
      <c r="K849" s="1090"/>
      <c r="L849" s="1090"/>
      <c r="M849" s="1090"/>
      <c r="N849" s="1090"/>
      <c r="O849" s="1090"/>
      <c r="P849" s="1090"/>
      <c r="Q849" s="1090"/>
      <c r="R849" s="1090"/>
      <c r="S849" s="1090"/>
      <c r="T849" s="1090"/>
      <c r="U849" s="1090"/>
      <c r="V849" s="1090"/>
      <c r="W849" s="1090"/>
      <c r="X849" s="1090"/>
      <c r="Y849" s="1090"/>
      <c r="Z849" s="1090"/>
      <c r="AA849" s="1090"/>
      <c r="AB849" s="1090"/>
      <c r="AC849" s="1090"/>
      <c r="AD849" s="1090"/>
      <c r="AE849" s="1090"/>
    </row>
    <row r="850" spans="1:31">
      <c r="A850" s="1090"/>
      <c r="B850" s="1090"/>
      <c r="C850" s="1090"/>
      <c r="D850" s="1090"/>
      <c r="E850" s="1090"/>
      <c r="F850" s="1090"/>
      <c r="G850" s="1090"/>
      <c r="H850" s="1090"/>
      <c r="I850" s="1090"/>
      <c r="J850" s="1090"/>
      <c r="K850" s="1090"/>
      <c r="L850" s="1090"/>
      <c r="M850" s="1090"/>
      <c r="N850" s="1090"/>
      <c r="O850" s="1090"/>
      <c r="P850" s="1090"/>
      <c r="Q850" s="1090"/>
      <c r="R850" s="1090"/>
      <c r="S850" s="1090"/>
      <c r="T850" s="1090"/>
      <c r="U850" s="1090"/>
      <c r="V850" s="1090"/>
      <c r="W850" s="1090"/>
      <c r="X850" s="1090"/>
      <c r="Y850" s="1090"/>
      <c r="Z850" s="1090"/>
      <c r="AA850" s="1090"/>
      <c r="AB850" s="1090"/>
      <c r="AC850" s="1090"/>
      <c r="AD850" s="1090"/>
      <c r="AE850" s="1090"/>
    </row>
    <row r="851" spans="1:31">
      <c r="A851" s="1090"/>
      <c r="B851" s="1090"/>
      <c r="C851" s="1090"/>
      <c r="D851" s="1090"/>
      <c r="E851" s="1090"/>
      <c r="F851" s="1090"/>
      <c r="G851" s="1090"/>
      <c r="H851" s="1090"/>
      <c r="I851" s="1090"/>
      <c r="J851" s="1090"/>
      <c r="K851" s="1090"/>
      <c r="L851" s="1090"/>
      <c r="M851" s="1090"/>
      <c r="N851" s="1090"/>
      <c r="O851" s="1090"/>
      <c r="P851" s="1090"/>
      <c r="Q851" s="1090"/>
      <c r="R851" s="1090"/>
      <c r="S851" s="1090"/>
      <c r="T851" s="1090"/>
      <c r="U851" s="1090"/>
      <c r="V851" s="1090"/>
      <c r="W851" s="1090"/>
      <c r="X851" s="1090"/>
      <c r="Y851" s="1090"/>
      <c r="Z851" s="1090"/>
      <c r="AA851" s="1090"/>
      <c r="AB851" s="1090"/>
      <c r="AC851" s="1090"/>
      <c r="AD851" s="1090"/>
      <c r="AE851" s="1090"/>
    </row>
    <row r="852" spans="1:31">
      <c r="A852" s="1090"/>
      <c r="B852" s="1090"/>
      <c r="C852" s="1090"/>
      <c r="D852" s="1090"/>
      <c r="E852" s="1090"/>
      <c r="F852" s="1090"/>
      <c r="G852" s="1090"/>
      <c r="H852" s="1090"/>
      <c r="I852" s="1090"/>
      <c r="J852" s="1090"/>
      <c r="K852" s="1090"/>
      <c r="L852" s="1090"/>
      <c r="M852" s="1090"/>
      <c r="N852" s="1090"/>
      <c r="O852" s="1090"/>
      <c r="P852" s="1090"/>
      <c r="Q852" s="1090"/>
      <c r="R852" s="1090"/>
      <c r="S852" s="1090"/>
      <c r="T852" s="1090"/>
      <c r="U852" s="1090"/>
      <c r="V852" s="1090"/>
      <c r="W852" s="1090"/>
      <c r="X852" s="1090"/>
      <c r="Y852" s="1090"/>
      <c r="Z852" s="1090"/>
      <c r="AA852" s="1090"/>
      <c r="AB852" s="1090"/>
      <c r="AC852" s="1090"/>
      <c r="AD852" s="1090"/>
      <c r="AE852" s="1090"/>
    </row>
    <row r="853" spans="1:31">
      <c r="A853" s="1090"/>
      <c r="B853" s="1090"/>
      <c r="C853" s="1090"/>
      <c r="D853" s="1090"/>
      <c r="E853" s="1090"/>
      <c r="F853" s="1090"/>
      <c r="G853" s="1090"/>
      <c r="H853" s="1090"/>
      <c r="I853" s="1090"/>
      <c r="J853" s="1090"/>
      <c r="K853" s="1090"/>
      <c r="L853" s="1090"/>
      <c r="M853" s="1090"/>
      <c r="N853" s="1090"/>
      <c r="O853" s="1090"/>
      <c r="P853" s="1090"/>
      <c r="Q853" s="1090"/>
      <c r="R853" s="1090"/>
      <c r="S853" s="1090"/>
      <c r="T853" s="1090"/>
      <c r="U853" s="1090"/>
      <c r="V853" s="1090"/>
      <c r="W853" s="1090"/>
      <c r="X853" s="1090"/>
      <c r="Y853" s="1090"/>
      <c r="Z853" s="1090"/>
      <c r="AA853" s="1090"/>
      <c r="AB853" s="1090"/>
      <c r="AC853" s="1090"/>
      <c r="AD853" s="1090"/>
      <c r="AE853" s="1090"/>
    </row>
    <row r="854" spans="1:31">
      <c r="A854" s="1090"/>
      <c r="B854" s="1090"/>
      <c r="C854" s="1090"/>
      <c r="D854" s="1090"/>
      <c r="E854" s="1090"/>
      <c r="F854" s="1090"/>
      <c r="G854" s="1090"/>
      <c r="H854" s="1090"/>
      <c r="I854" s="1090"/>
      <c r="J854" s="1090"/>
      <c r="K854" s="1090"/>
      <c r="L854" s="1090"/>
      <c r="M854" s="1090"/>
      <c r="N854" s="1090"/>
      <c r="O854" s="1090"/>
      <c r="P854" s="1090"/>
      <c r="Q854" s="1090"/>
      <c r="R854" s="1090"/>
      <c r="S854" s="1090"/>
      <c r="T854" s="1090"/>
      <c r="U854" s="1090"/>
      <c r="V854" s="1090"/>
      <c r="W854" s="1090"/>
      <c r="X854" s="1090"/>
      <c r="Y854" s="1090"/>
      <c r="Z854" s="1090"/>
      <c r="AA854" s="1090"/>
      <c r="AB854" s="1090"/>
      <c r="AC854" s="1090"/>
      <c r="AD854" s="1090"/>
      <c r="AE854" s="1090"/>
    </row>
    <row r="855" spans="1:31">
      <c r="A855" s="1090"/>
      <c r="B855" s="1090"/>
      <c r="C855" s="1090"/>
      <c r="D855" s="1090"/>
      <c r="E855" s="1090"/>
      <c r="F855" s="1090"/>
      <c r="G855" s="1090"/>
      <c r="H855" s="1090"/>
      <c r="I855" s="1090"/>
      <c r="J855" s="1090"/>
      <c r="K855" s="1090"/>
      <c r="L855" s="1090"/>
      <c r="M855" s="1090"/>
      <c r="N855" s="1090"/>
      <c r="O855" s="1090"/>
      <c r="P855" s="1090"/>
      <c r="Q855" s="1090"/>
      <c r="R855" s="1090"/>
      <c r="S855" s="1090"/>
      <c r="T855" s="1090"/>
      <c r="U855" s="1090"/>
      <c r="V855" s="1090"/>
      <c r="W855" s="1090"/>
      <c r="X855" s="1090"/>
      <c r="Y855" s="1090"/>
      <c r="Z855" s="1090"/>
      <c r="AA855" s="1090"/>
      <c r="AB855" s="1090"/>
      <c r="AC855" s="1090"/>
      <c r="AD855" s="1090"/>
      <c r="AE855" s="1090"/>
    </row>
    <row r="856" spans="1:31">
      <c r="A856" s="1090"/>
      <c r="B856" s="1090"/>
      <c r="C856" s="1090"/>
      <c r="D856" s="1090"/>
      <c r="E856" s="1090"/>
      <c r="F856" s="1090"/>
      <c r="G856" s="1090"/>
      <c r="H856" s="1090"/>
      <c r="I856" s="1090"/>
      <c r="J856" s="1090"/>
      <c r="K856" s="1090"/>
      <c r="L856" s="1090"/>
      <c r="M856" s="1090"/>
      <c r="N856" s="1090"/>
      <c r="O856" s="1090"/>
      <c r="P856" s="1090"/>
      <c r="Q856" s="1090"/>
      <c r="R856" s="1090"/>
      <c r="S856" s="1090"/>
      <c r="T856" s="1090"/>
      <c r="U856" s="1090"/>
      <c r="V856" s="1090"/>
      <c r="W856" s="1090"/>
      <c r="X856" s="1090"/>
      <c r="Y856" s="1090"/>
      <c r="Z856" s="1090"/>
      <c r="AA856" s="1090"/>
      <c r="AB856" s="1090"/>
      <c r="AC856" s="1090"/>
      <c r="AD856" s="1090"/>
      <c r="AE856" s="1090"/>
    </row>
    <row r="857" spans="1:31">
      <c r="A857" s="1090"/>
      <c r="B857" s="1090"/>
      <c r="C857" s="1090"/>
      <c r="D857" s="1090"/>
      <c r="E857" s="1090"/>
      <c r="F857" s="1090"/>
      <c r="G857" s="1090"/>
      <c r="H857" s="1090"/>
      <c r="I857" s="1090"/>
      <c r="J857" s="1090"/>
      <c r="K857" s="1090"/>
      <c r="L857" s="1090"/>
      <c r="M857" s="1090"/>
      <c r="N857" s="1090"/>
      <c r="O857" s="1090"/>
      <c r="P857" s="1090"/>
      <c r="Q857" s="1090"/>
      <c r="R857" s="1090"/>
      <c r="S857" s="1090"/>
      <c r="T857" s="1090"/>
      <c r="U857" s="1090"/>
      <c r="V857" s="1090"/>
      <c r="W857" s="1090"/>
      <c r="X857" s="1090"/>
      <c r="Y857" s="1090"/>
      <c r="Z857" s="1090"/>
      <c r="AA857" s="1090"/>
      <c r="AB857" s="1090"/>
      <c r="AC857" s="1090"/>
      <c r="AD857" s="1090"/>
      <c r="AE857" s="1090"/>
    </row>
    <row r="858" spans="1:31">
      <c r="A858" s="1090"/>
      <c r="B858" s="1090"/>
      <c r="C858" s="1090"/>
      <c r="D858" s="1090"/>
      <c r="E858" s="1090"/>
      <c r="F858" s="1090"/>
      <c r="G858" s="1090"/>
      <c r="H858" s="1090"/>
      <c r="I858" s="1090"/>
      <c r="J858" s="1090"/>
      <c r="K858" s="1090"/>
      <c r="L858" s="1090"/>
      <c r="M858" s="1090"/>
      <c r="N858" s="1090"/>
      <c r="O858" s="1090"/>
      <c r="P858" s="1090"/>
      <c r="Q858" s="1090"/>
      <c r="R858" s="1090"/>
      <c r="S858" s="1090"/>
      <c r="T858" s="1090"/>
      <c r="U858" s="1090"/>
      <c r="V858" s="1090"/>
      <c r="W858" s="1090"/>
      <c r="X858" s="1090"/>
      <c r="Y858" s="1090"/>
      <c r="Z858" s="1090"/>
      <c r="AA858" s="1090"/>
      <c r="AB858" s="1090"/>
      <c r="AC858" s="1090"/>
      <c r="AD858" s="1090"/>
      <c r="AE858" s="1090"/>
    </row>
    <row r="859" spans="1:31">
      <c r="A859" s="1090"/>
      <c r="B859" s="1090"/>
      <c r="C859" s="1090"/>
      <c r="D859" s="1090"/>
      <c r="E859" s="1090"/>
      <c r="F859" s="1090"/>
      <c r="G859" s="1090"/>
      <c r="H859" s="1090"/>
      <c r="I859" s="1090"/>
      <c r="J859" s="1090"/>
      <c r="K859" s="1090"/>
      <c r="L859" s="1090"/>
      <c r="M859" s="1090"/>
      <c r="N859" s="1090"/>
      <c r="O859" s="1090"/>
      <c r="P859" s="1090"/>
      <c r="Q859" s="1090"/>
      <c r="R859" s="1090"/>
      <c r="S859" s="1090"/>
      <c r="T859" s="1090"/>
      <c r="U859" s="1090"/>
      <c r="V859" s="1090"/>
      <c r="W859" s="1090"/>
      <c r="X859" s="1090"/>
      <c r="Y859" s="1090"/>
      <c r="Z859" s="1090"/>
      <c r="AA859" s="1090"/>
      <c r="AB859" s="1090"/>
      <c r="AC859" s="1090"/>
      <c r="AD859" s="1090"/>
      <c r="AE859" s="1090"/>
    </row>
    <row r="860" spans="1:31">
      <c r="A860" s="1090"/>
      <c r="B860" s="1090"/>
      <c r="C860" s="1090"/>
      <c r="D860" s="1090"/>
      <c r="E860" s="1090"/>
      <c r="F860" s="1090"/>
      <c r="G860" s="1090"/>
      <c r="H860" s="1090"/>
      <c r="I860" s="1090"/>
      <c r="J860" s="1090"/>
      <c r="K860" s="1090"/>
      <c r="L860" s="1090"/>
      <c r="M860" s="1090"/>
      <c r="N860" s="1090"/>
      <c r="O860" s="1090"/>
      <c r="P860" s="1090"/>
      <c r="Q860" s="1090"/>
      <c r="R860" s="1090"/>
      <c r="S860" s="1090"/>
      <c r="T860" s="1090"/>
      <c r="U860" s="1090"/>
      <c r="V860" s="1090"/>
      <c r="W860" s="1090"/>
      <c r="X860" s="1090"/>
      <c r="Y860" s="1090"/>
      <c r="Z860" s="1090"/>
      <c r="AA860" s="1090"/>
      <c r="AB860" s="1090"/>
      <c r="AC860" s="1090"/>
      <c r="AD860" s="1090"/>
      <c r="AE860" s="1090"/>
    </row>
    <row r="861" spans="1:31">
      <c r="A861" s="1090"/>
      <c r="B861" s="1090"/>
      <c r="C861" s="1090"/>
      <c r="D861" s="1090"/>
      <c r="E861" s="1090"/>
      <c r="F861" s="1090"/>
      <c r="G861" s="1090"/>
      <c r="H861" s="1090"/>
      <c r="I861" s="1090"/>
      <c r="J861" s="1090"/>
      <c r="K861" s="1090"/>
      <c r="L861" s="1090"/>
      <c r="M861" s="1090"/>
      <c r="N861" s="1090"/>
      <c r="O861" s="1090"/>
      <c r="P861" s="1090"/>
      <c r="Q861" s="1090"/>
      <c r="R861" s="1090"/>
      <c r="S861" s="1090"/>
      <c r="T861" s="1090"/>
      <c r="U861" s="1090"/>
      <c r="V861" s="1090"/>
      <c r="W861" s="1090"/>
      <c r="X861" s="1090"/>
      <c r="Y861" s="1090"/>
      <c r="Z861" s="1090"/>
      <c r="AA861" s="1090"/>
      <c r="AB861" s="1090"/>
      <c r="AC861" s="1090"/>
      <c r="AD861" s="1090"/>
      <c r="AE861" s="1090"/>
    </row>
    <row r="862" spans="1:31">
      <c r="A862" s="1090"/>
      <c r="B862" s="1090"/>
      <c r="C862" s="1090"/>
      <c r="D862" s="1090"/>
      <c r="E862" s="1090"/>
      <c r="F862" s="1090"/>
      <c r="G862" s="1090"/>
      <c r="H862" s="1090"/>
      <c r="I862" s="1090"/>
      <c r="J862" s="1090"/>
      <c r="K862" s="1090"/>
      <c r="L862" s="1090"/>
      <c r="M862" s="1090"/>
      <c r="N862" s="1090"/>
      <c r="O862" s="1090"/>
      <c r="P862" s="1090"/>
      <c r="Q862" s="1090"/>
      <c r="R862" s="1090"/>
      <c r="S862" s="1090"/>
      <c r="T862" s="1090"/>
      <c r="U862" s="1090"/>
      <c r="V862" s="1090"/>
      <c r="W862" s="1090"/>
      <c r="X862" s="1090"/>
      <c r="Y862" s="1090"/>
      <c r="Z862" s="1090"/>
      <c r="AA862" s="1090"/>
      <c r="AB862" s="1090"/>
      <c r="AC862" s="1090"/>
      <c r="AD862" s="1090"/>
      <c r="AE862" s="1090"/>
    </row>
    <row r="863" spans="1:31">
      <c r="A863" s="1090"/>
      <c r="B863" s="1090"/>
      <c r="C863" s="1090"/>
      <c r="D863" s="1090"/>
      <c r="E863" s="1090"/>
      <c r="F863" s="1090"/>
      <c r="G863" s="1090"/>
      <c r="H863" s="1090"/>
      <c r="I863" s="1090"/>
      <c r="J863" s="1090"/>
      <c r="K863" s="1090"/>
      <c r="L863" s="1090"/>
      <c r="M863" s="1090"/>
      <c r="N863" s="1090"/>
      <c r="O863" s="1090"/>
      <c r="P863" s="1090"/>
      <c r="Q863" s="1090"/>
      <c r="R863" s="1090"/>
      <c r="S863" s="1090"/>
      <c r="T863" s="1090"/>
      <c r="U863" s="1090"/>
      <c r="V863" s="1090"/>
      <c r="W863" s="1090"/>
      <c r="X863" s="1090"/>
      <c r="Y863" s="1090"/>
      <c r="Z863" s="1090"/>
      <c r="AA863" s="1090"/>
      <c r="AB863" s="1090"/>
      <c r="AC863" s="1090"/>
      <c r="AD863" s="1090"/>
      <c r="AE863" s="1090"/>
    </row>
    <row r="864" spans="1:31">
      <c r="A864" s="1090"/>
      <c r="B864" s="1090"/>
      <c r="C864" s="1090"/>
      <c r="D864" s="1090"/>
      <c r="E864" s="1090"/>
      <c r="F864" s="1090"/>
      <c r="G864" s="1090"/>
      <c r="H864" s="1090"/>
      <c r="I864" s="1090"/>
      <c r="J864" s="1090"/>
      <c r="K864" s="1090"/>
      <c r="L864" s="1090"/>
      <c r="M864" s="1090"/>
      <c r="N864" s="1090"/>
      <c r="O864" s="1090"/>
      <c r="P864" s="1090"/>
      <c r="Q864" s="1090"/>
      <c r="R864" s="1090"/>
      <c r="S864" s="1090"/>
      <c r="T864" s="1090"/>
      <c r="U864" s="1090"/>
      <c r="V864" s="1090"/>
      <c r="W864" s="1090"/>
      <c r="X864" s="1090"/>
      <c r="Y864" s="1090"/>
      <c r="Z864" s="1090"/>
      <c r="AA864" s="1090"/>
      <c r="AB864" s="1090"/>
      <c r="AC864" s="1090"/>
      <c r="AD864" s="1090"/>
      <c r="AE864" s="1090"/>
    </row>
    <row r="865" spans="1:31">
      <c r="A865" s="1090"/>
      <c r="B865" s="1090"/>
      <c r="C865" s="1090"/>
      <c r="D865" s="1090"/>
      <c r="E865" s="1090"/>
      <c r="F865" s="1090"/>
      <c r="G865" s="1090"/>
      <c r="H865" s="1090"/>
      <c r="I865" s="1090"/>
      <c r="J865" s="1090"/>
      <c r="K865" s="1090"/>
      <c r="L865" s="1090"/>
      <c r="M865" s="1090"/>
      <c r="N865" s="1090"/>
      <c r="O865" s="1090"/>
      <c r="P865" s="1090"/>
      <c r="Q865" s="1090"/>
      <c r="R865" s="1090"/>
      <c r="S865" s="1090"/>
      <c r="T865" s="1090"/>
      <c r="U865" s="1090"/>
      <c r="V865" s="1090"/>
      <c r="W865" s="1090"/>
      <c r="X865" s="1090"/>
      <c r="Y865" s="1090"/>
      <c r="Z865" s="1090"/>
      <c r="AA865" s="1090"/>
      <c r="AB865" s="1090"/>
      <c r="AC865" s="1090"/>
      <c r="AD865" s="1090"/>
      <c r="AE865" s="1090"/>
    </row>
    <row r="866" spans="1:31">
      <c r="A866" s="1090"/>
      <c r="B866" s="1090"/>
      <c r="C866" s="1090"/>
      <c r="D866" s="1090"/>
      <c r="E866" s="1090"/>
      <c r="F866" s="1090"/>
      <c r="G866" s="1090"/>
      <c r="H866" s="1090"/>
      <c r="I866" s="1090"/>
      <c r="J866" s="1090"/>
      <c r="K866" s="1090"/>
      <c r="L866" s="1090"/>
      <c r="M866" s="1090"/>
      <c r="N866" s="1090"/>
      <c r="O866" s="1090"/>
      <c r="P866" s="1090"/>
      <c r="Q866" s="1090"/>
      <c r="R866" s="1090"/>
      <c r="S866" s="1090"/>
      <c r="T866" s="1090"/>
      <c r="U866" s="1090"/>
      <c r="V866" s="1090"/>
      <c r="W866" s="1090"/>
      <c r="X866" s="1090"/>
      <c r="Y866" s="1090"/>
      <c r="Z866" s="1090"/>
      <c r="AA866" s="1090"/>
      <c r="AB866" s="1090"/>
      <c r="AC866" s="1090"/>
      <c r="AD866" s="1090"/>
      <c r="AE866" s="1090"/>
    </row>
    <row r="867" spans="1:31">
      <c r="A867" s="1090"/>
      <c r="B867" s="1090"/>
      <c r="C867" s="1090"/>
      <c r="D867" s="1090"/>
      <c r="E867" s="1090"/>
      <c r="F867" s="1090"/>
      <c r="G867" s="1090"/>
      <c r="H867" s="1090"/>
      <c r="I867" s="1090"/>
      <c r="J867" s="1090"/>
      <c r="K867" s="1090"/>
      <c r="L867" s="1090"/>
      <c r="M867" s="1090"/>
      <c r="N867" s="1090"/>
      <c r="O867" s="1090"/>
      <c r="P867" s="1090"/>
      <c r="Q867" s="1090"/>
      <c r="R867" s="1090"/>
      <c r="S867" s="1090"/>
      <c r="T867" s="1090"/>
      <c r="U867" s="1090"/>
      <c r="V867" s="1090"/>
      <c r="W867" s="1090"/>
      <c r="X867" s="1090"/>
      <c r="Y867" s="1090"/>
      <c r="Z867" s="1090"/>
      <c r="AA867" s="1090"/>
      <c r="AB867" s="1090"/>
      <c r="AC867" s="1090"/>
      <c r="AD867" s="1090"/>
      <c r="AE867" s="1090"/>
    </row>
    <row r="868" spans="1:31">
      <c r="A868" s="1090"/>
      <c r="B868" s="1090"/>
      <c r="C868" s="1090"/>
      <c r="D868" s="1090"/>
      <c r="E868" s="1090"/>
      <c r="F868" s="1090"/>
      <c r="G868" s="1090"/>
      <c r="H868" s="1090"/>
      <c r="I868" s="1090"/>
      <c r="J868" s="1090"/>
      <c r="K868" s="1090"/>
      <c r="L868" s="1090"/>
      <c r="M868" s="1090"/>
      <c r="N868" s="1090"/>
      <c r="O868" s="1090"/>
      <c r="P868" s="1090"/>
      <c r="Q868" s="1090"/>
      <c r="R868" s="1090"/>
      <c r="S868" s="1090"/>
      <c r="T868" s="1090"/>
      <c r="U868" s="1090"/>
      <c r="V868" s="1090"/>
      <c r="W868" s="1090"/>
      <c r="X868" s="1090"/>
      <c r="Y868" s="1090"/>
      <c r="Z868" s="1090"/>
      <c r="AA868" s="1090"/>
      <c r="AB868" s="1090"/>
      <c r="AC868" s="1090"/>
      <c r="AD868" s="1090"/>
      <c r="AE868" s="1090"/>
    </row>
    <row r="869" spans="1:31">
      <c r="A869" s="1090"/>
      <c r="B869" s="1090"/>
      <c r="C869" s="1090"/>
      <c r="D869" s="1090"/>
      <c r="E869" s="1090"/>
      <c r="F869" s="1090"/>
      <c r="G869" s="1090"/>
      <c r="H869" s="1090"/>
      <c r="I869" s="1090"/>
      <c r="J869" s="1090"/>
      <c r="K869" s="1090"/>
      <c r="L869" s="1090"/>
      <c r="M869" s="1090"/>
      <c r="N869" s="1090"/>
      <c r="O869" s="1090"/>
      <c r="P869" s="1090"/>
      <c r="Q869" s="1090"/>
      <c r="R869" s="1090"/>
      <c r="S869" s="1090"/>
      <c r="T869" s="1090"/>
      <c r="U869" s="1090"/>
      <c r="V869" s="1090"/>
      <c r="W869" s="1090"/>
      <c r="X869" s="1090"/>
      <c r="Y869" s="1090"/>
      <c r="Z869" s="1090"/>
      <c r="AA869" s="1090"/>
      <c r="AB869" s="1090"/>
      <c r="AC869" s="1090"/>
      <c r="AD869" s="1090"/>
      <c r="AE869" s="1090"/>
    </row>
    <row r="870" spans="1:31">
      <c r="A870" s="1090"/>
      <c r="B870" s="1090"/>
      <c r="C870" s="1090"/>
      <c r="D870" s="1090"/>
      <c r="E870" s="1090"/>
      <c r="F870" s="1090"/>
      <c r="G870" s="1090"/>
      <c r="H870" s="1090"/>
      <c r="I870" s="1090"/>
      <c r="J870" s="1090"/>
      <c r="K870" s="1090"/>
      <c r="L870" s="1090"/>
      <c r="M870" s="1090"/>
      <c r="N870" s="1090"/>
      <c r="O870" s="1090"/>
      <c r="P870" s="1090"/>
      <c r="Q870" s="1090"/>
      <c r="R870" s="1090"/>
      <c r="S870" s="1090"/>
      <c r="T870" s="1090"/>
      <c r="U870" s="1090"/>
      <c r="V870" s="1090"/>
      <c r="W870" s="1090"/>
      <c r="X870" s="1090"/>
      <c r="Y870" s="1090"/>
      <c r="Z870" s="1090"/>
      <c r="AA870" s="1090"/>
      <c r="AB870" s="1090"/>
      <c r="AC870" s="1090"/>
      <c r="AD870" s="1090"/>
      <c r="AE870" s="1090"/>
    </row>
    <row r="871" spans="1:31">
      <c r="A871" s="1090"/>
      <c r="B871" s="1090"/>
      <c r="C871" s="1090"/>
      <c r="D871" s="1090"/>
      <c r="E871" s="1090"/>
      <c r="F871" s="1090"/>
      <c r="G871" s="1090"/>
      <c r="H871" s="1090"/>
      <c r="I871" s="1090"/>
      <c r="J871" s="1090"/>
      <c r="K871" s="1090"/>
      <c r="L871" s="1090"/>
      <c r="M871" s="1090"/>
      <c r="N871" s="1090"/>
      <c r="O871" s="1090"/>
      <c r="P871" s="1090"/>
      <c r="Q871" s="1090"/>
      <c r="R871" s="1090"/>
      <c r="S871" s="1090"/>
      <c r="T871" s="1090"/>
      <c r="U871" s="1090"/>
      <c r="V871" s="1090"/>
      <c r="W871" s="1090"/>
      <c r="X871" s="1090"/>
      <c r="Y871" s="1090"/>
      <c r="Z871" s="1090"/>
      <c r="AA871" s="1090"/>
      <c r="AB871" s="1090"/>
      <c r="AC871" s="1090"/>
      <c r="AD871" s="1090"/>
      <c r="AE871" s="1090"/>
    </row>
    <row r="872" spans="1:31">
      <c r="A872" s="1090"/>
      <c r="B872" s="1090"/>
      <c r="C872" s="1090"/>
      <c r="D872" s="1090"/>
      <c r="E872" s="1090"/>
      <c r="F872" s="1090"/>
      <c r="G872" s="1090"/>
      <c r="H872" s="1090"/>
      <c r="I872" s="1090"/>
      <c r="J872" s="1090"/>
      <c r="K872" s="1090"/>
      <c r="L872" s="1090"/>
      <c r="M872" s="1090"/>
      <c r="N872" s="1090"/>
      <c r="O872" s="1090"/>
      <c r="P872" s="1090"/>
      <c r="Q872" s="1090"/>
      <c r="R872" s="1090"/>
      <c r="S872" s="1090"/>
      <c r="T872" s="1090"/>
      <c r="U872" s="1090"/>
      <c r="V872" s="1090"/>
      <c r="W872" s="1090"/>
      <c r="X872" s="1090"/>
      <c r="Y872" s="1090"/>
      <c r="Z872" s="1090"/>
      <c r="AA872" s="1090"/>
      <c r="AB872" s="1090"/>
      <c r="AC872" s="1090"/>
      <c r="AD872" s="1090"/>
      <c r="AE872" s="1090"/>
    </row>
    <row r="873" spans="1:31">
      <c r="A873" s="1090"/>
      <c r="B873" s="1090"/>
      <c r="C873" s="1090"/>
      <c r="D873" s="1090"/>
      <c r="E873" s="1090"/>
      <c r="F873" s="1090"/>
      <c r="G873" s="1090"/>
      <c r="H873" s="1090"/>
      <c r="I873" s="1090"/>
      <c r="J873" s="1090"/>
      <c r="K873" s="1090"/>
      <c r="L873" s="1090"/>
      <c r="M873" s="1090"/>
      <c r="N873" s="1090"/>
      <c r="O873" s="1090"/>
      <c r="P873" s="1090"/>
      <c r="Q873" s="1090"/>
      <c r="R873" s="1090"/>
      <c r="S873" s="1090"/>
      <c r="T873" s="1090"/>
      <c r="U873" s="1090"/>
      <c r="V873" s="1090"/>
      <c r="W873" s="1090"/>
      <c r="X873" s="1090"/>
      <c r="Y873" s="1090"/>
      <c r="Z873" s="1090"/>
      <c r="AA873" s="1090"/>
      <c r="AB873" s="1090"/>
      <c r="AC873" s="1090"/>
      <c r="AD873" s="1090"/>
      <c r="AE873" s="1090"/>
    </row>
    <row r="874" spans="1:31">
      <c r="A874" s="1090"/>
      <c r="B874" s="1090"/>
      <c r="C874" s="1090"/>
      <c r="D874" s="1090"/>
      <c r="E874" s="1090"/>
      <c r="F874" s="1090"/>
      <c r="G874" s="1090"/>
      <c r="H874" s="1090"/>
      <c r="I874" s="1090"/>
      <c r="J874" s="1090"/>
      <c r="K874" s="1090"/>
      <c r="L874" s="1090"/>
      <c r="M874" s="1090"/>
      <c r="N874" s="1090"/>
      <c r="O874" s="1090"/>
      <c r="P874" s="1090"/>
      <c r="Q874" s="1090"/>
      <c r="R874" s="1090"/>
      <c r="S874" s="1090"/>
      <c r="T874" s="1090"/>
      <c r="U874" s="1090"/>
      <c r="V874" s="1090"/>
      <c r="W874" s="1090"/>
      <c r="X874" s="1090"/>
      <c r="Y874" s="1090"/>
      <c r="Z874" s="1090"/>
      <c r="AA874" s="1090"/>
      <c r="AB874" s="1090"/>
      <c r="AC874" s="1090"/>
      <c r="AD874" s="1090"/>
      <c r="AE874" s="1090"/>
    </row>
    <row r="875" spans="1:31">
      <c r="A875" s="1090"/>
      <c r="B875" s="1090"/>
      <c r="C875" s="1090"/>
      <c r="D875" s="1090"/>
      <c r="E875" s="1090"/>
      <c r="F875" s="1090"/>
      <c r="G875" s="1090"/>
      <c r="H875" s="1090"/>
      <c r="I875" s="1090"/>
      <c r="J875" s="1090"/>
      <c r="K875" s="1090"/>
      <c r="L875" s="1090"/>
      <c r="M875" s="1090"/>
      <c r="N875" s="1090"/>
      <c r="O875" s="1090"/>
      <c r="P875" s="1090"/>
      <c r="Q875" s="1090"/>
      <c r="R875" s="1090"/>
      <c r="S875" s="1090"/>
      <c r="T875" s="1090"/>
      <c r="U875" s="1090"/>
      <c r="V875" s="1090"/>
      <c r="W875" s="1090"/>
      <c r="X875" s="1090"/>
      <c r="Y875" s="1090"/>
      <c r="Z875" s="1090"/>
      <c r="AA875" s="1090"/>
      <c r="AB875" s="1090"/>
      <c r="AC875" s="1090"/>
      <c r="AD875" s="1090"/>
      <c r="AE875" s="1090"/>
    </row>
    <row r="876" spans="1:31">
      <c r="A876" s="1090"/>
      <c r="B876" s="1090"/>
      <c r="C876" s="1090"/>
      <c r="D876" s="1090"/>
      <c r="E876" s="1090"/>
      <c r="F876" s="1090"/>
      <c r="G876" s="1090"/>
      <c r="H876" s="1090"/>
      <c r="I876" s="1090"/>
      <c r="J876" s="1090"/>
      <c r="K876" s="1090"/>
      <c r="L876" s="1090"/>
      <c r="M876" s="1090"/>
      <c r="N876" s="1090"/>
      <c r="O876" s="1090"/>
      <c r="P876" s="1090"/>
      <c r="Q876" s="1090"/>
      <c r="R876" s="1090"/>
      <c r="S876" s="1090"/>
      <c r="T876" s="1090"/>
      <c r="U876" s="1090"/>
      <c r="V876" s="1090"/>
      <c r="W876" s="1090"/>
      <c r="X876" s="1090"/>
      <c r="Y876" s="1090"/>
      <c r="Z876" s="1090"/>
      <c r="AA876" s="1090"/>
      <c r="AB876" s="1090"/>
      <c r="AC876" s="1090"/>
      <c r="AD876" s="1090"/>
      <c r="AE876" s="1090"/>
    </row>
    <row r="877" spans="1:31">
      <c r="A877" s="1090"/>
      <c r="B877" s="1090"/>
      <c r="C877" s="1090"/>
      <c r="D877" s="1090"/>
      <c r="E877" s="1090"/>
      <c r="F877" s="1090"/>
      <c r="G877" s="1090"/>
      <c r="H877" s="1090"/>
      <c r="I877" s="1090"/>
      <c r="J877" s="1090"/>
      <c r="K877" s="1090"/>
      <c r="L877" s="1090"/>
      <c r="M877" s="1090"/>
      <c r="N877" s="1090"/>
      <c r="O877" s="1090"/>
      <c r="P877" s="1090"/>
      <c r="Q877" s="1090"/>
      <c r="R877" s="1090"/>
      <c r="S877" s="1090"/>
      <c r="T877" s="1090"/>
      <c r="U877" s="1090"/>
      <c r="V877" s="1090"/>
      <c r="W877" s="1090"/>
      <c r="X877" s="1090"/>
      <c r="Y877" s="1090"/>
      <c r="Z877" s="1090"/>
      <c r="AA877" s="1090"/>
      <c r="AB877" s="1090"/>
      <c r="AC877" s="1090"/>
      <c r="AD877" s="1090"/>
      <c r="AE877" s="1090"/>
    </row>
    <row r="878" spans="1:31">
      <c r="A878" s="1090"/>
      <c r="B878" s="1090"/>
      <c r="C878" s="1090"/>
      <c r="D878" s="1090"/>
      <c r="E878" s="1090"/>
      <c r="F878" s="1090"/>
      <c r="G878" s="1090"/>
      <c r="H878" s="1090"/>
      <c r="I878" s="1090"/>
      <c r="J878" s="1090"/>
      <c r="K878" s="1090"/>
      <c r="L878" s="1090"/>
      <c r="M878" s="1090"/>
      <c r="N878" s="1090"/>
      <c r="O878" s="1090"/>
      <c r="P878" s="1090"/>
      <c r="Q878" s="1090"/>
      <c r="R878" s="1090"/>
      <c r="S878" s="1090"/>
      <c r="T878" s="1090"/>
      <c r="U878" s="1090"/>
      <c r="V878" s="1090"/>
      <c r="W878" s="1090"/>
      <c r="X878" s="1090"/>
      <c r="Y878" s="1090"/>
      <c r="Z878" s="1090"/>
      <c r="AA878" s="1090"/>
      <c r="AB878" s="1090"/>
      <c r="AC878" s="1090"/>
      <c r="AD878" s="1090"/>
      <c r="AE878" s="1090"/>
    </row>
    <row r="879" spans="1:31">
      <c r="A879" s="1090"/>
      <c r="B879" s="1090"/>
      <c r="C879" s="1090"/>
      <c r="D879" s="1090"/>
      <c r="E879" s="1090"/>
      <c r="F879" s="1090"/>
      <c r="G879" s="1090"/>
      <c r="H879" s="1090"/>
      <c r="I879" s="1090"/>
      <c r="J879" s="1090"/>
      <c r="K879" s="1090"/>
      <c r="L879" s="1090"/>
      <c r="M879" s="1090"/>
      <c r="N879" s="1090"/>
      <c r="O879" s="1090"/>
      <c r="P879" s="1090"/>
      <c r="Q879" s="1090"/>
      <c r="R879" s="1090"/>
      <c r="S879" s="1090"/>
      <c r="T879" s="1090"/>
      <c r="U879" s="1090"/>
      <c r="V879" s="1090"/>
      <c r="W879" s="1090"/>
      <c r="X879" s="1090"/>
      <c r="Y879" s="1090"/>
      <c r="Z879" s="1090"/>
      <c r="AA879" s="1090"/>
      <c r="AB879" s="1090"/>
      <c r="AC879" s="1090"/>
      <c r="AD879" s="1090"/>
      <c r="AE879" s="1090"/>
    </row>
    <row r="880" spans="1:31">
      <c r="A880" s="1090"/>
      <c r="B880" s="1090"/>
      <c r="C880" s="1090"/>
      <c r="D880" s="1090"/>
      <c r="E880" s="1090"/>
      <c r="F880" s="1090"/>
      <c r="G880" s="1090"/>
      <c r="H880" s="1090"/>
      <c r="I880" s="1090"/>
      <c r="J880" s="1090"/>
      <c r="K880" s="1090"/>
      <c r="L880" s="1090"/>
      <c r="M880" s="1090"/>
      <c r="N880" s="1090"/>
      <c r="O880" s="1090"/>
      <c r="P880" s="1090"/>
      <c r="Q880" s="1090"/>
      <c r="R880" s="1090"/>
      <c r="S880" s="1090"/>
      <c r="T880" s="1090"/>
      <c r="U880" s="1090"/>
      <c r="V880" s="1090"/>
      <c r="W880" s="1090"/>
      <c r="X880" s="1090"/>
      <c r="Y880" s="1090"/>
      <c r="Z880" s="1090"/>
      <c r="AA880" s="1090"/>
      <c r="AB880" s="1090"/>
      <c r="AC880" s="1090"/>
      <c r="AD880" s="1090"/>
      <c r="AE880" s="1090"/>
    </row>
    <row r="881" spans="1:31">
      <c r="A881" s="1090"/>
      <c r="B881" s="1090"/>
      <c r="C881" s="1090"/>
      <c r="D881" s="1090"/>
      <c r="E881" s="1090"/>
      <c r="F881" s="1090"/>
      <c r="G881" s="1090"/>
      <c r="H881" s="1090"/>
      <c r="I881" s="1090"/>
      <c r="J881" s="1090"/>
      <c r="K881" s="1090"/>
      <c r="L881" s="1090"/>
      <c r="M881" s="1090"/>
      <c r="N881" s="1090"/>
      <c r="O881" s="1090"/>
      <c r="P881" s="1090"/>
      <c r="Q881" s="1090"/>
      <c r="R881" s="1090"/>
      <c r="S881" s="1090"/>
      <c r="T881" s="1090"/>
      <c r="U881" s="1090"/>
      <c r="V881" s="1090"/>
      <c r="W881" s="1090"/>
      <c r="X881" s="1090"/>
      <c r="Y881" s="1090"/>
      <c r="Z881" s="1090"/>
      <c r="AA881" s="1090"/>
      <c r="AB881" s="1090"/>
      <c r="AC881" s="1090"/>
      <c r="AD881" s="1090"/>
      <c r="AE881" s="1090"/>
    </row>
    <row r="882" spans="1:31">
      <c r="A882" s="1090"/>
      <c r="B882" s="1090"/>
      <c r="C882" s="1090"/>
      <c r="D882" s="1090"/>
      <c r="E882" s="1090"/>
      <c r="F882" s="1090"/>
      <c r="G882" s="1090"/>
      <c r="H882" s="1090"/>
      <c r="I882" s="1090"/>
      <c r="J882" s="1090"/>
      <c r="K882" s="1090"/>
      <c r="L882" s="1090"/>
      <c r="M882" s="1090"/>
      <c r="N882" s="1090"/>
      <c r="O882" s="1090"/>
      <c r="P882" s="1090"/>
      <c r="Q882" s="1090"/>
      <c r="R882" s="1090"/>
      <c r="S882" s="1090"/>
      <c r="T882" s="1090"/>
      <c r="U882" s="1090"/>
      <c r="V882" s="1090"/>
      <c r="W882" s="1090"/>
      <c r="X882" s="1090"/>
      <c r="Y882" s="1090"/>
      <c r="Z882" s="1090"/>
      <c r="AA882" s="1090"/>
      <c r="AB882" s="1090"/>
      <c r="AC882" s="1090"/>
      <c r="AD882" s="1090"/>
      <c r="AE882" s="1090"/>
    </row>
    <row r="883" spans="1:31">
      <c r="A883" s="1090"/>
      <c r="B883" s="1090"/>
      <c r="C883" s="1090"/>
      <c r="D883" s="1090"/>
      <c r="E883" s="1090"/>
      <c r="F883" s="1090"/>
      <c r="G883" s="1090"/>
      <c r="H883" s="1090"/>
      <c r="I883" s="1090"/>
      <c r="J883" s="1090"/>
      <c r="K883" s="1090"/>
      <c r="L883" s="1090"/>
      <c r="M883" s="1090"/>
      <c r="N883" s="1090"/>
      <c r="O883" s="1090"/>
      <c r="P883" s="1090"/>
      <c r="Q883" s="1090"/>
      <c r="R883" s="1090"/>
      <c r="S883" s="1090"/>
      <c r="T883" s="1090"/>
      <c r="U883" s="1090"/>
      <c r="V883" s="1090"/>
      <c r="W883" s="1090"/>
      <c r="X883" s="1090"/>
      <c r="Y883" s="1090"/>
      <c r="Z883" s="1090"/>
      <c r="AA883" s="1090"/>
      <c r="AB883" s="1090"/>
      <c r="AC883" s="1090"/>
      <c r="AD883" s="1090"/>
      <c r="AE883" s="1090"/>
    </row>
    <row r="884" spans="1:31">
      <c r="A884" s="1090"/>
      <c r="B884" s="1090"/>
      <c r="C884" s="1090"/>
      <c r="D884" s="1090"/>
      <c r="E884" s="1090"/>
      <c r="F884" s="1090"/>
      <c r="G884" s="1090"/>
      <c r="H884" s="1090"/>
      <c r="I884" s="1090"/>
      <c r="J884" s="1090"/>
      <c r="K884" s="1090"/>
      <c r="L884" s="1090"/>
      <c r="M884" s="1090"/>
      <c r="N884" s="1090"/>
      <c r="O884" s="1090"/>
      <c r="P884" s="1090"/>
      <c r="Q884" s="1090"/>
      <c r="R884" s="1090"/>
      <c r="S884" s="1090"/>
      <c r="T884" s="1090"/>
      <c r="U884" s="1090"/>
      <c r="V884" s="1090"/>
      <c r="W884" s="1090"/>
      <c r="X884" s="1090"/>
      <c r="Y884" s="1090"/>
      <c r="Z884" s="1090"/>
      <c r="AA884" s="1090"/>
      <c r="AB884" s="1090"/>
      <c r="AC884" s="1090"/>
      <c r="AD884" s="1090"/>
      <c r="AE884" s="1090"/>
    </row>
    <row r="885" spans="1:31">
      <c r="A885" s="1090"/>
      <c r="B885" s="1090"/>
      <c r="C885" s="1090"/>
      <c r="D885" s="1090"/>
      <c r="E885" s="1090"/>
      <c r="F885" s="1090"/>
      <c r="G885" s="1090"/>
      <c r="H885" s="1090"/>
      <c r="I885" s="1090"/>
      <c r="J885" s="1090"/>
      <c r="K885" s="1090"/>
      <c r="L885" s="1090"/>
      <c r="M885" s="1090"/>
      <c r="N885" s="1090"/>
      <c r="O885" s="1090"/>
      <c r="P885" s="1090"/>
      <c r="Q885" s="1090"/>
      <c r="R885" s="1090"/>
      <c r="S885" s="1090"/>
      <c r="T885" s="1090"/>
      <c r="U885" s="1090"/>
      <c r="V885" s="1090"/>
      <c r="W885" s="1090"/>
      <c r="X885" s="1090"/>
      <c r="Y885" s="1090"/>
      <c r="Z885" s="1090"/>
      <c r="AA885" s="1090"/>
      <c r="AB885" s="1090"/>
      <c r="AC885" s="1090"/>
      <c r="AD885" s="1090"/>
      <c r="AE885" s="1090"/>
    </row>
    <row r="886" spans="1:31">
      <c r="A886" s="1090"/>
      <c r="B886" s="1090"/>
      <c r="C886" s="1090"/>
      <c r="D886" s="1090"/>
      <c r="E886" s="1090"/>
      <c r="F886" s="1090"/>
      <c r="G886" s="1090"/>
      <c r="H886" s="1090"/>
      <c r="I886" s="1090"/>
      <c r="J886" s="1090"/>
      <c r="K886" s="1090"/>
      <c r="L886" s="1090"/>
      <c r="M886" s="1090"/>
      <c r="N886" s="1090"/>
      <c r="O886" s="1090"/>
      <c r="P886" s="1090"/>
      <c r="Q886" s="1090"/>
      <c r="R886" s="1090"/>
      <c r="S886" s="1090"/>
      <c r="T886" s="1090"/>
      <c r="U886" s="1090"/>
      <c r="V886" s="1090"/>
      <c r="W886" s="1090"/>
      <c r="X886" s="1090"/>
      <c r="Y886" s="1090"/>
      <c r="Z886" s="1090"/>
      <c r="AA886" s="1090"/>
      <c r="AB886" s="1090"/>
      <c r="AC886" s="1090"/>
      <c r="AD886" s="1090"/>
      <c r="AE886" s="1090"/>
    </row>
    <row r="887" spans="1:31">
      <c r="A887" s="1090"/>
      <c r="B887" s="1090"/>
      <c r="C887" s="1090"/>
      <c r="D887" s="1090"/>
      <c r="E887" s="1090"/>
      <c r="F887" s="1090"/>
      <c r="G887" s="1090"/>
      <c r="H887" s="1090"/>
      <c r="I887" s="1090"/>
      <c r="J887" s="1090"/>
      <c r="K887" s="1090"/>
      <c r="L887" s="1090"/>
      <c r="M887" s="1090"/>
      <c r="N887" s="1090"/>
      <c r="O887" s="1090"/>
      <c r="P887" s="1090"/>
      <c r="Q887" s="1090"/>
      <c r="R887" s="1090"/>
      <c r="S887" s="1090"/>
      <c r="T887" s="1090"/>
      <c r="U887" s="1090"/>
      <c r="V887" s="1090"/>
      <c r="W887" s="1090"/>
      <c r="X887" s="1090"/>
      <c r="Y887" s="1090"/>
      <c r="Z887" s="1090"/>
      <c r="AA887" s="1090"/>
      <c r="AB887" s="1090"/>
      <c r="AC887" s="1090"/>
      <c r="AD887" s="1090"/>
      <c r="AE887" s="1090"/>
    </row>
    <row r="888" spans="1:31">
      <c r="A888" s="1090"/>
      <c r="B888" s="1090"/>
      <c r="C888" s="1090"/>
      <c r="D888" s="1090"/>
      <c r="E888" s="1090"/>
      <c r="F888" s="1090"/>
      <c r="G888" s="1090"/>
      <c r="H888" s="1090"/>
      <c r="I888" s="1090"/>
      <c r="J888" s="1090"/>
      <c r="K888" s="1090"/>
      <c r="L888" s="1090"/>
      <c r="M888" s="1090"/>
      <c r="N888" s="1090"/>
      <c r="O888" s="1090"/>
      <c r="P888" s="1090"/>
      <c r="Q888" s="1090"/>
      <c r="R888" s="1090"/>
      <c r="S888" s="1090"/>
      <c r="T888" s="1090"/>
      <c r="U888" s="1090"/>
      <c r="V888" s="1090"/>
      <c r="W888" s="1090"/>
      <c r="X888" s="1090"/>
      <c r="Y888" s="1090"/>
      <c r="Z888" s="1090"/>
      <c r="AA888" s="1090"/>
      <c r="AB888" s="1090"/>
      <c r="AC888" s="1090"/>
      <c r="AD888" s="1090"/>
      <c r="AE888" s="1090"/>
    </row>
    <row r="889" spans="1:31">
      <c r="A889" s="1090"/>
      <c r="B889" s="1090"/>
      <c r="C889" s="1090"/>
      <c r="D889" s="1090"/>
      <c r="E889" s="1090"/>
      <c r="F889" s="1090"/>
      <c r="G889" s="1090"/>
      <c r="H889" s="1090"/>
      <c r="I889" s="1090"/>
      <c r="J889" s="1090"/>
      <c r="K889" s="1090"/>
      <c r="L889" s="1090"/>
      <c r="M889" s="1090"/>
      <c r="N889" s="1090"/>
      <c r="O889" s="1090"/>
      <c r="P889" s="1090"/>
      <c r="Q889" s="1090"/>
      <c r="R889" s="1090"/>
      <c r="S889" s="1090"/>
      <c r="T889" s="1090"/>
      <c r="U889" s="1090"/>
      <c r="V889" s="1090"/>
      <c r="W889" s="1090"/>
      <c r="X889" s="1090"/>
      <c r="Y889" s="1090"/>
      <c r="Z889" s="1090"/>
      <c r="AA889" s="1090"/>
      <c r="AB889" s="1090"/>
      <c r="AC889" s="1090"/>
      <c r="AD889" s="1090"/>
      <c r="AE889" s="1090"/>
    </row>
    <row r="890" spans="1:31">
      <c r="A890" s="1090"/>
      <c r="B890" s="1090"/>
      <c r="C890" s="1090"/>
      <c r="D890" s="1090"/>
      <c r="E890" s="1090"/>
      <c r="F890" s="1090"/>
      <c r="G890" s="1090"/>
      <c r="H890" s="1090"/>
      <c r="I890" s="1090"/>
      <c r="J890" s="1090"/>
      <c r="K890" s="1090"/>
      <c r="L890" s="1090"/>
      <c r="M890" s="1090"/>
      <c r="N890" s="1090"/>
      <c r="O890" s="1090"/>
      <c r="P890" s="1090"/>
      <c r="Q890" s="1090"/>
      <c r="R890" s="1090"/>
      <c r="S890" s="1090"/>
      <c r="T890" s="1090"/>
      <c r="U890" s="1090"/>
      <c r="V890" s="1090"/>
      <c r="W890" s="1090"/>
      <c r="X890" s="1090"/>
      <c r="Y890" s="1090"/>
      <c r="Z890" s="1090"/>
      <c r="AA890" s="1090"/>
      <c r="AB890" s="1090"/>
      <c r="AC890" s="1090"/>
      <c r="AD890" s="1090"/>
      <c r="AE890" s="1090"/>
    </row>
    <row r="891" spans="1:31">
      <c r="A891" s="1090"/>
      <c r="B891" s="1090"/>
      <c r="C891" s="1090"/>
      <c r="D891" s="1090"/>
      <c r="E891" s="1090"/>
      <c r="F891" s="1090"/>
      <c r="G891" s="1090"/>
      <c r="H891" s="1090"/>
      <c r="I891" s="1090"/>
      <c r="J891" s="1090"/>
      <c r="K891" s="1090"/>
      <c r="L891" s="1090"/>
      <c r="M891" s="1090"/>
      <c r="N891" s="1090"/>
      <c r="O891" s="1090"/>
      <c r="P891" s="1090"/>
      <c r="Q891" s="1090"/>
      <c r="R891" s="1090"/>
      <c r="S891" s="1090"/>
      <c r="T891" s="1090"/>
      <c r="U891" s="1090"/>
      <c r="V891" s="1090"/>
      <c r="W891" s="1090"/>
      <c r="X891" s="1090"/>
      <c r="Y891" s="1090"/>
      <c r="Z891" s="1090"/>
      <c r="AA891" s="1090"/>
      <c r="AB891" s="1090"/>
      <c r="AC891" s="1090"/>
      <c r="AD891" s="1090"/>
      <c r="AE891" s="1090"/>
    </row>
    <row r="892" spans="1:31">
      <c r="A892" s="1090"/>
      <c r="B892" s="1090"/>
      <c r="C892" s="1090"/>
      <c r="D892" s="1090"/>
      <c r="E892" s="1090"/>
      <c r="F892" s="1090"/>
      <c r="G892" s="1090"/>
      <c r="H892" s="1090"/>
      <c r="I892" s="1090"/>
      <c r="J892" s="1090"/>
      <c r="K892" s="1090"/>
      <c r="L892" s="1090"/>
      <c r="M892" s="1090"/>
      <c r="N892" s="1090"/>
      <c r="O892" s="1090"/>
      <c r="P892" s="1090"/>
      <c r="Q892" s="1090"/>
      <c r="R892" s="1090"/>
      <c r="S892" s="1090"/>
      <c r="T892" s="1090"/>
      <c r="U892" s="1090"/>
      <c r="V892" s="1090"/>
      <c r="W892" s="1090"/>
      <c r="X892" s="1090"/>
      <c r="Y892" s="1090"/>
      <c r="Z892" s="1090"/>
      <c r="AA892" s="1090"/>
      <c r="AB892" s="1090"/>
      <c r="AC892" s="1090"/>
      <c r="AD892" s="1090"/>
      <c r="AE892" s="1090"/>
    </row>
    <row r="893" spans="1:31">
      <c r="A893" s="1090"/>
      <c r="B893" s="1090"/>
      <c r="C893" s="1090"/>
      <c r="D893" s="1090"/>
      <c r="E893" s="1090"/>
      <c r="F893" s="1090"/>
      <c r="G893" s="1090"/>
      <c r="H893" s="1090"/>
      <c r="I893" s="1090"/>
      <c r="J893" s="1090"/>
      <c r="K893" s="1090"/>
      <c r="L893" s="1090"/>
      <c r="M893" s="1090"/>
      <c r="N893" s="1090"/>
      <c r="O893" s="1090"/>
      <c r="P893" s="1090"/>
      <c r="Q893" s="1090"/>
      <c r="R893" s="1090"/>
      <c r="S893" s="1090"/>
      <c r="T893" s="1090"/>
      <c r="U893" s="1090"/>
      <c r="V893" s="1090"/>
      <c r="W893" s="1090"/>
      <c r="X893" s="1090"/>
      <c r="Y893" s="1090"/>
      <c r="Z893" s="1090"/>
      <c r="AA893" s="1090"/>
      <c r="AB893" s="1090"/>
      <c r="AC893" s="1090"/>
      <c r="AD893" s="1090"/>
      <c r="AE893" s="1090"/>
    </row>
    <row r="894" spans="1:31">
      <c r="A894" s="1090"/>
      <c r="B894" s="1090"/>
      <c r="C894" s="1090"/>
      <c r="D894" s="1090"/>
      <c r="E894" s="1090"/>
      <c r="F894" s="1090"/>
      <c r="G894" s="1090"/>
      <c r="H894" s="1090"/>
      <c r="I894" s="1090"/>
      <c r="J894" s="1090"/>
      <c r="K894" s="1090"/>
      <c r="L894" s="1090"/>
      <c r="M894" s="1090"/>
      <c r="N894" s="1090"/>
      <c r="O894" s="1090"/>
      <c r="P894" s="1090"/>
      <c r="Q894" s="1090"/>
      <c r="R894" s="1090"/>
      <c r="S894" s="1090"/>
      <c r="T894" s="1090"/>
      <c r="U894" s="1090"/>
      <c r="V894" s="1090"/>
      <c r="W894" s="1090"/>
      <c r="X894" s="1090"/>
      <c r="Y894" s="1090"/>
      <c r="Z894" s="1090"/>
      <c r="AA894" s="1090"/>
      <c r="AB894" s="1090"/>
      <c r="AC894" s="1090"/>
      <c r="AD894" s="1090"/>
      <c r="AE894" s="1090"/>
    </row>
    <row r="895" spans="1:31">
      <c r="A895" s="1090"/>
      <c r="B895" s="1090"/>
      <c r="C895" s="1090"/>
      <c r="D895" s="1090"/>
      <c r="E895" s="1090"/>
      <c r="F895" s="1090"/>
      <c r="G895" s="1090"/>
      <c r="H895" s="1090"/>
      <c r="I895" s="1090"/>
      <c r="J895" s="1090"/>
      <c r="K895" s="1090"/>
      <c r="L895" s="1090"/>
      <c r="M895" s="1090"/>
      <c r="N895" s="1090"/>
      <c r="O895" s="1090"/>
      <c r="P895" s="1090"/>
      <c r="Q895" s="1090"/>
      <c r="R895" s="1090"/>
      <c r="S895" s="1090"/>
      <c r="T895" s="1090"/>
      <c r="U895" s="1090"/>
      <c r="V895" s="1090"/>
      <c r="W895" s="1090"/>
      <c r="X895" s="1090"/>
      <c r="Y895" s="1090"/>
      <c r="Z895" s="1090"/>
      <c r="AA895" s="1090"/>
      <c r="AB895" s="1090"/>
      <c r="AC895" s="1090"/>
      <c r="AD895" s="1090"/>
      <c r="AE895" s="1090"/>
    </row>
    <row r="896" spans="1:31">
      <c r="A896" s="1090"/>
      <c r="B896" s="1090"/>
      <c r="C896" s="1090"/>
      <c r="D896" s="1090"/>
      <c r="E896" s="1090"/>
      <c r="F896" s="1090"/>
      <c r="G896" s="1090"/>
      <c r="H896" s="1090"/>
      <c r="I896" s="1090"/>
      <c r="J896" s="1090"/>
      <c r="K896" s="1090"/>
      <c r="L896" s="1090"/>
      <c r="M896" s="1090"/>
      <c r="N896" s="1090"/>
      <c r="O896" s="1090"/>
      <c r="P896" s="1090"/>
      <c r="Q896" s="1090"/>
      <c r="R896" s="1090"/>
      <c r="S896" s="1090"/>
      <c r="T896" s="1090"/>
      <c r="U896" s="1090"/>
      <c r="V896" s="1090"/>
      <c r="W896" s="1090"/>
      <c r="X896" s="1090"/>
      <c r="Y896" s="1090"/>
      <c r="Z896" s="1090"/>
      <c r="AA896" s="1090"/>
      <c r="AB896" s="1090"/>
      <c r="AC896" s="1090"/>
      <c r="AD896" s="1090"/>
      <c r="AE896" s="1090"/>
    </row>
    <row r="897" spans="1:31">
      <c r="A897" s="1090"/>
      <c r="B897" s="1090"/>
      <c r="C897" s="1090"/>
      <c r="D897" s="1090"/>
      <c r="E897" s="1090"/>
      <c r="F897" s="1090"/>
      <c r="G897" s="1090"/>
      <c r="H897" s="1090"/>
      <c r="I897" s="1090"/>
      <c r="J897" s="1090"/>
      <c r="K897" s="1090"/>
      <c r="L897" s="1090"/>
      <c r="M897" s="1090"/>
      <c r="N897" s="1090"/>
      <c r="O897" s="1090"/>
      <c r="P897" s="1090"/>
      <c r="Q897" s="1090"/>
      <c r="R897" s="1090"/>
      <c r="S897" s="1090"/>
      <c r="T897" s="1090"/>
      <c r="U897" s="1090"/>
      <c r="V897" s="1090"/>
      <c r="W897" s="1090"/>
      <c r="X897" s="1090"/>
      <c r="Y897" s="1090"/>
      <c r="Z897" s="1090"/>
      <c r="AA897" s="1090"/>
      <c r="AB897" s="1090"/>
      <c r="AC897" s="1090"/>
      <c r="AD897" s="1090"/>
      <c r="AE897" s="1090"/>
    </row>
    <row r="898" spans="1:31">
      <c r="A898" s="1090"/>
      <c r="B898" s="1090"/>
      <c r="C898" s="1090"/>
      <c r="D898" s="1090"/>
      <c r="E898" s="1090"/>
      <c r="F898" s="1090"/>
      <c r="G898" s="1090"/>
      <c r="H898" s="1090"/>
      <c r="I898" s="1090"/>
      <c r="J898" s="1090"/>
      <c r="K898" s="1090"/>
      <c r="L898" s="1090"/>
      <c r="M898" s="1090"/>
      <c r="N898" s="1090"/>
      <c r="O898" s="1090"/>
      <c r="P898" s="1090"/>
      <c r="Q898" s="1090"/>
      <c r="R898" s="1090"/>
      <c r="S898" s="1090"/>
      <c r="T898" s="1090"/>
      <c r="U898" s="1090"/>
      <c r="V898" s="1090"/>
      <c r="W898" s="1090"/>
      <c r="X898" s="1090"/>
      <c r="Y898" s="1090"/>
      <c r="Z898" s="1090"/>
      <c r="AA898" s="1090"/>
      <c r="AB898" s="1090"/>
      <c r="AC898" s="1090"/>
      <c r="AD898" s="1090"/>
      <c r="AE898" s="1090"/>
    </row>
    <row r="899" spans="1:31">
      <c r="A899" s="1090"/>
      <c r="B899" s="1090"/>
      <c r="C899" s="1090"/>
      <c r="D899" s="1090"/>
      <c r="E899" s="1090"/>
      <c r="F899" s="1090"/>
      <c r="G899" s="1090"/>
      <c r="H899" s="1090"/>
      <c r="I899" s="1090"/>
      <c r="J899" s="1090"/>
      <c r="K899" s="1090"/>
      <c r="L899" s="1090"/>
      <c r="M899" s="1090"/>
      <c r="N899" s="1090"/>
      <c r="O899" s="1090"/>
      <c r="P899" s="1090"/>
      <c r="Q899" s="1090"/>
      <c r="R899" s="1090"/>
      <c r="S899" s="1090"/>
      <c r="T899" s="1090"/>
      <c r="U899" s="1090"/>
      <c r="V899" s="1090"/>
      <c r="W899" s="1090"/>
      <c r="X899" s="1090"/>
      <c r="Y899" s="1090"/>
      <c r="Z899" s="1090"/>
      <c r="AA899" s="1090"/>
      <c r="AB899" s="1090"/>
      <c r="AC899" s="1090"/>
      <c r="AD899" s="1090"/>
      <c r="AE899" s="1090"/>
    </row>
    <row r="900" spans="1:31">
      <c r="A900" s="1090"/>
      <c r="B900" s="1090"/>
      <c r="C900" s="1090"/>
      <c r="D900" s="1090"/>
      <c r="E900" s="1090"/>
      <c r="F900" s="1090"/>
      <c r="G900" s="1090"/>
      <c r="H900" s="1090"/>
      <c r="I900" s="1090"/>
      <c r="J900" s="1090"/>
      <c r="K900" s="1090"/>
      <c r="L900" s="1090"/>
      <c r="M900" s="1090"/>
      <c r="N900" s="1090"/>
      <c r="O900" s="1090"/>
      <c r="P900" s="1090"/>
      <c r="Q900" s="1090"/>
      <c r="R900" s="1090"/>
      <c r="S900" s="1090"/>
      <c r="T900" s="1090"/>
      <c r="U900" s="1090"/>
      <c r="V900" s="1090"/>
      <c r="W900" s="1090"/>
      <c r="X900" s="1090"/>
      <c r="Y900" s="1090"/>
      <c r="Z900" s="1090"/>
      <c r="AA900" s="1090"/>
      <c r="AB900" s="1090"/>
      <c r="AC900" s="1090"/>
      <c r="AD900" s="1090"/>
      <c r="AE900" s="1090"/>
    </row>
    <row r="901" spans="1:31">
      <c r="A901" s="1090"/>
      <c r="B901" s="1090"/>
      <c r="C901" s="1090"/>
      <c r="D901" s="1090"/>
      <c r="E901" s="1090"/>
      <c r="F901" s="1090"/>
      <c r="G901" s="1090"/>
      <c r="H901" s="1090"/>
      <c r="I901" s="1090"/>
      <c r="J901" s="1090"/>
      <c r="K901" s="1090"/>
      <c r="L901" s="1090"/>
      <c r="M901" s="1090"/>
      <c r="N901" s="1090"/>
      <c r="O901" s="1090"/>
      <c r="P901" s="1090"/>
      <c r="Q901" s="1090"/>
      <c r="R901" s="1090"/>
      <c r="S901" s="1090"/>
      <c r="T901" s="1090"/>
      <c r="U901" s="1090"/>
      <c r="V901" s="1090"/>
      <c r="W901" s="1090"/>
      <c r="X901" s="1090"/>
      <c r="Y901" s="1090"/>
      <c r="Z901" s="1090"/>
      <c r="AA901" s="1090"/>
      <c r="AB901" s="1090"/>
      <c r="AC901" s="1090"/>
      <c r="AD901" s="1090"/>
      <c r="AE901" s="1090"/>
    </row>
    <row r="902" spans="1:31">
      <c r="A902" s="1090"/>
      <c r="B902" s="1090"/>
      <c r="C902" s="1090"/>
      <c r="D902" s="1090"/>
      <c r="E902" s="1090"/>
      <c r="F902" s="1090"/>
      <c r="G902" s="1090"/>
      <c r="H902" s="1090"/>
      <c r="I902" s="1090"/>
      <c r="J902" s="1090"/>
      <c r="K902" s="1090"/>
      <c r="L902" s="1090"/>
      <c r="M902" s="1090"/>
      <c r="N902" s="1090"/>
      <c r="O902" s="1090"/>
      <c r="P902" s="1090"/>
      <c r="Q902" s="1090"/>
      <c r="R902" s="1090"/>
      <c r="S902" s="1090"/>
      <c r="T902" s="1090"/>
      <c r="U902" s="1090"/>
      <c r="V902" s="1090"/>
      <c r="W902" s="1090"/>
      <c r="X902" s="1090"/>
      <c r="Y902" s="1090"/>
      <c r="Z902" s="1090"/>
      <c r="AA902" s="1090"/>
      <c r="AB902" s="1090"/>
      <c r="AC902" s="1090"/>
      <c r="AD902" s="1090"/>
      <c r="AE902" s="1090"/>
    </row>
    <row r="903" spans="1:31">
      <c r="A903" s="1090"/>
      <c r="B903" s="1090"/>
      <c r="C903" s="1090"/>
      <c r="D903" s="1090"/>
      <c r="E903" s="1090"/>
      <c r="F903" s="1090"/>
      <c r="G903" s="1090"/>
      <c r="H903" s="1090"/>
      <c r="I903" s="1090"/>
      <c r="J903" s="1090"/>
      <c r="K903" s="1090"/>
      <c r="L903" s="1090"/>
      <c r="M903" s="1090"/>
      <c r="N903" s="1090"/>
      <c r="O903" s="1090"/>
      <c r="P903" s="1090"/>
      <c r="Q903" s="1090"/>
      <c r="R903" s="1090"/>
      <c r="S903" s="1090"/>
      <c r="T903" s="1090"/>
      <c r="U903" s="1090"/>
      <c r="V903" s="1090"/>
      <c r="W903" s="1090"/>
      <c r="X903" s="1090"/>
      <c r="Y903" s="1090"/>
      <c r="Z903" s="1090"/>
      <c r="AA903" s="1090"/>
      <c r="AB903" s="1090"/>
      <c r="AC903" s="1090"/>
      <c r="AD903" s="1090"/>
      <c r="AE903" s="1090"/>
    </row>
    <row r="904" spans="1:31">
      <c r="A904" s="1090"/>
      <c r="B904" s="1090"/>
      <c r="C904" s="1090"/>
      <c r="D904" s="1090"/>
      <c r="E904" s="1090"/>
      <c r="F904" s="1090"/>
      <c r="G904" s="1090"/>
      <c r="H904" s="1090"/>
      <c r="I904" s="1090"/>
      <c r="J904" s="1090"/>
      <c r="K904" s="1090"/>
      <c r="L904" s="1090"/>
      <c r="M904" s="1090"/>
      <c r="N904" s="1090"/>
      <c r="O904" s="1090"/>
      <c r="P904" s="1090"/>
      <c r="Q904" s="1090"/>
      <c r="R904" s="1090"/>
      <c r="S904" s="1090"/>
      <c r="T904" s="1090"/>
      <c r="U904" s="1090"/>
      <c r="V904" s="1090"/>
      <c r="W904" s="1090"/>
      <c r="X904" s="1090"/>
      <c r="Y904" s="1090"/>
      <c r="Z904" s="1090"/>
      <c r="AA904" s="1090"/>
      <c r="AB904" s="1090"/>
      <c r="AC904" s="1090"/>
      <c r="AD904" s="1090"/>
      <c r="AE904" s="1090"/>
    </row>
    <row r="905" spans="1:31">
      <c r="A905" s="1090"/>
      <c r="B905" s="1090"/>
      <c r="C905" s="1090"/>
      <c r="D905" s="1090"/>
      <c r="E905" s="1090"/>
      <c r="F905" s="1090"/>
      <c r="G905" s="1090"/>
      <c r="H905" s="1090"/>
      <c r="I905" s="1090"/>
      <c r="J905" s="1090"/>
      <c r="K905" s="1090"/>
      <c r="L905" s="1090"/>
      <c r="M905" s="1090"/>
      <c r="N905" s="1090"/>
      <c r="O905" s="1090"/>
      <c r="P905" s="1090"/>
      <c r="Q905" s="1090"/>
      <c r="R905" s="1090"/>
      <c r="S905" s="1090"/>
      <c r="T905" s="1090"/>
      <c r="U905" s="1090"/>
      <c r="V905" s="1090"/>
      <c r="W905" s="1090"/>
      <c r="X905" s="1090"/>
      <c r="Y905" s="1090"/>
      <c r="Z905" s="1090"/>
      <c r="AA905" s="1090"/>
      <c r="AB905" s="1090"/>
      <c r="AC905" s="1090"/>
      <c r="AD905" s="1090"/>
      <c r="AE905" s="1090"/>
    </row>
    <row r="906" spans="1:31">
      <c r="A906" s="1090"/>
      <c r="B906" s="1090"/>
      <c r="C906" s="1090"/>
      <c r="D906" s="1090"/>
      <c r="E906" s="1090"/>
      <c r="F906" s="1090"/>
      <c r="G906" s="1090"/>
      <c r="H906" s="1090"/>
      <c r="I906" s="1090"/>
      <c r="J906" s="1090"/>
      <c r="K906" s="1090"/>
      <c r="L906" s="1090"/>
      <c r="M906" s="1090"/>
      <c r="N906" s="1090"/>
      <c r="O906" s="1090"/>
      <c r="P906" s="1090"/>
      <c r="Q906" s="1090"/>
      <c r="R906" s="1090"/>
      <c r="S906" s="1090"/>
      <c r="T906" s="1090"/>
      <c r="U906" s="1090"/>
      <c r="V906" s="1090"/>
      <c r="W906" s="1090"/>
      <c r="X906" s="1090"/>
      <c r="Y906" s="1090"/>
      <c r="Z906" s="1090"/>
      <c r="AA906" s="1090"/>
      <c r="AB906" s="1090"/>
      <c r="AC906" s="1090"/>
      <c r="AD906" s="1090"/>
      <c r="AE906" s="1090"/>
    </row>
    <row r="907" spans="1:31">
      <c r="A907" s="1090"/>
      <c r="B907" s="1090"/>
      <c r="C907" s="1090"/>
      <c r="D907" s="1090"/>
      <c r="E907" s="1090"/>
      <c r="F907" s="1090"/>
      <c r="G907" s="1090"/>
      <c r="H907" s="1090"/>
      <c r="I907" s="1090"/>
      <c r="J907" s="1090"/>
      <c r="K907" s="1090"/>
      <c r="L907" s="1090"/>
      <c r="M907" s="1090"/>
      <c r="N907" s="1090"/>
      <c r="O907" s="1090"/>
      <c r="P907" s="1090"/>
      <c r="Q907" s="1090"/>
      <c r="R907" s="1090"/>
      <c r="S907" s="1090"/>
      <c r="T907" s="1090"/>
      <c r="U907" s="1090"/>
      <c r="V907" s="1090"/>
      <c r="W907" s="1090"/>
      <c r="X907" s="1090"/>
      <c r="Y907" s="1090"/>
      <c r="Z907" s="1090"/>
      <c r="AA907" s="1090"/>
      <c r="AB907" s="1090"/>
      <c r="AC907" s="1090"/>
      <c r="AD907" s="1090"/>
      <c r="AE907" s="1090"/>
    </row>
    <row r="908" spans="1:31">
      <c r="A908" s="1090"/>
      <c r="B908" s="1090"/>
      <c r="C908" s="1090"/>
      <c r="D908" s="1090"/>
      <c r="E908" s="1090"/>
      <c r="F908" s="1090"/>
      <c r="G908" s="1090"/>
      <c r="H908" s="1090"/>
      <c r="I908" s="1090"/>
      <c r="J908" s="1090"/>
      <c r="K908" s="1090"/>
      <c r="L908" s="1090"/>
      <c r="M908" s="1090"/>
      <c r="N908" s="1090"/>
      <c r="O908" s="1090"/>
      <c r="P908" s="1090"/>
      <c r="Q908" s="1090"/>
      <c r="R908" s="1090"/>
      <c r="S908" s="1090"/>
      <c r="T908" s="1090"/>
      <c r="U908" s="1090"/>
      <c r="V908" s="1090"/>
      <c r="W908" s="1090"/>
      <c r="X908" s="1090"/>
      <c r="Y908" s="1090"/>
      <c r="Z908" s="1090"/>
      <c r="AA908" s="1090"/>
      <c r="AB908" s="1090"/>
      <c r="AC908" s="1090"/>
      <c r="AD908" s="1090"/>
      <c r="AE908" s="1090"/>
    </row>
    <row r="909" spans="1:31">
      <c r="A909" s="1090"/>
      <c r="B909" s="1090"/>
      <c r="C909" s="1090"/>
      <c r="D909" s="1090"/>
      <c r="E909" s="1090"/>
      <c r="F909" s="1090"/>
      <c r="G909" s="1090"/>
      <c r="H909" s="1090"/>
      <c r="I909" s="1090"/>
      <c r="J909" s="1090"/>
      <c r="K909" s="1090"/>
      <c r="L909" s="1090"/>
      <c r="M909" s="1090"/>
      <c r="N909" s="1090"/>
      <c r="O909" s="1090"/>
      <c r="P909" s="1090"/>
      <c r="Q909" s="1090"/>
      <c r="R909" s="1090"/>
      <c r="S909" s="1090"/>
      <c r="T909" s="1090"/>
      <c r="U909" s="1090"/>
      <c r="V909" s="1090"/>
      <c r="W909" s="1090"/>
      <c r="X909" s="1090"/>
      <c r="Y909" s="1090"/>
      <c r="Z909" s="1090"/>
      <c r="AA909" s="1090"/>
      <c r="AB909" s="1090"/>
      <c r="AC909" s="1090"/>
      <c r="AD909" s="1090"/>
      <c r="AE909" s="1090"/>
    </row>
    <row r="910" spans="1:31">
      <c r="A910" s="1090"/>
      <c r="B910" s="1090"/>
      <c r="C910" s="1090"/>
      <c r="D910" s="1090"/>
      <c r="E910" s="1090"/>
      <c r="F910" s="1090"/>
      <c r="G910" s="1090"/>
      <c r="H910" s="1090"/>
      <c r="I910" s="1090"/>
      <c r="J910" s="1090"/>
      <c r="K910" s="1090"/>
      <c r="L910" s="1090"/>
      <c r="M910" s="1090"/>
      <c r="N910" s="1090"/>
      <c r="O910" s="1090"/>
      <c r="P910" s="1090"/>
      <c r="Q910" s="1090"/>
      <c r="R910" s="1090"/>
      <c r="S910" s="1090"/>
      <c r="T910" s="1090"/>
      <c r="U910" s="1090"/>
      <c r="V910" s="1090"/>
      <c r="W910" s="1090"/>
      <c r="X910" s="1090"/>
      <c r="Y910" s="1090"/>
      <c r="Z910" s="1090"/>
      <c r="AA910" s="1090"/>
      <c r="AB910" s="1090"/>
      <c r="AC910" s="1090"/>
      <c r="AD910" s="1090"/>
      <c r="AE910" s="1090"/>
    </row>
    <row r="911" spans="1:31">
      <c r="A911" s="1090"/>
      <c r="B911" s="1090"/>
      <c r="C911" s="1090"/>
      <c r="D911" s="1090"/>
      <c r="E911" s="1090"/>
      <c r="F911" s="1090"/>
      <c r="G911" s="1090"/>
      <c r="H911" s="1090"/>
      <c r="I911" s="1090"/>
      <c r="J911" s="1090"/>
      <c r="K911" s="1090"/>
      <c r="L911" s="1090"/>
      <c r="M911" s="1090"/>
      <c r="N911" s="1090"/>
      <c r="O911" s="1090"/>
      <c r="P911" s="1090"/>
      <c r="Q911" s="1090"/>
      <c r="R911" s="1090"/>
      <c r="S911" s="1090"/>
      <c r="T911" s="1090"/>
      <c r="U911" s="1090"/>
      <c r="V911" s="1090"/>
      <c r="W911" s="1090"/>
      <c r="X911" s="1090"/>
      <c r="Y911" s="1090"/>
      <c r="Z911" s="1090"/>
      <c r="AA911" s="1090"/>
      <c r="AB911" s="1090"/>
      <c r="AC911" s="1090"/>
      <c r="AD911" s="1090"/>
      <c r="AE911" s="1090"/>
    </row>
    <row r="912" spans="1:31">
      <c r="A912" s="1090"/>
      <c r="B912" s="1090"/>
      <c r="C912" s="1090"/>
      <c r="D912" s="1090"/>
      <c r="E912" s="1090"/>
      <c r="F912" s="1090"/>
      <c r="G912" s="1090"/>
      <c r="H912" s="1090"/>
      <c r="I912" s="1090"/>
      <c r="J912" s="1090"/>
      <c r="K912" s="1090"/>
      <c r="L912" s="1090"/>
      <c r="M912" s="1090"/>
      <c r="N912" s="1090"/>
      <c r="O912" s="1090"/>
      <c r="P912" s="1090"/>
      <c r="Q912" s="1090"/>
      <c r="R912" s="1090"/>
      <c r="S912" s="1090"/>
      <c r="T912" s="1090"/>
      <c r="U912" s="1090"/>
      <c r="V912" s="1090"/>
      <c r="W912" s="1090"/>
      <c r="X912" s="1090"/>
      <c r="Y912" s="1090"/>
      <c r="Z912" s="1090"/>
      <c r="AA912" s="1090"/>
      <c r="AB912" s="1090"/>
      <c r="AC912" s="1090"/>
      <c r="AD912" s="1090"/>
      <c r="AE912" s="1090"/>
    </row>
    <row r="913" spans="1:31">
      <c r="A913" s="1090"/>
      <c r="B913" s="1090"/>
      <c r="C913" s="1090"/>
      <c r="D913" s="1090"/>
      <c r="E913" s="1090"/>
      <c r="F913" s="1090"/>
      <c r="G913" s="1090"/>
      <c r="H913" s="1090"/>
      <c r="I913" s="1090"/>
      <c r="J913" s="1090"/>
      <c r="K913" s="1090"/>
      <c r="L913" s="1090"/>
      <c r="M913" s="1090"/>
      <c r="N913" s="1090"/>
      <c r="O913" s="1090"/>
      <c r="P913" s="1090"/>
      <c r="Q913" s="1090"/>
      <c r="R913" s="1090"/>
      <c r="S913" s="1090"/>
      <c r="T913" s="1090"/>
      <c r="U913" s="1090"/>
      <c r="V913" s="1090"/>
      <c r="W913" s="1090"/>
      <c r="X913" s="1090"/>
      <c r="Y913" s="1090"/>
      <c r="Z913" s="1090"/>
      <c r="AA913" s="1090"/>
      <c r="AB913" s="1090"/>
      <c r="AC913" s="1090"/>
      <c r="AD913" s="1090"/>
      <c r="AE913" s="1090"/>
    </row>
    <row r="914" spans="1:31">
      <c r="A914" s="1090"/>
      <c r="B914" s="1090"/>
      <c r="C914" s="1090"/>
      <c r="D914" s="1090"/>
      <c r="E914" s="1090"/>
      <c r="F914" s="1090"/>
      <c r="G914" s="1090"/>
      <c r="H914" s="1090"/>
      <c r="I914" s="1090"/>
      <c r="J914" s="1090"/>
      <c r="K914" s="1090"/>
      <c r="L914" s="1090"/>
      <c r="M914" s="1090"/>
      <c r="N914" s="1090"/>
      <c r="O914" s="1090"/>
      <c r="P914" s="1090"/>
      <c r="Q914" s="1090"/>
      <c r="R914" s="1090"/>
      <c r="S914" s="1090"/>
      <c r="T914" s="1090"/>
      <c r="U914" s="1090"/>
      <c r="V914" s="1090"/>
      <c r="W914" s="1090"/>
      <c r="X914" s="1090"/>
      <c r="Y914" s="1090"/>
      <c r="Z914" s="1090"/>
      <c r="AA914" s="1090"/>
      <c r="AB914" s="1090"/>
      <c r="AC914" s="1090"/>
      <c r="AD914" s="1090"/>
      <c r="AE914" s="1090"/>
    </row>
    <row r="915" spans="1:31">
      <c r="A915" s="1090"/>
      <c r="B915" s="1090"/>
      <c r="C915" s="1090"/>
      <c r="D915" s="1090"/>
      <c r="E915" s="1090"/>
      <c r="F915" s="1090"/>
      <c r="G915" s="1090"/>
      <c r="H915" s="1090"/>
      <c r="I915" s="1090"/>
      <c r="J915" s="1090"/>
      <c r="K915" s="1090"/>
      <c r="L915" s="1090"/>
      <c r="M915" s="1090"/>
      <c r="N915" s="1090"/>
      <c r="O915" s="1090"/>
      <c r="P915" s="1090"/>
      <c r="Q915" s="1090"/>
      <c r="R915" s="1090"/>
      <c r="S915" s="1090"/>
      <c r="T915" s="1090"/>
      <c r="U915" s="1090"/>
      <c r="V915" s="1090"/>
      <c r="W915" s="1090"/>
      <c r="X915" s="1090"/>
      <c r="Y915" s="1090"/>
      <c r="Z915" s="1090"/>
      <c r="AA915" s="1090"/>
      <c r="AB915" s="1090"/>
      <c r="AC915" s="1090"/>
      <c r="AD915" s="1090"/>
      <c r="AE915" s="1090"/>
    </row>
    <row r="916" spans="1:31">
      <c r="A916" s="1090"/>
      <c r="B916" s="1090"/>
      <c r="C916" s="1090"/>
      <c r="D916" s="1090"/>
      <c r="E916" s="1090"/>
      <c r="F916" s="1090"/>
      <c r="G916" s="1090"/>
      <c r="H916" s="1090"/>
      <c r="I916" s="1090"/>
      <c r="J916" s="1090"/>
      <c r="K916" s="1090"/>
      <c r="L916" s="1090"/>
      <c r="M916" s="1090"/>
      <c r="N916" s="1090"/>
      <c r="O916" s="1090"/>
      <c r="P916" s="1090"/>
      <c r="Q916" s="1090"/>
      <c r="R916" s="1090"/>
      <c r="S916" s="1090"/>
      <c r="T916" s="1090"/>
      <c r="U916" s="1090"/>
      <c r="V916" s="1090"/>
      <c r="W916" s="1090"/>
      <c r="X916" s="1090"/>
      <c r="Y916" s="1090"/>
      <c r="Z916" s="1090"/>
      <c r="AA916" s="1090"/>
      <c r="AB916" s="1090"/>
      <c r="AC916" s="1090"/>
      <c r="AD916" s="1090"/>
      <c r="AE916" s="1090"/>
    </row>
    <row r="917" spans="1:31">
      <c r="A917" s="1090"/>
      <c r="B917" s="1090"/>
      <c r="C917" s="1090"/>
      <c r="D917" s="1090"/>
      <c r="E917" s="1090"/>
      <c r="F917" s="1090"/>
      <c r="G917" s="1090"/>
      <c r="H917" s="1090"/>
      <c r="I917" s="1090"/>
      <c r="J917" s="1090"/>
      <c r="K917" s="1090"/>
      <c r="L917" s="1090"/>
      <c r="M917" s="1090"/>
      <c r="N917" s="1090"/>
      <c r="O917" s="1090"/>
      <c r="P917" s="1090"/>
      <c r="Q917" s="1090"/>
      <c r="R917" s="1090"/>
      <c r="S917" s="1090"/>
      <c r="T917" s="1090"/>
      <c r="U917" s="1090"/>
      <c r="V917" s="1090"/>
      <c r="W917" s="1090"/>
      <c r="X917" s="1090"/>
      <c r="Y917" s="1090"/>
      <c r="Z917" s="1090"/>
      <c r="AA917" s="1090"/>
      <c r="AB917" s="1090"/>
      <c r="AC917" s="1090"/>
      <c r="AD917" s="1090"/>
      <c r="AE917" s="1090"/>
    </row>
    <row r="918" spans="1:31">
      <c r="A918" s="1090"/>
      <c r="B918" s="1090"/>
      <c r="C918" s="1090"/>
      <c r="D918" s="1090"/>
      <c r="E918" s="1090"/>
      <c r="F918" s="1090"/>
      <c r="G918" s="1090"/>
      <c r="H918" s="1090"/>
      <c r="I918" s="1090"/>
      <c r="J918" s="1090"/>
      <c r="K918" s="1090"/>
      <c r="L918" s="1090"/>
      <c r="M918" s="1090"/>
      <c r="N918" s="1090"/>
      <c r="O918" s="1090"/>
      <c r="P918" s="1090"/>
      <c r="Q918" s="1090"/>
      <c r="R918" s="1090"/>
      <c r="S918" s="1090"/>
      <c r="T918" s="1090"/>
      <c r="U918" s="1090"/>
      <c r="V918" s="1090"/>
      <c r="W918" s="1090"/>
      <c r="X918" s="1090"/>
      <c r="Y918" s="1090"/>
      <c r="Z918" s="1090"/>
      <c r="AA918" s="1090"/>
      <c r="AB918" s="1090"/>
      <c r="AC918" s="1090"/>
      <c r="AD918" s="1090"/>
      <c r="AE918" s="1090"/>
    </row>
    <row r="919" spans="1:31">
      <c r="A919" s="1090"/>
      <c r="B919" s="1090"/>
      <c r="C919" s="1090"/>
      <c r="D919" s="1090"/>
      <c r="E919" s="1090"/>
      <c r="F919" s="1090"/>
      <c r="G919" s="1090"/>
      <c r="H919" s="1090"/>
      <c r="I919" s="1090"/>
      <c r="J919" s="1090"/>
      <c r="K919" s="1090"/>
      <c r="L919" s="1090"/>
      <c r="M919" s="1090"/>
      <c r="N919" s="1090"/>
      <c r="O919" s="1090"/>
      <c r="P919" s="1090"/>
      <c r="Q919" s="1090"/>
      <c r="R919" s="1090"/>
      <c r="S919" s="1090"/>
      <c r="T919" s="1090"/>
      <c r="U919" s="1090"/>
      <c r="V919" s="1090"/>
      <c r="W919" s="1090"/>
      <c r="X919" s="1090"/>
      <c r="Y919" s="1090"/>
      <c r="Z919" s="1090"/>
      <c r="AA919" s="1090"/>
      <c r="AB919" s="1090"/>
      <c r="AC919" s="1090"/>
      <c r="AD919" s="1090"/>
      <c r="AE919" s="1090"/>
    </row>
    <row r="920" spans="1:31">
      <c r="A920" s="1090"/>
      <c r="B920" s="1090"/>
      <c r="C920" s="1090"/>
      <c r="D920" s="1090"/>
      <c r="E920" s="1090"/>
      <c r="F920" s="1090"/>
      <c r="G920" s="1090"/>
      <c r="H920" s="1090"/>
      <c r="I920" s="1090"/>
      <c r="J920" s="1090"/>
      <c r="K920" s="1090"/>
      <c r="L920" s="1090"/>
      <c r="M920" s="1090"/>
      <c r="N920" s="1090"/>
      <c r="O920" s="1090"/>
      <c r="P920" s="1090"/>
      <c r="Q920" s="1090"/>
      <c r="R920" s="1090"/>
      <c r="S920" s="1090"/>
      <c r="T920" s="1090"/>
      <c r="U920" s="1090"/>
      <c r="V920" s="1090"/>
      <c r="W920" s="1090"/>
      <c r="X920" s="1090"/>
      <c r="Y920" s="1090"/>
      <c r="Z920" s="1090"/>
      <c r="AA920" s="1090"/>
      <c r="AB920" s="1090"/>
      <c r="AC920" s="1090"/>
      <c r="AD920" s="1090"/>
      <c r="AE920" s="1090"/>
    </row>
    <row r="921" spans="1:31">
      <c r="A921" s="1090"/>
      <c r="B921" s="1090"/>
      <c r="C921" s="1090"/>
      <c r="D921" s="1090"/>
      <c r="E921" s="1090"/>
      <c r="F921" s="1090"/>
      <c r="G921" s="1090"/>
      <c r="H921" s="1090"/>
      <c r="I921" s="1090"/>
      <c r="J921" s="1090"/>
      <c r="K921" s="1090"/>
      <c r="L921" s="1090"/>
      <c r="M921" s="1090"/>
      <c r="N921" s="1090"/>
      <c r="O921" s="1090"/>
      <c r="P921" s="1090"/>
      <c r="Q921" s="1090"/>
      <c r="R921" s="1090"/>
      <c r="S921" s="1090"/>
      <c r="T921" s="1090"/>
      <c r="U921" s="1090"/>
      <c r="V921" s="1090"/>
      <c r="W921" s="1090"/>
      <c r="X921" s="1090"/>
      <c r="Y921" s="1090"/>
      <c r="Z921" s="1090"/>
      <c r="AA921" s="1090"/>
      <c r="AB921" s="1090"/>
      <c r="AC921" s="1090"/>
      <c r="AD921" s="1090"/>
      <c r="AE921" s="1090"/>
    </row>
    <row r="922" spans="1:31">
      <c r="A922" s="1090"/>
      <c r="B922" s="1090"/>
      <c r="C922" s="1090"/>
      <c r="D922" s="1090"/>
      <c r="E922" s="1090"/>
      <c r="F922" s="1090"/>
      <c r="G922" s="1090"/>
      <c r="H922" s="1090"/>
      <c r="I922" s="1090"/>
      <c r="J922" s="1090"/>
      <c r="K922" s="1090"/>
      <c r="L922" s="1090"/>
      <c r="M922" s="1090"/>
      <c r="N922" s="1090"/>
      <c r="O922" s="1090"/>
      <c r="P922" s="1090"/>
      <c r="Q922" s="1090"/>
      <c r="R922" s="1090"/>
      <c r="S922" s="1090"/>
      <c r="T922" s="1090"/>
      <c r="U922" s="1090"/>
      <c r="V922" s="1090"/>
      <c r="W922" s="1090"/>
      <c r="X922" s="1090"/>
      <c r="Y922" s="1090"/>
      <c r="Z922" s="1090"/>
      <c r="AA922" s="1090"/>
      <c r="AB922" s="1090"/>
      <c r="AC922" s="1090"/>
      <c r="AD922" s="1090"/>
      <c r="AE922" s="1090"/>
    </row>
    <row r="923" spans="1:31">
      <c r="A923" s="1090"/>
      <c r="B923" s="1090"/>
      <c r="C923" s="1090"/>
      <c r="D923" s="1090"/>
      <c r="E923" s="1090"/>
      <c r="F923" s="1090"/>
      <c r="G923" s="1090"/>
      <c r="H923" s="1090"/>
      <c r="I923" s="1090"/>
      <c r="J923" s="1090"/>
      <c r="K923" s="1090"/>
      <c r="L923" s="1090"/>
      <c r="M923" s="1090"/>
      <c r="N923" s="1090"/>
      <c r="O923" s="1090"/>
      <c r="P923" s="1090"/>
      <c r="Q923" s="1090"/>
      <c r="R923" s="1090"/>
      <c r="S923" s="1090"/>
      <c r="T923" s="1090"/>
      <c r="U923" s="1090"/>
      <c r="V923" s="1090"/>
      <c r="W923" s="1090"/>
      <c r="X923" s="1090"/>
      <c r="Y923" s="1090"/>
      <c r="Z923" s="1090"/>
      <c r="AA923" s="1090"/>
      <c r="AB923" s="1090"/>
      <c r="AC923" s="1090"/>
      <c r="AD923" s="1090"/>
      <c r="AE923" s="1090"/>
    </row>
    <row r="924" spans="1:31">
      <c r="A924" s="1090"/>
      <c r="B924" s="1090"/>
      <c r="C924" s="1090"/>
      <c r="D924" s="1090"/>
      <c r="E924" s="1090"/>
      <c r="F924" s="1090"/>
      <c r="G924" s="1090"/>
      <c r="H924" s="1090"/>
      <c r="I924" s="1090"/>
      <c r="J924" s="1090"/>
      <c r="K924" s="1090"/>
      <c r="L924" s="1090"/>
      <c r="M924" s="1090"/>
      <c r="N924" s="1090"/>
      <c r="O924" s="1090"/>
      <c r="P924" s="1090"/>
      <c r="Q924" s="1090"/>
      <c r="R924" s="1090"/>
      <c r="S924" s="1090"/>
      <c r="T924" s="1090"/>
      <c r="U924" s="1090"/>
      <c r="V924" s="1090"/>
      <c r="W924" s="1090"/>
      <c r="X924" s="1090"/>
      <c r="Y924" s="1090"/>
      <c r="Z924" s="1090"/>
      <c r="AA924" s="1090"/>
      <c r="AB924" s="1090"/>
      <c r="AC924" s="1090"/>
      <c r="AD924" s="1090"/>
      <c r="AE924" s="1090"/>
    </row>
    <row r="925" spans="1:31">
      <c r="A925" s="1090"/>
      <c r="B925" s="1090"/>
      <c r="C925" s="1090"/>
      <c r="D925" s="1090"/>
      <c r="E925" s="1090"/>
      <c r="F925" s="1090"/>
      <c r="G925" s="1090"/>
      <c r="H925" s="1090"/>
      <c r="I925" s="1090"/>
      <c r="J925" s="1090"/>
      <c r="K925" s="1090"/>
      <c r="L925" s="1090"/>
      <c r="M925" s="1090"/>
      <c r="N925" s="1090"/>
      <c r="O925" s="1090"/>
      <c r="P925" s="1090"/>
      <c r="Q925" s="1090"/>
      <c r="R925" s="1090"/>
      <c r="S925" s="1090"/>
      <c r="T925" s="1090"/>
      <c r="U925" s="1090"/>
      <c r="V925" s="1090"/>
      <c r="W925" s="1090"/>
      <c r="X925" s="1090"/>
      <c r="Y925" s="1090"/>
      <c r="Z925" s="1090"/>
      <c r="AA925" s="1090"/>
      <c r="AB925" s="1090"/>
      <c r="AC925" s="1090"/>
      <c r="AD925" s="1090"/>
      <c r="AE925" s="1090"/>
    </row>
    <row r="926" spans="1:31">
      <c r="A926" s="1090"/>
      <c r="B926" s="1090"/>
      <c r="C926" s="1090"/>
      <c r="D926" s="1090"/>
      <c r="E926" s="1090"/>
      <c r="F926" s="1090"/>
      <c r="G926" s="1090"/>
      <c r="H926" s="1090"/>
      <c r="I926" s="1090"/>
      <c r="J926" s="1090"/>
      <c r="K926" s="1090"/>
      <c r="L926" s="1090"/>
      <c r="M926" s="1090"/>
      <c r="N926" s="1090"/>
      <c r="O926" s="1090"/>
      <c r="P926" s="1090"/>
      <c r="Q926" s="1090"/>
      <c r="R926" s="1090"/>
      <c r="S926" s="1090"/>
      <c r="T926" s="1090"/>
      <c r="U926" s="1090"/>
      <c r="V926" s="1090"/>
      <c r="W926" s="1090"/>
      <c r="X926" s="1090"/>
      <c r="Y926" s="1090"/>
      <c r="Z926" s="1090"/>
      <c r="AA926" s="1090"/>
      <c r="AB926" s="1090"/>
      <c r="AC926" s="1090"/>
      <c r="AD926" s="1090"/>
      <c r="AE926" s="1090"/>
    </row>
    <row r="927" spans="1:31">
      <c r="A927" s="1090"/>
      <c r="B927" s="1090"/>
      <c r="C927" s="1090"/>
      <c r="D927" s="1090"/>
      <c r="E927" s="1090"/>
      <c r="F927" s="1090"/>
      <c r="G927" s="1090"/>
      <c r="H927" s="1090"/>
      <c r="I927" s="1090"/>
      <c r="J927" s="1090"/>
      <c r="K927" s="1090"/>
      <c r="L927" s="1090"/>
      <c r="M927" s="1090"/>
      <c r="N927" s="1090"/>
      <c r="O927" s="1090"/>
      <c r="P927" s="1090"/>
      <c r="Q927" s="1090"/>
      <c r="R927" s="1090"/>
      <c r="S927" s="1090"/>
      <c r="T927" s="1090"/>
      <c r="U927" s="1090"/>
      <c r="V927" s="1090"/>
      <c r="W927" s="1090"/>
      <c r="X927" s="1090"/>
      <c r="Y927" s="1090"/>
      <c r="Z927" s="1090"/>
      <c r="AA927" s="1090"/>
      <c r="AB927" s="1090"/>
      <c r="AC927" s="1090"/>
      <c r="AD927" s="1090"/>
      <c r="AE927" s="1090"/>
    </row>
    <row r="928" spans="1:31">
      <c r="A928" s="1090"/>
      <c r="B928" s="1090"/>
      <c r="C928" s="1090"/>
      <c r="D928" s="1090"/>
      <c r="E928" s="1090"/>
      <c r="F928" s="1090"/>
      <c r="G928" s="1090"/>
      <c r="H928" s="1090"/>
      <c r="I928" s="1090"/>
      <c r="J928" s="1090"/>
      <c r="K928" s="1090"/>
      <c r="L928" s="1090"/>
      <c r="M928" s="1090"/>
      <c r="N928" s="1090"/>
      <c r="O928" s="1090"/>
      <c r="P928" s="1090"/>
      <c r="Q928" s="1090"/>
      <c r="R928" s="1090"/>
      <c r="S928" s="1090"/>
      <c r="T928" s="1090"/>
      <c r="U928" s="1090"/>
      <c r="V928" s="1090"/>
      <c r="W928" s="1090"/>
      <c r="X928" s="1090"/>
      <c r="Y928" s="1090"/>
      <c r="Z928" s="1090"/>
      <c r="AA928" s="1090"/>
      <c r="AB928" s="1090"/>
      <c r="AC928" s="1090"/>
      <c r="AD928" s="1090"/>
      <c r="AE928" s="1090"/>
    </row>
    <row r="929" spans="1:31">
      <c r="A929" s="1090"/>
      <c r="B929" s="1090"/>
      <c r="C929" s="1090"/>
      <c r="D929" s="1090"/>
      <c r="E929" s="1090"/>
      <c r="F929" s="1090"/>
      <c r="G929" s="1090"/>
      <c r="H929" s="1090"/>
      <c r="I929" s="1090"/>
      <c r="J929" s="1090"/>
      <c r="K929" s="1090"/>
      <c r="L929" s="1090"/>
      <c r="M929" s="1090"/>
      <c r="N929" s="1090"/>
      <c r="O929" s="1090"/>
      <c r="P929" s="1090"/>
      <c r="Q929" s="1090"/>
      <c r="R929" s="1090"/>
      <c r="S929" s="1090"/>
      <c r="T929" s="1090"/>
      <c r="U929" s="1090"/>
      <c r="V929" s="1090"/>
      <c r="W929" s="1090"/>
      <c r="X929" s="1090"/>
      <c r="Y929" s="1090"/>
      <c r="Z929" s="1090"/>
      <c r="AA929" s="1090"/>
      <c r="AB929" s="1090"/>
      <c r="AC929" s="1090"/>
      <c r="AD929" s="1090"/>
      <c r="AE929" s="1090"/>
    </row>
    <row r="930" spans="1:31">
      <c r="A930" s="1090"/>
      <c r="B930" s="1090"/>
      <c r="C930" s="1090"/>
      <c r="D930" s="1090"/>
      <c r="E930" s="1090"/>
      <c r="F930" s="1090"/>
      <c r="G930" s="1090"/>
      <c r="H930" s="1090"/>
      <c r="I930" s="1090"/>
      <c r="J930" s="1090"/>
      <c r="K930" s="1090"/>
      <c r="L930" s="1090"/>
      <c r="M930" s="1090"/>
      <c r="N930" s="1090"/>
      <c r="O930" s="1090"/>
      <c r="P930" s="1090"/>
      <c r="Q930" s="1090"/>
      <c r="R930" s="1090"/>
      <c r="S930" s="1090"/>
      <c r="T930" s="1090"/>
      <c r="U930" s="1090"/>
      <c r="V930" s="1090"/>
      <c r="W930" s="1090"/>
      <c r="X930" s="1090"/>
      <c r="Y930" s="1090"/>
      <c r="Z930" s="1090"/>
      <c r="AA930" s="1090"/>
      <c r="AB930" s="1090"/>
      <c r="AC930" s="1090"/>
      <c r="AD930" s="1090"/>
      <c r="AE930" s="1090"/>
    </row>
    <row r="931" spans="1:31">
      <c r="A931" s="1090"/>
      <c r="B931" s="1090"/>
      <c r="C931" s="1090"/>
      <c r="D931" s="1090"/>
      <c r="E931" s="1090"/>
      <c r="F931" s="1090"/>
      <c r="G931" s="1090"/>
      <c r="H931" s="1090"/>
      <c r="I931" s="1090"/>
      <c r="J931" s="1090"/>
      <c r="K931" s="1090"/>
      <c r="L931" s="1090"/>
      <c r="M931" s="1090"/>
      <c r="N931" s="1090"/>
      <c r="O931" s="1090"/>
      <c r="P931" s="1090"/>
      <c r="Q931" s="1090"/>
      <c r="R931" s="1090"/>
      <c r="S931" s="1090"/>
      <c r="T931" s="1090"/>
      <c r="U931" s="1090"/>
      <c r="V931" s="1090"/>
      <c r="W931" s="1090"/>
      <c r="X931" s="1090"/>
      <c r="Y931" s="1090"/>
      <c r="Z931" s="1090"/>
      <c r="AA931" s="1090"/>
      <c r="AB931" s="1090"/>
      <c r="AC931" s="1090"/>
      <c r="AD931" s="1090"/>
      <c r="AE931" s="1090"/>
    </row>
    <row r="932" spans="1:31">
      <c r="A932" s="1090"/>
      <c r="B932" s="1090"/>
      <c r="C932" s="1090"/>
      <c r="D932" s="1090"/>
      <c r="E932" s="1090"/>
      <c r="F932" s="1090"/>
      <c r="G932" s="1090"/>
      <c r="H932" s="1090"/>
      <c r="I932" s="1090"/>
      <c r="J932" s="1090"/>
      <c r="K932" s="1090"/>
      <c r="L932" s="1090"/>
      <c r="M932" s="1090"/>
      <c r="N932" s="1090"/>
      <c r="O932" s="1090"/>
      <c r="P932" s="1090"/>
      <c r="Q932" s="1090"/>
      <c r="R932" s="1090"/>
      <c r="S932" s="1090"/>
      <c r="T932" s="1090"/>
      <c r="U932" s="1090"/>
      <c r="V932" s="1090"/>
      <c r="W932" s="1090"/>
      <c r="X932" s="1090"/>
      <c r="Y932" s="1090"/>
      <c r="Z932" s="1090"/>
      <c r="AA932" s="1090"/>
      <c r="AB932" s="1090"/>
      <c r="AC932" s="1090"/>
      <c r="AD932" s="1090"/>
      <c r="AE932" s="1090"/>
    </row>
    <row r="933" spans="1:31">
      <c r="A933" s="1090"/>
      <c r="B933" s="1090"/>
      <c r="C933" s="1090"/>
      <c r="D933" s="1090"/>
      <c r="E933" s="1090"/>
      <c r="F933" s="1090"/>
      <c r="G933" s="1090"/>
      <c r="H933" s="1090"/>
      <c r="I933" s="1090"/>
      <c r="J933" s="1090"/>
      <c r="K933" s="1090"/>
      <c r="L933" s="1090"/>
      <c r="M933" s="1090"/>
      <c r="N933" s="1090"/>
      <c r="O933" s="1090"/>
      <c r="P933" s="1090"/>
      <c r="Q933" s="1090"/>
      <c r="R933" s="1090"/>
      <c r="S933" s="1090"/>
      <c r="T933" s="1090"/>
      <c r="U933" s="1090"/>
      <c r="V933" s="1090"/>
      <c r="W933" s="1090"/>
      <c r="X933" s="1090"/>
      <c r="Y933" s="1090"/>
      <c r="Z933" s="1090"/>
      <c r="AA933" s="1090"/>
      <c r="AB933" s="1090"/>
      <c r="AC933" s="1090"/>
      <c r="AD933" s="1090"/>
      <c r="AE933" s="1090"/>
    </row>
    <row r="934" spans="1:31">
      <c r="A934" s="1090"/>
      <c r="B934" s="1090"/>
      <c r="C934" s="1090"/>
      <c r="D934" s="1090"/>
      <c r="E934" s="1090"/>
      <c r="F934" s="1090"/>
      <c r="G934" s="1090"/>
      <c r="H934" s="1090"/>
      <c r="I934" s="1090"/>
      <c r="J934" s="1090"/>
      <c r="K934" s="1090"/>
      <c r="L934" s="1090"/>
      <c r="M934" s="1090"/>
      <c r="N934" s="1090"/>
      <c r="O934" s="1090"/>
      <c r="P934" s="1090"/>
      <c r="Q934" s="1090"/>
      <c r="R934" s="1090"/>
      <c r="S934" s="1090"/>
      <c r="T934" s="1090"/>
      <c r="U934" s="1090"/>
      <c r="V934" s="1090"/>
      <c r="W934" s="1090"/>
      <c r="X934" s="1090"/>
      <c r="Y934" s="1090"/>
      <c r="Z934" s="1090"/>
      <c r="AA934" s="1090"/>
      <c r="AB934" s="1090"/>
      <c r="AC934" s="1090"/>
      <c r="AD934" s="1090"/>
      <c r="AE934" s="1090"/>
    </row>
    <row r="935" spans="1:31">
      <c r="A935" s="1090"/>
      <c r="B935" s="1090"/>
      <c r="C935" s="1090"/>
      <c r="D935" s="1090"/>
      <c r="E935" s="1090"/>
      <c r="F935" s="1090"/>
      <c r="G935" s="1090"/>
      <c r="H935" s="1090"/>
      <c r="I935" s="1090"/>
      <c r="J935" s="1090"/>
      <c r="K935" s="1090"/>
      <c r="L935" s="1090"/>
      <c r="M935" s="1090"/>
      <c r="N935" s="1090"/>
      <c r="O935" s="1090"/>
      <c r="P935" s="1090"/>
      <c r="Q935" s="1090"/>
      <c r="R935" s="1090"/>
      <c r="S935" s="1090"/>
      <c r="T935" s="1090"/>
      <c r="U935" s="1090"/>
      <c r="V935" s="1090"/>
      <c r="W935" s="1090"/>
      <c r="X935" s="1090"/>
      <c r="Y935" s="1090"/>
      <c r="Z935" s="1090"/>
      <c r="AA935" s="1090"/>
      <c r="AB935" s="1090"/>
      <c r="AC935" s="1090"/>
      <c r="AD935" s="1090"/>
      <c r="AE935" s="1090"/>
    </row>
    <row r="936" spans="1:31">
      <c r="A936" s="1090"/>
      <c r="B936" s="1090"/>
      <c r="C936" s="1090"/>
      <c r="D936" s="1090"/>
      <c r="E936" s="1090"/>
      <c r="F936" s="1090"/>
      <c r="G936" s="1090"/>
      <c r="H936" s="1090"/>
      <c r="I936" s="1090"/>
      <c r="J936" s="1090"/>
      <c r="K936" s="1090"/>
      <c r="L936" s="1090"/>
      <c r="M936" s="1090"/>
      <c r="N936" s="1090"/>
      <c r="O936" s="1090"/>
      <c r="P936" s="1090"/>
      <c r="Q936" s="1090"/>
      <c r="R936" s="1090"/>
      <c r="S936" s="1090"/>
      <c r="T936" s="1090"/>
      <c r="U936" s="1090"/>
      <c r="V936" s="1090"/>
      <c r="W936" s="1090"/>
      <c r="X936" s="1090"/>
      <c r="Y936" s="1090"/>
      <c r="Z936" s="1090"/>
      <c r="AA936" s="1090"/>
      <c r="AB936" s="1090"/>
      <c r="AC936" s="1090"/>
      <c r="AD936" s="1090"/>
      <c r="AE936" s="1090"/>
    </row>
    <row r="937" spans="1:31">
      <c r="A937" s="1090"/>
      <c r="B937" s="1090"/>
      <c r="C937" s="1090"/>
      <c r="D937" s="1090"/>
      <c r="E937" s="1090"/>
      <c r="F937" s="1090"/>
      <c r="G937" s="1090"/>
      <c r="H937" s="1090"/>
      <c r="I937" s="1090"/>
      <c r="J937" s="1090"/>
      <c r="K937" s="1090"/>
      <c r="L937" s="1090"/>
      <c r="M937" s="1090"/>
      <c r="N937" s="1090"/>
      <c r="O937" s="1090"/>
      <c r="P937" s="1090"/>
      <c r="Q937" s="1090"/>
      <c r="R937" s="1090"/>
      <c r="S937" s="1090"/>
      <c r="T937" s="1090"/>
      <c r="U937" s="1090"/>
      <c r="V937" s="1090"/>
      <c r="W937" s="1090"/>
      <c r="X937" s="1090"/>
      <c r="Y937" s="1090"/>
      <c r="Z937" s="1090"/>
      <c r="AA937" s="1090"/>
      <c r="AB937" s="1090"/>
      <c r="AC937" s="1090"/>
      <c r="AD937" s="1090"/>
      <c r="AE937" s="1090"/>
    </row>
    <row r="938" spans="1:31">
      <c r="A938" s="1090"/>
      <c r="B938" s="1090"/>
      <c r="C938" s="1090"/>
      <c r="D938" s="1090"/>
      <c r="E938" s="1090"/>
      <c r="F938" s="1090"/>
      <c r="G938" s="1090"/>
      <c r="H938" s="1090"/>
      <c r="I938" s="1090"/>
      <c r="J938" s="1090"/>
      <c r="K938" s="1090"/>
      <c r="L938" s="1090"/>
      <c r="M938" s="1090"/>
      <c r="N938" s="1090"/>
      <c r="O938" s="1090"/>
      <c r="P938" s="1090"/>
      <c r="Q938" s="1090"/>
      <c r="R938" s="1090"/>
      <c r="S938" s="1090"/>
      <c r="T938" s="1090"/>
      <c r="U938" s="1090"/>
      <c r="V938" s="1090"/>
      <c r="W938" s="1090"/>
      <c r="X938" s="1090"/>
      <c r="Y938" s="1090"/>
      <c r="Z938" s="1090"/>
      <c r="AA938" s="1090"/>
      <c r="AB938" s="1090"/>
      <c r="AC938" s="1090"/>
      <c r="AD938" s="1090"/>
      <c r="AE938" s="1090"/>
    </row>
    <row r="939" spans="1:31">
      <c r="A939" s="1090"/>
      <c r="B939" s="1090"/>
      <c r="C939" s="1090"/>
      <c r="D939" s="1090"/>
      <c r="E939" s="1090"/>
      <c r="F939" s="1090"/>
      <c r="G939" s="1090"/>
      <c r="H939" s="1090"/>
      <c r="I939" s="1090"/>
      <c r="J939" s="1090"/>
      <c r="K939" s="1090"/>
      <c r="L939" s="1090"/>
      <c r="M939" s="1090"/>
      <c r="N939" s="1090"/>
      <c r="O939" s="1090"/>
      <c r="P939" s="1090"/>
      <c r="Q939" s="1090"/>
      <c r="R939" s="1090"/>
      <c r="S939" s="1090"/>
      <c r="T939" s="1090"/>
      <c r="U939" s="1090"/>
      <c r="V939" s="1090"/>
      <c r="W939" s="1090"/>
      <c r="X939" s="1090"/>
      <c r="Y939" s="1090"/>
      <c r="Z939" s="1090"/>
      <c r="AA939" s="1090"/>
      <c r="AB939" s="1090"/>
      <c r="AC939" s="1090"/>
      <c r="AD939" s="1090"/>
      <c r="AE939" s="1090"/>
    </row>
    <row r="940" spans="1:31">
      <c r="A940" s="1090"/>
      <c r="B940" s="1090"/>
      <c r="C940" s="1090"/>
      <c r="D940" s="1090"/>
      <c r="E940" s="1090"/>
      <c r="F940" s="1090"/>
      <c r="G940" s="1090"/>
      <c r="H940" s="1090"/>
      <c r="I940" s="1090"/>
      <c r="J940" s="1090"/>
      <c r="K940" s="1090"/>
      <c r="L940" s="1090"/>
      <c r="M940" s="1090"/>
      <c r="N940" s="1090"/>
      <c r="O940" s="1090"/>
      <c r="P940" s="1090"/>
      <c r="Q940" s="1090"/>
      <c r="R940" s="1090"/>
      <c r="S940" s="1090"/>
      <c r="T940" s="1090"/>
      <c r="U940" s="1090"/>
      <c r="V940" s="1090"/>
      <c r="W940" s="1090"/>
      <c r="X940" s="1090"/>
      <c r="Y940" s="1090"/>
      <c r="Z940" s="1090"/>
      <c r="AA940" s="1090"/>
      <c r="AB940" s="1090"/>
      <c r="AC940" s="1090"/>
      <c r="AD940" s="1090"/>
      <c r="AE940" s="1090"/>
    </row>
    <row r="941" spans="1:31">
      <c r="A941" s="1090"/>
      <c r="B941" s="1090"/>
      <c r="C941" s="1090"/>
      <c r="D941" s="1090"/>
      <c r="E941" s="1090"/>
      <c r="F941" s="1090"/>
      <c r="G941" s="1090"/>
      <c r="H941" s="1090"/>
      <c r="I941" s="1090"/>
      <c r="J941" s="1090"/>
      <c r="K941" s="1090"/>
      <c r="L941" s="1090"/>
      <c r="M941" s="1090"/>
      <c r="N941" s="1090"/>
      <c r="O941" s="1090"/>
      <c r="P941" s="1090"/>
      <c r="Q941" s="1090"/>
      <c r="R941" s="1090"/>
      <c r="S941" s="1090"/>
      <c r="T941" s="1090"/>
      <c r="U941" s="1090"/>
      <c r="V941" s="1090"/>
      <c r="W941" s="1090"/>
      <c r="X941" s="1090"/>
      <c r="Y941" s="1090"/>
      <c r="Z941" s="1090"/>
      <c r="AA941" s="1090"/>
      <c r="AB941" s="1090"/>
      <c r="AC941" s="1090"/>
      <c r="AD941" s="1090"/>
      <c r="AE941" s="1090"/>
    </row>
    <row r="942" spans="1:31">
      <c r="A942" s="1090"/>
      <c r="B942" s="1090"/>
      <c r="C942" s="1090"/>
      <c r="D942" s="1090"/>
      <c r="E942" s="1090"/>
      <c r="F942" s="1090"/>
      <c r="G942" s="1090"/>
      <c r="H942" s="1090"/>
      <c r="I942" s="1090"/>
      <c r="J942" s="1090"/>
      <c r="K942" s="1090"/>
      <c r="L942" s="1090"/>
      <c r="M942" s="1090"/>
      <c r="N942" s="1090"/>
      <c r="O942" s="1090"/>
      <c r="P942" s="1090"/>
      <c r="Q942" s="1090"/>
      <c r="R942" s="1090"/>
      <c r="S942" s="1090"/>
      <c r="T942" s="1090"/>
      <c r="U942" s="1090"/>
      <c r="V942" s="1090"/>
      <c r="W942" s="1090"/>
      <c r="X942" s="1090"/>
      <c r="Y942" s="1090"/>
      <c r="Z942" s="1090"/>
      <c r="AA942" s="1090"/>
      <c r="AB942" s="1090"/>
      <c r="AC942" s="1090"/>
      <c r="AD942" s="1090"/>
      <c r="AE942" s="1090"/>
    </row>
    <row r="943" spans="1:31">
      <c r="A943" s="1090"/>
      <c r="B943" s="1090"/>
      <c r="C943" s="1090"/>
      <c r="D943" s="1090"/>
      <c r="E943" s="1090"/>
      <c r="F943" s="1090"/>
      <c r="G943" s="1090"/>
      <c r="H943" s="1090"/>
      <c r="I943" s="1090"/>
      <c r="J943" s="1090"/>
      <c r="K943" s="1090"/>
      <c r="L943" s="1090"/>
      <c r="M943" s="1090"/>
      <c r="N943" s="1090"/>
      <c r="O943" s="1090"/>
      <c r="P943" s="1090"/>
      <c r="Q943" s="1090"/>
      <c r="R943" s="1090"/>
      <c r="S943" s="1090"/>
      <c r="T943" s="1090"/>
      <c r="U943" s="1090"/>
      <c r="V943" s="1090"/>
      <c r="W943" s="1090"/>
      <c r="X943" s="1090"/>
      <c r="Y943" s="1090"/>
      <c r="Z943" s="1090"/>
      <c r="AA943" s="1090"/>
      <c r="AB943" s="1090"/>
      <c r="AC943" s="1090"/>
      <c r="AD943" s="1090"/>
      <c r="AE943" s="1090"/>
    </row>
    <row r="944" spans="1:31">
      <c r="A944" s="1090"/>
      <c r="B944" s="1090"/>
      <c r="C944" s="1090"/>
      <c r="D944" s="1090"/>
      <c r="E944" s="1090"/>
      <c r="F944" s="1090"/>
      <c r="G944" s="1090"/>
      <c r="H944" s="1090"/>
      <c r="I944" s="1090"/>
      <c r="J944" s="1090"/>
      <c r="K944" s="1090"/>
      <c r="L944" s="1090"/>
      <c r="M944" s="1090"/>
      <c r="N944" s="1090"/>
      <c r="O944" s="1090"/>
      <c r="P944" s="1090"/>
      <c r="Q944" s="1090"/>
      <c r="R944" s="1090"/>
      <c r="S944" s="1090"/>
      <c r="T944" s="1090"/>
      <c r="U944" s="1090"/>
      <c r="V944" s="1090"/>
      <c r="W944" s="1090"/>
      <c r="X944" s="1090"/>
      <c r="Y944" s="1090"/>
      <c r="Z944" s="1090"/>
      <c r="AA944" s="1090"/>
      <c r="AB944" s="1090"/>
      <c r="AC944" s="1090"/>
      <c r="AD944" s="1090"/>
      <c r="AE944" s="1090"/>
    </row>
    <row r="945" spans="1:31">
      <c r="A945" s="1090"/>
      <c r="B945" s="1090"/>
      <c r="C945" s="1090"/>
      <c r="D945" s="1090"/>
      <c r="E945" s="1090"/>
      <c r="F945" s="1090"/>
      <c r="G945" s="1090"/>
      <c r="H945" s="1090"/>
      <c r="I945" s="1090"/>
      <c r="J945" s="1090"/>
      <c r="K945" s="1090"/>
      <c r="L945" s="1090"/>
      <c r="M945" s="1090"/>
      <c r="N945" s="1090"/>
      <c r="O945" s="1090"/>
      <c r="P945" s="1090"/>
      <c r="Q945" s="1090"/>
      <c r="R945" s="1090"/>
      <c r="S945" s="1090"/>
      <c r="T945" s="1090"/>
      <c r="U945" s="1090"/>
      <c r="V945" s="1090"/>
      <c r="W945" s="1090"/>
      <c r="X945" s="1090"/>
      <c r="Y945" s="1090"/>
      <c r="Z945" s="1090"/>
      <c r="AA945" s="1090"/>
      <c r="AB945" s="1090"/>
      <c r="AC945" s="1090"/>
      <c r="AD945" s="1090"/>
      <c r="AE945" s="1090"/>
    </row>
    <row r="946" spans="1:31">
      <c r="A946" s="1090"/>
      <c r="B946" s="1090"/>
      <c r="C946" s="1090"/>
      <c r="D946" s="1090"/>
      <c r="E946" s="1090"/>
      <c r="F946" s="1090"/>
      <c r="G946" s="1090"/>
      <c r="H946" s="1090"/>
      <c r="I946" s="1090"/>
      <c r="J946" s="1090"/>
      <c r="K946" s="1090"/>
      <c r="L946" s="1090"/>
      <c r="M946" s="1090"/>
      <c r="N946" s="1090"/>
      <c r="O946" s="1090"/>
      <c r="P946" s="1090"/>
      <c r="Q946" s="1090"/>
      <c r="R946" s="1090"/>
      <c r="S946" s="1090"/>
      <c r="T946" s="1090"/>
      <c r="U946" s="1090"/>
      <c r="V946" s="1090"/>
      <c r="W946" s="1090"/>
      <c r="X946" s="1090"/>
      <c r="Y946" s="1090"/>
      <c r="Z946" s="1090"/>
      <c r="AA946" s="1090"/>
      <c r="AB946" s="1090"/>
      <c r="AC946" s="1090"/>
      <c r="AD946" s="1090"/>
      <c r="AE946" s="1090"/>
    </row>
    <row r="947" spans="1:31">
      <c r="A947" s="1090"/>
      <c r="B947" s="1090"/>
      <c r="C947" s="1090"/>
      <c r="D947" s="1090"/>
      <c r="E947" s="1090"/>
      <c r="F947" s="1090"/>
      <c r="G947" s="1090"/>
      <c r="H947" s="1090"/>
      <c r="I947" s="1090"/>
      <c r="J947" s="1090"/>
      <c r="K947" s="1090"/>
      <c r="L947" s="1090"/>
      <c r="M947" s="1090"/>
      <c r="N947" s="1090"/>
      <c r="O947" s="1090"/>
      <c r="P947" s="1090"/>
      <c r="Q947" s="1090"/>
      <c r="R947" s="1090"/>
      <c r="S947" s="1090"/>
      <c r="T947" s="1090"/>
      <c r="U947" s="1090"/>
      <c r="V947" s="1090"/>
      <c r="W947" s="1090"/>
      <c r="X947" s="1090"/>
      <c r="Y947" s="1090"/>
      <c r="Z947" s="1090"/>
      <c r="AA947" s="1090"/>
      <c r="AB947" s="1090"/>
      <c r="AC947" s="1090"/>
      <c r="AD947" s="1090"/>
      <c r="AE947" s="1090"/>
    </row>
    <row r="948" spans="1:31">
      <c r="A948" s="1090"/>
      <c r="B948" s="1090"/>
      <c r="C948" s="1090"/>
      <c r="D948" s="1090"/>
      <c r="E948" s="1090"/>
      <c r="F948" s="1090"/>
      <c r="G948" s="1090"/>
      <c r="H948" s="1090"/>
      <c r="I948" s="1090"/>
      <c r="J948" s="1090"/>
      <c r="K948" s="1090"/>
      <c r="L948" s="1090"/>
      <c r="M948" s="1090"/>
      <c r="N948" s="1090"/>
      <c r="O948" s="1090"/>
      <c r="P948" s="1090"/>
      <c r="Q948" s="1090"/>
      <c r="R948" s="1090"/>
      <c r="S948" s="1090"/>
      <c r="T948" s="1090"/>
      <c r="U948" s="1090"/>
      <c r="V948" s="1090"/>
      <c r="W948" s="1090"/>
      <c r="X948" s="1090"/>
      <c r="Y948" s="1090"/>
      <c r="Z948" s="1090"/>
      <c r="AA948" s="1090"/>
      <c r="AB948" s="1090"/>
      <c r="AC948" s="1090"/>
      <c r="AD948" s="1090"/>
      <c r="AE948" s="1090"/>
    </row>
    <row r="949" spans="1:31">
      <c r="A949" s="1090"/>
      <c r="B949" s="1090"/>
      <c r="C949" s="1090"/>
      <c r="D949" s="1090"/>
      <c r="E949" s="1090"/>
      <c r="F949" s="1090"/>
      <c r="G949" s="1090"/>
      <c r="H949" s="1090"/>
      <c r="I949" s="1090"/>
      <c r="J949" s="1090"/>
      <c r="K949" s="1090"/>
      <c r="L949" s="1090"/>
      <c r="M949" s="1090"/>
      <c r="N949" s="1090"/>
      <c r="O949" s="1090"/>
      <c r="P949" s="1090"/>
      <c r="Q949" s="1090"/>
      <c r="R949" s="1090"/>
      <c r="S949" s="1090"/>
      <c r="T949" s="1090"/>
      <c r="U949" s="1090"/>
      <c r="V949" s="1090"/>
      <c r="W949" s="1090"/>
      <c r="X949" s="1090"/>
      <c r="Y949" s="1090"/>
      <c r="Z949" s="1090"/>
      <c r="AA949" s="1090"/>
      <c r="AB949" s="1090"/>
      <c r="AC949" s="1090"/>
      <c r="AD949" s="1090"/>
      <c r="AE949" s="1090"/>
    </row>
    <row r="950" spans="1:31">
      <c r="A950" s="1090"/>
      <c r="B950" s="1090"/>
      <c r="C950" s="1090"/>
      <c r="D950" s="1090"/>
      <c r="E950" s="1090"/>
      <c r="F950" s="1090"/>
      <c r="G950" s="1090"/>
      <c r="H950" s="1090"/>
      <c r="I950" s="1090"/>
      <c r="J950" s="1090"/>
      <c r="K950" s="1090"/>
      <c r="L950" s="1090"/>
      <c r="M950" s="1090"/>
      <c r="N950" s="1090"/>
      <c r="O950" s="1090"/>
      <c r="P950" s="1090"/>
      <c r="Q950" s="1090"/>
      <c r="R950" s="1090"/>
      <c r="S950" s="1090"/>
      <c r="T950" s="1090"/>
      <c r="U950" s="1090"/>
      <c r="V950" s="1090"/>
      <c r="W950" s="1090"/>
      <c r="X950" s="1090"/>
      <c r="Y950" s="1090"/>
      <c r="Z950" s="1090"/>
      <c r="AA950" s="1090"/>
      <c r="AB950" s="1090"/>
      <c r="AC950" s="1090"/>
      <c r="AD950" s="1090"/>
      <c r="AE950" s="1090"/>
    </row>
    <row r="951" spans="1:31">
      <c r="A951" s="1090"/>
      <c r="B951" s="1090"/>
      <c r="C951" s="1090"/>
      <c r="D951" s="1090"/>
      <c r="E951" s="1090"/>
      <c r="F951" s="1090"/>
      <c r="G951" s="1090"/>
      <c r="H951" s="1090"/>
      <c r="I951" s="1090"/>
      <c r="J951" s="1090"/>
      <c r="K951" s="1090"/>
      <c r="L951" s="1090"/>
      <c r="M951" s="1090"/>
      <c r="N951" s="1090"/>
      <c r="O951" s="1090"/>
      <c r="P951" s="1090"/>
      <c r="Q951" s="1090"/>
      <c r="R951" s="1090"/>
      <c r="S951" s="1090"/>
      <c r="T951" s="1090"/>
      <c r="U951" s="1090"/>
      <c r="V951" s="1090"/>
      <c r="W951" s="1090"/>
      <c r="X951" s="1090"/>
      <c r="Y951" s="1090"/>
      <c r="Z951" s="1090"/>
      <c r="AA951" s="1090"/>
      <c r="AB951" s="1090"/>
      <c r="AC951" s="1090"/>
      <c r="AD951" s="1090"/>
      <c r="AE951" s="1090"/>
    </row>
    <row r="952" spans="1:31">
      <c r="A952" s="1090"/>
      <c r="B952" s="1090"/>
      <c r="C952" s="1090"/>
      <c r="D952" s="1090"/>
      <c r="E952" s="1090"/>
      <c r="F952" s="1090"/>
      <c r="G952" s="1090"/>
      <c r="H952" s="1090"/>
      <c r="I952" s="1090"/>
      <c r="J952" s="1090"/>
      <c r="K952" s="1090"/>
      <c r="L952" s="1090"/>
      <c r="M952" s="1090"/>
      <c r="N952" s="1090"/>
      <c r="O952" s="1090"/>
      <c r="P952" s="1090"/>
      <c r="Q952" s="1090"/>
      <c r="R952" s="1090"/>
      <c r="S952" s="1090"/>
      <c r="T952" s="1090"/>
      <c r="U952" s="1090"/>
      <c r="V952" s="1090"/>
      <c r="W952" s="1090"/>
      <c r="X952" s="1090"/>
      <c r="Y952" s="1090"/>
      <c r="Z952" s="1090"/>
      <c r="AA952" s="1090"/>
      <c r="AB952" s="1090"/>
      <c r="AC952" s="1090"/>
      <c r="AD952" s="1090"/>
      <c r="AE952" s="1090"/>
    </row>
    <row r="953" spans="1:31">
      <c r="A953" s="1090"/>
      <c r="B953" s="1090"/>
      <c r="C953" s="1090"/>
      <c r="D953" s="1090"/>
      <c r="E953" s="1090"/>
      <c r="F953" s="1090"/>
      <c r="G953" s="1090"/>
      <c r="H953" s="1090"/>
      <c r="I953" s="1090"/>
      <c r="J953" s="1090"/>
      <c r="K953" s="1090"/>
      <c r="L953" s="1090"/>
      <c r="M953" s="1090"/>
      <c r="N953" s="1090"/>
      <c r="O953" s="1090"/>
      <c r="P953" s="1090"/>
      <c r="Q953" s="1090"/>
      <c r="R953" s="1090"/>
      <c r="S953" s="1090"/>
      <c r="T953" s="1090"/>
      <c r="U953" s="1090"/>
      <c r="V953" s="1090"/>
      <c r="W953" s="1090"/>
      <c r="X953" s="1090"/>
      <c r="Y953" s="1090"/>
      <c r="Z953" s="1090"/>
      <c r="AA953" s="1090"/>
      <c r="AB953" s="1090"/>
      <c r="AC953" s="1090"/>
      <c r="AD953" s="1090"/>
      <c r="AE953" s="1090"/>
    </row>
    <row r="954" spans="1:31">
      <c r="A954" s="1090"/>
      <c r="B954" s="1090"/>
      <c r="C954" s="1090"/>
      <c r="D954" s="1090"/>
      <c r="E954" s="1090"/>
      <c r="F954" s="1090"/>
      <c r="G954" s="1090"/>
      <c r="H954" s="1090"/>
      <c r="I954" s="1090"/>
      <c r="J954" s="1090"/>
      <c r="K954" s="1090"/>
      <c r="L954" s="1090"/>
      <c r="M954" s="1090"/>
      <c r="N954" s="1090"/>
      <c r="O954" s="1090"/>
      <c r="P954" s="1090"/>
      <c r="Q954" s="1090"/>
      <c r="R954" s="1090"/>
      <c r="S954" s="1090"/>
      <c r="T954" s="1090"/>
      <c r="U954" s="1090"/>
      <c r="V954" s="1090"/>
      <c r="W954" s="1090"/>
      <c r="X954" s="1090"/>
      <c r="Y954" s="1090"/>
      <c r="Z954" s="1090"/>
      <c r="AA954" s="1090"/>
      <c r="AB954" s="1090"/>
      <c r="AC954" s="1090"/>
      <c r="AD954" s="1090"/>
      <c r="AE954" s="1090"/>
    </row>
    <row r="955" spans="1:31">
      <c r="A955" s="1090"/>
      <c r="B955" s="1090"/>
      <c r="C955" s="1090"/>
      <c r="D955" s="1090"/>
      <c r="E955" s="1090"/>
      <c r="F955" s="1090"/>
      <c r="G955" s="1090"/>
      <c r="H955" s="1090"/>
      <c r="I955" s="1090"/>
      <c r="J955" s="1090"/>
      <c r="K955" s="1090"/>
      <c r="L955" s="1090"/>
      <c r="M955" s="1090"/>
      <c r="N955" s="1090"/>
      <c r="O955" s="1090"/>
      <c r="P955" s="1090"/>
      <c r="Q955" s="1090"/>
      <c r="R955" s="1090"/>
      <c r="S955" s="1090"/>
      <c r="T955" s="1090"/>
      <c r="U955" s="1090"/>
      <c r="V955" s="1090"/>
      <c r="W955" s="1090"/>
      <c r="X955" s="1090"/>
      <c r="Y955" s="1090"/>
      <c r="Z955" s="1090"/>
      <c r="AA955" s="1090"/>
      <c r="AB955" s="1090"/>
      <c r="AC955" s="1090"/>
      <c r="AD955" s="1090"/>
      <c r="AE955" s="1090"/>
    </row>
    <row r="956" spans="1:31">
      <c r="A956" s="1090"/>
      <c r="B956" s="1090"/>
      <c r="C956" s="1090"/>
      <c r="D956" s="1090"/>
      <c r="E956" s="1090"/>
      <c r="F956" s="1090"/>
      <c r="G956" s="1090"/>
      <c r="H956" s="1090"/>
      <c r="I956" s="1090"/>
      <c r="J956" s="1090"/>
      <c r="K956" s="1090"/>
      <c r="L956" s="1090"/>
      <c r="M956" s="1090"/>
      <c r="N956" s="1090"/>
      <c r="O956" s="1090"/>
      <c r="P956" s="1090"/>
      <c r="Q956" s="1090"/>
      <c r="R956" s="1090"/>
      <c r="S956" s="1090"/>
      <c r="T956" s="1090"/>
      <c r="U956" s="1090"/>
      <c r="V956" s="1090"/>
      <c r="W956" s="1090"/>
      <c r="X956" s="1090"/>
      <c r="Y956" s="1090"/>
      <c r="Z956" s="1090"/>
      <c r="AA956" s="1090"/>
      <c r="AB956" s="1090"/>
      <c r="AC956" s="1090"/>
      <c r="AD956" s="1090"/>
      <c r="AE956" s="1090"/>
    </row>
    <row r="957" spans="1:31">
      <c r="A957" s="1090"/>
      <c r="B957" s="1090"/>
      <c r="C957" s="1090"/>
      <c r="D957" s="1090"/>
      <c r="E957" s="1090"/>
      <c r="F957" s="1090"/>
      <c r="G957" s="1090"/>
      <c r="H957" s="1090"/>
      <c r="I957" s="1090"/>
      <c r="J957" s="1090"/>
      <c r="K957" s="1090"/>
      <c r="L957" s="1090"/>
      <c r="M957" s="1090"/>
      <c r="N957" s="1090"/>
      <c r="O957" s="1090"/>
      <c r="P957" s="1090"/>
      <c r="Q957" s="1090"/>
      <c r="R957" s="1090"/>
      <c r="S957" s="1090"/>
      <c r="T957" s="1090"/>
      <c r="U957" s="1090"/>
      <c r="V957" s="1090"/>
      <c r="W957" s="1090"/>
      <c r="X957" s="1090"/>
      <c r="Y957" s="1090"/>
      <c r="Z957" s="1090"/>
      <c r="AA957" s="1090"/>
      <c r="AB957" s="1090"/>
      <c r="AC957" s="1090"/>
      <c r="AD957" s="1090"/>
      <c r="AE957" s="1090"/>
    </row>
    <row r="958" spans="1:31">
      <c r="A958" s="1090"/>
      <c r="B958" s="1090"/>
      <c r="C958" s="1090"/>
      <c r="D958" s="1090"/>
      <c r="E958" s="1090"/>
      <c r="F958" s="1090"/>
      <c r="G958" s="1090"/>
      <c r="H958" s="1090"/>
      <c r="I958" s="1090"/>
      <c r="J958" s="1090"/>
      <c r="K958" s="1090"/>
      <c r="L958" s="1090"/>
      <c r="M958" s="1090"/>
      <c r="N958" s="1090"/>
      <c r="O958" s="1090"/>
      <c r="P958" s="1090"/>
      <c r="Q958" s="1090"/>
      <c r="R958" s="1090"/>
      <c r="S958" s="1090"/>
      <c r="T958" s="1090"/>
      <c r="U958" s="1090"/>
      <c r="V958" s="1090"/>
      <c r="W958" s="1090"/>
      <c r="X958" s="1090"/>
      <c r="Y958" s="1090"/>
      <c r="Z958" s="1090"/>
      <c r="AA958" s="1090"/>
      <c r="AB958" s="1090"/>
      <c r="AC958" s="1090"/>
      <c r="AD958" s="1090"/>
      <c r="AE958" s="1090"/>
    </row>
    <row r="959" spans="1:31">
      <c r="A959" s="1090"/>
      <c r="B959" s="1090"/>
      <c r="C959" s="1090"/>
      <c r="D959" s="1090"/>
      <c r="E959" s="1090"/>
      <c r="F959" s="1090"/>
      <c r="G959" s="1090"/>
      <c r="H959" s="1090"/>
      <c r="I959" s="1090"/>
      <c r="J959" s="1090"/>
      <c r="K959" s="1090"/>
      <c r="L959" s="1090"/>
      <c r="M959" s="1090"/>
      <c r="N959" s="1090"/>
      <c r="O959" s="1090"/>
      <c r="P959" s="1090"/>
      <c r="Q959" s="1090"/>
      <c r="R959" s="1090"/>
      <c r="S959" s="1090"/>
      <c r="T959" s="1090"/>
      <c r="U959" s="1090"/>
      <c r="V959" s="1090"/>
      <c r="W959" s="1090"/>
      <c r="X959" s="1090"/>
      <c r="Y959" s="1090"/>
      <c r="Z959" s="1090"/>
      <c r="AA959" s="1090"/>
      <c r="AB959" s="1090"/>
      <c r="AC959" s="1090"/>
      <c r="AD959" s="1090"/>
      <c r="AE959" s="1090"/>
    </row>
    <row r="960" spans="1:31">
      <c r="A960" s="1090"/>
      <c r="B960" s="1090"/>
      <c r="C960" s="1090"/>
      <c r="D960" s="1090"/>
      <c r="E960" s="1090"/>
      <c r="F960" s="1090"/>
      <c r="G960" s="1090"/>
      <c r="H960" s="1090"/>
      <c r="I960" s="1090"/>
      <c r="J960" s="1090"/>
      <c r="K960" s="1090"/>
      <c r="L960" s="1090"/>
      <c r="M960" s="1090"/>
      <c r="N960" s="1090"/>
      <c r="O960" s="1090"/>
      <c r="P960" s="1090"/>
      <c r="Q960" s="1090"/>
      <c r="R960" s="1090"/>
      <c r="S960" s="1090"/>
      <c r="T960" s="1090"/>
      <c r="U960" s="1090"/>
      <c r="V960" s="1090"/>
      <c r="W960" s="1090"/>
      <c r="X960" s="1090"/>
      <c r="Y960" s="1090"/>
      <c r="Z960" s="1090"/>
      <c r="AA960" s="1090"/>
      <c r="AB960" s="1090"/>
      <c r="AC960" s="1090"/>
      <c r="AD960" s="1090"/>
      <c r="AE960" s="1090"/>
    </row>
    <row r="961" spans="1:31">
      <c r="A961" s="1090"/>
      <c r="B961" s="1090"/>
      <c r="C961" s="1090"/>
      <c r="D961" s="1090"/>
      <c r="E961" s="1090"/>
      <c r="F961" s="1090"/>
      <c r="G961" s="1090"/>
      <c r="H961" s="1090"/>
      <c r="I961" s="1090"/>
      <c r="J961" s="1090"/>
      <c r="K961" s="1090"/>
      <c r="L961" s="1090"/>
      <c r="M961" s="1090"/>
      <c r="N961" s="1090"/>
      <c r="O961" s="1090"/>
      <c r="P961" s="1090"/>
      <c r="Q961" s="1090"/>
      <c r="R961" s="1090"/>
      <c r="S961" s="1090"/>
      <c r="T961" s="1090"/>
      <c r="U961" s="1090"/>
      <c r="V961" s="1090"/>
      <c r="W961" s="1090"/>
      <c r="X961" s="1090"/>
      <c r="Y961" s="1090"/>
      <c r="Z961" s="1090"/>
      <c r="AA961" s="1090"/>
      <c r="AB961" s="1090"/>
      <c r="AC961" s="1090"/>
      <c r="AD961" s="1090"/>
      <c r="AE961" s="1090"/>
    </row>
    <row r="962" spans="1:31">
      <c r="A962" s="1090"/>
      <c r="B962" s="1090"/>
      <c r="C962" s="1090"/>
      <c r="D962" s="1090"/>
      <c r="E962" s="1090"/>
      <c r="F962" s="1090"/>
      <c r="G962" s="1090"/>
      <c r="H962" s="1090"/>
      <c r="I962" s="1090"/>
      <c r="J962" s="1090"/>
      <c r="K962" s="1090"/>
      <c r="L962" s="1090"/>
      <c r="M962" s="1090"/>
      <c r="N962" s="1090"/>
      <c r="O962" s="1090"/>
      <c r="P962" s="1090"/>
      <c r="Q962" s="1090"/>
      <c r="R962" s="1090"/>
      <c r="S962" s="1090"/>
      <c r="T962" s="1090"/>
      <c r="U962" s="1090"/>
      <c r="V962" s="1090"/>
      <c r="W962" s="1090"/>
      <c r="X962" s="1090"/>
      <c r="Y962" s="1090"/>
      <c r="Z962" s="1090"/>
      <c r="AA962" s="1090"/>
      <c r="AB962" s="1090"/>
      <c r="AC962" s="1090"/>
      <c r="AD962" s="1090"/>
      <c r="AE962" s="1090"/>
    </row>
    <row r="963" spans="1:31">
      <c r="A963" s="1090"/>
      <c r="B963" s="1090"/>
      <c r="C963" s="1090"/>
      <c r="D963" s="1090"/>
      <c r="E963" s="1090"/>
      <c r="F963" s="1090"/>
      <c r="G963" s="1090"/>
      <c r="H963" s="1090"/>
      <c r="I963" s="1090"/>
      <c r="J963" s="1090"/>
      <c r="K963" s="1090"/>
      <c r="L963" s="1090"/>
      <c r="M963" s="1090"/>
      <c r="N963" s="1090"/>
      <c r="O963" s="1090"/>
      <c r="P963" s="1090"/>
      <c r="Q963" s="1090"/>
      <c r="R963" s="1090"/>
      <c r="S963" s="1090"/>
      <c r="T963" s="1090"/>
      <c r="U963" s="1090"/>
      <c r="V963" s="1090"/>
      <c r="W963" s="1090"/>
      <c r="X963" s="1090"/>
      <c r="Y963" s="1090"/>
      <c r="Z963" s="1090"/>
      <c r="AA963" s="1090"/>
      <c r="AB963" s="1090"/>
      <c r="AC963" s="1090"/>
      <c r="AD963" s="1090"/>
      <c r="AE963" s="1090"/>
    </row>
    <row r="964" spans="1:31">
      <c r="A964" s="1090"/>
      <c r="B964" s="1090"/>
      <c r="C964" s="1090"/>
      <c r="D964" s="1090"/>
      <c r="E964" s="1090"/>
      <c r="F964" s="1090"/>
      <c r="G964" s="1090"/>
      <c r="H964" s="1090"/>
      <c r="I964" s="1090"/>
      <c r="J964" s="1090"/>
      <c r="K964" s="1090"/>
      <c r="L964" s="1090"/>
      <c r="M964" s="1090"/>
      <c r="N964" s="1090"/>
      <c r="O964" s="1090"/>
      <c r="P964" s="1090"/>
      <c r="Q964" s="1090"/>
      <c r="R964" s="1090"/>
      <c r="S964" s="1090"/>
      <c r="T964" s="1090"/>
      <c r="U964" s="1090"/>
      <c r="V964" s="1090"/>
      <c r="W964" s="1090"/>
      <c r="X964" s="1090"/>
      <c r="Y964" s="1090"/>
      <c r="Z964" s="1090"/>
      <c r="AA964" s="1090"/>
      <c r="AB964" s="1090"/>
      <c r="AC964" s="1090"/>
      <c r="AD964" s="1090"/>
      <c r="AE964" s="1090"/>
    </row>
    <row r="965" spans="1:31">
      <c r="A965" s="1090"/>
      <c r="B965" s="1090"/>
      <c r="C965" s="1090"/>
      <c r="D965" s="1090"/>
      <c r="E965" s="1090"/>
      <c r="F965" s="1090"/>
      <c r="G965" s="1090"/>
      <c r="H965" s="1090"/>
      <c r="I965" s="1090"/>
      <c r="J965" s="1090"/>
      <c r="K965" s="1090"/>
      <c r="L965" s="1090"/>
      <c r="M965" s="1090"/>
      <c r="N965" s="1090"/>
      <c r="O965" s="1090"/>
      <c r="P965" s="1090"/>
      <c r="Q965" s="1090"/>
      <c r="R965" s="1090"/>
      <c r="S965" s="1090"/>
      <c r="T965" s="1090"/>
      <c r="U965" s="1090"/>
      <c r="V965" s="1090"/>
      <c r="W965" s="1090"/>
      <c r="X965" s="1090"/>
      <c r="Y965" s="1090"/>
      <c r="Z965" s="1090"/>
      <c r="AA965" s="1090"/>
      <c r="AB965" s="1090"/>
      <c r="AC965" s="1090"/>
      <c r="AD965" s="1090"/>
      <c r="AE965" s="1090"/>
    </row>
    <row r="966" spans="1:31">
      <c r="A966" s="1090"/>
      <c r="B966" s="1090"/>
      <c r="C966" s="1090"/>
      <c r="D966" s="1090"/>
      <c r="E966" s="1090"/>
      <c r="F966" s="1090"/>
      <c r="G966" s="1090"/>
      <c r="H966" s="1090"/>
      <c r="I966" s="1090"/>
      <c r="J966" s="1090"/>
      <c r="K966" s="1090"/>
      <c r="L966" s="1090"/>
      <c r="M966" s="1090"/>
      <c r="N966" s="1090"/>
      <c r="O966" s="1090"/>
      <c r="P966" s="1090"/>
      <c r="Q966" s="1090"/>
      <c r="R966" s="1090"/>
      <c r="S966" s="1090"/>
      <c r="T966" s="1090"/>
      <c r="U966" s="1090"/>
      <c r="V966" s="1090"/>
      <c r="W966" s="1090"/>
      <c r="X966" s="1090"/>
      <c r="Y966" s="1090"/>
      <c r="Z966" s="1090"/>
      <c r="AA966" s="1090"/>
      <c r="AB966" s="1090"/>
      <c r="AC966" s="1090"/>
      <c r="AD966" s="1090"/>
      <c r="AE966" s="1090"/>
    </row>
    <row r="967" spans="1:31">
      <c r="A967" s="1090"/>
      <c r="B967" s="1090"/>
      <c r="C967" s="1090"/>
      <c r="D967" s="1090"/>
      <c r="E967" s="1090"/>
      <c r="F967" s="1090"/>
      <c r="G967" s="1090"/>
      <c r="H967" s="1090"/>
      <c r="I967" s="1090"/>
      <c r="J967" s="1090"/>
      <c r="K967" s="1090"/>
      <c r="L967" s="1090"/>
      <c r="M967" s="1090"/>
      <c r="N967" s="1090"/>
      <c r="O967" s="1090"/>
      <c r="P967" s="1090"/>
      <c r="Q967" s="1090"/>
      <c r="R967" s="1090"/>
      <c r="S967" s="1090"/>
      <c r="T967" s="1090"/>
      <c r="U967" s="1090"/>
      <c r="V967" s="1090"/>
      <c r="W967" s="1090"/>
      <c r="X967" s="1090"/>
      <c r="Y967" s="1090"/>
      <c r="Z967" s="1090"/>
      <c r="AA967" s="1090"/>
      <c r="AB967" s="1090"/>
      <c r="AC967" s="1090"/>
      <c r="AD967" s="1090"/>
      <c r="AE967" s="1090"/>
    </row>
    <row r="968" spans="1:31">
      <c r="A968" s="1090"/>
      <c r="B968" s="1090"/>
      <c r="C968" s="1090"/>
      <c r="D968" s="1090"/>
      <c r="E968" s="1090"/>
      <c r="F968" s="1090"/>
      <c r="G968" s="1090"/>
      <c r="H968" s="1090"/>
      <c r="I968" s="1090"/>
      <c r="J968" s="1090"/>
      <c r="K968" s="1090"/>
      <c r="L968" s="1090"/>
      <c r="M968" s="1090"/>
      <c r="N968" s="1090"/>
      <c r="O968" s="1090"/>
      <c r="P968" s="1090"/>
      <c r="Q968" s="1090"/>
      <c r="R968" s="1090"/>
      <c r="S968" s="1090"/>
      <c r="T968" s="1090"/>
      <c r="U968" s="1090"/>
      <c r="V968" s="1090"/>
      <c r="W968" s="1090"/>
      <c r="X968" s="1090"/>
      <c r="Y968" s="1090"/>
      <c r="Z968" s="1090"/>
      <c r="AA968" s="1090"/>
      <c r="AB968" s="1090"/>
      <c r="AC968" s="1090"/>
      <c r="AD968" s="1090"/>
      <c r="AE968" s="1090"/>
    </row>
    <row r="969" spans="1:31">
      <c r="A969" s="1090"/>
      <c r="B969" s="1090"/>
      <c r="C969" s="1090"/>
      <c r="D969" s="1090"/>
      <c r="E969" s="1090"/>
      <c r="F969" s="1090"/>
      <c r="G969" s="1090"/>
      <c r="H969" s="1090"/>
      <c r="I969" s="1090"/>
      <c r="J969" s="1090"/>
      <c r="K969" s="1090"/>
      <c r="L969" s="1090"/>
      <c r="M969" s="1090"/>
      <c r="N969" s="1090"/>
      <c r="O969" s="1090"/>
      <c r="P969" s="1090"/>
      <c r="Q969" s="1090"/>
      <c r="R969" s="1090"/>
      <c r="S969" s="1090"/>
      <c r="T969" s="1090"/>
      <c r="U969" s="1090"/>
      <c r="V969" s="1090"/>
      <c r="W969" s="1090"/>
      <c r="X969" s="1090"/>
      <c r="Y969" s="1090"/>
      <c r="Z969" s="1090"/>
      <c r="AA969" s="1090"/>
      <c r="AB969" s="1090"/>
      <c r="AC969" s="1090"/>
      <c r="AD969" s="1090"/>
      <c r="AE969" s="1090"/>
    </row>
    <row r="970" spans="1:31">
      <c r="A970" s="1090"/>
      <c r="B970" s="1090"/>
      <c r="C970" s="1090"/>
      <c r="D970" s="1090"/>
      <c r="E970" s="1090"/>
      <c r="F970" s="1090"/>
      <c r="G970" s="1090"/>
      <c r="H970" s="1090"/>
      <c r="I970" s="1090"/>
      <c r="J970" s="1090"/>
      <c r="K970" s="1090"/>
      <c r="L970" s="1090"/>
      <c r="M970" s="1090"/>
      <c r="N970" s="1090"/>
      <c r="O970" s="1090"/>
      <c r="P970" s="1090"/>
      <c r="Q970" s="1090"/>
      <c r="R970" s="1090"/>
      <c r="S970" s="1090"/>
      <c r="T970" s="1090"/>
      <c r="U970" s="1090"/>
      <c r="V970" s="1090"/>
      <c r="W970" s="1090"/>
      <c r="X970" s="1090"/>
      <c r="Y970" s="1090"/>
      <c r="Z970" s="1090"/>
      <c r="AA970" s="1090"/>
      <c r="AB970" s="1090"/>
      <c r="AC970" s="1090"/>
      <c r="AD970" s="1090"/>
      <c r="AE970" s="1090"/>
    </row>
    <row r="971" spans="1:31">
      <c r="A971" s="1090"/>
      <c r="B971" s="1090"/>
      <c r="C971" s="1090"/>
      <c r="D971" s="1090"/>
      <c r="E971" s="1090"/>
      <c r="F971" s="1090"/>
      <c r="G971" s="1090"/>
      <c r="H971" s="1090"/>
      <c r="I971" s="1090"/>
      <c r="J971" s="1090"/>
      <c r="K971" s="1090"/>
      <c r="L971" s="1090"/>
      <c r="M971" s="1090"/>
      <c r="N971" s="1090"/>
      <c r="O971" s="1090"/>
      <c r="P971" s="1090"/>
      <c r="Q971" s="1090"/>
      <c r="R971" s="1090"/>
      <c r="S971" s="1090"/>
      <c r="T971" s="1090"/>
      <c r="U971" s="1090"/>
      <c r="V971" s="1090"/>
      <c r="W971" s="1090"/>
      <c r="X971" s="1090"/>
      <c r="Y971" s="1090"/>
      <c r="Z971" s="1090"/>
      <c r="AA971" s="1090"/>
      <c r="AB971" s="1090"/>
      <c r="AC971" s="1090"/>
      <c r="AD971" s="1090"/>
      <c r="AE971" s="1090"/>
    </row>
    <row r="972" spans="1:31">
      <c r="A972" s="1090"/>
      <c r="B972" s="1090"/>
      <c r="C972" s="1090"/>
      <c r="D972" s="1090"/>
      <c r="E972" s="1090"/>
      <c r="F972" s="1090"/>
      <c r="G972" s="1090"/>
      <c r="H972" s="1090"/>
      <c r="I972" s="1090"/>
      <c r="J972" s="1090"/>
      <c r="K972" s="1090"/>
      <c r="L972" s="1090"/>
      <c r="M972" s="1090"/>
      <c r="N972" s="1090"/>
      <c r="O972" s="1090"/>
      <c r="P972" s="1090"/>
      <c r="Q972" s="1090"/>
      <c r="R972" s="1090"/>
      <c r="S972" s="1090"/>
      <c r="T972" s="1090"/>
      <c r="U972" s="1090"/>
      <c r="V972" s="1090"/>
      <c r="W972" s="1090"/>
      <c r="X972" s="1090"/>
      <c r="Y972" s="1090"/>
      <c r="Z972" s="1090"/>
      <c r="AA972" s="1090"/>
      <c r="AB972" s="1090"/>
      <c r="AC972" s="1090"/>
      <c r="AD972" s="1090"/>
      <c r="AE972" s="1090"/>
    </row>
    <row r="973" spans="1:31">
      <c r="A973" s="1090"/>
      <c r="B973" s="1090"/>
      <c r="C973" s="1090"/>
      <c r="D973" s="1090"/>
      <c r="E973" s="1090"/>
      <c r="F973" s="1090"/>
      <c r="G973" s="1090"/>
      <c r="H973" s="1090"/>
      <c r="I973" s="1090"/>
      <c r="J973" s="1090"/>
      <c r="K973" s="1090"/>
      <c r="L973" s="1090"/>
      <c r="M973" s="1090"/>
      <c r="N973" s="1090"/>
      <c r="O973" s="1090"/>
      <c r="P973" s="1090"/>
      <c r="Q973" s="1090"/>
      <c r="R973" s="1090"/>
      <c r="S973" s="1090"/>
      <c r="T973" s="1090"/>
      <c r="U973" s="1090"/>
      <c r="V973" s="1090"/>
      <c r="W973" s="1090"/>
      <c r="X973" s="1090"/>
      <c r="Y973" s="1090"/>
      <c r="Z973" s="1090"/>
      <c r="AA973" s="1090"/>
      <c r="AB973" s="1090"/>
      <c r="AC973" s="1090"/>
      <c r="AD973" s="1090"/>
      <c r="AE973" s="1090"/>
    </row>
    <row r="974" spans="1:31">
      <c r="A974" s="1090"/>
      <c r="B974" s="1090"/>
      <c r="C974" s="1090"/>
      <c r="D974" s="1090"/>
      <c r="E974" s="1090"/>
      <c r="F974" s="1090"/>
      <c r="G974" s="1090"/>
      <c r="H974" s="1090"/>
      <c r="I974" s="1090"/>
      <c r="J974" s="1090"/>
      <c r="K974" s="1090"/>
      <c r="L974" s="1090"/>
      <c r="M974" s="1090"/>
      <c r="N974" s="1090"/>
      <c r="O974" s="1090"/>
      <c r="P974" s="1090"/>
      <c r="Q974" s="1090"/>
      <c r="R974" s="1090"/>
      <c r="S974" s="1090"/>
      <c r="T974" s="1090"/>
      <c r="U974" s="1090"/>
      <c r="V974" s="1090"/>
      <c r="W974" s="1090"/>
      <c r="X974" s="1090"/>
      <c r="Y974" s="1090"/>
      <c r="Z974" s="1090"/>
      <c r="AA974" s="1090"/>
      <c r="AB974" s="1090"/>
      <c r="AC974" s="1090"/>
      <c r="AD974" s="1090"/>
      <c r="AE974" s="1090"/>
    </row>
    <row r="975" spans="1:31">
      <c r="A975" s="1090"/>
      <c r="B975" s="1090"/>
      <c r="C975" s="1090"/>
      <c r="D975" s="1090"/>
      <c r="E975" s="1090"/>
      <c r="F975" s="1090"/>
      <c r="G975" s="1090"/>
      <c r="H975" s="1090"/>
      <c r="I975" s="1090"/>
      <c r="J975" s="1090"/>
      <c r="K975" s="1090"/>
      <c r="L975" s="1090"/>
      <c r="M975" s="1090"/>
      <c r="N975" s="1090"/>
      <c r="O975" s="1090"/>
      <c r="P975" s="1090"/>
      <c r="Q975" s="1090"/>
      <c r="R975" s="1090"/>
      <c r="S975" s="1090"/>
      <c r="T975" s="1090"/>
      <c r="U975" s="1090"/>
      <c r="V975" s="1090"/>
      <c r="W975" s="1090"/>
      <c r="X975" s="1090"/>
      <c r="Y975" s="1090"/>
      <c r="Z975" s="1090"/>
      <c r="AA975" s="1090"/>
      <c r="AB975" s="1090"/>
      <c r="AC975" s="1090"/>
      <c r="AD975" s="1090"/>
      <c r="AE975" s="1090"/>
    </row>
    <row r="976" spans="1:31">
      <c r="A976" s="1090"/>
      <c r="B976" s="1090"/>
      <c r="C976" s="1090"/>
      <c r="D976" s="1090"/>
      <c r="E976" s="1090"/>
      <c r="F976" s="1090"/>
      <c r="G976" s="1090"/>
      <c r="H976" s="1090"/>
      <c r="I976" s="1090"/>
      <c r="J976" s="1090"/>
      <c r="K976" s="1090"/>
      <c r="L976" s="1090"/>
      <c r="M976" s="1090"/>
      <c r="N976" s="1090"/>
      <c r="O976" s="1090"/>
      <c r="P976" s="1090"/>
      <c r="Q976" s="1090"/>
      <c r="R976" s="1090"/>
      <c r="S976" s="1090"/>
      <c r="T976" s="1090"/>
      <c r="U976" s="1090"/>
      <c r="V976" s="1090"/>
      <c r="W976" s="1090"/>
      <c r="X976" s="1090"/>
      <c r="Y976" s="1090"/>
      <c r="Z976" s="1090"/>
      <c r="AA976" s="1090"/>
      <c r="AB976" s="1090"/>
      <c r="AC976" s="1090"/>
      <c r="AD976" s="1090"/>
      <c r="AE976" s="1090"/>
    </row>
    <row r="977" spans="1:31">
      <c r="A977" s="1090"/>
      <c r="B977" s="1090"/>
      <c r="C977" s="1090"/>
      <c r="D977" s="1090"/>
      <c r="E977" s="1090"/>
      <c r="F977" s="1090"/>
      <c r="G977" s="1090"/>
      <c r="H977" s="1090"/>
      <c r="I977" s="1090"/>
      <c r="J977" s="1090"/>
      <c r="K977" s="1090"/>
      <c r="L977" s="1090"/>
      <c r="M977" s="1090"/>
      <c r="N977" s="1090"/>
      <c r="O977" s="1090"/>
      <c r="P977" s="1090"/>
      <c r="Q977" s="1090"/>
      <c r="R977" s="1090"/>
      <c r="S977" s="1090"/>
      <c r="T977" s="1090"/>
      <c r="U977" s="1090"/>
      <c r="V977" s="1090"/>
      <c r="W977" s="1090"/>
      <c r="X977" s="1090"/>
      <c r="Y977" s="1090"/>
      <c r="Z977" s="1090"/>
      <c r="AA977" s="1090"/>
      <c r="AB977" s="1090"/>
      <c r="AC977" s="1090"/>
      <c r="AD977" s="1090"/>
      <c r="AE977" s="1090"/>
    </row>
    <row r="978" spans="1:31">
      <c r="A978" s="1090"/>
      <c r="B978" s="1090"/>
      <c r="C978" s="1090"/>
      <c r="D978" s="1090"/>
      <c r="E978" s="1090"/>
      <c r="F978" s="1090"/>
      <c r="G978" s="1090"/>
      <c r="H978" s="1090"/>
      <c r="I978" s="1090"/>
      <c r="J978" s="1090"/>
      <c r="K978" s="1090"/>
      <c r="L978" s="1090"/>
      <c r="M978" s="1090"/>
      <c r="N978" s="1090"/>
      <c r="O978" s="1090"/>
      <c r="P978" s="1090"/>
      <c r="Q978" s="1090"/>
      <c r="R978" s="1090"/>
      <c r="S978" s="1090"/>
      <c r="T978" s="1090"/>
      <c r="U978" s="1090"/>
      <c r="V978" s="1090"/>
      <c r="W978" s="1090"/>
      <c r="X978" s="1090"/>
      <c r="Y978" s="1090"/>
      <c r="Z978" s="1090"/>
      <c r="AA978" s="1090"/>
      <c r="AB978" s="1090"/>
      <c r="AC978" s="1090"/>
      <c r="AD978" s="1090"/>
      <c r="AE978" s="1090"/>
    </row>
    <row r="979" spans="1:31">
      <c r="A979" s="1090"/>
      <c r="B979" s="1090"/>
      <c r="C979" s="1090"/>
      <c r="D979" s="1090"/>
      <c r="E979" s="1090"/>
      <c r="F979" s="1090"/>
      <c r="G979" s="1090"/>
      <c r="H979" s="1090"/>
      <c r="I979" s="1090"/>
      <c r="J979" s="1090"/>
      <c r="K979" s="1090"/>
      <c r="L979" s="1090"/>
      <c r="M979" s="1090"/>
      <c r="N979" s="1090"/>
      <c r="O979" s="1090"/>
      <c r="P979" s="1090"/>
      <c r="Q979" s="1090"/>
      <c r="R979" s="1090"/>
      <c r="S979" s="1090"/>
      <c r="T979" s="1090"/>
      <c r="U979" s="1090"/>
      <c r="V979" s="1090"/>
      <c r="W979" s="1090"/>
      <c r="X979" s="1090"/>
      <c r="Y979" s="1090"/>
      <c r="Z979" s="1090"/>
      <c r="AA979" s="1090"/>
      <c r="AB979" s="1090"/>
      <c r="AC979" s="1090"/>
      <c r="AD979" s="1090"/>
      <c r="AE979" s="1090"/>
    </row>
    <row r="980" spans="1:31">
      <c r="A980" s="1090"/>
      <c r="B980" s="1090"/>
      <c r="C980" s="1090"/>
      <c r="D980" s="1090"/>
      <c r="E980" s="1090"/>
      <c r="F980" s="1090"/>
      <c r="G980" s="1090"/>
      <c r="H980" s="1090"/>
      <c r="I980" s="1090"/>
      <c r="J980" s="1090"/>
      <c r="K980" s="1090"/>
      <c r="L980" s="1090"/>
      <c r="M980" s="1090"/>
      <c r="N980" s="1090"/>
      <c r="O980" s="1090"/>
      <c r="P980" s="1090"/>
      <c r="Q980" s="1090"/>
      <c r="R980" s="1090"/>
      <c r="S980" s="1090"/>
      <c r="T980" s="1090"/>
      <c r="U980" s="1090"/>
      <c r="V980" s="1090"/>
      <c r="W980" s="1090"/>
      <c r="X980" s="1090"/>
      <c r="Y980" s="1090"/>
      <c r="Z980" s="1090"/>
      <c r="AA980" s="1090"/>
      <c r="AB980" s="1090"/>
      <c r="AC980" s="1090"/>
      <c r="AD980" s="1090"/>
      <c r="AE980" s="1090"/>
    </row>
    <row r="981" spans="1:31">
      <c r="A981" s="1090"/>
      <c r="B981" s="1090"/>
      <c r="C981" s="1090"/>
      <c r="D981" s="1090"/>
      <c r="E981" s="1090"/>
      <c r="F981" s="1090"/>
      <c r="G981" s="1090"/>
      <c r="H981" s="1090"/>
      <c r="I981" s="1090"/>
      <c r="J981" s="1090"/>
      <c r="K981" s="1090"/>
      <c r="L981" s="1090"/>
      <c r="M981" s="1090"/>
      <c r="N981" s="1090"/>
      <c r="O981" s="1090"/>
      <c r="P981" s="1090"/>
      <c r="Q981" s="1090"/>
      <c r="R981" s="1090"/>
      <c r="S981" s="1090"/>
      <c r="T981" s="1090"/>
      <c r="U981" s="1090"/>
      <c r="V981" s="1090"/>
      <c r="W981" s="1090"/>
      <c r="X981" s="1090"/>
      <c r="Y981" s="1090"/>
      <c r="Z981" s="1090"/>
      <c r="AA981" s="1090"/>
      <c r="AB981" s="1090"/>
      <c r="AC981" s="1090"/>
      <c r="AD981" s="1090"/>
      <c r="AE981" s="1090"/>
    </row>
    <row r="982" spans="1:31">
      <c r="A982" s="1090"/>
      <c r="B982" s="1090"/>
      <c r="C982" s="1090"/>
      <c r="D982" s="1090"/>
      <c r="E982" s="1090"/>
      <c r="F982" s="1090"/>
      <c r="G982" s="1090"/>
      <c r="H982" s="1090"/>
      <c r="I982" s="1090"/>
      <c r="J982" s="1090"/>
      <c r="K982" s="1090"/>
      <c r="L982" s="1090"/>
      <c r="M982" s="1090"/>
      <c r="N982" s="1090"/>
      <c r="O982" s="1090"/>
      <c r="P982" s="1090"/>
      <c r="Q982" s="1090"/>
      <c r="R982" s="1090"/>
      <c r="S982" s="1090"/>
      <c r="T982" s="1090"/>
      <c r="U982" s="1090"/>
      <c r="V982" s="1090"/>
      <c r="W982" s="1090"/>
      <c r="X982" s="1090"/>
      <c r="Y982" s="1090"/>
      <c r="Z982" s="1090"/>
      <c r="AA982" s="1090"/>
      <c r="AB982" s="1090"/>
      <c r="AC982" s="1090"/>
      <c r="AD982" s="1090"/>
      <c r="AE982" s="1090"/>
    </row>
    <row r="983" spans="1:31">
      <c r="A983" s="1090"/>
      <c r="B983" s="1090"/>
      <c r="C983" s="1090"/>
      <c r="D983" s="1090"/>
      <c r="E983" s="1090"/>
      <c r="F983" s="1090"/>
      <c r="G983" s="1090"/>
      <c r="H983" s="1090"/>
      <c r="I983" s="1090"/>
      <c r="J983" s="1090"/>
      <c r="K983" s="1090"/>
      <c r="L983" s="1090"/>
      <c r="M983" s="1090"/>
      <c r="N983" s="1090"/>
      <c r="O983" s="1090"/>
      <c r="P983" s="1090"/>
      <c r="Q983" s="1090"/>
      <c r="R983" s="1090"/>
      <c r="S983" s="1090"/>
      <c r="T983" s="1090"/>
      <c r="U983" s="1090"/>
      <c r="V983" s="1090"/>
      <c r="W983" s="1090"/>
      <c r="X983" s="1090"/>
      <c r="Y983" s="1090"/>
      <c r="Z983" s="1090"/>
      <c r="AA983" s="1090"/>
      <c r="AB983" s="1090"/>
      <c r="AC983" s="1090"/>
      <c r="AD983" s="1090"/>
      <c r="AE983" s="1090"/>
    </row>
    <row r="984" spans="1:31">
      <c r="A984" s="1090"/>
      <c r="B984" s="1090"/>
      <c r="C984" s="1090"/>
      <c r="D984" s="1090"/>
      <c r="E984" s="1090"/>
      <c r="F984" s="1090"/>
      <c r="G984" s="1090"/>
      <c r="H984" s="1090"/>
      <c r="I984" s="1090"/>
      <c r="J984" s="1090"/>
      <c r="K984" s="1090"/>
      <c r="L984" s="1090"/>
      <c r="M984" s="1090"/>
      <c r="N984" s="1090"/>
      <c r="O984" s="1090"/>
      <c r="P984" s="1090"/>
      <c r="Q984" s="1090"/>
      <c r="R984" s="1090"/>
      <c r="S984" s="1090"/>
      <c r="T984" s="1090"/>
      <c r="U984" s="1090"/>
      <c r="V984" s="1090"/>
      <c r="W984" s="1090"/>
      <c r="X984" s="1090"/>
      <c r="Y984" s="1090"/>
      <c r="Z984" s="1090"/>
      <c r="AA984" s="1090"/>
      <c r="AB984" s="1090"/>
      <c r="AC984" s="1090"/>
      <c r="AD984" s="1090"/>
      <c r="AE984" s="1090"/>
    </row>
    <row r="985" spans="1:31">
      <c r="A985" s="1090"/>
      <c r="B985" s="1090"/>
      <c r="C985" s="1090"/>
      <c r="D985" s="1090"/>
      <c r="E985" s="1090"/>
      <c r="F985" s="1090"/>
      <c r="G985" s="1090"/>
      <c r="H985" s="1090"/>
      <c r="I985" s="1090"/>
      <c r="J985" s="1090"/>
      <c r="K985" s="1090"/>
      <c r="L985" s="1090"/>
      <c r="M985" s="1090"/>
      <c r="N985" s="1090"/>
      <c r="O985" s="1090"/>
      <c r="P985" s="1090"/>
      <c r="Q985" s="1090"/>
      <c r="R985" s="1090"/>
      <c r="S985" s="1090"/>
      <c r="T985" s="1090"/>
      <c r="U985" s="1090"/>
      <c r="V985" s="1090"/>
      <c r="W985" s="1090"/>
      <c r="X985" s="1090"/>
      <c r="Y985" s="1090"/>
      <c r="Z985" s="1090"/>
      <c r="AA985" s="1090"/>
      <c r="AB985" s="1090"/>
      <c r="AC985" s="1090"/>
      <c r="AD985" s="1090"/>
      <c r="AE985" s="1090"/>
    </row>
    <row r="986" spans="1:31">
      <c r="A986" s="1090"/>
      <c r="B986" s="1090"/>
      <c r="C986" s="1090"/>
      <c r="D986" s="1090"/>
      <c r="E986" s="1090"/>
      <c r="F986" s="1090"/>
      <c r="G986" s="1090"/>
      <c r="H986" s="1090"/>
      <c r="I986" s="1090"/>
      <c r="J986" s="1090"/>
      <c r="K986" s="1090"/>
      <c r="L986" s="1090"/>
      <c r="M986" s="1090"/>
      <c r="N986" s="1090"/>
      <c r="O986" s="1090"/>
      <c r="P986" s="1090"/>
      <c r="Q986" s="1090"/>
      <c r="R986" s="1090"/>
      <c r="S986" s="1090"/>
      <c r="T986" s="1090"/>
      <c r="U986" s="1090"/>
      <c r="V986" s="1090"/>
      <c r="W986" s="1090"/>
      <c r="X986" s="1090"/>
      <c r="Y986" s="1090"/>
      <c r="Z986" s="1090"/>
      <c r="AA986" s="1090"/>
      <c r="AB986" s="1090"/>
      <c r="AC986" s="1090"/>
      <c r="AD986" s="1090"/>
      <c r="AE986" s="1090"/>
    </row>
    <row r="987" spans="1:31">
      <c r="A987" s="1090"/>
      <c r="B987" s="1090"/>
      <c r="C987" s="1090"/>
      <c r="D987" s="1090"/>
      <c r="E987" s="1090"/>
      <c r="F987" s="1090"/>
      <c r="G987" s="1090"/>
      <c r="H987" s="1090"/>
      <c r="I987" s="1090"/>
      <c r="J987" s="1090"/>
      <c r="K987" s="1090"/>
      <c r="L987" s="1090"/>
      <c r="M987" s="1090"/>
      <c r="N987" s="1090"/>
      <c r="O987" s="1090"/>
      <c r="P987" s="1090"/>
      <c r="Q987" s="1090"/>
      <c r="R987" s="1090"/>
      <c r="S987" s="1090"/>
      <c r="T987" s="1090"/>
      <c r="U987" s="1090"/>
      <c r="V987" s="1090"/>
      <c r="W987" s="1090"/>
      <c r="X987" s="1090"/>
      <c r="Y987" s="1090"/>
      <c r="Z987" s="1090"/>
      <c r="AA987" s="1090"/>
      <c r="AB987" s="1090"/>
      <c r="AC987" s="1090"/>
      <c r="AD987" s="1090"/>
      <c r="AE987" s="1090"/>
    </row>
    <row r="988" spans="1:31">
      <c r="A988" s="1090"/>
      <c r="B988" s="1090"/>
      <c r="C988" s="1090"/>
      <c r="D988" s="1090"/>
      <c r="E988" s="1090"/>
      <c r="F988" s="1090"/>
      <c r="G988" s="1090"/>
      <c r="H988" s="1090"/>
      <c r="I988" s="1090"/>
      <c r="J988" s="1090"/>
      <c r="K988" s="1090"/>
      <c r="L988" s="1090"/>
      <c r="M988" s="1090"/>
      <c r="N988" s="1090"/>
      <c r="O988" s="1090"/>
      <c r="P988" s="1090"/>
      <c r="Q988" s="1090"/>
      <c r="R988" s="1090"/>
      <c r="S988" s="1090"/>
      <c r="T988" s="1090"/>
      <c r="U988" s="1090"/>
      <c r="V988" s="1090"/>
      <c r="W988" s="1090"/>
      <c r="X988" s="1090"/>
      <c r="Y988" s="1090"/>
      <c r="Z988" s="1090"/>
      <c r="AA988" s="1090"/>
      <c r="AB988" s="1090"/>
      <c r="AC988" s="1090"/>
      <c r="AD988" s="1090"/>
      <c r="AE988" s="1090"/>
    </row>
    <row r="989" spans="1:31">
      <c r="A989" s="1090"/>
      <c r="B989" s="1090"/>
      <c r="C989" s="1090"/>
      <c r="D989" s="1090"/>
      <c r="E989" s="1090"/>
      <c r="F989" s="1090"/>
      <c r="G989" s="1090"/>
      <c r="H989" s="1090"/>
      <c r="I989" s="1090"/>
      <c r="J989" s="1090"/>
      <c r="K989" s="1090"/>
      <c r="L989" s="1090"/>
      <c r="M989" s="1090"/>
      <c r="N989" s="1090"/>
      <c r="O989" s="1090"/>
      <c r="P989" s="1090"/>
      <c r="Q989" s="1090"/>
      <c r="R989" s="1090"/>
      <c r="S989" s="1090"/>
      <c r="T989" s="1090"/>
      <c r="U989" s="1090"/>
      <c r="V989" s="1090"/>
      <c r="W989" s="1090"/>
      <c r="X989" s="1090"/>
      <c r="Y989" s="1090"/>
      <c r="Z989" s="1090"/>
      <c r="AA989" s="1090"/>
      <c r="AB989" s="1090"/>
      <c r="AC989" s="1090"/>
      <c r="AD989" s="1090"/>
      <c r="AE989" s="1090"/>
    </row>
    <row r="990" spans="1:31">
      <c r="A990" s="1090"/>
      <c r="B990" s="1090"/>
      <c r="C990" s="1090"/>
      <c r="D990" s="1090"/>
      <c r="E990" s="1090"/>
      <c r="F990" s="1090"/>
      <c r="G990" s="1090"/>
      <c r="H990" s="1090"/>
      <c r="I990" s="1090"/>
      <c r="J990" s="1090"/>
      <c r="K990" s="1090"/>
      <c r="L990" s="1090"/>
      <c r="M990" s="1090"/>
      <c r="N990" s="1090"/>
      <c r="O990" s="1090"/>
      <c r="P990" s="1090"/>
      <c r="Q990" s="1090"/>
      <c r="R990" s="1090"/>
      <c r="S990" s="1090"/>
      <c r="T990" s="1090"/>
      <c r="U990" s="1090"/>
      <c r="V990" s="1090"/>
      <c r="W990" s="1090"/>
      <c r="X990" s="1090"/>
      <c r="Y990" s="1090"/>
      <c r="Z990" s="1090"/>
      <c r="AA990" s="1090"/>
      <c r="AB990" s="1090"/>
      <c r="AC990" s="1090"/>
      <c r="AD990" s="1090"/>
      <c r="AE990" s="1090"/>
    </row>
    <row r="991" spans="1:31">
      <c r="A991" s="1090"/>
      <c r="B991" s="1090"/>
      <c r="C991" s="1090"/>
      <c r="D991" s="1090"/>
      <c r="E991" s="1090"/>
      <c r="F991" s="1090"/>
      <c r="G991" s="1090"/>
      <c r="H991" s="1090"/>
      <c r="I991" s="1090"/>
      <c r="J991" s="1090"/>
      <c r="K991" s="1090"/>
      <c r="L991" s="1090"/>
      <c r="M991" s="1090"/>
      <c r="N991" s="1090"/>
      <c r="O991" s="1090"/>
      <c r="P991" s="1090"/>
      <c r="Q991" s="1090"/>
      <c r="R991" s="1090"/>
      <c r="S991" s="1090"/>
      <c r="T991" s="1090"/>
      <c r="U991" s="1090"/>
      <c r="V991" s="1090"/>
      <c r="W991" s="1090"/>
      <c r="X991" s="1090"/>
      <c r="Y991" s="1090"/>
      <c r="Z991" s="1090"/>
      <c r="AA991" s="1090"/>
      <c r="AB991" s="1090"/>
      <c r="AC991" s="1090"/>
      <c r="AD991" s="1090"/>
      <c r="AE991" s="1090"/>
    </row>
    <row r="992" spans="1:31">
      <c r="A992" s="1090"/>
      <c r="B992" s="1090"/>
      <c r="C992" s="1090"/>
      <c r="D992" s="1090"/>
      <c r="E992" s="1090"/>
      <c r="F992" s="1090"/>
      <c r="G992" s="1090"/>
      <c r="H992" s="1090"/>
      <c r="I992" s="1090"/>
      <c r="J992" s="1090"/>
      <c r="K992" s="1090"/>
      <c r="L992" s="1090"/>
      <c r="M992" s="1090"/>
      <c r="N992" s="1090"/>
      <c r="O992" s="1090"/>
      <c r="P992" s="1090"/>
      <c r="Q992" s="1090"/>
      <c r="R992" s="1090"/>
      <c r="S992" s="1090"/>
      <c r="T992" s="1090"/>
      <c r="U992" s="1090"/>
      <c r="V992" s="1090"/>
      <c r="W992" s="1090"/>
      <c r="X992" s="1090"/>
      <c r="Y992" s="1090"/>
      <c r="Z992" s="1090"/>
      <c r="AA992" s="1090"/>
      <c r="AB992" s="1090"/>
      <c r="AC992" s="1090"/>
      <c r="AD992" s="1090"/>
      <c r="AE992" s="1090"/>
    </row>
    <row r="993" spans="1:31">
      <c r="A993" s="1090"/>
      <c r="B993" s="1090"/>
      <c r="C993" s="1090"/>
      <c r="D993" s="1090"/>
      <c r="E993" s="1090"/>
      <c r="F993" s="1090"/>
      <c r="G993" s="1090"/>
      <c r="H993" s="1090"/>
      <c r="I993" s="1090"/>
      <c r="J993" s="1090"/>
      <c r="K993" s="1090"/>
      <c r="L993" s="1090"/>
      <c r="M993" s="1090"/>
      <c r="N993" s="1090"/>
      <c r="O993" s="1090"/>
      <c r="P993" s="1090"/>
      <c r="Q993" s="1090"/>
      <c r="R993" s="1090"/>
      <c r="S993" s="1090"/>
      <c r="T993" s="1090"/>
      <c r="U993" s="1090"/>
      <c r="V993" s="1090"/>
      <c r="W993" s="1090"/>
      <c r="X993" s="1090"/>
      <c r="Y993" s="1090"/>
      <c r="Z993" s="1090"/>
      <c r="AA993" s="1090"/>
      <c r="AB993" s="1090"/>
      <c r="AC993" s="1090"/>
      <c r="AD993" s="1090"/>
      <c r="AE993" s="1090"/>
    </row>
    <row r="994" spans="1:31">
      <c r="A994" s="1090"/>
      <c r="B994" s="1090"/>
      <c r="C994" s="1090"/>
      <c r="D994" s="1090"/>
      <c r="E994" s="1090"/>
      <c r="F994" s="1090"/>
      <c r="G994" s="1090"/>
      <c r="H994" s="1090"/>
      <c r="I994" s="1090"/>
      <c r="J994" s="1090"/>
      <c r="K994" s="1090"/>
      <c r="L994" s="1090"/>
      <c r="M994" s="1090"/>
      <c r="N994" s="1090"/>
      <c r="O994" s="1090"/>
      <c r="P994" s="1090"/>
      <c r="Q994" s="1090"/>
      <c r="R994" s="1090"/>
      <c r="S994" s="1090"/>
      <c r="T994" s="1090"/>
      <c r="U994" s="1090"/>
      <c r="V994" s="1090"/>
      <c r="W994" s="1090"/>
      <c r="X994" s="1090"/>
      <c r="Y994" s="1090"/>
      <c r="Z994" s="1090"/>
      <c r="AA994" s="1090"/>
      <c r="AB994" s="1090"/>
      <c r="AC994" s="1090"/>
      <c r="AD994" s="1090"/>
      <c r="AE994" s="1090"/>
    </row>
    <row r="995" spans="1:31">
      <c r="A995" s="1090"/>
      <c r="B995" s="1090"/>
      <c r="C995" s="1090"/>
      <c r="D995" s="1090"/>
      <c r="E995" s="1090"/>
      <c r="F995" s="1090"/>
      <c r="G995" s="1090"/>
      <c r="H995" s="1090"/>
      <c r="I995" s="1090"/>
      <c r="J995" s="1090"/>
      <c r="K995" s="1090"/>
      <c r="L995" s="1090"/>
      <c r="M995" s="1090"/>
      <c r="N995" s="1090"/>
      <c r="O995" s="1090"/>
      <c r="P995" s="1090"/>
      <c r="Q995" s="1090"/>
      <c r="R995" s="1090"/>
      <c r="S995" s="1090"/>
      <c r="T995" s="1090"/>
      <c r="U995" s="1090"/>
      <c r="V995" s="1090"/>
      <c r="W995" s="1090"/>
      <c r="X995" s="1090"/>
      <c r="Y995" s="1090"/>
      <c r="Z995" s="1090"/>
      <c r="AA995" s="1090"/>
      <c r="AB995" s="1090"/>
      <c r="AC995" s="1090"/>
      <c r="AD995" s="1090"/>
      <c r="AE995" s="1090"/>
    </row>
    <row r="996" spans="1:31">
      <c r="A996" s="1090"/>
      <c r="B996" s="1090"/>
      <c r="C996" s="1090"/>
      <c r="D996" s="1090"/>
      <c r="E996" s="1090"/>
      <c r="F996" s="1090"/>
      <c r="G996" s="1090"/>
      <c r="H996" s="1090"/>
      <c r="I996" s="1090"/>
      <c r="J996" s="1090"/>
      <c r="K996" s="1090"/>
      <c r="L996" s="1090"/>
      <c r="M996" s="1090"/>
      <c r="N996" s="1090"/>
      <c r="O996" s="1090"/>
      <c r="P996" s="1090"/>
      <c r="Q996" s="1090"/>
      <c r="R996" s="1090"/>
      <c r="S996" s="1090"/>
      <c r="T996" s="1090"/>
      <c r="U996" s="1090"/>
      <c r="V996" s="1090"/>
      <c r="W996" s="1090"/>
      <c r="X996" s="1090"/>
      <c r="Y996" s="1090"/>
      <c r="Z996" s="1090"/>
      <c r="AA996" s="1090"/>
      <c r="AB996" s="1090"/>
      <c r="AC996" s="1090"/>
      <c r="AD996" s="1090"/>
      <c r="AE996" s="1090"/>
    </row>
    <row r="997" spans="1:31">
      <c r="A997" s="1090"/>
      <c r="B997" s="1090"/>
      <c r="C997" s="1090"/>
      <c r="D997" s="1090"/>
      <c r="E997" s="1090"/>
      <c r="F997" s="1090"/>
      <c r="G997" s="1090"/>
      <c r="H997" s="1090"/>
      <c r="I997" s="1090"/>
      <c r="J997" s="1090"/>
      <c r="K997" s="1090"/>
      <c r="L997" s="1090"/>
      <c r="M997" s="1090"/>
      <c r="N997" s="1090"/>
      <c r="O997" s="1090"/>
      <c r="P997" s="1090"/>
      <c r="Q997" s="1090"/>
      <c r="R997" s="1090"/>
      <c r="S997" s="1090"/>
      <c r="T997" s="1090"/>
      <c r="U997" s="1090"/>
      <c r="V997" s="1090"/>
      <c r="W997" s="1090"/>
      <c r="X997" s="1090"/>
      <c r="Y997" s="1090"/>
      <c r="Z997" s="1090"/>
      <c r="AA997" s="1090"/>
      <c r="AB997" s="1090"/>
      <c r="AC997" s="1090"/>
      <c r="AD997" s="1090"/>
      <c r="AE997" s="1090"/>
    </row>
    <row r="998" spans="1:31">
      <c r="A998" s="1090"/>
      <c r="B998" s="1090"/>
      <c r="C998" s="1090"/>
      <c r="D998" s="1090"/>
      <c r="E998" s="1090"/>
      <c r="F998" s="1090"/>
      <c r="G998" s="1090"/>
      <c r="H998" s="1090"/>
      <c r="I998" s="1090"/>
      <c r="J998" s="1090"/>
      <c r="K998" s="1090"/>
      <c r="L998" s="1090"/>
      <c r="M998" s="1090"/>
      <c r="N998" s="1090"/>
      <c r="O998" s="1090"/>
      <c r="P998" s="1090"/>
      <c r="Q998" s="1090"/>
      <c r="R998" s="1090"/>
      <c r="S998" s="1090"/>
      <c r="T998" s="1090"/>
      <c r="U998" s="1090"/>
      <c r="V998" s="1090"/>
      <c r="W998" s="1090"/>
      <c r="X998" s="1090"/>
      <c r="Y998" s="1090"/>
      <c r="Z998" s="1090"/>
      <c r="AA998" s="1090"/>
      <c r="AB998" s="1090"/>
      <c r="AC998" s="1090"/>
      <c r="AD998" s="1090"/>
      <c r="AE998" s="1090"/>
    </row>
    <row r="999" spans="1:31">
      <c r="A999" s="1090"/>
      <c r="B999" s="1090"/>
      <c r="C999" s="1090"/>
      <c r="D999" s="1090"/>
      <c r="E999" s="1090"/>
      <c r="F999" s="1090"/>
      <c r="G999" s="1090"/>
      <c r="H999" s="1090"/>
      <c r="I999" s="1090"/>
      <c r="J999" s="1090"/>
      <c r="K999" s="1090"/>
      <c r="L999" s="1090"/>
      <c r="M999" s="1090"/>
      <c r="N999" s="1090"/>
      <c r="O999" s="1090"/>
      <c r="P999" s="1090"/>
      <c r="Q999" s="1090"/>
      <c r="R999" s="1090"/>
      <c r="S999" s="1090"/>
      <c r="T999" s="1090"/>
      <c r="U999" s="1090"/>
      <c r="V999" s="1090"/>
      <c r="W999" s="1090"/>
      <c r="X999" s="1090"/>
      <c r="Y999" s="1090"/>
      <c r="Z999" s="1090"/>
      <c r="AA999" s="1090"/>
      <c r="AB999" s="1090"/>
      <c r="AC999" s="1090"/>
      <c r="AD999" s="1090"/>
      <c r="AE999" s="1090"/>
    </row>
    <row r="1000" spans="1:31">
      <c r="A1000" s="1090"/>
      <c r="B1000" s="1090"/>
      <c r="C1000" s="1090"/>
      <c r="D1000" s="1090"/>
      <c r="E1000" s="1090"/>
      <c r="F1000" s="1090"/>
      <c r="G1000" s="1090"/>
      <c r="H1000" s="1090"/>
      <c r="I1000" s="1090"/>
      <c r="J1000" s="1090"/>
      <c r="K1000" s="1090"/>
      <c r="L1000" s="1090"/>
      <c r="M1000" s="1090"/>
      <c r="N1000" s="1090"/>
      <c r="O1000" s="1090"/>
      <c r="P1000" s="1090"/>
      <c r="Q1000" s="1090"/>
      <c r="R1000" s="1090"/>
      <c r="S1000" s="1090"/>
      <c r="T1000" s="1090"/>
      <c r="U1000" s="1090"/>
      <c r="V1000" s="1090"/>
      <c r="W1000" s="1090"/>
      <c r="X1000" s="1090"/>
      <c r="Y1000" s="1090"/>
      <c r="Z1000" s="1090"/>
      <c r="AA1000" s="1090"/>
      <c r="AB1000" s="1090"/>
      <c r="AC1000" s="1090"/>
      <c r="AD1000" s="1090"/>
      <c r="AE1000" s="1090"/>
    </row>
    <row r="1001" spans="1:31">
      <c r="A1001" s="1090"/>
      <c r="B1001" s="1090"/>
      <c r="C1001" s="1090"/>
      <c r="D1001" s="1090"/>
      <c r="E1001" s="1090"/>
      <c r="F1001" s="1090"/>
      <c r="G1001" s="1090"/>
      <c r="H1001" s="1090"/>
      <c r="I1001" s="1090"/>
      <c r="J1001" s="1090"/>
      <c r="K1001" s="1090"/>
      <c r="L1001" s="1090"/>
      <c r="M1001" s="1090"/>
      <c r="N1001" s="1090"/>
      <c r="O1001" s="1090"/>
      <c r="P1001" s="1090"/>
      <c r="Q1001" s="1090"/>
      <c r="R1001" s="1090"/>
      <c r="S1001" s="1090"/>
      <c r="T1001" s="1090"/>
      <c r="U1001" s="1090"/>
      <c r="V1001" s="1090"/>
      <c r="W1001" s="1090"/>
      <c r="X1001" s="1090"/>
      <c r="Y1001" s="1090"/>
      <c r="Z1001" s="1090"/>
      <c r="AA1001" s="1090"/>
      <c r="AB1001" s="1090"/>
      <c r="AC1001" s="1090"/>
      <c r="AD1001" s="1090"/>
      <c r="AE1001" s="1090"/>
    </row>
    <row r="1002" spans="1:31">
      <c r="A1002" s="1090"/>
      <c r="B1002" s="1090"/>
      <c r="C1002" s="1090"/>
      <c r="D1002" s="1090"/>
      <c r="E1002" s="1090"/>
      <c r="F1002" s="1090"/>
      <c r="G1002" s="1090"/>
      <c r="H1002" s="1090"/>
      <c r="I1002" s="1090"/>
      <c r="J1002" s="1090"/>
      <c r="K1002" s="1090"/>
      <c r="L1002" s="1090"/>
      <c r="M1002" s="1090"/>
      <c r="N1002" s="1090"/>
      <c r="O1002" s="1090"/>
      <c r="P1002" s="1090"/>
      <c r="Q1002" s="1090"/>
      <c r="R1002" s="1090"/>
      <c r="S1002" s="1090"/>
      <c r="T1002" s="1090"/>
      <c r="U1002" s="1090"/>
      <c r="V1002" s="1090"/>
      <c r="W1002" s="1090"/>
      <c r="X1002" s="1090"/>
      <c r="Y1002" s="1090"/>
      <c r="Z1002" s="1090"/>
      <c r="AA1002" s="1090"/>
      <c r="AB1002" s="1090"/>
      <c r="AC1002" s="1090"/>
      <c r="AD1002" s="1090"/>
      <c r="AE1002" s="1090"/>
    </row>
    <row r="1003" spans="1:31">
      <c r="A1003" s="1090"/>
      <c r="B1003" s="1090"/>
      <c r="C1003" s="1090"/>
      <c r="D1003" s="1090"/>
      <c r="E1003" s="1090"/>
      <c r="F1003" s="1090"/>
      <c r="G1003" s="1090"/>
      <c r="H1003" s="1090"/>
      <c r="I1003" s="1090"/>
      <c r="J1003" s="1090"/>
      <c r="K1003" s="1090"/>
      <c r="L1003" s="1090"/>
      <c r="M1003" s="1090"/>
      <c r="N1003" s="1090"/>
      <c r="O1003" s="1090"/>
      <c r="P1003" s="1090"/>
      <c r="Q1003" s="1090"/>
      <c r="R1003" s="1090"/>
      <c r="S1003" s="1090"/>
      <c r="T1003" s="1090"/>
      <c r="U1003" s="1090"/>
      <c r="V1003" s="1090"/>
      <c r="W1003" s="1090"/>
      <c r="X1003" s="1090"/>
      <c r="Y1003" s="1090"/>
      <c r="Z1003" s="1090"/>
      <c r="AA1003" s="1090"/>
      <c r="AB1003" s="1090"/>
      <c r="AC1003" s="1090"/>
      <c r="AD1003" s="1090"/>
      <c r="AE1003" s="1090"/>
    </row>
    <row r="1004" spans="1:31">
      <c r="A1004" s="1090"/>
      <c r="B1004" s="1090"/>
      <c r="C1004" s="1090"/>
      <c r="D1004" s="1090"/>
      <c r="E1004" s="1090"/>
      <c r="F1004" s="1090"/>
      <c r="G1004" s="1090"/>
      <c r="H1004" s="1090"/>
      <c r="I1004" s="1090"/>
      <c r="J1004" s="1090"/>
      <c r="K1004" s="1090"/>
      <c r="L1004" s="1090"/>
      <c r="M1004" s="1090"/>
      <c r="N1004" s="1090"/>
      <c r="O1004" s="1090"/>
      <c r="P1004" s="1090"/>
      <c r="Q1004" s="1090"/>
      <c r="R1004" s="1090"/>
      <c r="S1004" s="1090"/>
      <c r="T1004" s="1090"/>
      <c r="U1004" s="1090"/>
      <c r="V1004" s="1090"/>
      <c r="W1004" s="1090"/>
      <c r="X1004" s="1090"/>
      <c r="Y1004" s="1090"/>
      <c r="Z1004" s="1090"/>
      <c r="AA1004" s="1090"/>
      <c r="AB1004" s="1090"/>
      <c r="AC1004" s="1090"/>
      <c r="AD1004" s="1090"/>
      <c r="AE1004" s="1090"/>
    </row>
    <row r="1005" spans="1:31">
      <c r="A1005" s="1090"/>
      <c r="B1005" s="1090"/>
      <c r="C1005" s="1090"/>
      <c r="D1005" s="1090"/>
      <c r="E1005" s="1090"/>
      <c r="F1005" s="1090"/>
      <c r="G1005" s="1090"/>
      <c r="H1005" s="1090"/>
      <c r="I1005" s="1090"/>
      <c r="J1005" s="1090"/>
      <c r="K1005" s="1090"/>
      <c r="L1005" s="1090"/>
      <c r="M1005" s="1090"/>
      <c r="N1005" s="1090"/>
      <c r="O1005" s="1090"/>
      <c r="P1005" s="1090"/>
      <c r="Q1005" s="1090"/>
      <c r="R1005" s="1090"/>
      <c r="S1005" s="1090"/>
      <c r="T1005" s="1090"/>
      <c r="U1005" s="1090"/>
      <c r="V1005" s="1090"/>
      <c r="W1005" s="1090"/>
      <c r="X1005" s="1090"/>
      <c r="Y1005" s="1090"/>
      <c r="Z1005" s="1090"/>
      <c r="AA1005" s="1090"/>
      <c r="AB1005" s="1090"/>
      <c r="AC1005" s="1090"/>
      <c r="AD1005" s="1090"/>
      <c r="AE1005" s="1090"/>
    </row>
    <row r="1006" spans="1:31">
      <c r="A1006" s="1090"/>
      <c r="B1006" s="1090"/>
      <c r="C1006" s="1090"/>
      <c r="D1006" s="1090"/>
      <c r="E1006" s="1090"/>
      <c r="F1006" s="1090"/>
      <c r="G1006" s="1090"/>
      <c r="H1006" s="1090"/>
      <c r="I1006" s="1090"/>
      <c r="J1006" s="1090"/>
      <c r="K1006" s="1090"/>
      <c r="L1006" s="1090"/>
      <c r="M1006" s="1090"/>
      <c r="N1006" s="1090"/>
      <c r="O1006" s="1090"/>
      <c r="P1006" s="1090"/>
      <c r="Q1006" s="1090"/>
      <c r="R1006" s="1090"/>
      <c r="S1006" s="1090"/>
      <c r="T1006" s="1090"/>
      <c r="U1006" s="1090"/>
      <c r="V1006" s="1090"/>
      <c r="W1006" s="1090"/>
      <c r="X1006" s="1090"/>
      <c r="Y1006" s="1090"/>
      <c r="Z1006" s="1090"/>
      <c r="AA1006" s="1090"/>
      <c r="AB1006" s="1090"/>
      <c r="AC1006" s="1090"/>
      <c r="AD1006" s="1090"/>
      <c r="AE1006" s="1090"/>
    </row>
    <row r="1007" spans="1:31">
      <c r="A1007" s="1090"/>
      <c r="B1007" s="1090"/>
      <c r="C1007" s="1090"/>
      <c r="D1007" s="1090"/>
      <c r="E1007" s="1090"/>
      <c r="F1007" s="1090"/>
      <c r="G1007" s="1090"/>
      <c r="H1007" s="1090"/>
      <c r="I1007" s="1090"/>
      <c r="J1007" s="1090"/>
      <c r="K1007" s="1090"/>
      <c r="L1007" s="1090"/>
      <c r="M1007" s="1090"/>
      <c r="N1007" s="1090"/>
      <c r="O1007" s="1090"/>
      <c r="P1007" s="1090"/>
      <c r="Q1007" s="1090"/>
      <c r="R1007" s="1090"/>
      <c r="S1007" s="1090"/>
      <c r="T1007" s="1090"/>
      <c r="U1007" s="1090"/>
      <c r="V1007" s="1090"/>
      <c r="W1007" s="1090"/>
      <c r="X1007" s="1090"/>
      <c r="Y1007" s="1090"/>
      <c r="Z1007" s="1090"/>
      <c r="AA1007" s="1090"/>
      <c r="AB1007" s="1090"/>
      <c r="AC1007" s="1090"/>
      <c r="AD1007" s="1090"/>
      <c r="AE1007" s="1090"/>
    </row>
    <row r="1008" spans="1:31">
      <c r="A1008" s="1090"/>
      <c r="B1008" s="1090"/>
      <c r="C1008" s="1090"/>
      <c r="D1008" s="1090"/>
      <c r="E1008" s="1090"/>
      <c r="F1008" s="1090"/>
      <c r="G1008" s="1090"/>
      <c r="H1008" s="1090"/>
      <c r="I1008" s="1090"/>
      <c r="J1008" s="1090"/>
      <c r="K1008" s="1090"/>
      <c r="L1008" s="1090"/>
      <c r="M1008" s="1090"/>
      <c r="N1008" s="1090"/>
      <c r="O1008" s="1090"/>
      <c r="P1008" s="1090"/>
      <c r="Q1008" s="1090"/>
      <c r="R1008" s="1090"/>
      <c r="S1008" s="1090"/>
      <c r="T1008" s="1090"/>
      <c r="U1008" s="1090"/>
      <c r="V1008" s="1090"/>
      <c r="W1008" s="1090"/>
      <c r="X1008" s="1090"/>
      <c r="Y1008" s="1090"/>
      <c r="Z1008" s="1090"/>
      <c r="AA1008" s="1090"/>
      <c r="AB1008" s="1090"/>
      <c r="AC1008" s="1090"/>
      <c r="AD1008" s="1090"/>
      <c r="AE1008" s="1090"/>
    </row>
    <row r="1009" spans="1:31">
      <c r="A1009" s="1090"/>
      <c r="B1009" s="1090"/>
      <c r="C1009" s="1090"/>
      <c r="D1009" s="1090"/>
      <c r="E1009" s="1090"/>
      <c r="F1009" s="1090"/>
      <c r="G1009" s="1090"/>
      <c r="H1009" s="1090"/>
      <c r="I1009" s="1090"/>
      <c r="J1009" s="1090"/>
      <c r="K1009" s="1090"/>
      <c r="L1009" s="1090"/>
      <c r="M1009" s="1090"/>
      <c r="N1009" s="1090"/>
      <c r="O1009" s="1090"/>
      <c r="P1009" s="1090"/>
      <c r="Q1009" s="1090"/>
      <c r="R1009" s="1090"/>
      <c r="S1009" s="1090"/>
      <c r="T1009" s="1090"/>
      <c r="U1009" s="1090"/>
      <c r="V1009" s="1090"/>
      <c r="W1009" s="1090"/>
      <c r="X1009" s="1090"/>
      <c r="Y1009" s="1090"/>
      <c r="Z1009" s="1090"/>
      <c r="AA1009" s="1090"/>
      <c r="AB1009" s="1090"/>
      <c r="AC1009" s="1090"/>
      <c r="AD1009" s="1090"/>
      <c r="AE1009" s="1090"/>
    </row>
    <row r="1010" spans="1:31">
      <c r="A1010" s="1090"/>
      <c r="B1010" s="1090"/>
      <c r="C1010" s="1090"/>
      <c r="D1010" s="1090"/>
      <c r="E1010" s="1090"/>
      <c r="F1010" s="1090"/>
      <c r="G1010" s="1090"/>
      <c r="H1010" s="1090"/>
      <c r="I1010" s="1090"/>
      <c r="J1010" s="1090"/>
      <c r="K1010" s="1090"/>
      <c r="L1010" s="1090"/>
      <c r="M1010" s="1090"/>
      <c r="N1010" s="1090"/>
      <c r="O1010" s="1090"/>
      <c r="P1010" s="1090"/>
      <c r="Q1010" s="1090"/>
      <c r="R1010" s="1090"/>
      <c r="S1010" s="1090"/>
      <c r="T1010" s="1090"/>
      <c r="U1010" s="1090"/>
      <c r="V1010" s="1090"/>
      <c r="W1010" s="1090"/>
      <c r="X1010" s="1090"/>
      <c r="Y1010" s="1090"/>
      <c r="Z1010" s="1090"/>
      <c r="AA1010" s="1090"/>
      <c r="AB1010" s="1090"/>
      <c r="AC1010" s="1090"/>
      <c r="AD1010" s="1090"/>
      <c r="AE1010" s="1090"/>
    </row>
    <row r="1011" spans="1:31">
      <c r="A1011" s="1090"/>
      <c r="B1011" s="1090"/>
      <c r="C1011" s="1090"/>
      <c r="D1011" s="1090"/>
      <c r="E1011" s="1090"/>
      <c r="F1011" s="1090"/>
      <c r="G1011" s="1090"/>
      <c r="H1011" s="1090"/>
      <c r="I1011" s="1090"/>
      <c r="J1011" s="1090"/>
      <c r="K1011" s="1090"/>
      <c r="L1011" s="1090"/>
      <c r="M1011" s="1090"/>
      <c r="N1011" s="1090"/>
      <c r="O1011" s="1090"/>
      <c r="P1011" s="1090"/>
      <c r="Q1011" s="1090"/>
      <c r="R1011" s="1090"/>
      <c r="S1011" s="1090"/>
      <c r="T1011" s="1090"/>
      <c r="U1011" s="1090"/>
      <c r="V1011" s="1090"/>
      <c r="W1011" s="1090"/>
      <c r="X1011" s="1090"/>
      <c r="Y1011" s="1090"/>
      <c r="Z1011" s="1090"/>
      <c r="AA1011" s="1090"/>
      <c r="AB1011" s="1090"/>
      <c r="AC1011" s="1090"/>
      <c r="AD1011" s="1090"/>
      <c r="AE1011" s="1090"/>
    </row>
    <row r="1012" spans="1:31">
      <c r="A1012" s="1090"/>
      <c r="B1012" s="1090"/>
      <c r="C1012" s="1090"/>
      <c r="D1012" s="1090"/>
      <c r="E1012" s="1090"/>
      <c r="F1012" s="1090"/>
      <c r="G1012" s="1090"/>
      <c r="H1012" s="1090"/>
      <c r="I1012" s="1090"/>
      <c r="J1012" s="1090"/>
      <c r="K1012" s="1090"/>
      <c r="L1012" s="1090"/>
      <c r="M1012" s="1090"/>
      <c r="N1012" s="1090"/>
      <c r="O1012" s="1090"/>
      <c r="P1012" s="1090"/>
      <c r="Q1012" s="1090"/>
      <c r="R1012" s="1090"/>
      <c r="S1012" s="1090"/>
      <c r="T1012" s="1090"/>
      <c r="U1012" s="1090"/>
      <c r="V1012" s="1090"/>
      <c r="W1012" s="1090"/>
      <c r="X1012" s="1090"/>
      <c r="Y1012" s="1090"/>
      <c r="Z1012" s="1090"/>
      <c r="AA1012" s="1090"/>
      <c r="AB1012" s="1090"/>
      <c r="AC1012" s="1090"/>
      <c r="AD1012" s="1090"/>
      <c r="AE1012" s="1090"/>
    </row>
    <row r="1013" spans="1:31">
      <c r="A1013" s="1090"/>
      <c r="B1013" s="1090"/>
      <c r="C1013" s="1090"/>
      <c r="D1013" s="1090"/>
      <c r="E1013" s="1090"/>
      <c r="F1013" s="1090"/>
      <c r="G1013" s="1090"/>
      <c r="H1013" s="1090"/>
      <c r="I1013" s="1090"/>
      <c r="J1013" s="1090"/>
      <c r="K1013" s="1090"/>
      <c r="L1013" s="1090"/>
      <c r="M1013" s="1090"/>
      <c r="N1013" s="1090"/>
      <c r="O1013" s="1090"/>
      <c r="P1013" s="1090"/>
      <c r="Q1013" s="1090"/>
      <c r="R1013" s="1090"/>
      <c r="S1013" s="1090"/>
      <c r="T1013" s="1090"/>
      <c r="U1013" s="1090"/>
      <c r="V1013" s="1090"/>
      <c r="W1013" s="1090"/>
      <c r="X1013" s="1090"/>
      <c r="Y1013" s="1090"/>
      <c r="Z1013" s="1090"/>
      <c r="AA1013" s="1090"/>
      <c r="AB1013" s="1090"/>
      <c r="AC1013" s="1090"/>
      <c r="AD1013" s="1090"/>
      <c r="AE1013" s="1090"/>
    </row>
    <row r="1014" spans="1:31">
      <c r="A1014" s="1090"/>
      <c r="B1014" s="1090"/>
      <c r="C1014" s="1090"/>
      <c r="D1014" s="1090"/>
      <c r="E1014" s="1090"/>
      <c r="F1014" s="1090"/>
      <c r="G1014" s="1090"/>
      <c r="H1014" s="1090"/>
      <c r="I1014" s="1090"/>
      <c r="J1014" s="1090"/>
      <c r="K1014" s="1090"/>
      <c r="L1014" s="1090"/>
      <c r="M1014" s="1090"/>
      <c r="N1014" s="1090"/>
      <c r="O1014" s="1090"/>
      <c r="P1014" s="1090"/>
      <c r="Q1014" s="1090"/>
      <c r="R1014" s="1090"/>
      <c r="S1014" s="1090"/>
      <c r="T1014" s="1090"/>
      <c r="U1014" s="1090"/>
      <c r="V1014" s="1090"/>
      <c r="W1014" s="1090"/>
      <c r="X1014" s="1090"/>
      <c r="Y1014" s="1090"/>
      <c r="Z1014" s="1090"/>
      <c r="AA1014" s="1090"/>
      <c r="AB1014" s="1090"/>
      <c r="AC1014" s="1090"/>
      <c r="AD1014" s="1090"/>
      <c r="AE1014" s="1090"/>
    </row>
    <row r="1015" spans="1:31">
      <c r="A1015" s="1090"/>
      <c r="B1015" s="1090"/>
      <c r="C1015" s="1090"/>
      <c r="D1015" s="1090"/>
      <c r="E1015" s="1090"/>
      <c r="F1015" s="1090"/>
      <c r="G1015" s="1090"/>
      <c r="H1015" s="1090"/>
      <c r="I1015" s="1090"/>
      <c r="J1015" s="1090"/>
      <c r="K1015" s="1090"/>
      <c r="L1015" s="1090"/>
      <c r="M1015" s="1090"/>
      <c r="N1015" s="1090"/>
      <c r="O1015" s="1090"/>
      <c r="P1015" s="1090"/>
      <c r="Q1015" s="1090"/>
      <c r="R1015" s="1090"/>
      <c r="S1015" s="1090"/>
      <c r="T1015" s="1090"/>
      <c r="U1015" s="1090"/>
      <c r="V1015" s="1090"/>
      <c r="W1015" s="1090"/>
      <c r="X1015" s="1090"/>
      <c r="Y1015" s="1090"/>
      <c r="Z1015" s="1090"/>
      <c r="AA1015" s="1090"/>
      <c r="AB1015" s="1090"/>
      <c r="AC1015" s="1090"/>
      <c r="AD1015" s="1090"/>
      <c r="AE1015" s="1090"/>
    </row>
    <row r="1016" spans="1:31">
      <c r="A1016" s="1090"/>
      <c r="B1016" s="1090"/>
      <c r="C1016" s="1090"/>
      <c r="D1016" s="1090"/>
      <c r="E1016" s="1090"/>
      <c r="F1016" s="1090"/>
      <c r="G1016" s="1090"/>
      <c r="H1016" s="1090"/>
      <c r="I1016" s="1090"/>
      <c r="J1016" s="1090"/>
      <c r="K1016" s="1090"/>
      <c r="L1016" s="1090"/>
      <c r="M1016" s="1090"/>
      <c r="N1016" s="1090"/>
      <c r="O1016" s="1090"/>
      <c r="P1016" s="1090"/>
      <c r="Q1016" s="1090"/>
      <c r="R1016" s="1090"/>
      <c r="S1016" s="1090"/>
      <c r="T1016" s="1090"/>
      <c r="U1016" s="1090"/>
      <c r="V1016" s="1090"/>
      <c r="W1016" s="1090"/>
      <c r="X1016" s="1090"/>
      <c r="Y1016" s="1090"/>
      <c r="Z1016" s="1090"/>
      <c r="AA1016" s="1090"/>
      <c r="AB1016" s="1090"/>
      <c r="AC1016" s="1090"/>
      <c r="AD1016" s="1090"/>
      <c r="AE1016" s="1090"/>
    </row>
    <row r="1017" spans="1:31">
      <c r="A1017" s="1090"/>
      <c r="B1017" s="1090"/>
      <c r="C1017" s="1090"/>
      <c r="D1017" s="1090"/>
      <c r="E1017" s="1090"/>
      <c r="F1017" s="1090"/>
      <c r="G1017" s="1090"/>
      <c r="H1017" s="1090"/>
      <c r="I1017" s="1090"/>
      <c r="J1017" s="1090"/>
      <c r="K1017" s="1090"/>
      <c r="L1017" s="1090"/>
      <c r="M1017" s="1090"/>
      <c r="N1017" s="1090"/>
      <c r="O1017" s="1090"/>
      <c r="P1017" s="1090"/>
      <c r="Q1017" s="1090"/>
      <c r="R1017" s="1090"/>
      <c r="S1017" s="1090"/>
      <c r="T1017" s="1090"/>
      <c r="U1017" s="1090"/>
      <c r="V1017" s="1090"/>
      <c r="W1017" s="1090"/>
      <c r="X1017" s="1090"/>
      <c r="Y1017" s="1090"/>
      <c r="Z1017" s="1090"/>
      <c r="AA1017" s="1090"/>
      <c r="AB1017" s="1090"/>
      <c r="AC1017" s="1090"/>
      <c r="AD1017" s="1090"/>
      <c r="AE1017" s="1090"/>
    </row>
    <row r="1018" spans="1:31">
      <c r="A1018" s="1090"/>
      <c r="B1018" s="1090"/>
      <c r="C1018" s="1090"/>
      <c r="D1018" s="1090"/>
      <c r="E1018" s="1090"/>
      <c r="F1018" s="1090"/>
      <c r="G1018" s="1090"/>
      <c r="H1018" s="1090"/>
      <c r="I1018" s="1090"/>
      <c r="J1018" s="1090"/>
      <c r="K1018" s="1090"/>
      <c r="L1018" s="1090"/>
      <c r="M1018" s="1090"/>
      <c r="N1018" s="1090"/>
      <c r="O1018" s="1090"/>
      <c r="P1018" s="1090"/>
      <c r="Q1018" s="1090"/>
      <c r="R1018" s="1090"/>
      <c r="S1018" s="1090"/>
      <c r="T1018" s="1090"/>
      <c r="U1018" s="1090"/>
      <c r="V1018" s="1090"/>
      <c r="W1018" s="1090"/>
      <c r="X1018" s="1090"/>
      <c r="Y1018" s="1090"/>
      <c r="Z1018" s="1090"/>
      <c r="AA1018" s="1090"/>
      <c r="AB1018" s="1090"/>
      <c r="AC1018" s="1090"/>
      <c r="AD1018" s="1090"/>
      <c r="AE1018" s="1090"/>
    </row>
    <row r="1019" spans="1:31">
      <c r="A1019" s="1090"/>
      <c r="B1019" s="1090"/>
      <c r="C1019" s="1090"/>
      <c r="D1019" s="1090"/>
      <c r="E1019" s="1090"/>
      <c r="F1019" s="1090"/>
      <c r="G1019" s="1090"/>
      <c r="H1019" s="1090"/>
      <c r="I1019" s="1090"/>
      <c r="J1019" s="1090"/>
      <c r="K1019" s="1090"/>
      <c r="L1019" s="1090"/>
      <c r="M1019" s="1090"/>
      <c r="N1019" s="1090"/>
      <c r="O1019" s="1090"/>
      <c r="P1019" s="1090"/>
      <c r="Q1019" s="1090"/>
      <c r="R1019" s="1090"/>
      <c r="S1019" s="1090"/>
      <c r="T1019" s="1090"/>
      <c r="U1019" s="1090"/>
      <c r="V1019" s="1090"/>
      <c r="W1019" s="1090"/>
      <c r="X1019" s="1090"/>
      <c r="Y1019" s="1090"/>
      <c r="Z1019" s="1090"/>
      <c r="AA1019" s="1090"/>
      <c r="AB1019" s="1090"/>
      <c r="AC1019" s="1090"/>
      <c r="AD1019" s="1090"/>
      <c r="AE1019" s="1090"/>
    </row>
    <row r="1020" spans="1:31">
      <c r="A1020" s="1090"/>
      <c r="B1020" s="1090"/>
      <c r="C1020" s="1090"/>
      <c r="D1020" s="1090"/>
      <c r="E1020" s="1090"/>
      <c r="F1020" s="1090"/>
      <c r="G1020" s="1090"/>
      <c r="H1020" s="1090"/>
      <c r="I1020" s="1090"/>
      <c r="J1020" s="1090"/>
      <c r="K1020" s="1090"/>
      <c r="L1020" s="1090"/>
      <c r="M1020" s="1090"/>
      <c r="N1020" s="1090"/>
      <c r="O1020" s="1090"/>
      <c r="P1020" s="1090"/>
      <c r="Q1020" s="1090"/>
      <c r="R1020" s="1090"/>
      <c r="S1020" s="1090"/>
      <c r="T1020" s="1090"/>
      <c r="U1020" s="1090"/>
      <c r="V1020" s="1090"/>
      <c r="W1020" s="1090"/>
      <c r="X1020" s="1090"/>
      <c r="Y1020" s="1090"/>
      <c r="Z1020" s="1090"/>
      <c r="AA1020" s="1090"/>
      <c r="AB1020" s="1090"/>
      <c r="AC1020" s="1090"/>
      <c r="AD1020" s="1090"/>
      <c r="AE1020" s="1090"/>
    </row>
    <row r="1021" spans="1:31">
      <c r="A1021" s="1090"/>
      <c r="B1021" s="1090"/>
      <c r="C1021" s="1090"/>
      <c r="D1021" s="1090"/>
      <c r="E1021" s="1090"/>
      <c r="F1021" s="1090"/>
      <c r="G1021" s="1090"/>
      <c r="H1021" s="1090"/>
      <c r="I1021" s="1090"/>
      <c r="J1021" s="1090"/>
      <c r="K1021" s="1090"/>
      <c r="L1021" s="1090"/>
      <c r="M1021" s="1090"/>
      <c r="N1021" s="1090"/>
      <c r="O1021" s="1090"/>
      <c r="P1021" s="1090"/>
      <c r="Q1021" s="1090"/>
      <c r="R1021" s="1090"/>
      <c r="S1021" s="1090"/>
      <c r="T1021" s="1090"/>
      <c r="U1021" s="1090"/>
      <c r="V1021" s="1090"/>
      <c r="W1021" s="1090"/>
      <c r="X1021" s="1090"/>
      <c r="Y1021" s="1090"/>
      <c r="Z1021" s="1090"/>
      <c r="AA1021" s="1090"/>
      <c r="AB1021" s="1090"/>
      <c r="AC1021" s="1090"/>
      <c r="AD1021" s="1090"/>
      <c r="AE1021" s="1090"/>
    </row>
    <row r="1022" spans="1:31">
      <c r="A1022" s="1090"/>
      <c r="B1022" s="1090"/>
      <c r="C1022" s="1090"/>
      <c r="D1022" s="1090"/>
      <c r="E1022" s="1090"/>
      <c r="F1022" s="1090"/>
      <c r="G1022" s="1090"/>
      <c r="H1022" s="1090"/>
      <c r="I1022" s="1090"/>
      <c r="J1022" s="1090"/>
      <c r="K1022" s="1090"/>
      <c r="L1022" s="1090"/>
      <c r="M1022" s="1090"/>
      <c r="N1022" s="1090"/>
      <c r="O1022" s="1090"/>
      <c r="P1022" s="1090"/>
      <c r="Q1022" s="1090"/>
      <c r="R1022" s="1090"/>
      <c r="S1022" s="1090"/>
      <c r="T1022" s="1090"/>
      <c r="U1022" s="1090"/>
      <c r="V1022" s="1090"/>
      <c r="W1022" s="1090"/>
      <c r="X1022" s="1090"/>
      <c r="Y1022" s="1090"/>
      <c r="Z1022" s="1090"/>
      <c r="AA1022" s="1090"/>
      <c r="AB1022" s="1090"/>
      <c r="AC1022" s="1090"/>
      <c r="AD1022" s="1090"/>
      <c r="AE1022" s="1090"/>
    </row>
    <row r="1023" spans="1:31">
      <c r="A1023" s="1090"/>
      <c r="B1023" s="1090"/>
      <c r="C1023" s="1090"/>
      <c r="D1023" s="1090"/>
      <c r="E1023" s="1090"/>
      <c r="F1023" s="1090"/>
      <c r="G1023" s="1090"/>
      <c r="H1023" s="1090"/>
      <c r="I1023" s="1090"/>
      <c r="J1023" s="1090"/>
      <c r="K1023" s="1090"/>
      <c r="L1023" s="1090"/>
      <c r="M1023" s="1090"/>
      <c r="N1023" s="1090"/>
      <c r="O1023" s="1090"/>
      <c r="P1023" s="1090"/>
      <c r="Q1023" s="1090"/>
      <c r="R1023" s="1090"/>
      <c r="S1023" s="1090"/>
      <c r="T1023" s="1090"/>
      <c r="U1023" s="1090"/>
      <c r="V1023" s="1090"/>
      <c r="W1023" s="1090"/>
      <c r="X1023" s="1090"/>
      <c r="Y1023" s="1090"/>
      <c r="Z1023" s="1090"/>
      <c r="AA1023" s="1090"/>
      <c r="AB1023" s="1090"/>
      <c r="AC1023" s="1090"/>
      <c r="AD1023" s="1090"/>
      <c r="AE1023" s="1090"/>
    </row>
    <row r="1024" spans="1:31">
      <c r="A1024" s="1090"/>
      <c r="B1024" s="1090"/>
      <c r="C1024" s="1090"/>
      <c r="D1024" s="1090"/>
      <c r="E1024" s="1090"/>
      <c r="F1024" s="1090"/>
      <c r="G1024" s="1090"/>
      <c r="H1024" s="1090"/>
      <c r="I1024" s="1090"/>
      <c r="J1024" s="1090"/>
      <c r="K1024" s="1090"/>
      <c r="L1024" s="1090"/>
      <c r="M1024" s="1090"/>
      <c r="N1024" s="1090"/>
      <c r="O1024" s="1090"/>
      <c r="P1024" s="1090"/>
      <c r="Q1024" s="1090"/>
      <c r="R1024" s="1090"/>
      <c r="S1024" s="1090"/>
      <c r="T1024" s="1090"/>
      <c r="U1024" s="1090"/>
      <c r="V1024" s="1090"/>
      <c r="W1024" s="1090"/>
      <c r="X1024" s="1090"/>
      <c r="Y1024" s="1090"/>
      <c r="Z1024" s="1090"/>
      <c r="AA1024" s="1090"/>
      <c r="AB1024" s="1090"/>
      <c r="AC1024" s="1090"/>
      <c r="AD1024" s="1090"/>
      <c r="AE1024" s="1090"/>
    </row>
    <row r="1025" spans="1:31">
      <c r="A1025" s="1090"/>
      <c r="B1025" s="1090"/>
      <c r="C1025" s="1090"/>
      <c r="D1025" s="1090"/>
      <c r="E1025" s="1090"/>
      <c r="F1025" s="1090"/>
      <c r="G1025" s="1090"/>
      <c r="H1025" s="1090"/>
      <c r="I1025" s="1090"/>
      <c r="J1025" s="1090"/>
      <c r="K1025" s="1090"/>
      <c r="L1025" s="1090"/>
      <c r="M1025" s="1090"/>
      <c r="N1025" s="1090"/>
      <c r="O1025" s="1090"/>
      <c r="P1025" s="1090"/>
      <c r="Q1025" s="1090"/>
      <c r="R1025" s="1090"/>
      <c r="S1025" s="1090"/>
      <c r="T1025" s="1090"/>
      <c r="U1025" s="1090"/>
      <c r="V1025" s="1090"/>
      <c r="W1025" s="1090"/>
      <c r="X1025" s="1090"/>
      <c r="Y1025" s="1090"/>
      <c r="Z1025" s="1090"/>
      <c r="AA1025" s="1090"/>
      <c r="AB1025" s="1090"/>
      <c r="AC1025" s="1090"/>
      <c r="AD1025" s="1090"/>
      <c r="AE1025" s="1090"/>
    </row>
    <row r="1026" spans="1:31">
      <c r="A1026" s="1090"/>
      <c r="B1026" s="1090"/>
      <c r="C1026" s="1090"/>
      <c r="D1026" s="1090"/>
      <c r="E1026" s="1090"/>
      <c r="F1026" s="1090"/>
      <c r="G1026" s="1090"/>
      <c r="H1026" s="1090"/>
      <c r="I1026" s="1090"/>
      <c r="J1026" s="1090"/>
      <c r="K1026" s="1090"/>
      <c r="L1026" s="1090"/>
      <c r="M1026" s="1090"/>
      <c r="N1026" s="1090"/>
      <c r="O1026" s="1090"/>
      <c r="P1026" s="1090"/>
      <c r="Q1026" s="1090"/>
      <c r="R1026" s="1090"/>
      <c r="S1026" s="1090"/>
      <c r="T1026" s="1090"/>
      <c r="U1026" s="1090"/>
      <c r="V1026" s="1090"/>
      <c r="W1026" s="1090"/>
      <c r="X1026" s="1090"/>
      <c r="Y1026" s="1090"/>
      <c r="Z1026" s="1090"/>
      <c r="AA1026" s="1090"/>
      <c r="AB1026" s="1090"/>
      <c r="AC1026" s="1090"/>
      <c r="AD1026" s="1090"/>
      <c r="AE1026" s="1090"/>
    </row>
    <row r="1027" spans="1:31">
      <c r="A1027" s="1090"/>
      <c r="B1027" s="1090"/>
      <c r="C1027" s="1090"/>
      <c r="D1027" s="1090"/>
      <c r="E1027" s="1090"/>
      <c r="F1027" s="1090"/>
      <c r="G1027" s="1090"/>
      <c r="H1027" s="1090"/>
      <c r="I1027" s="1090"/>
      <c r="J1027" s="1090"/>
      <c r="K1027" s="1090"/>
      <c r="L1027" s="1090"/>
      <c r="M1027" s="1090"/>
      <c r="N1027" s="1090"/>
      <c r="O1027" s="1090"/>
      <c r="P1027" s="1090"/>
      <c r="Q1027" s="1090"/>
      <c r="R1027" s="1090"/>
      <c r="S1027" s="1090"/>
      <c r="T1027" s="1090"/>
      <c r="U1027" s="1090"/>
      <c r="V1027" s="1090"/>
      <c r="W1027" s="1090"/>
      <c r="X1027" s="1090"/>
      <c r="Y1027" s="1090"/>
      <c r="Z1027" s="1090"/>
      <c r="AA1027" s="1090"/>
      <c r="AB1027" s="1090"/>
      <c r="AC1027" s="1090"/>
      <c r="AD1027" s="1090"/>
      <c r="AE1027" s="1090"/>
    </row>
    <row r="1028" spans="1:31">
      <c r="A1028" s="1090"/>
      <c r="B1028" s="1090"/>
      <c r="C1028" s="1090"/>
      <c r="D1028" s="1090"/>
      <c r="E1028" s="1090"/>
      <c r="F1028" s="1090"/>
      <c r="G1028" s="1090"/>
      <c r="H1028" s="1090"/>
      <c r="I1028" s="1090"/>
      <c r="J1028" s="1090"/>
      <c r="K1028" s="1090"/>
      <c r="L1028" s="1090"/>
      <c r="M1028" s="1090"/>
      <c r="N1028" s="1090"/>
      <c r="O1028" s="1090"/>
      <c r="P1028" s="1090"/>
      <c r="Q1028" s="1090"/>
      <c r="R1028" s="1090"/>
      <c r="S1028" s="1090"/>
      <c r="T1028" s="1090"/>
      <c r="U1028" s="1090"/>
      <c r="V1028" s="1090"/>
      <c r="W1028" s="1090"/>
      <c r="X1028" s="1090"/>
      <c r="Y1028" s="1090"/>
      <c r="Z1028" s="1090"/>
      <c r="AA1028" s="1090"/>
      <c r="AB1028" s="1090"/>
      <c r="AC1028" s="1090"/>
      <c r="AD1028" s="1090"/>
      <c r="AE1028" s="1090"/>
    </row>
    <row r="1029" spans="1:31">
      <c r="A1029" s="1090"/>
      <c r="B1029" s="1090"/>
      <c r="C1029" s="1090"/>
      <c r="D1029" s="1090"/>
      <c r="E1029" s="1090"/>
      <c r="F1029" s="1090"/>
      <c r="G1029" s="1090"/>
      <c r="H1029" s="1090"/>
      <c r="I1029" s="1090"/>
      <c r="J1029" s="1090"/>
      <c r="K1029" s="1090"/>
      <c r="L1029" s="1090"/>
      <c r="M1029" s="1090"/>
      <c r="N1029" s="1090"/>
      <c r="O1029" s="1090"/>
      <c r="P1029" s="1090"/>
      <c r="Q1029" s="1090"/>
      <c r="R1029" s="1090"/>
      <c r="S1029" s="1090"/>
      <c r="T1029" s="1090"/>
      <c r="U1029" s="1090"/>
      <c r="V1029" s="1090"/>
      <c r="W1029" s="1090"/>
      <c r="X1029" s="1090"/>
      <c r="Y1029" s="1090"/>
      <c r="Z1029" s="1090"/>
      <c r="AA1029" s="1090"/>
      <c r="AB1029" s="1090"/>
      <c r="AC1029" s="1090"/>
      <c r="AD1029" s="1090"/>
      <c r="AE1029" s="1090"/>
    </row>
    <row r="1030" spans="1:31">
      <c r="A1030" s="1090"/>
      <c r="B1030" s="1090"/>
      <c r="C1030" s="1090"/>
      <c r="D1030" s="1090"/>
      <c r="E1030" s="1090"/>
      <c r="F1030" s="1090"/>
      <c r="G1030" s="1090"/>
      <c r="H1030" s="1090"/>
      <c r="I1030" s="1090"/>
      <c r="J1030" s="1090"/>
      <c r="K1030" s="1090"/>
      <c r="L1030" s="1090"/>
      <c r="M1030" s="1090"/>
      <c r="N1030" s="1090"/>
      <c r="O1030" s="1090"/>
      <c r="P1030" s="1090"/>
      <c r="Q1030" s="1090"/>
      <c r="R1030" s="1090"/>
      <c r="S1030" s="1090"/>
      <c r="T1030" s="1090"/>
      <c r="U1030" s="1090"/>
      <c r="V1030" s="1090"/>
      <c r="W1030" s="1090"/>
      <c r="X1030" s="1090"/>
      <c r="Y1030" s="1090"/>
      <c r="Z1030" s="1090"/>
      <c r="AA1030" s="1090"/>
      <c r="AB1030" s="1090"/>
      <c r="AC1030" s="1090"/>
      <c r="AD1030" s="1090"/>
      <c r="AE1030" s="1090"/>
    </row>
    <row r="1031" spans="1:31">
      <c r="A1031" s="1090"/>
      <c r="B1031" s="1090"/>
      <c r="C1031" s="1090"/>
      <c r="D1031" s="1090"/>
      <c r="E1031" s="1090"/>
      <c r="F1031" s="1090"/>
      <c r="G1031" s="1090"/>
      <c r="H1031" s="1090"/>
      <c r="I1031" s="1090"/>
      <c r="J1031" s="1090"/>
      <c r="K1031" s="1090"/>
      <c r="L1031" s="1090"/>
      <c r="M1031" s="1090"/>
      <c r="N1031" s="1090"/>
      <c r="O1031" s="1090"/>
      <c r="P1031" s="1090"/>
      <c r="Q1031" s="1090"/>
      <c r="R1031" s="1090"/>
      <c r="S1031" s="1090"/>
      <c r="T1031" s="1090"/>
      <c r="U1031" s="1090"/>
      <c r="Y1031" s="1090"/>
      <c r="Z1031" s="1090"/>
      <c r="AA1031" s="1090"/>
      <c r="AB1031" s="1090"/>
      <c r="AC1031" s="1090"/>
      <c r="AD1031" s="1090"/>
      <c r="AE1031" s="1090"/>
    </row>
    <row r="1032" spans="1:31">
      <c r="A1032" s="1090"/>
      <c r="B1032" s="1090"/>
      <c r="C1032" s="1090"/>
      <c r="D1032" s="1090"/>
      <c r="E1032" s="1090"/>
      <c r="F1032" s="1090"/>
      <c r="G1032" s="1090"/>
      <c r="H1032" s="1090"/>
      <c r="I1032" s="1090"/>
      <c r="J1032" s="1090"/>
      <c r="K1032" s="1090"/>
      <c r="L1032" s="1090"/>
      <c r="M1032" s="1090"/>
      <c r="N1032" s="1090"/>
      <c r="O1032" s="1090"/>
      <c r="P1032" s="1090"/>
      <c r="Q1032" s="1090"/>
      <c r="R1032" s="1090"/>
      <c r="S1032" s="1090"/>
      <c r="T1032" s="1090"/>
      <c r="Y1032" s="1090"/>
      <c r="Z1032" s="1090"/>
      <c r="AA1032" s="1090"/>
      <c r="AB1032" s="1090"/>
      <c r="AC1032" s="1090"/>
      <c r="AD1032" s="1090"/>
      <c r="AE1032" s="1090"/>
    </row>
    <row r="1033" spans="1:31">
      <c r="A1033" s="1090"/>
      <c r="B1033" s="1090"/>
      <c r="C1033" s="1090"/>
      <c r="D1033" s="1090"/>
      <c r="E1033" s="1090"/>
      <c r="F1033" s="1090"/>
      <c r="G1033" s="1090"/>
      <c r="H1033" s="1090"/>
      <c r="I1033" s="1090"/>
      <c r="J1033" s="1090"/>
      <c r="K1033" s="1090"/>
      <c r="L1033" s="1090"/>
      <c r="M1033" s="1090"/>
      <c r="N1033" s="1090"/>
      <c r="O1033" s="1090"/>
      <c r="P1033" s="1090"/>
      <c r="Q1033" s="1090"/>
      <c r="R1033" s="1090"/>
      <c r="S1033" s="1090"/>
      <c r="T1033" s="1090"/>
      <c r="Y1033" s="1090"/>
      <c r="Z1033" s="1090"/>
      <c r="AA1033" s="1090"/>
      <c r="AB1033" s="1090"/>
      <c r="AC1033" s="1090"/>
      <c r="AD1033" s="1090"/>
      <c r="AE1033" s="1090"/>
    </row>
    <row r="1034" spans="1:31">
      <c r="A1034" s="1090"/>
      <c r="B1034" s="1090"/>
      <c r="C1034" s="1090"/>
      <c r="D1034" s="1090"/>
      <c r="E1034" s="1090"/>
      <c r="F1034" s="1090"/>
      <c r="G1034" s="1090"/>
      <c r="H1034" s="1090"/>
      <c r="I1034" s="1090"/>
      <c r="J1034" s="1090"/>
      <c r="K1034" s="1090"/>
      <c r="L1034" s="1090"/>
      <c r="M1034" s="1090"/>
      <c r="N1034" s="1090"/>
      <c r="O1034" s="1090"/>
      <c r="P1034" s="1090"/>
      <c r="Q1034" s="1090"/>
      <c r="R1034" s="1090"/>
      <c r="S1034" s="1090"/>
      <c r="T1034" s="1090"/>
      <c r="Y1034" s="1090"/>
      <c r="Z1034" s="1090"/>
      <c r="AA1034" s="1090"/>
      <c r="AB1034" s="1090"/>
      <c r="AC1034" s="1090"/>
      <c r="AD1034" s="1090"/>
      <c r="AE1034" s="1090"/>
    </row>
    <row r="1035" spans="1:31">
      <c r="A1035" s="1090"/>
      <c r="B1035" s="1090"/>
      <c r="C1035" s="1090"/>
      <c r="D1035" s="1090"/>
      <c r="E1035" s="1090"/>
      <c r="F1035" s="1090"/>
      <c r="G1035" s="1090"/>
      <c r="H1035" s="1090"/>
      <c r="I1035" s="1090"/>
      <c r="J1035" s="1090"/>
      <c r="K1035" s="1090"/>
      <c r="L1035" s="1090"/>
      <c r="M1035" s="1090"/>
      <c r="N1035" s="1090"/>
      <c r="O1035" s="1090"/>
      <c r="P1035" s="1090"/>
      <c r="Q1035" s="1090"/>
      <c r="R1035" s="1090"/>
      <c r="S1035" s="1090"/>
      <c r="T1035" s="1090"/>
      <c r="Y1035" s="1090"/>
      <c r="Z1035" s="1090"/>
      <c r="AA1035" s="1090"/>
      <c r="AB1035" s="1090"/>
      <c r="AC1035" s="1090"/>
      <c r="AD1035" s="1090"/>
      <c r="AE1035" s="1090"/>
    </row>
    <row r="1036" spans="1:31">
      <c r="A1036" s="1090"/>
      <c r="B1036" s="1090"/>
      <c r="C1036" s="1090"/>
      <c r="D1036" s="1090"/>
      <c r="E1036" s="1090"/>
      <c r="F1036" s="1090"/>
      <c r="G1036" s="1090"/>
      <c r="H1036" s="1090"/>
      <c r="I1036" s="1090"/>
      <c r="J1036" s="1090"/>
      <c r="K1036" s="1090"/>
      <c r="L1036" s="1090"/>
      <c r="M1036" s="1090"/>
      <c r="N1036" s="1090"/>
      <c r="O1036" s="1090"/>
      <c r="P1036" s="1090"/>
      <c r="Q1036" s="1090"/>
      <c r="R1036" s="1090"/>
      <c r="S1036" s="1090"/>
      <c r="T1036" s="1090"/>
      <c r="Y1036" s="1090"/>
      <c r="Z1036" s="1090"/>
      <c r="AA1036" s="1090"/>
      <c r="AB1036" s="1090"/>
      <c r="AC1036" s="1090"/>
      <c r="AD1036" s="1090"/>
      <c r="AE1036" s="1090"/>
    </row>
    <row r="1037" spans="1:31">
      <c r="A1037" s="1090"/>
      <c r="B1037" s="1090"/>
      <c r="C1037" s="1090"/>
      <c r="D1037" s="1090"/>
      <c r="E1037" s="1090"/>
      <c r="F1037" s="1090"/>
      <c r="G1037" s="1090"/>
      <c r="H1037" s="1090"/>
      <c r="I1037" s="1090"/>
      <c r="J1037" s="1090"/>
      <c r="K1037" s="1090"/>
      <c r="L1037" s="1090"/>
      <c r="M1037" s="1090"/>
      <c r="N1037" s="1090"/>
      <c r="O1037" s="1090"/>
      <c r="P1037" s="1090"/>
      <c r="Q1037" s="1090"/>
      <c r="R1037" s="1090"/>
      <c r="S1037" s="1090"/>
      <c r="T1037" s="1090"/>
      <c r="Y1037" s="1090"/>
      <c r="Z1037" s="1090"/>
      <c r="AA1037" s="1090"/>
      <c r="AB1037" s="1090"/>
      <c r="AC1037" s="1090"/>
      <c r="AD1037" s="1090"/>
      <c r="AE1037" s="1090"/>
    </row>
    <row r="1038" spans="1:31">
      <c r="A1038" s="1090"/>
      <c r="B1038" s="1090"/>
      <c r="C1038" s="1090"/>
      <c r="D1038" s="1090"/>
      <c r="E1038" s="1090"/>
      <c r="F1038" s="1090"/>
      <c r="G1038" s="1090"/>
      <c r="H1038" s="1090"/>
      <c r="I1038" s="1090"/>
      <c r="J1038" s="1090"/>
      <c r="K1038" s="1090"/>
      <c r="L1038" s="1090"/>
      <c r="M1038" s="1090"/>
      <c r="N1038" s="1090"/>
      <c r="O1038" s="1090"/>
      <c r="P1038" s="1090"/>
      <c r="Q1038" s="1090"/>
      <c r="R1038" s="1090"/>
      <c r="S1038" s="1090"/>
      <c r="T1038" s="1090"/>
      <c r="Y1038" s="1090"/>
      <c r="Z1038" s="1090"/>
      <c r="AA1038" s="1090"/>
      <c r="AB1038" s="1090"/>
      <c r="AC1038" s="1090"/>
      <c r="AD1038" s="1090"/>
      <c r="AE1038" s="1090"/>
    </row>
    <row r="1039" spans="1:31">
      <c r="A1039" s="1090"/>
      <c r="B1039" s="1090"/>
      <c r="C1039" s="1090"/>
      <c r="D1039" s="1090"/>
      <c r="E1039" s="1090"/>
      <c r="F1039" s="1090"/>
      <c r="G1039" s="1090"/>
      <c r="H1039" s="1090"/>
      <c r="I1039" s="1090"/>
      <c r="J1039" s="1090"/>
      <c r="K1039" s="1090"/>
      <c r="L1039" s="1090"/>
      <c r="M1039" s="1090"/>
      <c r="N1039" s="1090"/>
      <c r="O1039" s="1090"/>
      <c r="P1039" s="1090"/>
      <c r="Q1039" s="1090"/>
      <c r="R1039" s="1090"/>
      <c r="S1039" s="1090"/>
      <c r="T1039" s="1090"/>
      <c r="Y1039" s="1090"/>
      <c r="Z1039" s="1090"/>
      <c r="AA1039" s="1090"/>
      <c r="AB1039" s="1090"/>
      <c r="AC1039" s="1090"/>
      <c r="AD1039" s="1090"/>
      <c r="AE1039" s="1090"/>
    </row>
    <row r="1040" spans="1:31">
      <c r="A1040" s="1090"/>
      <c r="B1040" s="1090"/>
      <c r="C1040" s="1090"/>
      <c r="D1040" s="1090"/>
      <c r="E1040" s="1090"/>
      <c r="F1040" s="1090"/>
      <c r="G1040" s="1090"/>
      <c r="H1040" s="1090"/>
      <c r="I1040" s="1090"/>
      <c r="J1040" s="1090"/>
      <c r="K1040" s="1090"/>
      <c r="L1040" s="1090"/>
      <c r="M1040" s="1090"/>
      <c r="N1040" s="1090"/>
      <c r="O1040" s="1090"/>
      <c r="P1040" s="1090"/>
      <c r="Q1040" s="1090"/>
      <c r="R1040" s="1090"/>
      <c r="S1040" s="1090"/>
      <c r="T1040" s="1090"/>
      <c r="Y1040" s="1090"/>
      <c r="Z1040" s="1090"/>
      <c r="AA1040" s="1090"/>
      <c r="AB1040" s="1090"/>
      <c r="AC1040" s="1090"/>
      <c r="AD1040" s="1090"/>
      <c r="AE1040" s="1090"/>
    </row>
    <row r="1041" spans="1:31">
      <c r="A1041" s="1090"/>
      <c r="B1041" s="1090"/>
      <c r="C1041" s="1090"/>
      <c r="D1041" s="1090"/>
      <c r="E1041" s="1090"/>
      <c r="F1041" s="1090"/>
      <c r="G1041" s="1090"/>
      <c r="H1041" s="1090"/>
      <c r="I1041" s="1090"/>
      <c r="J1041" s="1090"/>
      <c r="K1041" s="1090"/>
      <c r="L1041" s="1090"/>
      <c r="M1041" s="1090"/>
      <c r="N1041" s="1090"/>
      <c r="O1041" s="1090"/>
      <c r="P1041" s="1090"/>
      <c r="Q1041" s="1090"/>
      <c r="R1041" s="1090"/>
      <c r="S1041" s="1090"/>
      <c r="T1041" s="1090"/>
      <c r="Y1041" s="1090"/>
      <c r="Z1041" s="1090"/>
      <c r="AA1041" s="1090"/>
      <c r="AB1041" s="1090"/>
      <c r="AC1041" s="1090"/>
      <c r="AD1041" s="1090"/>
      <c r="AE1041" s="1090"/>
    </row>
    <row r="1042" spans="1:31">
      <c r="A1042" s="1090"/>
      <c r="B1042" s="1090"/>
      <c r="C1042" s="1090"/>
      <c r="D1042" s="1090"/>
      <c r="E1042" s="1090"/>
      <c r="F1042" s="1090"/>
      <c r="G1042" s="1090"/>
      <c r="H1042" s="1090"/>
      <c r="I1042" s="1090"/>
      <c r="J1042" s="1090"/>
      <c r="K1042" s="1090"/>
      <c r="L1042" s="1090"/>
      <c r="M1042" s="1090"/>
      <c r="N1042" s="1090"/>
      <c r="O1042" s="1090"/>
      <c r="P1042" s="1090"/>
      <c r="Q1042" s="1090"/>
      <c r="R1042" s="1090"/>
      <c r="S1042" s="1090"/>
      <c r="T1042" s="1090"/>
      <c r="Y1042" s="1090"/>
      <c r="Z1042" s="1090"/>
      <c r="AA1042" s="1090"/>
      <c r="AB1042" s="1090"/>
      <c r="AC1042" s="1090"/>
      <c r="AD1042" s="1090"/>
      <c r="AE1042" s="1090"/>
    </row>
    <row r="1043" spans="1:31">
      <c r="A1043" s="1090"/>
      <c r="B1043" s="1090"/>
      <c r="C1043" s="1090"/>
      <c r="D1043" s="1090"/>
      <c r="E1043" s="1090"/>
      <c r="F1043" s="1090"/>
      <c r="G1043" s="1090"/>
      <c r="H1043" s="1090"/>
      <c r="I1043" s="1090"/>
      <c r="J1043" s="1090"/>
      <c r="K1043" s="1090"/>
      <c r="L1043" s="1090"/>
      <c r="M1043" s="1090"/>
      <c r="N1043" s="1090"/>
      <c r="O1043" s="1090"/>
      <c r="P1043" s="1090"/>
      <c r="Q1043" s="1090"/>
      <c r="R1043" s="1090"/>
      <c r="S1043" s="1090"/>
      <c r="T1043" s="1090"/>
      <c r="Y1043" s="1090"/>
      <c r="Z1043" s="1090"/>
      <c r="AA1043" s="1090"/>
      <c r="AB1043" s="1090"/>
      <c r="AC1043" s="1090"/>
      <c r="AD1043" s="1090"/>
      <c r="AE1043" s="1090"/>
    </row>
    <row r="1044" spans="1:31">
      <c r="A1044" s="1090"/>
      <c r="B1044" s="1090"/>
      <c r="C1044" s="1090"/>
      <c r="D1044" s="1090"/>
      <c r="E1044" s="1090"/>
      <c r="F1044" s="1090"/>
      <c r="G1044" s="1090"/>
      <c r="H1044" s="1090"/>
      <c r="I1044" s="1090"/>
      <c r="J1044" s="1090"/>
      <c r="K1044" s="1090"/>
      <c r="L1044" s="1090"/>
      <c r="M1044" s="1090"/>
      <c r="N1044" s="1090"/>
      <c r="O1044" s="1090"/>
      <c r="P1044" s="1090"/>
      <c r="Q1044" s="1090"/>
      <c r="R1044" s="1090"/>
      <c r="S1044" s="1090"/>
      <c r="T1044" s="1090"/>
      <c r="Y1044" s="1090"/>
      <c r="Z1044" s="1090"/>
      <c r="AA1044" s="1090"/>
      <c r="AB1044" s="1090"/>
      <c r="AC1044" s="1090"/>
      <c r="AD1044" s="1090"/>
      <c r="AE1044" s="1090"/>
    </row>
    <row r="1045" spans="1:31">
      <c r="A1045" s="1090"/>
      <c r="B1045" s="1090"/>
      <c r="C1045" s="1090"/>
      <c r="D1045" s="1090"/>
      <c r="E1045" s="1090"/>
      <c r="F1045" s="1090"/>
      <c r="G1045" s="1090"/>
      <c r="H1045" s="1090"/>
      <c r="I1045" s="1090"/>
      <c r="J1045" s="1090"/>
      <c r="K1045" s="1090"/>
      <c r="L1045" s="1090"/>
      <c r="M1045" s="1090"/>
      <c r="N1045" s="1090"/>
      <c r="O1045" s="1090"/>
      <c r="P1045" s="1090"/>
      <c r="Q1045" s="1090"/>
      <c r="R1045" s="1090"/>
      <c r="S1045" s="1090"/>
      <c r="T1045" s="1090"/>
      <c r="Y1045" s="1090"/>
      <c r="Z1045" s="1090"/>
      <c r="AA1045" s="1090"/>
      <c r="AB1045" s="1090"/>
      <c r="AC1045" s="1090"/>
      <c r="AD1045" s="1090"/>
      <c r="AE1045" s="1090"/>
    </row>
  </sheetData>
  <sheetProtection algorithmName="SHA-512" hashValue="MtYS3FwwKO70n0kSzccBIaS/Ky5feL99YE3+zb5geTOPQO/mi02Whk2xWowCuz7GOf4LeMhOUqclPidh5pTKMg==" saltValue="wvaZiwE3f3t+TtPii6XYgg==" spinCount="100000" sheet="1" formatColumns="0" formatRows="0"/>
  <dataConsolidate/>
  <mergeCells count="169">
    <mergeCell ref="L55:V55"/>
    <mergeCell ref="L56:V56"/>
    <mergeCell ref="L57:V57"/>
    <mergeCell ref="L58:V58"/>
    <mergeCell ref="L59:V59"/>
    <mergeCell ref="L19:L20"/>
    <mergeCell ref="P49:V49"/>
    <mergeCell ref="R22:V22"/>
    <mergeCell ref="R23:V23"/>
    <mergeCell ref="L44:L45"/>
    <mergeCell ref="R39:V39"/>
    <mergeCell ref="R24:V24"/>
    <mergeCell ref="R25:V25"/>
    <mergeCell ref="R26:V26"/>
    <mergeCell ref="R27:V27"/>
    <mergeCell ref="R32:V32"/>
    <mergeCell ref="M44:M45"/>
    <mergeCell ref="N44:O44"/>
    <mergeCell ref="R35:V35"/>
    <mergeCell ref="R36:V36"/>
    <mergeCell ref="R38:V38"/>
    <mergeCell ref="R29:V29"/>
    <mergeCell ref="W22:W30"/>
    <mergeCell ref="S95:W95"/>
    <mergeCell ref="C4:V4"/>
    <mergeCell ref="P44:V45"/>
    <mergeCell ref="P46:V46"/>
    <mergeCell ref="P47:V47"/>
    <mergeCell ref="P48:V48"/>
    <mergeCell ref="P50:V50"/>
    <mergeCell ref="L53:V54"/>
    <mergeCell ref="C32:D32"/>
    <mergeCell ref="C33:D33"/>
    <mergeCell ref="C34:D34"/>
    <mergeCell ref="C35:D35"/>
    <mergeCell ref="C36:D36"/>
    <mergeCell ref="C22:D22"/>
    <mergeCell ref="R33:V33"/>
    <mergeCell ref="R34:V34"/>
    <mergeCell ref="J9:J10"/>
    <mergeCell ref="K62:K63"/>
    <mergeCell ref="L62:L63"/>
    <mergeCell ref="C62:E63"/>
    <mergeCell ref="F62:G62"/>
    <mergeCell ref="D44:D45"/>
    <mergeCell ref="E44:E45"/>
    <mergeCell ref="C3:V3"/>
    <mergeCell ref="C9:D10"/>
    <mergeCell ref="E9:E10"/>
    <mergeCell ref="F9:F10"/>
    <mergeCell ref="G9:G10"/>
    <mergeCell ref="H9:H10"/>
    <mergeCell ref="I9:I10"/>
    <mergeCell ref="O19:O20"/>
    <mergeCell ref="P19:Q19"/>
    <mergeCell ref="R19:V20"/>
    <mergeCell ref="C13:D13"/>
    <mergeCell ref="C16:D16"/>
    <mergeCell ref="C19:D20"/>
    <mergeCell ref="M19:M20"/>
    <mergeCell ref="G19:H19"/>
    <mergeCell ref="I19:I20"/>
    <mergeCell ref="J19:J20"/>
    <mergeCell ref="K19:K20"/>
    <mergeCell ref="M13:V13"/>
    <mergeCell ref="M16:V16"/>
    <mergeCell ref="K9:L9"/>
    <mergeCell ref="M9:V10"/>
    <mergeCell ref="M11:V11"/>
    <mergeCell ref="M14:V14"/>
    <mergeCell ref="C30:D30"/>
    <mergeCell ref="R30:V30"/>
    <mergeCell ref="C37:D37"/>
    <mergeCell ref="R37:V37"/>
    <mergeCell ref="E19:F19"/>
    <mergeCell ref="N19:N20"/>
    <mergeCell ref="C11:D11"/>
    <mergeCell ref="C12:D12"/>
    <mergeCell ref="C23:D23"/>
    <mergeCell ref="C24:D24"/>
    <mergeCell ref="C25:D25"/>
    <mergeCell ref="C26:D26"/>
    <mergeCell ref="C27:D27"/>
    <mergeCell ref="M12:V12"/>
    <mergeCell ref="M15:V15"/>
    <mergeCell ref="C15:D15"/>
    <mergeCell ref="C38:D38"/>
    <mergeCell ref="R28:V28"/>
    <mergeCell ref="P62:V63"/>
    <mergeCell ref="P65:V65"/>
    <mergeCell ref="P66:V66"/>
    <mergeCell ref="P67:V67"/>
    <mergeCell ref="C67:E67"/>
    <mergeCell ref="C76:E76"/>
    <mergeCell ref="C77:E77"/>
    <mergeCell ref="M62:M63"/>
    <mergeCell ref="C55:D55"/>
    <mergeCell ref="C56:D56"/>
    <mergeCell ref="C57:D57"/>
    <mergeCell ref="C58:D58"/>
    <mergeCell ref="C59:D59"/>
    <mergeCell ref="C39:D39"/>
    <mergeCell ref="C44:C45"/>
    <mergeCell ref="J53:K53"/>
    <mergeCell ref="K44:K45"/>
    <mergeCell ref="C53:D54"/>
    <mergeCell ref="H44:H45"/>
    <mergeCell ref="I44:I45"/>
    <mergeCell ref="J44:J45"/>
    <mergeCell ref="C29:D29"/>
    <mergeCell ref="C78:E78"/>
    <mergeCell ref="P74:V74"/>
    <mergeCell ref="P75:V75"/>
    <mergeCell ref="P76:V76"/>
    <mergeCell ref="P77:V77"/>
    <mergeCell ref="P78:V78"/>
    <mergeCell ref="P68:V68"/>
    <mergeCell ref="P69:V69"/>
    <mergeCell ref="C68:E68"/>
    <mergeCell ref="C69:E69"/>
    <mergeCell ref="C73:E73"/>
    <mergeCell ref="C83:E83"/>
    <mergeCell ref="C84:E84"/>
    <mergeCell ref="C85:E85"/>
    <mergeCell ref="I85:O85"/>
    <mergeCell ref="C86:E86"/>
    <mergeCell ref="C75:E75"/>
    <mergeCell ref="N62:O62"/>
    <mergeCell ref="K93:O93"/>
    <mergeCell ref="I86:O86"/>
    <mergeCell ref="C87:O87"/>
    <mergeCell ref="C89:O89"/>
    <mergeCell ref="C70:E70"/>
    <mergeCell ref="C90:E91"/>
    <mergeCell ref="H62:I62"/>
    <mergeCell ref="J62:J63"/>
    <mergeCell ref="C65:E65"/>
    <mergeCell ref="C66:E66"/>
    <mergeCell ref="C82:E82"/>
    <mergeCell ref="G90:G91"/>
    <mergeCell ref="K92:O92"/>
    <mergeCell ref="H90:H91"/>
    <mergeCell ref="I90:I91"/>
    <mergeCell ref="J90:J91"/>
    <mergeCell ref="C72:E72"/>
    <mergeCell ref="F44:F45"/>
    <mergeCell ref="G44:G45"/>
    <mergeCell ref="C28:D28"/>
    <mergeCell ref="E53:E54"/>
    <mergeCell ref="F53:F54"/>
    <mergeCell ref="G53:G54"/>
    <mergeCell ref="H53:I53"/>
    <mergeCell ref="P82:P86"/>
    <mergeCell ref="P90:P94"/>
    <mergeCell ref="C94:E94"/>
    <mergeCell ref="K94:O94"/>
    <mergeCell ref="P70:V70"/>
    <mergeCell ref="P72:V72"/>
    <mergeCell ref="P73:V73"/>
    <mergeCell ref="C93:E93"/>
    <mergeCell ref="C80:T80"/>
    <mergeCell ref="C81:T81"/>
    <mergeCell ref="C74:E74"/>
    <mergeCell ref="I83:O83"/>
    <mergeCell ref="I84:O84"/>
    <mergeCell ref="K90:O91"/>
    <mergeCell ref="C92:E92"/>
    <mergeCell ref="I82:O82"/>
    <mergeCell ref="F90:F91"/>
  </mergeCells>
  <dataValidations count="2">
    <dataValidation type="list" allowBlank="1" showErrorMessage="1" sqref="G83:G86" xr:uid="{00000000-0002-0000-0400-000000000000}">
      <formula1>"Si,No"</formula1>
    </dataValidation>
    <dataValidation type="list" allowBlank="1" showErrorMessage="1" sqref="I92:I94" xr:uid="{00000000-0002-0000-0400-000001000000}">
      <formula1>"Bueno,Malo,Regular"</formula1>
    </dataValidation>
  </dataValidations>
  <pageMargins left="0.70866141732283472" right="0.70866141732283472" top="0.74803149606299213" bottom="0.74803149606299213" header="0" footer="0"/>
  <pageSetup paperSize="9" scale="20" fitToHeight="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xr:uid="{00000000-0002-0000-0400-000002000000}">
          <x14:formula1>
            <xm:f>'Datos 2'!$E$4:$E$6</xm:f>
          </x14:formula1>
          <xm:sqref>J12:J16 N26:N30 M47:M50 N32:N39 L72:L78 L67:L70</xm:sqref>
        </x14:dataValidation>
        <x14:dataValidation type="list" allowBlank="1" xr:uid="{00000000-0002-0000-0400-000003000000}">
          <x14:formula1>
            <xm:f>'Datos 2'!$D$4:$D$5</xm:f>
          </x14:formula1>
          <xm:sqref>O26:O30 L47:L50 J26:K30 K67:K70 I47:J50 M26:M30 M32:M39 J32:K39 H56:I59 I12:I16 F84:F86 M72:M78 O32:O39 K72:K78 M67:M70</xm:sqref>
        </x14:dataValidation>
        <x14:dataValidation type="list" allowBlank="1" xr:uid="{00000000-0002-0000-0400-000004000000}">
          <x14:formula1>
            <xm:f>'Datos 2'!$D$12:$D$26</xm:f>
          </x14:formula1>
          <xm:sqref>D47:D50</xm:sqref>
        </x14:dataValidation>
        <x14:dataValidation type="list" allowBlank="1" xr:uid="{00000000-0002-0000-0400-000005000000}">
          <x14:formula1>
            <xm:f>'Datos 2'!$C$28:$C$31</xm:f>
          </x14:formula1>
          <xm:sqref>C47:C50</xm:sqref>
        </x14:dataValidation>
        <x14:dataValidation type="list" allowBlank="1" showErrorMessage="1" xr:uid="{00000000-0002-0000-0400-000006000000}">
          <x14:formula1>
            <xm:f>Hoja1!$F$3:$F$5</xm:f>
          </x14:formula1>
          <xm:sqref>G32:G39 E32:E39</xm:sqref>
        </x14:dataValidation>
        <x14:dataValidation type="list" allowBlank="1" showErrorMessage="1" xr:uid="{00000000-0002-0000-0400-000007000000}">
          <x14:formula1>
            <xm:f>Hoja1!$K$3:$K$5</xm:f>
          </x14:formula1>
          <xm:sqref>C92:E94</xm:sqref>
        </x14:dataValidation>
        <x14:dataValidation type="list" allowBlank="1" showErrorMessage="1" xr:uid="{00000000-0002-0000-0400-000008000000}">
          <x14:formula1>
            <xm:f>Hoja1!$F$3:$F$6</xm:f>
          </x14:formula1>
          <xm:sqref>G26 E26:E30</xm:sqref>
        </x14:dataValidation>
        <x14:dataValidation type="list" allowBlank="1" showErrorMessage="1" xr:uid="{00000000-0002-0000-0400-00000A000000}">
          <x14:formula1>
            <xm:f>Hoja1!$F$3:$F$8</xm:f>
          </x14:formula1>
          <xm:sqref>H72:H78 G27:G30 H67:H70</xm:sqref>
        </x14:dataValidation>
        <x14:dataValidation type="list" allowBlank="1" xr:uid="{00000000-0002-0000-0400-00000B000000}">
          <x14:formula1>
            <xm:f>Hoja1!$C$3:$C$6</xm:f>
          </x14:formula1>
          <xm:sqref>C72:E78 C65:E70</xm:sqref>
        </x14:dataValidation>
        <x14:dataValidation type="list" allowBlank="1" xr:uid="{00000000-0002-0000-0400-00000C000000}">
          <x14:formula1>
            <xm:f>Hoja1!$B$3:$B$12</xm:f>
          </x14:formula1>
          <xm:sqref>C32:D39 C22:D30</xm:sqref>
        </x14:dataValidation>
        <x14:dataValidation type="list" allowBlank="1" showErrorMessage="1" xr:uid="{00000000-0002-0000-0400-00000D000000}">
          <x14:formula1>
            <xm:f>Hoja1!$F$3:$F$7</xm:f>
          </x14:formula1>
          <xm:sqref>F72:F78 F67:F70</xm:sqref>
        </x14:dataValidation>
        <x14:dataValidation type="list" allowBlank="1" xr:uid="{00000000-0002-0000-0400-00000E000000}">
          <x14:formula1>
            <xm:f>'F:\[01_FTE_saneamiento_ urbano con caso.xlsm]Datos 2'!#REF!</xm:f>
          </x14:formula1>
          <xm:sqref>J22:K25 I46:J46 C46:D46 I11:J11 M22:O25 L46:M46 K65:M66</xm:sqref>
        </x14:dataValidation>
        <x14:dataValidation type="list" allowBlank="1" showErrorMessage="1" xr:uid="{00000000-0002-0000-0400-000011000000}">
          <x14:formula1>
            <xm:f>'F:\[01_FTE_saneamiento_ urbano con caso.xlsm]Hoja1'!#REF!</xm:f>
          </x14:formula1>
          <xm:sqref>E22:E25 G22:G25 H65:H66 F65:F66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00B050"/>
    <pageSetUpPr fitToPage="1"/>
  </sheetPr>
  <dimension ref="A1:W983"/>
  <sheetViews>
    <sheetView showGridLines="0" view="pageBreakPreview" topLeftCell="A10" zoomScale="95" zoomScaleNormal="100" zoomScaleSheetLayoutView="95" workbookViewId="0">
      <selection activeCell="X38" sqref="X38"/>
    </sheetView>
  </sheetViews>
  <sheetFormatPr baseColWidth="10" defaultColWidth="12.75" defaultRowHeight="15" customHeight="1"/>
  <cols>
    <col min="1" max="1" width="3.5" style="1069" customWidth="1"/>
    <col min="2" max="2" width="2.5" style="1069" customWidth="1"/>
    <col min="3" max="3" width="15.25" style="1069" customWidth="1"/>
    <col min="4" max="4" width="0.25" style="1069" customWidth="1"/>
    <col min="5" max="5" width="17" style="1069" customWidth="1"/>
    <col min="6" max="6" width="0.75" style="1069" customWidth="1"/>
    <col min="7" max="7" width="10" style="1069" customWidth="1"/>
    <col min="8" max="8" width="0.25" style="1069" customWidth="1"/>
    <col min="9" max="9" width="9.5" style="1069" customWidth="1"/>
    <col min="10" max="10" width="0.25" style="1069" customWidth="1"/>
    <col min="11" max="11" width="9.75" style="1069" customWidth="1"/>
    <col min="12" max="12" width="0.375" style="1069" customWidth="1"/>
    <col min="13" max="13" width="10.75" style="1069" customWidth="1"/>
    <col min="14" max="14" width="0.375" style="1069" customWidth="1"/>
    <col min="15" max="15" width="11.25" style="1069" customWidth="1"/>
    <col min="16" max="16" width="0.25" style="1069" customWidth="1"/>
    <col min="17" max="17" width="9.25" style="1069" customWidth="1"/>
    <col min="18" max="18" width="0.375" style="1069" customWidth="1"/>
    <col min="19" max="19" width="9.25" style="1069" customWidth="1"/>
    <col min="20" max="20" width="3" style="1069" customWidth="1"/>
    <col min="21" max="23" width="9.25" style="1069" customWidth="1"/>
    <col min="24" max="16384" width="12.75" style="1069"/>
  </cols>
  <sheetData>
    <row r="1" spans="1:23" ht="14.25" customHeight="1"/>
    <row r="2" spans="1:23" ht="15.75" customHeight="1" thickBot="1">
      <c r="A2" s="1078"/>
      <c r="B2" s="1143"/>
      <c r="C2" s="157"/>
      <c r="D2" s="157"/>
      <c r="E2" s="157"/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7"/>
      <c r="R2" s="157"/>
      <c r="S2" s="157"/>
      <c r="T2" s="1144"/>
      <c r="U2" s="1078"/>
      <c r="V2" s="1078"/>
      <c r="W2" s="1078"/>
    </row>
    <row r="3" spans="1:23" ht="17.25" thickBot="1">
      <c r="A3" s="1078"/>
      <c r="B3" s="1079"/>
      <c r="C3" s="1647" t="s">
        <v>0</v>
      </c>
      <c r="D3" s="1648"/>
      <c r="E3" s="1648"/>
      <c r="F3" s="1648"/>
      <c r="G3" s="1648"/>
      <c r="H3" s="1648"/>
      <c r="I3" s="1648"/>
      <c r="J3" s="1648"/>
      <c r="K3" s="1648"/>
      <c r="L3" s="1648"/>
      <c r="M3" s="1648"/>
      <c r="N3" s="1648"/>
      <c r="O3" s="1648"/>
      <c r="P3" s="1648"/>
      <c r="Q3" s="1648"/>
      <c r="R3" s="1648"/>
      <c r="S3" s="1649"/>
      <c r="T3" s="268"/>
      <c r="U3" s="1078"/>
      <c r="V3" s="1078"/>
      <c r="W3" s="1078"/>
    </row>
    <row r="4" spans="1:23" ht="17.25" thickBot="1">
      <c r="A4" s="1078"/>
      <c r="B4" s="1079"/>
      <c r="C4" s="1650" t="s">
        <v>57</v>
      </c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8"/>
      <c r="S4" s="1649"/>
      <c r="T4" s="268"/>
      <c r="U4" s="1078"/>
      <c r="V4" s="1078"/>
      <c r="W4" s="1078"/>
    </row>
    <row r="5" spans="1:23">
      <c r="B5" s="1071"/>
      <c r="C5" s="142"/>
      <c r="D5" s="142"/>
      <c r="E5" s="142"/>
      <c r="F5" s="142"/>
      <c r="G5" s="142"/>
      <c r="H5" s="142"/>
      <c r="I5" s="142"/>
      <c r="J5" s="142"/>
      <c r="K5" s="142"/>
      <c r="L5" s="142"/>
      <c r="M5" s="142"/>
      <c r="N5" s="142"/>
      <c r="O5" s="142"/>
      <c r="P5" s="142"/>
      <c r="Q5" s="142"/>
      <c r="R5" s="142"/>
      <c r="S5" s="142"/>
      <c r="T5" s="255"/>
    </row>
    <row r="6" spans="1:23" ht="21" customHeight="1">
      <c r="A6" s="1145"/>
      <c r="B6" s="160"/>
      <c r="C6" s="1875" t="s">
        <v>188</v>
      </c>
      <c r="D6" s="1590"/>
      <c r="E6" s="1590"/>
      <c r="F6" s="1590"/>
      <c r="G6" s="1590"/>
      <c r="H6" s="1590"/>
      <c r="I6" s="1590"/>
      <c r="J6" s="1590"/>
      <c r="K6" s="1590"/>
      <c r="L6" s="1590"/>
      <c r="M6" s="1590"/>
      <c r="N6" s="1590"/>
      <c r="O6" s="1590"/>
      <c r="P6" s="1590"/>
      <c r="Q6" s="1590"/>
      <c r="R6" s="1590"/>
      <c r="S6" s="1590"/>
      <c r="T6" s="161"/>
      <c r="U6" s="1145"/>
      <c r="V6" s="1145"/>
      <c r="W6" s="1145"/>
    </row>
    <row r="7" spans="1:23" ht="15" customHeight="1">
      <c r="A7" s="1145"/>
      <c r="B7" s="160"/>
      <c r="C7" s="1592" t="s">
        <v>90</v>
      </c>
      <c r="D7" s="1593"/>
      <c r="E7" s="1594"/>
      <c r="F7" s="334"/>
      <c r="G7" s="1620" t="s">
        <v>189</v>
      </c>
      <c r="H7" s="1603"/>
      <c r="I7" s="1603"/>
      <c r="J7" s="1603"/>
      <c r="K7" s="1604"/>
      <c r="L7" s="90"/>
      <c r="M7" s="1876" t="s">
        <v>190</v>
      </c>
      <c r="N7" s="1876"/>
      <c r="O7" s="1876"/>
      <c r="P7" s="1876"/>
      <c r="Q7" s="1876"/>
      <c r="R7" s="1876"/>
      <c r="S7" s="1876"/>
      <c r="T7" s="161"/>
      <c r="U7" s="1145"/>
      <c r="V7" s="1145"/>
      <c r="W7" s="1145"/>
    </row>
    <row r="8" spans="1:23" ht="11.25" customHeight="1">
      <c r="A8" s="1145"/>
      <c r="B8" s="160"/>
      <c r="C8" s="1595"/>
      <c r="D8" s="1596"/>
      <c r="E8" s="1597"/>
      <c r="F8" s="334"/>
      <c r="G8" s="246" t="s">
        <v>191</v>
      </c>
      <c r="H8" s="334"/>
      <c r="I8" s="1032" t="s">
        <v>99</v>
      </c>
      <c r="J8" s="334"/>
      <c r="K8" s="246" t="s">
        <v>100</v>
      </c>
      <c r="L8" s="90"/>
      <c r="M8" s="1876"/>
      <c r="N8" s="1876"/>
      <c r="O8" s="1876"/>
      <c r="P8" s="1876"/>
      <c r="Q8" s="1876"/>
      <c r="R8" s="1876"/>
      <c r="S8" s="1876"/>
      <c r="T8" s="161"/>
      <c r="U8" s="1145"/>
      <c r="V8" s="1145"/>
      <c r="W8" s="1145"/>
    </row>
    <row r="9" spans="1:23" ht="2.25" customHeight="1">
      <c r="A9" s="1145"/>
      <c r="B9" s="160"/>
      <c r="C9" s="143"/>
      <c r="D9" s="143"/>
      <c r="E9" s="143"/>
      <c r="F9" s="1146"/>
      <c r="G9" s="143"/>
      <c r="H9" s="1146"/>
      <c r="I9" s="143"/>
      <c r="J9" s="1146"/>
      <c r="K9" s="261"/>
      <c r="L9" s="90"/>
      <c r="M9" s="90"/>
      <c r="N9" s="90"/>
      <c r="O9" s="90"/>
      <c r="P9" s="1034"/>
      <c r="Q9" s="90"/>
      <c r="R9" s="1034"/>
      <c r="S9" s="174"/>
      <c r="T9" s="161"/>
      <c r="U9" s="1145"/>
      <c r="V9" s="1145"/>
      <c r="W9" s="1145"/>
    </row>
    <row r="10" spans="1:23" ht="30.75" customHeight="1">
      <c r="A10" s="1145"/>
      <c r="B10" s="160"/>
      <c r="C10" s="1563" t="str">
        <f>IF('Área de Estudio e Influencia'!C54="","",'Área de Estudio e Influencia'!C54)</f>
        <v/>
      </c>
      <c r="D10" s="1533"/>
      <c r="E10" s="1534"/>
      <c r="F10" s="334"/>
      <c r="G10" s="333"/>
      <c r="H10" s="332"/>
      <c r="I10" s="333"/>
      <c r="J10" s="334"/>
      <c r="K10" s="333"/>
      <c r="L10" s="90"/>
      <c r="M10" s="1860"/>
      <c r="N10" s="1860"/>
      <c r="O10" s="1860"/>
      <c r="P10" s="1860"/>
      <c r="Q10" s="1860"/>
      <c r="R10" s="1860"/>
      <c r="S10" s="1860"/>
      <c r="T10" s="161"/>
      <c r="U10" s="1145"/>
      <c r="V10" s="1145"/>
      <c r="W10" s="1145"/>
    </row>
    <row r="11" spans="1:23" ht="27" customHeight="1">
      <c r="A11" s="1145"/>
      <c r="B11" s="160"/>
      <c r="C11" s="1563" t="str">
        <f>IF('Área de Estudio e Influencia'!C55="","",'Área de Estudio e Influencia'!C55)</f>
        <v/>
      </c>
      <c r="D11" s="1533"/>
      <c r="E11" s="1534"/>
      <c r="F11" s="334"/>
      <c r="G11" s="333"/>
      <c r="H11" s="332"/>
      <c r="I11" s="333"/>
      <c r="J11" s="334"/>
      <c r="K11" s="333"/>
      <c r="L11" s="90"/>
      <c r="M11" s="1860"/>
      <c r="N11" s="1860"/>
      <c r="O11" s="1860"/>
      <c r="P11" s="1860"/>
      <c r="Q11" s="1860"/>
      <c r="R11" s="1860"/>
      <c r="S11" s="1860"/>
      <c r="T11" s="161"/>
      <c r="U11" s="1145"/>
      <c r="V11" s="1145"/>
      <c r="W11" s="1145"/>
    </row>
    <row r="12" spans="1:23" ht="27" customHeight="1">
      <c r="A12" s="1145"/>
      <c r="B12" s="160"/>
      <c r="C12" s="1563" t="str">
        <f>IF('Área de Estudio e Influencia'!C56="","",'Área de Estudio e Influencia'!C56)</f>
        <v/>
      </c>
      <c r="D12" s="1533"/>
      <c r="E12" s="1534"/>
      <c r="F12" s="334"/>
      <c r="G12" s="333"/>
      <c r="H12" s="332"/>
      <c r="I12" s="333"/>
      <c r="J12" s="334"/>
      <c r="K12" s="333"/>
      <c r="L12" s="90"/>
      <c r="M12" s="1860"/>
      <c r="N12" s="1860"/>
      <c r="O12" s="1860"/>
      <c r="P12" s="1860"/>
      <c r="Q12" s="1860"/>
      <c r="R12" s="1860"/>
      <c r="S12" s="1860"/>
      <c r="T12" s="161"/>
      <c r="U12" s="1145"/>
      <c r="V12" s="1145"/>
      <c r="W12" s="1145"/>
    </row>
    <row r="13" spans="1:23" ht="26.25" customHeight="1">
      <c r="A13" s="1145"/>
      <c r="B13" s="160"/>
      <c r="C13" s="1563" t="str">
        <f>IF('Área de Estudio e Influencia'!C57="","",'Área de Estudio e Influencia'!C57)</f>
        <v/>
      </c>
      <c r="D13" s="1533"/>
      <c r="E13" s="1534"/>
      <c r="F13" s="334"/>
      <c r="G13" s="333"/>
      <c r="H13" s="332"/>
      <c r="I13" s="333"/>
      <c r="J13" s="334"/>
      <c r="K13" s="333"/>
      <c r="L13" s="90"/>
      <c r="M13" s="1860"/>
      <c r="N13" s="1860"/>
      <c r="O13" s="1860"/>
      <c r="P13" s="1860"/>
      <c r="Q13" s="1860"/>
      <c r="R13" s="1860"/>
      <c r="S13" s="1860"/>
      <c r="T13" s="161"/>
      <c r="U13" s="1145"/>
      <c r="V13" s="1145"/>
      <c r="W13" s="1145"/>
    </row>
    <row r="14" spans="1:23" ht="21" customHeight="1">
      <c r="A14" s="1145"/>
      <c r="B14" s="160"/>
      <c r="C14" s="1563" t="str">
        <f>IF('Área de Estudio e Influencia'!C58="","",'Área de Estudio e Influencia'!C58)</f>
        <v/>
      </c>
      <c r="D14" s="1533"/>
      <c r="E14" s="1534"/>
      <c r="F14" s="334"/>
      <c r="G14" s="333"/>
      <c r="H14" s="332"/>
      <c r="I14" s="333"/>
      <c r="J14" s="334"/>
      <c r="K14" s="333"/>
      <c r="L14" s="90"/>
      <c r="M14" s="1860"/>
      <c r="N14" s="1860"/>
      <c r="O14" s="1860"/>
      <c r="P14" s="1860"/>
      <c r="Q14" s="1860"/>
      <c r="R14" s="1860"/>
      <c r="S14" s="1860"/>
      <c r="T14" s="161"/>
      <c r="U14" s="1145"/>
      <c r="V14" s="1145"/>
      <c r="W14" s="1145"/>
    </row>
    <row r="15" spans="1:23" ht="21" customHeight="1">
      <c r="A15" s="1145"/>
      <c r="B15" s="160"/>
      <c r="C15" s="1563" t="str">
        <f>IF('Área de Estudio e Influencia'!C59="","",'Área de Estudio e Influencia'!C59)</f>
        <v/>
      </c>
      <c r="D15" s="1533"/>
      <c r="E15" s="1534"/>
      <c r="F15" s="334"/>
      <c r="G15" s="333"/>
      <c r="H15" s="332"/>
      <c r="I15" s="333"/>
      <c r="J15" s="334"/>
      <c r="K15" s="333"/>
      <c r="L15" s="90"/>
      <c r="M15" s="1860"/>
      <c r="N15" s="1860"/>
      <c r="O15" s="1860"/>
      <c r="P15" s="1860"/>
      <c r="Q15" s="1860"/>
      <c r="R15" s="1860"/>
      <c r="S15" s="1860"/>
      <c r="T15" s="161"/>
      <c r="U15" s="1145"/>
      <c r="V15" s="1145"/>
      <c r="W15" s="1145"/>
    </row>
    <row r="16" spans="1:23" ht="12" customHeight="1">
      <c r="A16" s="1145"/>
      <c r="B16" s="160"/>
      <c r="C16" s="244"/>
      <c r="D16" s="143"/>
      <c r="E16" s="143"/>
      <c r="F16" s="143"/>
      <c r="G16" s="260"/>
      <c r="H16" s="260"/>
      <c r="I16" s="260"/>
      <c r="J16" s="260"/>
      <c r="K16" s="261"/>
      <c r="L16" s="90"/>
      <c r="M16" s="90"/>
      <c r="N16" s="90"/>
      <c r="O16" s="90"/>
      <c r="P16" s="1034"/>
      <c r="Q16" s="90"/>
      <c r="R16" s="1034"/>
      <c r="S16" s="174"/>
      <c r="T16" s="161"/>
      <c r="U16" s="1145"/>
      <c r="V16" s="1145"/>
      <c r="W16" s="1145"/>
    </row>
    <row r="17" spans="1:23" ht="21" customHeight="1">
      <c r="A17" s="1145"/>
      <c r="B17" s="160"/>
      <c r="C17" s="1589" t="s">
        <v>193</v>
      </c>
      <c r="D17" s="1590"/>
      <c r="E17" s="1590"/>
      <c r="F17" s="1590"/>
      <c r="G17" s="1590"/>
      <c r="H17" s="1590"/>
      <c r="I17" s="1590"/>
      <c r="J17" s="1590"/>
      <c r="K17" s="1590"/>
      <c r="L17" s="1590"/>
      <c r="M17" s="1590"/>
      <c r="N17" s="1590"/>
      <c r="O17" s="1590"/>
      <c r="P17" s="1590"/>
      <c r="Q17" s="1590"/>
      <c r="R17" s="1590"/>
      <c r="S17" s="1590"/>
      <c r="T17" s="161"/>
      <c r="U17" s="1145"/>
      <c r="V17" s="1145"/>
      <c r="W17" s="1145"/>
    </row>
    <row r="18" spans="1:23" ht="15.75" customHeight="1">
      <c r="B18" s="1071"/>
      <c r="C18" s="1861" t="s">
        <v>194</v>
      </c>
      <c r="D18" s="1862"/>
      <c r="E18" s="1862"/>
      <c r="F18" s="1862"/>
      <c r="G18" s="1863"/>
      <c r="H18" s="263"/>
      <c r="I18" s="1871" t="s">
        <v>195</v>
      </c>
      <c r="J18" s="1775"/>
      <c r="K18" s="1775"/>
      <c r="L18" s="1775"/>
      <c r="M18" s="1775"/>
      <c r="N18" s="1775"/>
      <c r="O18" s="1775"/>
      <c r="P18" s="1775"/>
      <c r="Q18" s="1775"/>
      <c r="R18" s="1775"/>
      <c r="S18" s="1776"/>
      <c r="T18" s="255"/>
    </row>
    <row r="19" spans="1:23" ht="15.75" customHeight="1">
      <c r="B19" s="1071"/>
      <c r="C19" s="1864"/>
      <c r="D19" s="1865"/>
      <c r="E19" s="1865"/>
      <c r="F19" s="1865"/>
      <c r="G19" s="1866"/>
      <c r="H19" s="263"/>
      <c r="I19" s="1617" t="s">
        <v>196</v>
      </c>
      <c r="J19" s="1618"/>
      <c r="K19" s="1619"/>
      <c r="L19" s="266"/>
      <c r="M19" s="1617" t="s">
        <v>197</v>
      </c>
      <c r="N19" s="1618"/>
      <c r="O19" s="1618"/>
      <c r="P19" s="1618"/>
      <c r="Q19" s="1618"/>
      <c r="R19" s="1618"/>
      <c r="S19" s="1619"/>
      <c r="T19" s="255"/>
    </row>
    <row r="20" spans="1:23" ht="1.5" customHeight="1">
      <c r="B20" s="1071"/>
      <c r="C20" s="1864"/>
      <c r="D20" s="1865"/>
      <c r="E20" s="1865"/>
      <c r="F20" s="1865"/>
      <c r="G20" s="1866"/>
      <c r="H20" s="263"/>
      <c r="I20" s="142"/>
      <c r="J20" s="142"/>
      <c r="K20" s="142"/>
      <c r="L20" s="142"/>
      <c r="M20" s="142"/>
      <c r="N20" s="142"/>
      <c r="O20" s="142"/>
      <c r="P20" s="142"/>
      <c r="Q20" s="142"/>
      <c r="R20" s="142"/>
      <c r="S20" s="142"/>
      <c r="T20" s="255"/>
    </row>
    <row r="21" spans="1:23" ht="67.5">
      <c r="B21" s="1071"/>
      <c r="C21" s="1867"/>
      <c r="D21" s="1868"/>
      <c r="E21" s="1868"/>
      <c r="F21" s="1868"/>
      <c r="G21" s="1869"/>
      <c r="H21" s="263"/>
      <c r="I21" s="335" t="s">
        <v>198</v>
      </c>
      <c r="J21" s="266"/>
      <c r="K21" s="335" t="s">
        <v>199</v>
      </c>
      <c r="L21" s="266"/>
      <c r="M21" s="335" t="s">
        <v>200</v>
      </c>
      <c r="N21" s="266"/>
      <c r="O21" s="335" t="s">
        <v>201</v>
      </c>
      <c r="P21" s="266"/>
      <c r="Q21" s="335" t="s">
        <v>202</v>
      </c>
      <c r="R21" s="266"/>
      <c r="S21" s="335" t="s">
        <v>203</v>
      </c>
      <c r="T21" s="255"/>
    </row>
    <row r="22" spans="1:23" ht="4.5" customHeight="1">
      <c r="B22" s="1071"/>
      <c r="C22" s="263"/>
      <c r="D22" s="263"/>
      <c r="E22" s="263"/>
      <c r="F22" s="263"/>
      <c r="G22" s="263"/>
      <c r="H22" s="263"/>
      <c r="I22" s="263"/>
      <c r="J22" s="263"/>
      <c r="K22" s="263"/>
      <c r="L22" s="263"/>
      <c r="M22" s="263"/>
      <c r="N22" s="263"/>
      <c r="O22" s="263"/>
      <c r="P22" s="263"/>
      <c r="Q22" s="263"/>
      <c r="R22" s="263"/>
      <c r="S22" s="263"/>
      <c r="T22" s="255"/>
    </row>
    <row r="23" spans="1:23">
      <c r="B23" s="1071"/>
      <c r="C23" s="1870" t="str">
        <f>IF('UP Agua Potable'!E11="","",'UP Agua Potable'!L11)</f>
        <v/>
      </c>
      <c r="D23" s="1629"/>
      <c r="E23" s="1629"/>
      <c r="F23" s="1629"/>
      <c r="G23" s="1630"/>
      <c r="H23" s="263"/>
      <c r="I23" s="333"/>
      <c r="J23" s="264"/>
      <c r="K23" s="333"/>
      <c r="L23" s="1147"/>
      <c r="M23" s="333"/>
      <c r="N23" s="1147"/>
      <c r="O23" s="333"/>
      <c r="P23" s="263"/>
      <c r="Q23" s="333"/>
      <c r="R23" s="1147"/>
      <c r="S23" s="333"/>
      <c r="T23" s="255"/>
      <c r="U23" s="1148"/>
    </row>
    <row r="24" spans="1:23" ht="15.75" customHeight="1">
      <c r="B24" s="1071"/>
      <c r="C24" s="1870" t="str">
        <f>IF('UP Agua Potable'!E12="","",'UP Agua Potable'!L12)</f>
        <v/>
      </c>
      <c r="D24" s="1629"/>
      <c r="E24" s="1629"/>
      <c r="F24" s="1629"/>
      <c r="G24" s="1630"/>
      <c r="H24" s="263"/>
      <c r="I24" s="333"/>
      <c r="J24" s="264"/>
      <c r="K24" s="333"/>
      <c r="L24" s="1147"/>
      <c r="M24" s="333"/>
      <c r="N24" s="1147"/>
      <c r="O24" s="333"/>
      <c r="P24" s="263"/>
      <c r="Q24" s="333"/>
      <c r="R24" s="1147"/>
      <c r="S24" s="333"/>
      <c r="T24" s="255"/>
    </row>
    <row r="25" spans="1:23">
      <c r="B25" s="1071"/>
      <c r="C25" s="1870" t="str">
        <f>IF('UP Agua Potable'!E13="","",'UP Agua Potable'!L13)</f>
        <v/>
      </c>
      <c r="D25" s="1629"/>
      <c r="E25" s="1629"/>
      <c r="F25" s="1629"/>
      <c r="G25" s="1630"/>
      <c r="H25" s="263"/>
      <c r="I25" s="333"/>
      <c r="J25" s="264"/>
      <c r="K25" s="333"/>
      <c r="L25" s="1147"/>
      <c r="M25" s="333"/>
      <c r="N25" s="1147"/>
      <c r="O25" s="333"/>
      <c r="P25" s="263"/>
      <c r="Q25" s="333"/>
      <c r="R25" s="1147"/>
      <c r="S25" s="333"/>
      <c r="T25" s="255"/>
    </row>
    <row r="26" spans="1:23" ht="15.75" customHeight="1">
      <c r="B26" s="1071"/>
      <c r="C26" s="1870" t="str">
        <f>IF('UP Agua Potable'!E14="","",'UP Agua Potable'!L14)</f>
        <v/>
      </c>
      <c r="D26" s="1629"/>
      <c r="E26" s="1629"/>
      <c r="F26" s="1629"/>
      <c r="G26" s="1630"/>
      <c r="H26" s="263"/>
      <c r="I26" s="333"/>
      <c r="J26" s="264"/>
      <c r="K26" s="333"/>
      <c r="L26" s="1147"/>
      <c r="M26" s="333"/>
      <c r="N26" s="1147"/>
      <c r="O26" s="333"/>
      <c r="P26" s="263"/>
      <c r="Q26" s="333"/>
      <c r="R26" s="1147"/>
      <c r="S26" s="333"/>
      <c r="T26" s="255"/>
    </row>
    <row r="27" spans="1:23" ht="15.75" customHeight="1">
      <c r="B27" s="1071"/>
      <c r="C27" s="1870" t="str">
        <f>IF('UP Agua Potable'!E15="","",'UP Agua Potable'!L15)</f>
        <v/>
      </c>
      <c r="D27" s="1629"/>
      <c r="E27" s="1629"/>
      <c r="F27" s="1629"/>
      <c r="G27" s="1630"/>
      <c r="H27" s="263"/>
      <c r="I27" s="333"/>
      <c r="J27" s="264"/>
      <c r="K27" s="333"/>
      <c r="L27" s="1147"/>
      <c r="M27" s="333"/>
      <c r="N27" s="1147"/>
      <c r="O27" s="333"/>
      <c r="P27" s="263"/>
      <c r="Q27" s="333"/>
      <c r="R27" s="1147"/>
      <c r="S27" s="333"/>
      <c r="T27" s="255"/>
    </row>
    <row r="28" spans="1:23" ht="15.75" customHeight="1">
      <c r="B28" s="1071"/>
      <c r="C28" s="1870" t="str">
        <f>IF('UP Agua Potable'!E16="","",'UP Agua Potable'!L16)</f>
        <v/>
      </c>
      <c r="D28" s="1629"/>
      <c r="E28" s="1629"/>
      <c r="F28" s="1629"/>
      <c r="G28" s="1630"/>
      <c r="H28" s="263"/>
      <c r="I28" s="333"/>
      <c r="J28" s="264"/>
      <c r="K28" s="333"/>
      <c r="L28" s="1147"/>
      <c r="M28" s="333"/>
      <c r="N28" s="1147"/>
      <c r="O28" s="333"/>
      <c r="P28" s="263"/>
      <c r="Q28" s="333"/>
      <c r="R28" s="1147"/>
      <c r="S28" s="333"/>
      <c r="T28" s="255"/>
    </row>
    <row r="29" spans="1:23" ht="15.75" customHeight="1">
      <c r="B29" s="1071"/>
      <c r="C29" s="1870" t="str">
        <f>IF('UP Agua Potable'!E17="","",'UP Agua Potable'!L17)</f>
        <v/>
      </c>
      <c r="D29" s="1629"/>
      <c r="E29" s="1629"/>
      <c r="F29" s="1629"/>
      <c r="G29" s="1630"/>
      <c r="H29" s="263"/>
      <c r="I29" s="333"/>
      <c r="J29" s="264"/>
      <c r="K29" s="333"/>
      <c r="L29" s="1147"/>
      <c r="M29" s="333"/>
      <c r="N29" s="1147"/>
      <c r="O29" s="333"/>
      <c r="P29" s="263"/>
      <c r="Q29" s="333"/>
      <c r="R29" s="1147"/>
      <c r="S29" s="333"/>
      <c r="T29" s="255"/>
    </row>
    <row r="30" spans="1:23" ht="15.75" customHeight="1">
      <c r="B30" s="1071"/>
      <c r="C30" s="1870" t="str">
        <f>IF('UP Agua Potable'!E18="","",'UP Agua Potable'!L18)</f>
        <v/>
      </c>
      <c r="D30" s="1629"/>
      <c r="E30" s="1629"/>
      <c r="F30" s="1629"/>
      <c r="G30" s="1630"/>
      <c r="H30" s="263"/>
      <c r="I30" s="333"/>
      <c r="J30" s="264"/>
      <c r="K30" s="333"/>
      <c r="L30" s="1147"/>
      <c r="M30" s="333"/>
      <c r="N30" s="1147"/>
      <c r="O30" s="333"/>
      <c r="P30" s="263"/>
      <c r="Q30" s="333"/>
      <c r="R30" s="1147"/>
      <c r="S30" s="333"/>
      <c r="T30" s="255"/>
    </row>
    <row r="31" spans="1:23" ht="15.75" customHeight="1">
      <c r="B31" s="1071"/>
      <c r="C31" s="1870" t="str">
        <f>IF('UP Agua Potable'!E19="","",'UP Agua Potable'!L19)</f>
        <v/>
      </c>
      <c r="D31" s="1629"/>
      <c r="E31" s="1629"/>
      <c r="F31" s="1629"/>
      <c r="G31" s="1630"/>
      <c r="H31" s="263"/>
      <c r="I31" s="333"/>
      <c r="J31" s="264"/>
      <c r="K31" s="333"/>
      <c r="L31" s="1147"/>
      <c r="M31" s="333"/>
      <c r="N31" s="1147"/>
      <c r="O31" s="333"/>
      <c r="P31" s="263"/>
      <c r="Q31" s="333"/>
      <c r="R31" s="1147"/>
      <c r="S31" s="333"/>
      <c r="T31" s="255"/>
    </row>
    <row r="32" spans="1:23" ht="15.75" customHeight="1" thickBot="1">
      <c r="B32" s="1080"/>
      <c r="C32" s="1872"/>
      <c r="D32" s="1873"/>
      <c r="E32" s="1873"/>
      <c r="F32" s="1873"/>
      <c r="G32" s="1873"/>
      <c r="H32" s="1081"/>
      <c r="I32" s="1081"/>
      <c r="J32" s="1081"/>
      <c r="K32" s="1081"/>
      <c r="L32" s="1081"/>
      <c r="M32" s="1081"/>
      <c r="N32" s="1081"/>
      <c r="O32" s="1081"/>
      <c r="P32" s="1081"/>
      <c r="Q32" s="1081"/>
      <c r="R32" s="1081"/>
      <c r="S32" s="1081"/>
      <c r="T32" s="1082"/>
    </row>
    <row r="33" spans="3:7" ht="15.75" customHeight="1">
      <c r="C33" s="1874"/>
      <c r="D33" s="1874"/>
      <c r="E33" s="1874"/>
      <c r="F33" s="1874"/>
      <c r="G33" s="1874"/>
    </row>
    <row r="34" spans="3:7" ht="15.75" customHeight="1"/>
    <row r="35" spans="3:7" ht="15.75" customHeight="1"/>
    <row r="36" spans="3:7" ht="15.75" customHeight="1"/>
    <row r="37" spans="3:7" ht="15.75" customHeight="1"/>
    <row r="38" spans="3:7" ht="15.75" customHeight="1"/>
    <row r="39" spans="3:7" ht="15.75" customHeight="1"/>
    <row r="40" spans="3:7" ht="15.75" customHeight="1"/>
    <row r="41" spans="3:7" ht="15.75" customHeight="1"/>
    <row r="42" spans="3:7" ht="15.75" customHeight="1"/>
    <row r="43" spans="3:7" ht="15.75" customHeight="1"/>
    <row r="44" spans="3:7" ht="15.75" customHeight="1"/>
    <row r="45" spans="3:7" ht="15.75" customHeight="1"/>
    <row r="46" spans="3:7" ht="15.75" customHeight="1"/>
    <row r="47" spans="3:7" ht="15.75" customHeight="1"/>
    <row r="48" spans="3:7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</sheetData>
  <sheetProtection algorithmName="SHA-512" hashValue="rMAuqudUlxiSGs18QR3ZOBoRuXQQrMmnEGH8FWfOzFc+mKYjJHKjiesOjENMMNKByEwzPn77bGttOgGhgT3d4w==" saltValue="1orYeSdeh9TApRfA1h19iw==" spinCount="100000" sheet="1" objects="1" scenarios="1" formatColumns="0" formatRows="0"/>
  <mergeCells count="34">
    <mergeCell ref="C3:S3"/>
    <mergeCell ref="C4:S4"/>
    <mergeCell ref="C6:S6"/>
    <mergeCell ref="C7:E8"/>
    <mergeCell ref="G7:K7"/>
    <mergeCell ref="M7:S8"/>
    <mergeCell ref="M19:S19"/>
    <mergeCell ref="C17:S17"/>
    <mergeCell ref="I18:S18"/>
    <mergeCell ref="C32:G32"/>
    <mergeCell ref="C33:G33"/>
    <mergeCell ref="C31:G31"/>
    <mergeCell ref="C27:G27"/>
    <mergeCell ref="C28:G28"/>
    <mergeCell ref="C29:G29"/>
    <mergeCell ref="C30:G30"/>
    <mergeCell ref="C23:G23"/>
    <mergeCell ref="C24:G24"/>
    <mergeCell ref="C25:G25"/>
    <mergeCell ref="C26:G26"/>
    <mergeCell ref="I19:K19"/>
    <mergeCell ref="C10:E10"/>
    <mergeCell ref="C18:G21"/>
    <mergeCell ref="C11:E11"/>
    <mergeCell ref="C13:E13"/>
    <mergeCell ref="C14:E14"/>
    <mergeCell ref="C15:E15"/>
    <mergeCell ref="C12:E12"/>
    <mergeCell ref="M10:S10"/>
    <mergeCell ref="M11:S11"/>
    <mergeCell ref="M13:S13"/>
    <mergeCell ref="M14:S14"/>
    <mergeCell ref="M15:S15"/>
    <mergeCell ref="M12:S12"/>
  </mergeCells>
  <dataValidations count="1">
    <dataValidation type="list" allowBlank="1" showErrorMessage="1" sqref="S23:S31 Q23:Q31 I23:K31 M23:M31 O23:O31" xr:uid="{00000000-0002-0000-0500-000000000000}">
      <formula1>"Bajo,Medio,Alto,Muy alto"</formula1>
    </dataValidation>
  </dataValidations>
  <pageMargins left="0.70866141732283472" right="0.70866141732283472" top="0.74803149606299213" bottom="0.74803149606299213" header="0" footer="0"/>
  <pageSetup paperSize="9" scale="7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500-000001000000}">
          <x14:formula1>
            <xm:f>'Datos 1'!$N$4:$N$8</xm:f>
          </x14:formula1>
          <xm:sqref>M10:M15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6">
    <tabColor rgb="FF00B050"/>
    <outlinePr summaryBelow="0" summaryRight="0"/>
  </sheetPr>
  <dimension ref="B1:Z1056"/>
  <sheetViews>
    <sheetView showGridLines="0" view="pageBreakPreview" topLeftCell="A46" zoomScaleNormal="110" zoomScaleSheetLayoutView="100" workbookViewId="0">
      <selection activeCell="K71" sqref="K71:R71"/>
    </sheetView>
  </sheetViews>
  <sheetFormatPr baseColWidth="10" defaultColWidth="12.75" defaultRowHeight="15" customHeight="1"/>
  <cols>
    <col min="1" max="1" width="4" customWidth="1"/>
    <col min="2" max="2" width="2" customWidth="1"/>
    <col min="3" max="3" width="15.5" customWidth="1"/>
    <col min="4" max="4" width="8.375" customWidth="1"/>
    <col min="5" max="5" width="13.25" customWidth="1"/>
    <col min="6" max="6" width="10.125" customWidth="1"/>
    <col min="7" max="7" width="12" customWidth="1"/>
    <col min="8" max="8" width="7.25" customWidth="1"/>
    <col min="9" max="10" width="13.75" customWidth="1"/>
    <col min="11" max="11" width="9" customWidth="1"/>
    <col min="12" max="13" width="6.75" customWidth="1"/>
    <col min="14" max="16" width="6" customWidth="1"/>
    <col min="17" max="17" width="6.75" customWidth="1"/>
    <col min="18" max="18" width="38.625" customWidth="1"/>
    <col min="19" max="19" width="2.5" customWidth="1"/>
  </cols>
  <sheetData>
    <row r="1" spans="2:19" ht="15" customHeight="1" thickBot="1"/>
    <row r="2" spans="2:19" ht="15.75" thickBot="1">
      <c r="B2" s="180"/>
      <c r="C2" s="350"/>
      <c r="D2" s="350"/>
      <c r="E2" s="350"/>
      <c r="F2" s="350"/>
      <c r="G2" s="350"/>
      <c r="H2" s="350"/>
      <c r="I2" s="350"/>
      <c r="J2" s="350"/>
      <c r="K2" s="350"/>
      <c r="L2" s="350"/>
      <c r="M2" s="350"/>
      <c r="N2" s="350"/>
      <c r="O2" s="350"/>
      <c r="P2" s="350"/>
      <c r="Q2" s="350"/>
      <c r="R2" s="350"/>
      <c r="S2" s="410"/>
    </row>
    <row r="3" spans="2:19" ht="16.5" thickBot="1">
      <c r="B3" s="351"/>
      <c r="C3" s="1817" t="s">
        <v>0</v>
      </c>
      <c r="D3" s="1648"/>
      <c r="E3" s="1648"/>
      <c r="F3" s="1648"/>
      <c r="G3" s="1648"/>
      <c r="H3" s="1648"/>
      <c r="I3" s="1648"/>
      <c r="J3" s="1648"/>
      <c r="K3" s="1648"/>
      <c r="L3" s="1648"/>
      <c r="M3" s="1648"/>
      <c r="N3" s="1648"/>
      <c r="O3" s="1648"/>
      <c r="P3" s="1648"/>
      <c r="Q3" s="1648"/>
      <c r="R3" s="1649"/>
      <c r="S3" s="411"/>
    </row>
    <row r="4" spans="2:19" ht="17.25" thickBot="1">
      <c r="B4" s="351"/>
      <c r="C4" s="1908" t="s">
        <v>57</v>
      </c>
      <c r="D4" s="1648"/>
      <c r="E4" s="1648"/>
      <c r="F4" s="1648"/>
      <c r="G4" s="1648"/>
      <c r="H4" s="1648"/>
      <c r="I4" s="1648"/>
      <c r="J4" s="1648"/>
      <c r="K4" s="1648"/>
      <c r="L4" s="1648"/>
      <c r="M4" s="1648"/>
      <c r="N4" s="1648"/>
      <c r="O4" s="1648"/>
      <c r="P4" s="1648"/>
      <c r="Q4" s="1648"/>
      <c r="R4" s="1649"/>
      <c r="S4" s="411"/>
    </row>
    <row r="5" spans="2:19" ht="20.25" customHeight="1" thickBot="1">
      <c r="B5" s="1942"/>
      <c r="C5" s="1945"/>
      <c r="D5" s="1946"/>
      <c r="E5" s="1946"/>
      <c r="F5" s="1946"/>
      <c r="G5" s="1946"/>
      <c r="H5" s="1946"/>
      <c r="I5" s="1946"/>
      <c r="J5" s="1946"/>
      <c r="K5" s="1946"/>
      <c r="L5" s="1946"/>
      <c r="M5" s="1946"/>
      <c r="N5" s="1946"/>
      <c r="O5" s="1947"/>
      <c r="P5" s="93"/>
      <c r="Q5" s="93"/>
      <c r="R5" s="352"/>
      <c r="S5" s="411"/>
    </row>
    <row r="6" spans="2:19" ht="16.5" thickTop="1" thickBot="1">
      <c r="B6" s="1943"/>
      <c r="C6" s="1909" t="s">
        <v>204</v>
      </c>
      <c r="D6" s="1765"/>
      <c r="E6" s="1765"/>
      <c r="F6" s="1765"/>
      <c r="G6" s="1910"/>
      <c r="H6" s="92"/>
      <c r="I6" s="92"/>
      <c r="J6" s="92"/>
      <c r="K6" s="92"/>
      <c r="L6" s="92"/>
      <c r="M6" s="92"/>
      <c r="N6" s="92"/>
      <c r="O6" s="92"/>
      <c r="P6" s="94"/>
      <c r="Q6" s="94"/>
      <c r="R6" s="353"/>
      <c r="S6" s="411"/>
    </row>
    <row r="7" spans="2:19" ht="5.25" customHeight="1" thickTop="1" thickBot="1">
      <c r="B7" s="1943"/>
      <c r="C7" s="354"/>
      <c r="D7" s="354"/>
      <c r="E7" s="354"/>
      <c r="F7" s="355"/>
      <c r="G7" s="356"/>
      <c r="H7" s="92"/>
      <c r="I7" s="92"/>
      <c r="J7" s="92"/>
      <c r="K7" s="92"/>
      <c r="L7" s="92"/>
      <c r="M7" s="92"/>
      <c r="N7" s="92"/>
      <c r="O7" s="92"/>
      <c r="P7" s="92"/>
      <c r="Q7" s="92"/>
      <c r="R7" s="357"/>
      <c r="S7" s="411"/>
    </row>
    <row r="8" spans="2:19" ht="20.25" customHeight="1" thickTop="1">
      <c r="B8" s="1944"/>
      <c r="C8" s="358" t="s">
        <v>205</v>
      </c>
      <c r="D8" s="359"/>
      <c r="E8" s="359"/>
      <c r="F8" s="359"/>
      <c r="G8" s="360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2"/>
      <c r="S8" s="411"/>
    </row>
    <row r="9" spans="2:19" ht="18" customHeight="1">
      <c r="B9" s="363"/>
      <c r="C9" s="1911" t="s">
        <v>39</v>
      </c>
      <c r="D9" s="1912"/>
      <c r="E9" s="1911" t="s">
        <v>206</v>
      </c>
      <c r="F9" s="1911" t="s">
        <v>207</v>
      </c>
      <c r="G9" s="1911" t="s">
        <v>208</v>
      </c>
      <c r="H9" s="1911" t="s">
        <v>1178</v>
      </c>
      <c r="I9" s="1911" t="s">
        <v>209</v>
      </c>
      <c r="J9" s="1911" t="s">
        <v>210</v>
      </c>
      <c r="K9" s="1911" t="s">
        <v>211</v>
      </c>
      <c r="L9" s="1913" t="s">
        <v>212</v>
      </c>
      <c r="M9" s="1912"/>
      <c r="N9" s="1912"/>
      <c r="O9" s="1912"/>
      <c r="P9" s="1912"/>
      <c r="Q9" s="1912"/>
      <c r="R9" s="1911" t="s">
        <v>213</v>
      </c>
      <c r="S9" s="411"/>
    </row>
    <row r="10" spans="2:19" ht="36" customHeight="1">
      <c r="B10" s="363"/>
      <c r="C10" s="1912"/>
      <c r="D10" s="1912"/>
      <c r="E10" s="1912"/>
      <c r="F10" s="1912"/>
      <c r="G10" s="1912"/>
      <c r="H10" s="1912"/>
      <c r="I10" s="1912"/>
      <c r="J10" s="1912"/>
      <c r="K10" s="1912"/>
      <c r="L10" s="1411" t="s">
        <v>214</v>
      </c>
      <c r="M10" s="1411" t="s">
        <v>215</v>
      </c>
      <c r="N10" s="1411" t="s">
        <v>216</v>
      </c>
      <c r="O10" s="1411" t="s">
        <v>217</v>
      </c>
      <c r="P10" s="1411" t="s">
        <v>218</v>
      </c>
      <c r="Q10" s="1411" t="s">
        <v>219</v>
      </c>
      <c r="R10" s="1912"/>
      <c r="S10" s="411"/>
    </row>
    <row r="11" spans="2:19" ht="4.5" customHeight="1">
      <c r="B11" s="181"/>
      <c r="C11" s="364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2"/>
      <c r="Q11" s="112"/>
      <c r="R11" s="365"/>
      <c r="S11" s="411"/>
    </row>
    <row r="12" spans="2:19" ht="25.5" customHeight="1">
      <c r="B12" s="412"/>
      <c r="C12" s="1936"/>
      <c r="D12" s="1937"/>
      <c r="E12" s="389"/>
      <c r="F12" s="336"/>
      <c r="G12" s="336"/>
      <c r="H12" s="337"/>
      <c r="I12" s="338"/>
      <c r="J12" s="339"/>
      <c r="K12" s="340"/>
      <c r="L12" s="376"/>
      <c r="M12" s="290"/>
      <c r="N12" s="290"/>
      <c r="O12" s="290"/>
      <c r="P12" s="376"/>
      <c r="Q12" s="1474">
        <f>L12+M12+N12+O12+P12</f>
        <v>0</v>
      </c>
      <c r="R12" s="1297"/>
      <c r="S12" s="411"/>
    </row>
    <row r="13" spans="2:19" ht="30.75" customHeight="1">
      <c r="B13" s="412"/>
      <c r="C13" s="1936"/>
      <c r="D13" s="1937"/>
      <c r="E13" s="389"/>
      <c r="F13" s="336"/>
      <c r="G13" s="336"/>
      <c r="H13" s="343"/>
      <c r="I13" s="342"/>
      <c r="J13" s="344"/>
      <c r="K13" s="340"/>
      <c r="L13" s="376"/>
      <c r="M13" s="290"/>
      <c r="N13" s="290"/>
      <c r="O13" s="290"/>
      <c r="P13" s="290"/>
      <c r="Q13" s="1474">
        <f t="shared" ref="Q13:Q17" si="0">L13+M13+N13+O13+P13</f>
        <v>0</v>
      </c>
      <c r="R13" s="1297"/>
      <c r="S13" s="411"/>
    </row>
    <row r="14" spans="2:19" ht="20.25" customHeight="1">
      <c r="B14" s="412"/>
      <c r="C14" s="1936"/>
      <c r="D14" s="1937"/>
      <c r="E14" s="389"/>
      <c r="F14" s="336"/>
      <c r="G14" s="336"/>
      <c r="H14" s="343"/>
      <c r="I14" s="342"/>
      <c r="J14" s="344"/>
      <c r="K14" s="340"/>
      <c r="L14" s="291"/>
      <c r="M14" s="291"/>
      <c r="N14" s="291"/>
      <c r="O14" s="291"/>
      <c r="P14" s="291"/>
      <c r="Q14" s="1474">
        <f t="shared" si="0"/>
        <v>0</v>
      </c>
      <c r="R14" s="345"/>
      <c r="S14" s="411"/>
    </row>
    <row r="15" spans="2:19" ht="20.25" customHeight="1">
      <c r="B15" s="412"/>
      <c r="C15" s="1936"/>
      <c r="D15" s="1937"/>
      <c r="E15" s="389"/>
      <c r="F15" s="336"/>
      <c r="G15" s="336"/>
      <c r="H15" s="343"/>
      <c r="I15" s="342"/>
      <c r="J15" s="344"/>
      <c r="K15" s="340"/>
      <c r="L15" s="291"/>
      <c r="M15" s="291"/>
      <c r="N15" s="291"/>
      <c r="O15" s="291"/>
      <c r="P15" s="291"/>
      <c r="Q15" s="1474">
        <f t="shared" si="0"/>
        <v>0</v>
      </c>
      <c r="R15" s="345"/>
      <c r="S15" s="411"/>
    </row>
    <row r="16" spans="2:19" ht="20.25" customHeight="1">
      <c r="B16" s="412"/>
      <c r="C16" s="1936"/>
      <c r="D16" s="1937"/>
      <c r="E16" s="389"/>
      <c r="F16" s="336"/>
      <c r="G16" s="336"/>
      <c r="H16" s="343"/>
      <c r="I16" s="342"/>
      <c r="J16" s="344"/>
      <c r="K16" s="340"/>
      <c r="L16" s="291"/>
      <c r="M16" s="291"/>
      <c r="N16" s="291"/>
      <c r="O16" s="291"/>
      <c r="P16" s="291"/>
      <c r="Q16" s="1474">
        <f t="shared" si="0"/>
        <v>0</v>
      </c>
      <c r="R16" s="341"/>
      <c r="S16" s="411"/>
    </row>
    <row r="17" spans="2:26" ht="20.25" customHeight="1">
      <c r="B17" s="412"/>
      <c r="C17" s="1936"/>
      <c r="D17" s="1937"/>
      <c r="E17" s="389"/>
      <c r="F17" s="336"/>
      <c r="G17" s="336"/>
      <c r="H17" s="347"/>
      <c r="I17" s="346"/>
      <c r="J17" s="348"/>
      <c r="K17" s="340"/>
      <c r="L17" s="291"/>
      <c r="M17" s="291"/>
      <c r="N17" s="291"/>
      <c r="O17" s="291"/>
      <c r="P17" s="291"/>
      <c r="Q17" s="1474">
        <f t="shared" si="0"/>
        <v>0</v>
      </c>
      <c r="R17" s="341"/>
      <c r="S17" s="411"/>
    </row>
    <row r="18" spans="2:26">
      <c r="B18" s="413"/>
      <c r="C18" s="414"/>
      <c r="D18" s="415"/>
      <c r="E18" s="415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  <c r="Q18" s="416"/>
      <c r="R18" s="417"/>
      <c r="S18" s="418"/>
    </row>
    <row r="19" spans="2:26">
      <c r="B19" s="419"/>
      <c r="C19" s="178" t="s">
        <v>221</v>
      </c>
      <c r="D19" s="103"/>
      <c r="E19" s="103"/>
      <c r="F19" s="103"/>
      <c r="G19" s="103"/>
      <c r="H19" s="103"/>
      <c r="I19" s="361"/>
      <c r="J19" s="92"/>
      <c r="K19" s="92"/>
      <c r="L19" s="92"/>
      <c r="M19" s="92"/>
      <c r="N19" s="366"/>
      <c r="O19" s="366"/>
      <c r="P19" s="366"/>
      <c r="Q19" s="366"/>
      <c r="R19" s="367"/>
      <c r="S19" s="420"/>
    </row>
    <row r="20" spans="2:26" ht="24" customHeight="1">
      <c r="B20" s="421"/>
      <c r="C20" s="1948" t="s">
        <v>116</v>
      </c>
      <c r="D20" s="1949"/>
      <c r="E20" s="1879" t="s">
        <v>1245</v>
      </c>
      <c r="F20" s="1879"/>
      <c r="G20" s="1879" t="s">
        <v>1244</v>
      </c>
      <c r="H20" s="1879"/>
      <c r="I20" s="361"/>
      <c r="J20" s="368"/>
      <c r="K20" s="92"/>
      <c r="L20" s="92"/>
      <c r="M20" s="92"/>
      <c r="N20" s="366"/>
      <c r="O20" s="366"/>
      <c r="P20" s="366"/>
      <c r="Q20" s="366"/>
      <c r="R20" s="367"/>
      <c r="S20" s="420"/>
      <c r="W20" s="422"/>
    </row>
    <row r="21" spans="2:26" ht="43.5" customHeight="1">
      <c r="B21" s="421"/>
      <c r="C21" s="1949"/>
      <c r="D21" s="1949"/>
      <c r="E21" s="1879"/>
      <c r="F21" s="1879"/>
      <c r="G21" s="1879"/>
      <c r="H21" s="1879"/>
      <c r="I21" s="361"/>
      <c r="J21" s="368"/>
      <c r="K21" s="92"/>
      <c r="L21" s="92"/>
      <c r="M21" s="92"/>
      <c r="N21" s="366"/>
      <c r="O21" s="366"/>
      <c r="P21" s="366"/>
      <c r="Q21" s="366"/>
      <c r="R21" s="367"/>
      <c r="S21" s="420"/>
    </row>
    <row r="22" spans="2:26" ht="16.5" customHeight="1">
      <c r="B22" s="421"/>
      <c r="C22" s="1938" t="str">
        <f>IF('UP Agua Potable'!E29="","",'UP Agua Potable'!E29)</f>
        <v/>
      </c>
      <c r="D22" s="1939"/>
      <c r="E22" s="1880"/>
      <c r="F22" s="1880"/>
      <c r="G22" s="1880"/>
      <c r="H22" s="1880"/>
      <c r="I22" s="361"/>
      <c r="J22" s="368"/>
      <c r="K22" s="92"/>
      <c r="L22" s="92"/>
      <c r="M22" s="92"/>
      <c r="N22" s="366"/>
      <c r="O22" s="366"/>
      <c r="P22" s="366"/>
      <c r="Q22" s="366"/>
      <c r="R22" s="367"/>
      <c r="S22" s="420"/>
      <c r="Z22" s="422"/>
    </row>
    <row r="23" spans="2:26" ht="16.5" customHeight="1">
      <c r="B23" s="421"/>
      <c r="C23" s="1938" t="str">
        <f>IF('UP Agua Potable'!E30="","",'UP Agua Potable'!E30)</f>
        <v/>
      </c>
      <c r="D23" s="1939"/>
      <c r="E23" s="1880"/>
      <c r="F23" s="1880"/>
      <c r="G23" s="1880"/>
      <c r="H23" s="1880"/>
      <c r="I23" s="361"/>
      <c r="J23" s="368"/>
      <c r="K23" s="92"/>
      <c r="L23" s="92"/>
      <c r="M23" s="92"/>
      <c r="N23" s="366"/>
      <c r="O23" s="366"/>
      <c r="P23" s="366"/>
      <c r="Q23" s="366"/>
      <c r="R23" s="367"/>
      <c r="S23" s="420"/>
      <c r="Z23" s="422"/>
    </row>
    <row r="24" spans="2:26" ht="16.5" customHeight="1">
      <c r="B24" s="421"/>
      <c r="C24" s="1938" t="str">
        <f>IF('UP Agua Potable'!E31="","",'UP Agua Potable'!E31)</f>
        <v/>
      </c>
      <c r="D24" s="1939"/>
      <c r="E24" s="1880"/>
      <c r="F24" s="1880"/>
      <c r="G24" s="1880"/>
      <c r="H24" s="1880"/>
      <c r="I24" s="361"/>
      <c r="J24" s="368"/>
      <c r="K24" s="92"/>
      <c r="L24" s="92"/>
      <c r="M24" s="92"/>
      <c r="N24" s="366"/>
      <c r="O24" s="366"/>
      <c r="P24" s="366"/>
      <c r="Q24" s="366"/>
      <c r="R24" s="367"/>
      <c r="S24" s="420"/>
    </row>
    <row r="25" spans="2:26" ht="16.5" customHeight="1">
      <c r="B25" s="421"/>
      <c r="C25" s="1938" t="str">
        <f>IF('UP Agua Potable'!E32="","",'UP Agua Potable'!E32)</f>
        <v/>
      </c>
      <c r="D25" s="1939"/>
      <c r="E25" s="1880"/>
      <c r="F25" s="1880"/>
      <c r="G25" s="1880"/>
      <c r="H25" s="1880"/>
      <c r="I25" s="361"/>
      <c r="J25" s="368"/>
      <c r="K25" s="92"/>
      <c r="L25" s="92"/>
      <c r="M25" s="92"/>
      <c r="N25" s="366"/>
      <c r="O25" s="366"/>
      <c r="P25" s="366"/>
      <c r="Q25" s="366"/>
      <c r="R25" s="367"/>
      <c r="S25" s="420"/>
    </row>
    <row r="26" spans="2:26" ht="16.5" customHeight="1">
      <c r="B26" s="421"/>
      <c r="C26" s="1938" t="str">
        <f>IF('UP Agua Potable'!E33="","",'UP Agua Potable'!E33)</f>
        <v/>
      </c>
      <c r="D26" s="1939"/>
      <c r="E26" s="1880"/>
      <c r="F26" s="1880"/>
      <c r="G26" s="1880"/>
      <c r="H26" s="1880"/>
      <c r="I26" s="361"/>
      <c r="J26" s="368"/>
      <c r="K26" s="92"/>
      <c r="L26" s="92"/>
      <c r="M26" s="92"/>
      <c r="N26" s="366"/>
      <c r="O26" s="366"/>
      <c r="P26" s="366"/>
      <c r="Q26" s="366"/>
      <c r="R26" s="367"/>
      <c r="S26" s="420"/>
    </row>
    <row r="27" spans="2:26" ht="16.5" customHeight="1">
      <c r="B27" s="421"/>
      <c r="C27" s="1938" t="str">
        <f>IF('UP Agua Potable'!E34="","",'UP Agua Potable'!E34)</f>
        <v/>
      </c>
      <c r="D27" s="1939"/>
      <c r="E27" s="1880"/>
      <c r="F27" s="1880"/>
      <c r="G27" s="1880"/>
      <c r="H27" s="1880"/>
      <c r="I27" s="361"/>
      <c r="J27" s="368"/>
      <c r="K27" s="92"/>
      <c r="L27" s="92"/>
      <c r="M27" s="92"/>
      <c r="N27" s="366"/>
      <c r="O27" s="366"/>
      <c r="P27" s="366"/>
      <c r="Q27" s="366"/>
      <c r="R27" s="367"/>
      <c r="S27" s="420"/>
    </row>
    <row r="28" spans="2:26" ht="19.5" customHeight="1">
      <c r="B28" s="421"/>
      <c r="C28" s="1881" t="s">
        <v>219</v>
      </c>
      <c r="D28" s="1881"/>
      <c r="E28" s="1882">
        <f>SUM(E22:F27)</f>
        <v>0</v>
      </c>
      <c r="F28" s="1882"/>
      <c r="G28" s="1882">
        <f>SUM(G22:H27)</f>
        <v>0</v>
      </c>
      <c r="H28" s="1882"/>
      <c r="I28" s="361"/>
      <c r="J28" s="368"/>
      <c r="K28" s="92"/>
      <c r="L28" s="92"/>
      <c r="M28" s="92"/>
      <c r="N28" s="366"/>
      <c r="O28" s="366"/>
      <c r="P28" s="366"/>
      <c r="Q28" s="366"/>
      <c r="R28" s="367"/>
      <c r="S28" s="420"/>
    </row>
    <row r="29" spans="2:26">
      <c r="B29" s="419"/>
      <c r="C29" s="423"/>
      <c r="D29" s="424"/>
      <c r="E29" s="424"/>
      <c r="F29" s="112"/>
      <c r="G29" s="368"/>
      <c r="H29" s="103"/>
      <c r="I29" s="361"/>
      <c r="J29" s="92"/>
      <c r="K29" s="92"/>
      <c r="L29" s="92"/>
      <c r="M29" s="92"/>
      <c r="N29" s="366"/>
      <c r="O29" s="366"/>
      <c r="P29" s="366"/>
      <c r="Q29" s="366"/>
      <c r="R29" s="367"/>
      <c r="S29" s="420"/>
    </row>
    <row r="30" spans="2:26">
      <c r="B30" s="419"/>
      <c r="C30" s="91" t="s">
        <v>222</v>
      </c>
      <c r="D30" s="92"/>
      <c r="E30" s="92"/>
      <c r="F30" s="92"/>
      <c r="G30" s="92"/>
      <c r="H30" s="92"/>
      <c r="I30" s="92"/>
      <c r="J30" s="92"/>
      <c r="K30" s="92"/>
      <c r="L30" s="92"/>
      <c r="M30" s="92"/>
      <c r="N30" s="366"/>
      <c r="O30" s="366"/>
      <c r="P30" s="366"/>
      <c r="Q30" s="366"/>
      <c r="R30" s="367"/>
      <c r="S30" s="420"/>
    </row>
    <row r="31" spans="2:26">
      <c r="B31" s="425"/>
      <c r="C31" s="91"/>
      <c r="D31" s="92"/>
      <c r="E31" s="92"/>
      <c r="F31" s="92"/>
      <c r="G31" s="92"/>
      <c r="H31" s="92"/>
      <c r="I31" s="92"/>
      <c r="J31" s="92"/>
      <c r="K31" s="92"/>
      <c r="L31" s="92"/>
      <c r="M31" s="92"/>
      <c r="N31" s="92"/>
      <c r="O31" s="92"/>
      <c r="P31" s="92"/>
      <c r="Q31" s="92"/>
      <c r="R31" s="367"/>
      <c r="S31" s="420"/>
    </row>
    <row r="32" spans="2:26" ht="20.25" customHeight="1">
      <c r="B32" s="425"/>
      <c r="C32" s="369" t="s">
        <v>223</v>
      </c>
      <c r="D32" s="361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70"/>
      <c r="S32" s="420"/>
    </row>
    <row r="33" spans="2:19" ht="39" customHeight="1">
      <c r="B33" s="426"/>
      <c r="C33" s="1791" t="s">
        <v>1389</v>
      </c>
      <c r="D33" s="1792"/>
      <c r="E33" s="1792"/>
      <c r="F33" s="1780" t="s">
        <v>225</v>
      </c>
      <c r="G33" s="1781"/>
      <c r="H33" s="1782"/>
      <c r="I33" s="1950" t="s">
        <v>226</v>
      </c>
      <c r="J33" s="1738" t="s">
        <v>227</v>
      </c>
      <c r="K33" s="1774" t="s">
        <v>228</v>
      </c>
      <c r="L33" s="1775"/>
      <c r="M33" s="1775"/>
      <c r="N33" s="1775"/>
      <c r="O33" s="1775"/>
      <c r="P33" s="1775"/>
      <c r="Q33" s="1775"/>
      <c r="R33" s="1776"/>
      <c r="S33" s="411"/>
    </row>
    <row r="34" spans="2:19" ht="39" customHeight="1">
      <c r="B34" s="426"/>
      <c r="C34" s="1940"/>
      <c r="D34" s="1941"/>
      <c r="E34" s="1941"/>
      <c r="F34" s="1410" t="s">
        <v>229</v>
      </c>
      <c r="G34" s="1892" t="s">
        <v>230</v>
      </c>
      <c r="H34" s="1782"/>
      <c r="I34" s="1779"/>
      <c r="J34" s="1739"/>
      <c r="K34" s="1914"/>
      <c r="L34" s="1915"/>
      <c r="M34" s="1915"/>
      <c r="N34" s="1915"/>
      <c r="O34" s="1915"/>
      <c r="P34" s="1915"/>
      <c r="Q34" s="1915"/>
      <c r="R34" s="1916"/>
      <c r="S34" s="411"/>
    </row>
    <row r="35" spans="2:19" ht="15" customHeight="1">
      <c r="B35" s="427"/>
      <c r="C35" s="1951"/>
      <c r="D35" s="1952"/>
      <c r="E35" s="1953"/>
      <c r="F35" s="1409"/>
      <c r="G35" s="1893"/>
      <c r="H35" s="1894"/>
      <c r="I35" s="388"/>
      <c r="J35" s="349"/>
      <c r="K35" s="1917"/>
      <c r="L35" s="1918"/>
      <c r="M35" s="1918"/>
      <c r="N35" s="1918"/>
      <c r="O35" s="1918"/>
      <c r="P35" s="1918"/>
      <c r="Q35" s="1918"/>
      <c r="R35" s="1919"/>
      <c r="S35" s="411"/>
    </row>
    <row r="36" spans="2:19">
      <c r="B36" s="427"/>
      <c r="C36" s="1895"/>
      <c r="D36" s="1896"/>
      <c r="E36" s="1897"/>
      <c r="F36" s="342"/>
      <c r="G36" s="1893"/>
      <c r="H36" s="1894"/>
      <c r="I36" s="388"/>
      <c r="J36" s="377"/>
      <c r="K36" s="1920"/>
      <c r="L36" s="1921"/>
      <c r="M36" s="1921"/>
      <c r="N36" s="1921"/>
      <c r="O36" s="1921"/>
      <c r="P36" s="1921"/>
      <c r="Q36" s="1921"/>
      <c r="R36" s="1922"/>
      <c r="S36" s="411"/>
    </row>
    <row r="37" spans="2:19">
      <c r="B37" s="427"/>
      <c r="C37" s="1895"/>
      <c r="D37" s="1896"/>
      <c r="E37" s="1897"/>
      <c r="F37" s="342"/>
      <c r="G37" s="1893"/>
      <c r="H37" s="1894"/>
      <c r="I37" s="388"/>
      <c r="J37" s="377"/>
      <c r="K37" s="1917"/>
      <c r="L37" s="1918"/>
      <c r="M37" s="1918"/>
      <c r="N37" s="1918"/>
      <c r="O37" s="1918"/>
      <c r="P37" s="1918"/>
      <c r="Q37" s="1918"/>
      <c r="R37" s="1919"/>
      <c r="S37" s="411"/>
    </row>
    <row r="38" spans="2:19" ht="15" customHeight="1">
      <c r="B38" s="427"/>
      <c r="C38" s="1895"/>
      <c r="D38" s="1896"/>
      <c r="E38" s="1897"/>
      <c r="F38" s="342"/>
      <c r="G38" s="1893"/>
      <c r="H38" s="1894"/>
      <c r="I38" s="388"/>
      <c r="J38" s="349"/>
      <c r="K38" s="1906"/>
      <c r="L38" s="1536"/>
      <c r="M38" s="1536"/>
      <c r="N38" s="1536"/>
      <c r="O38" s="1536"/>
      <c r="P38" s="1536"/>
      <c r="Q38" s="1536"/>
      <c r="R38" s="1907"/>
      <c r="S38" s="411"/>
    </row>
    <row r="39" spans="2:19">
      <c r="B39" s="427"/>
      <c r="C39" s="1895"/>
      <c r="D39" s="1896"/>
      <c r="E39" s="1897"/>
      <c r="F39" s="342"/>
      <c r="G39" s="1893"/>
      <c r="H39" s="1894"/>
      <c r="I39" s="388"/>
      <c r="J39" s="349"/>
      <c r="K39" s="1906"/>
      <c r="L39" s="1536"/>
      <c r="M39" s="1536"/>
      <c r="N39" s="1536"/>
      <c r="O39" s="1536"/>
      <c r="P39" s="1536"/>
      <c r="Q39" s="1536"/>
      <c r="R39" s="1907"/>
      <c r="S39" s="411"/>
    </row>
    <row r="40" spans="2:19">
      <c r="B40" s="427"/>
      <c r="C40" s="1895"/>
      <c r="D40" s="1896"/>
      <c r="E40" s="1897"/>
      <c r="F40" s="342"/>
      <c r="G40" s="1893"/>
      <c r="H40" s="1894"/>
      <c r="I40" s="388"/>
      <c r="J40" s="386"/>
      <c r="K40" s="1906"/>
      <c r="L40" s="1536"/>
      <c r="M40" s="1536"/>
      <c r="N40" s="1536"/>
      <c r="O40" s="1536"/>
      <c r="P40" s="1536"/>
      <c r="Q40" s="1536"/>
      <c r="R40" s="1907"/>
      <c r="S40" s="411"/>
    </row>
    <row r="41" spans="2:19">
      <c r="B41" s="427"/>
      <c r="C41" s="1895"/>
      <c r="D41" s="1896"/>
      <c r="E41" s="1897"/>
      <c r="F41" s="342"/>
      <c r="G41" s="1893"/>
      <c r="H41" s="1894"/>
      <c r="I41" s="388"/>
      <c r="J41" s="386"/>
      <c r="K41" s="1906"/>
      <c r="L41" s="1536"/>
      <c r="M41" s="1536"/>
      <c r="N41" s="1536"/>
      <c r="O41" s="1536"/>
      <c r="P41" s="1536"/>
      <c r="Q41" s="1536"/>
      <c r="R41" s="1907"/>
      <c r="S41" s="411"/>
    </row>
    <row r="42" spans="2:19">
      <c r="B42" s="427"/>
      <c r="C42" s="1895"/>
      <c r="D42" s="1896"/>
      <c r="E42" s="1897"/>
      <c r="F42" s="342"/>
      <c r="G42" s="1893"/>
      <c r="H42" s="1894"/>
      <c r="I42" s="388"/>
      <c r="J42" s="386"/>
      <c r="K42" s="1906"/>
      <c r="L42" s="1536"/>
      <c r="M42" s="1536"/>
      <c r="N42" s="1536"/>
      <c r="O42" s="1536"/>
      <c r="P42" s="1536"/>
      <c r="Q42" s="1536"/>
      <c r="R42" s="1907"/>
      <c r="S42" s="411"/>
    </row>
    <row r="43" spans="2:19">
      <c r="B43" s="427"/>
      <c r="C43" s="1895"/>
      <c r="D43" s="1896"/>
      <c r="E43" s="1897"/>
      <c r="F43" s="342"/>
      <c r="G43" s="1893"/>
      <c r="H43" s="1894"/>
      <c r="I43" s="388"/>
      <c r="J43" s="386"/>
      <c r="K43" s="1906"/>
      <c r="L43" s="1536"/>
      <c r="M43" s="1536"/>
      <c r="N43" s="1536"/>
      <c r="O43" s="1536"/>
      <c r="P43" s="1536"/>
      <c r="Q43" s="1536"/>
      <c r="R43" s="1907"/>
      <c r="S43" s="411"/>
    </row>
    <row r="44" spans="2:19">
      <c r="B44" s="427"/>
      <c r="C44" s="1895"/>
      <c r="D44" s="1896"/>
      <c r="E44" s="1897"/>
      <c r="F44" s="342"/>
      <c r="G44" s="1893"/>
      <c r="H44" s="1894"/>
      <c r="I44" s="388"/>
      <c r="J44" s="386"/>
      <c r="K44" s="1906"/>
      <c r="L44" s="1536"/>
      <c r="M44" s="1536"/>
      <c r="N44" s="1536"/>
      <c r="O44" s="1536"/>
      <c r="P44" s="1536"/>
      <c r="Q44" s="1536"/>
      <c r="R44" s="1907"/>
      <c r="S44" s="411"/>
    </row>
    <row r="45" spans="2:19">
      <c r="B45" s="427"/>
      <c r="C45" s="1895"/>
      <c r="D45" s="1896"/>
      <c r="E45" s="1897"/>
      <c r="F45" s="342"/>
      <c r="G45" s="1893"/>
      <c r="H45" s="1894"/>
      <c r="I45" s="388"/>
      <c r="J45" s="386"/>
      <c r="K45" s="1906"/>
      <c r="L45" s="1536"/>
      <c r="M45" s="1536"/>
      <c r="N45" s="1536"/>
      <c r="O45" s="1536"/>
      <c r="P45" s="1536"/>
      <c r="Q45" s="1536"/>
      <c r="R45" s="1907"/>
      <c r="S45" s="411"/>
    </row>
    <row r="46" spans="2:19">
      <c r="B46" s="427"/>
      <c r="C46" s="1895"/>
      <c r="D46" s="1896"/>
      <c r="E46" s="1897"/>
      <c r="F46" s="342"/>
      <c r="G46" s="1893"/>
      <c r="H46" s="1894"/>
      <c r="I46" s="388"/>
      <c r="J46" s="386"/>
      <c r="K46" s="1906"/>
      <c r="L46" s="1536"/>
      <c r="M46" s="1536"/>
      <c r="N46" s="1536"/>
      <c r="O46" s="1536"/>
      <c r="P46" s="1536"/>
      <c r="Q46" s="1536"/>
      <c r="R46" s="1907"/>
      <c r="S46" s="411"/>
    </row>
    <row r="47" spans="2:19">
      <c r="B47" s="427"/>
      <c r="C47" s="1895"/>
      <c r="D47" s="1896"/>
      <c r="E47" s="1897"/>
      <c r="F47" s="342"/>
      <c r="G47" s="1893"/>
      <c r="H47" s="1894"/>
      <c r="I47" s="388"/>
      <c r="J47" s="386"/>
      <c r="K47" s="1906"/>
      <c r="L47" s="1536"/>
      <c r="M47" s="1536"/>
      <c r="N47" s="1536"/>
      <c r="O47" s="1536"/>
      <c r="P47" s="1536"/>
      <c r="Q47" s="1536"/>
      <c r="R47" s="1907"/>
      <c r="S47" s="411"/>
    </row>
    <row r="48" spans="2:19">
      <c r="B48" s="427"/>
      <c r="C48" s="1895"/>
      <c r="D48" s="1896"/>
      <c r="E48" s="1897"/>
      <c r="F48" s="342"/>
      <c r="G48" s="1893"/>
      <c r="H48" s="1894"/>
      <c r="I48" s="388"/>
      <c r="J48" s="386"/>
      <c r="K48" s="1906"/>
      <c r="L48" s="1536"/>
      <c r="M48" s="1536"/>
      <c r="N48" s="1536"/>
      <c r="O48" s="1536"/>
      <c r="P48" s="1536"/>
      <c r="Q48" s="1536"/>
      <c r="R48" s="1907"/>
      <c r="S48" s="411"/>
    </row>
    <row r="49" spans="2:19">
      <c r="B49" s="427"/>
      <c r="C49" s="1898"/>
      <c r="D49" s="1899"/>
      <c r="E49" s="1900"/>
      <c r="F49" s="342"/>
      <c r="G49" s="1893"/>
      <c r="H49" s="1894"/>
      <c r="I49" s="388"/>
      <c r="J49" s="386"/>
      <c r="K49" s="1906"/>
      <c r="L49" s="1536"/>
      <c r="M49" s="1536"/>
      <c r="N49" s="1536"/>
      <c r="O49" s="1536"/>
      <c r="P49" s="1536"/>
      <c r="Q49" s="1536"/>
      <c r="R49" s="1907"/>
      <c r="S49" s="411"/>
    </row>
    <row r="50" spans="2:19">
      <c r="B50" s="427"/>
      <c r="C50" s="1883"/>
      <c r="D50" s="1884"/>
      <c r="E50" s="1885"/>
      <c r="F50" s="342"/>
      <c r="G50" s="1893"/>
      <c r="H50" s="1894"/>
      <c r="I50" s="388"/>
      <c r="J50" s="386"/>
      <c r="K50" s="1906"/>
      <c r="L50" s="1536"/>
      <c r="M50" s="1536"/>
      <c r="N50" s="1536"/>
      <c r="O50" s="1536"/>
      <c r="P50" s="1536"/>
      <c r="Q50" s="1536"/>
      <c r="R50" s="1907"/>
      <c r="S50" s="411"/>
    </row>
    <row r="51" spans="2:19">
      <c r="B51" s="425"/>
      <c r="C51" s="371"/>
      <c r="D51" s="93"/>
      <c r="E51" s="93"/>
      <c r="F51" s="93"/>
      <c r="G51" s="93"/>
      <c r="H51" s="93"/>
      <c r="I51" s="93"/>
      <c r="J51" s="93"/>
      <c r="K51" s="93"/>
      <c r="L51" s="93"/>
      <c r="M51" s="93"/>
      <c r="N51" s="93"/>
      <c r="O51" s="93"/>
      <c r="P51" s="93"/>
      <c r="Q51" s="93"/>
      <c r="R51" s="93"/>
      <c r="S51" s="420"/>
    </row>
    <row r="52" spans="2:19">
      <c r="B52" s="425"/>
      <c r="C52" s="178" t="s">
        <v>237</v>
      </c>
      <c r="D52" s="361"/>
      <c r="E52" s="361"/>
      <c r="F52" s="361"/>
      <c r="G52" s="361"/>
      <c r="H52" s="361"/>
      <c r="I52" s="361"/>
      <c r="J52" s="361"/>
      <c r="K52" s="361"/>
      <c r="L52" s="361"/>
      <c r="M52" s="361"/>
      <c r="N52" s="361"/>
      <c r="O52" s="361"/>
      <c r="P52" s="361"/>
      <c r="Q52" s="361"/>
      <c r="R52" s="361"/>
      <c r="S52" s="420"/>
    </row>
    <row r="53" spans="2:19" ht="31.5" customHeight="1">
      <c r="B53" s="426"/>
      <c r="C53" s="1886" t="s">
        <v>1389</v>
      </c>
      <c r="D53" s="1887"/>
      <c r="E53" s="1888"/>
      <c r="F53" s="1902" t="s">
        <v>225</v>
      </c>
      <c r="G53" s="1902"/>
      <c r="H53" s="1903"/>
      <c r="I53" s="1616" t="s">
        <v>226</v>
      </c>
      <c r="J53" s="1592" t="s">
        <v>227</v>
      </c>
      <c r="K53" s="1803" t="s">
        <v>228</v>
      </c>
      <c r="L53" s="1828"/>
      <c r="M53" s="1828"/>
      <c r="N53" s="1828"/>
      <c r="O53" s="1828"/>
      <c r="P53" s="1828"/>
      <c r="Q53" s="1828"/>
      <c r="R53" s="1829"/>
      <c r="S53" s="411"/>
    </row>
    <row r="54" spans="2:19" ht="31.5" customHeight="1">
      <c r="B54" s="426"/>
      <c r="C54" s="1889"/>
      <c r="D54" s="1890"/>
      <c r="E54" s="1891"/>
      <c r="F54" s="1219" t="s">
        <v>229</v>
      </c>
      <c r="G54" s="1904" t="s">
        <v>230</v>
      </c>
      <c r="H54" s="1905"/>
      <c r="I54" s="1596"/>
      <c r="J54" s="1595"/>
      <c r="K54" s="1830"/>
      <c r="L54" s="1831"/>
      <c r="M54" s="1831"/>
      <c r="N54" s="1831"/>
      <c r="O54" s="1831"/>
      <c r="P54" s="1831"/>
      <c r="Q54" s="1831"/>
      <c r="R54" s="1832"/>
      <c r="S54" s="411"/>
    </row>
    <row r="55" spans="2:19" ht="3.75" customHeight="1">
      <c r="B55" s="428"/>
      <c r="C55" s="429"/>
      <c r="D55" s="415"/>
      <c r="E55" s="415"/>
      <c r="F55" s="415"/>
      <c r="G55" s="415"/>
      <c r="H55" s="415"/>
      <c r="I55" s="415"/>
      <c r="J55" s="415"/>
      <c r="K55" s="415"/>
      <c r="L55" s="415"/>
      <c r="M55" s="415"/>
      <c r="N55" s="415"/>
      <c r="O55" s="415"/>
      <c r="P55" s="415"/>
      <c r="Q55" s="415"/>
      <c r="R55" s="415"/>
      <c r="S55" s="420"/>
    </row>
    <row r="56" spans="2:19" ht="15" customHeight="1">
      <c r="B56" s="427"/>
      <c r="C56" s="1883"/>
      <c r="D56" s="1884"/>
      <c r="E56" s="1885"/>
      <c r="F56" s="342"/>
      <c r="G56" s="1658"/>
      <c r="H56" s="1901"/>
      <c r="I56" s="388"/>
      <c r="J56" s="377"/>
      <c r="K56" s="1934"/>
      <c r="L56" s="1918"/>
      <c r="M56" s="1918"/>
      <c r="N56" s="1918"/>
      <c r="O56" s="1918"/>
      <c r="P56" s="1918"/>
      <c r="Q56" s="1918"/>
      <c r="R56" s="1919"/>
      <c r="S56" s="411"/>
    </row>
    <row r="57" spans="2:19" ht="15" customHeight="1">
      <c r="B57" s="427"/>
      <c r="C57" s="1883"/>
      <c r="D57" s="1884"/>
      <c r="E57" s="1885"/>
      <c r="F57" s="342"/>
      <c r="G57" s="1658"/>
      <c r="H57" s="1901"/>
      <c r="I57" s="388"/>
      <c r="J57" s="377"/>
      <c r="K57" s="1954"/>
      <c r="L57" s="1652"/>
      <c r="M57" s="1652"/>
      <c r="N57" s="1652"/>
      <c r="O57" s="1652"/>
      <c r="P57" s="1652"/>
      <c r="Q57" s="1652"/>
      <c r="R57" s="1955"/>
      <c r="S57" s="411"/>
    </row>
    <row r="58" spans="2:19">
      <c r="B58" s="427"/>
      <c r="C58" s="1883"/>
      <c r="D58" s="1884"/>
      <c r="E58" s="1885"/>
      <c r="F58" s="342"/>
      <c r="G58" s="1658"/>
      <c r="H58" s="1901"/>
      <c r="I58" s="388"/>
      <c r="J58" s="386"/>
      <c r="K58" s="1906"/>
      <c r="L58" s="1536"/>
      <c r="M58" s="1536"/>
      <c r="N58" s="1536"/>
      <c r="O58" s="1536"/>
      <c r="P58" s="1536"/>
      <c r="Q58" s="1536"/>
      <c r="R58" s="1907"/>
      <c r="S58" s="411"/>
    </row>
    <row r="59" spans="2:19">
      <c r="B59" s="427"/>
      <c r="C59" s="1883"/>
      <c r="D59" s="1884"/>
      <c r="E59" s="1885"/>
      <c r="F59" s="342"/>
      <c r="G59" s="1658"/>
      <c r="H59" s="1901"/>
      <c r="I59" s="388"/>
      <c r="J59" s="386"/>
      <c r="K59" s="1906"/>
      <c r="L59" s="1536"/>
      <c r="M59" s="1536"/>
      <c r="N59" s="1536"/>
      <c r="O59" s="1536"/>
      <c r="P59" s="1536"/>
      <c r="Q59" s="1536"/>
      <c r="R59" s="1907"/>
      <c r="S59" s="411"/>
    </row>
    <row r="60" spans="2:19">
      <c r="B60" s="427"/>
      <c r="C60" s="1883"/>
      <c r="D60" s="1884"/>
      <c r="E60" s="1885"/>
      <c r="F60" s="342"/>
      <c r="G60" s="1658"/>
      <c r="H60" s="1901"/>
      <c r="I60" s="388"/>
      <c r="J60" s="386"/>
      <c r="K60" s="1906"/>
      <c r="L60" s="1536"/>
      <c r="M60" s="1536"/>
      <c r="N60" s="1536"/>
      <c r="O60" s="1536"/>
      <c r="P60" s="1536"/>
      <c r="Q60" s="1536"/>
      <c r="R60" s="1907"/>
      <c r="S60" s="411"/>
    </row>
    <row r="61" spans="2:19">
      <c r="B61" s="427"/>
      <c r="C61" s="1883"/>
      <c r="D61" s="1884"/>
      <c r="E61" s="1885"/>
      <c r="F61" s="342"/>
      <c r="G61" s="1658"/>
      <c r="H61" s="1901"/>
      <c r="I61" s="388"/>
      <c r="J61" s="386"/>
      <c r="K61" s="1906"/>
      <c r="L61" s="1536"/>
      <c r="M61" s="1536"/>
      <c r="N61" s="1536"/>
      <c r="O61" s="1536"/>
      <c r="P61" s="1536"/>
      <c r="Q61" s="1536"/>
      <c r="R61" s="1907"/>
      <c r="S61" s="411"/>
    </row>
    <row r="62" spans="2:19">
      <c r="B62" s="427"/>
      <c r="C62" s="1883"/>
      <c r="D62" s="1884"/>
      <c r="E62" s="1885"/>
      <c r="F62" s="342"/>
      <c r="G62" s="1658"/>
      <c r="H62" s="1901"/>
      <c r="I62" s="388"/>
      <c r="J62" s="386"/>
      <c r="K62" s="1906"/>
      <c r="L62" s="1536"/>
      <c r="M62" s="1536"/>
      <c r="N62" s="1536"/>
      <c r="O62" s="1536"/>
      <c r="P62" s="1536"/>
      <c r="Q62" s="1536"/>
      <c r="R62" s="1907"/>
      <c r="S62" s="411"/>
    </row>
    <row r="63" spans="2:19">
      <c r="B63" s="430"/>
      <c r="C63" s="1883"/>
      <c r="D63" s="1884"/>
      <c r="E63" s="1885"/>
      <c r="F63" s="342"/>
      <c r="G63" s="1658"/>
      <c r="H63" s="1901"/>
      <c r="I63" s="388"/>
      <c r="J63" s="386"/>
      <c r="K63" s="1906"/>
      <c r="L63" s="1536"/>
      <c r="M63" s="1536"/>
      <c r="N63" s="1536"/>
      <c r="O63" s="1536"/>
      <c r="P63" s="1536"/>
      <c r="Q63" s="1536"/>
      <c r="R63" s="1907"/>
      <c r="S63" s="411"/>
    </row>
    <row r="64" spans="2:19">
      <c r="B64" s="430"/>
      <c r="C64" s="1883"/>
      <c r="D64" s="1884"/>
      <c r="E64" s="1885"/>
      <c r="F64" s="342"/>
      <c r="G64" s="1658"/>
      <c r="H64" s="1901"/>
      <c r="I64" s="388"/>
      <c r="J64" s="386"/>
      <c r="K64" s="1906"/>
      <c r="L64" s="1536"/>
      <c r="M64" s="1536"/>
      <c r="N64" s="1536"/>
      <c r="O64" s="1536"/>
      <c r="P64" s="1536"/>
      <c r="Q64" s="1536"/>
      <c r="R64" s="1907"/>
      <c r="S64" s="411"/>
    </row>
    <row r="65" spans="2:19">
      <c r="B65" s="430"/>
      <c r="C65" s="1883"/>
      <c r="D65" s="1884"/>
      <c r="E65" s="1885"/>
      <c r="F65" s="342"/>
      <c r="G65" s="1658"/>
      <c r="H65" s="1901"/>
      <c r="I65" s="388"/>
      <c r="J65" s="386"/>
      <c r="K65" s="1931"/>
      <c r="L65" s="1932"/>
      <c r="M65" s="1932"/>
      <c r="N65" s="1932"/>
      <c r="O65" s="1932"/>
      <c r="P65" s="1932"/>
      <c r="Q65" s="1932"/>
      <c r="R65" s="1933"/>
      <c r="S65" s="411"/>
    </row>
    <row r="66" spans="2:19">
      <c r="B66" s="425"/>
      <c r="C66" s="371"/>
      <c r="D66" s="93"/>
      <c r="E66" s="93"/>
      <c r="F66" s="93"/>
      <c r="G66" s="93"/>
      <c r="H66" s="93"/>
      <c r="I66" s="93"/>
      <c r="J66" s="93"/>
      <c r="K66" s="93"/>
      <c r="L66" s="93"/>
      <c r="M66" s="93"/>
      <c r="N66" s="93"/>
      <c r="O66" s="93"/>
      <c r="P66" s="93"/>
      <c r="Q66" s="93"/>
      <c r="R66" s="93"/>
      <c r="S66" s="420"/>
    </row>
    <row r="67" spans="2:19">
      <c r="B67" s="425"/>
      <c r="C67" s="178" t="s">
        <v>239</v>
      </c>
      <c r="D67" s="361"/>
      <c r="E67" s="361"/>
      <c r="F67" s="361"/>
      <c r="G67" s="361"/>
      <c r="H67" s="361"/>
      <c r="I67" s="361"/>
      <c r="J67" s="361"/>
      <c r="K67" s="361"/>
      <c r="L67" s="361"/>
      <c r="M67" s="361"/>
      <c r="N67" s="361"/>
      <c r="O67" s="361"/>
      <c r="P67" s="361"/>
      <c r="Q67" s="361"/>
      <c r="R67" s="361"/>
      <c r="S67" s="420"/>
    </row>
    <row r="68" spans="2:19" ht="15" customHeight="1">
      <c r="B68" s="426"/>
      <c r="C68" s="1886" t="s">
        <v>1389</v>
      </c>
      <c r="D68" s="1887"/>
      <c r="E68" s="1888"/>
      <c r="F68" s="1902" t="s">
        <v>225</v>
      </c>
      <c r="G68" s="1902"/>
      <c r="H68" s="1903"/>
      <c r="I68" s="1923" t="s">
        <v>226</v>
      </c>
      <c r="J68" s="1923" t="s">
        <v>227</v>
      </c>
      <c r="K68" s="1923" t="s">
        <v>228</v>
      </c>
      <c r="L68" s="1775"/>
      <c r="M68" s="1775"/>
      <c r="N68" s="1775"/>
      <c r="O68" s="1775"/>
      <c r="P68" s="1775"/>
      <c r="Q68" s="1775"/>
      <c r="R68" s="1776"/>
      <c r="S68" s="411"/>
    </row>
    <row r="69" spans="2:19" ht="23.25" customHeight="1">
      <c r="B69" s="426"/>
      <c r="C69" s="1889"/>
      <c r="D69" s="1890"/>
      <c r="E69" s="1891"/>
      <c r="F69" s="1219" t="s">
        <v>229</v>
      </c>
      <c r="G69" s="1904" t="s">
        <v>230</v>
      </c>
      <c r="H69" s="1905"/>
      <c r="I69" s="1924"/>
      <c r="J69" s="1924"/>
      <c r="K69" s="1924"/>
      <c r="L69" s="1778"/>
      <c r="M69" s="1778"/>
      <c r="N69" s="1778"/>
      <c r="O69" s="1778"/>
      <c r="P69" s="1778"/>
      <c r="Q69" s="1778"/>
      <c r="R69" s="1779"/>
      <c r="S69" s="411"/>
    </row>
    <row r="70" spans="2:19" ht="3.75" customHeight="1">
      <c r="B70" s="428"/>
      <c r="C70" s="372"/>
      <c r="D70" s="112"/>
      <c r="E70" s="112"/>
      <c r="F70" s="112"/>
      <c r="G70" s="373"/>
      <c r="H70" s="373"/>
      <c r="I70" s="112"/>
      <c r="J70" s="112"/>
      <c r="K70" s="112"/>
      <c r="L70" s="112"/>
      <c r="M70" s="112"/>
      <c r="N70" s="112"/>
      <c r="O70" s="112"/>
      <c r="P70" s="112"/>
      <c r="Q70" s="112"/>
      <c r="R70" s="112"/>
      <c r="S70" s="420"/>
    </row>
    <row r="71" spans="2:19" ht="15.75" customHeight="1">
      <c r="B71" s="427"/>
      <c r="C71" s="1883"/>
      <c r="D71" s="1884"/>
      <c r="E71" s="1885"/>
      <c r="F71" s="342"/>
      <c r="G71" s="1929"/>
      <c r="H71" s="1930"/>
      <c r="I71" s="336"/>
      <c r="J71" s="1304"/>
      <c r="K71" s="1925"/>
      <c r="L71" s="1926"/>
      <c r="M71" s="1926"/>
      <c r="N71" s="1926"/>
      <c r="O71" s="1926"/>
      <c r="P71" s="1926"/>
      <c r="Q71" s="1926"/>
      <c r="R71" s="1927"/>
      <c r="S71" s="411"/>
    </row>
    <row r="72" spans="2:19" ht="15.75" customHeight="1">
      <c r="B72" s="427"/>
      <c r="C72" s="1883"/>
      <c r="D72" s="1884"/>
      <c r="E72" s="1885"/>
      <c r="F72" s="342"/>
      <c r="G72" s="1929"/>
      <c r="H72" s="1930"/>
      <c r="I72" s="336"/>
      <c r="J72" s="336"/>
      <c r="K72" s="1906"/>
      <c r="L72" s="1536"/>
      <c r="M72" s="1536"/>
      <c r="N72" s="1536"/>
      <c r="O72" s="1536"/>
      <c r="P72" s="1536"/>
      <c r="Q72" s="1536"/>
      <c r="R72" s="1907"/>
      <c r="S72" s="411"/>
    </row>
    <row r="73" spans="2:19" ht="15.75" customHeight="1">
      <c r="B73" s="427"/>
      <c r="C73" s="1883"/>
      <c r="D73" s="1884"/>
      <c r="E73" s="1885"/>
      <c r="F73" s="342"/>
      <c r="G73" s="1929"/>
      <c r="H73" s="1930"/>
      <c r="I73" s="336"/>
      <c r="J73" s="336"/>
      <c r="K73" s="1906"/>
      <c r="L73" s="1536"/>
      <c r="M73" s="1536"/>
      <c r="N73" s="1536"/>
      <c r="O73" s="1536"/>
      <c r="P73" s="1536"/>
      <c r="Q73" s="1536"/>
      <c r="R73" s="1907"/>
      <c r="S73" s="411"/>
    </row>
    <row r="74" spans="2:19" ht="15.75" customHeight="1">
      <c r="B74" s="427"/>
      <c r="C74" s="1883"/>
      <c r="D74" s="1884"/>
      <c r="E74" s="1885"/>
      <c r="F74" s="342"/>
      <c r="G74" s="1929"/>
      <c r="H74" s="1930"/>
      <c r="I74" s="336"/>
      <c r="J74" s="336"/>
      <c r="K74" s="1906"/>
      <c r="L74" s="1536"/>
      <c r="M74" s="1536"/>
      <c r="N74" s="1536"/>
      <c r="O74" s="1536"/>
      <c r="P74" s="1536"/>
      <c r="Q74" s="1536"/>
      <c r="R74" s="1907"/>
      <c r="S74" s="411"/>
    </row>
    <row r="75" spans="2:19" ht="15.75" customHeight="1">
      <c r="B75" s="412"/>
      <c r="C75" s="1883"/>
      <c r="D75" s="1884"/>
      <c r="E75" s="1885"/>
      <c r="F75" s="342"/>
      <c r="G75" s="1929"/>
      <c r="H75" s="1930"/>
      <c r="I75" s="336"/>
      <c r="J75" s="336"/>
      <c r="K75" s="1906"/>
      <c r="L75" s="1536"/>
      <c r="M75" s="1536"/>
      <c r="N75" s="1536"/>
      <c r="O75" s="1536"/>
      <c r="P75" s="1536"/>
      <c r="Q75" s="1536"/>
      <c r="R75" s="1907"/>
      <c r="S75" s="411"/>
    </row>
    <row r="76" spans="2:19" ht="15.75" customHeight="1">
      <c r="B76" s="412"/>
      <c r="C76" s="1883"/>
      <c r="D76" s="1884"/>
      <c r="E76" s="1885"/>
      <c r="F76" s="342"/>
      <c r="G76" s="1929"/>
      <c r="H76" s="1930"/>
      <c r="I76" s="336"/>
      <c r="J76" s="336"/>
      <c r="K76" s="1906"/>
      <c r="L76" s="1536"/>
      <c r="M76" s="1536"/>
      <c r="N76" s="1536"/>
      <c r="O76" s="1536"/>
      <c r="P76" s="1536"/>
      <c r="Q76" s="1536"/>
      <c r="R76" s="1907"/>
      <c r="S76" s="411"/>
    </row>
    <row r="77" spans="2:19" ht="15.75" customHeight="1">
      <c r="B77" s="412"/>
      <c r="C77" s="1883"/>
      <c r="D77" s="1884"/>
      <c r="E77" s="1885"/>
      <c r="F77" s="342"/>
      <c r="G77" s="1929"/>
      <c r="H77" s="1930"/>
      <c r="I77" s="336"/>
      <c r="J77" s="336"/>
      <c r="K77" s="1906"/>
      <c r="L77" s="1536"/>
      <c r="M77" s="1536"/>
      <c r="N77" s="1536"/>
      <c r="O77" s="1536"/>
      <c r="P77" s="1536"/>
      <c r="Q77" s="1536"/>
      <c r="R77" s="1907"/>
      <c r="S77" s="411"/>
    </row>
    <row r="78" spans="2:19">
      <c r="B78" s="425"/>
      <c r="C78" s="372"/>
      <c r="D78" s="112"/>
      <c r="E78" s="112"/>
      <c r="F78" s="112"/>
      <c r="G78" s="112"/>
      <c r="H78" s="112"/>
      <c r="I78" s="112"/>
      <c r="J78" s="112"/>
      <c r="K78" s="112"/>
      <c r="L78" s="112"/>
      <c r="M78" s="112"/>
      <c r="N78" s="112"/>
      <c r="O78" s="112"/>
      <c r="P78" s="112"/>
      <c r="Q78" s="112"/>
      <c r="R78" s="112"/>
      <c r="S78" s="420"/>
    </row>
    <row r="79" spans="2:19">
      <c r="B79" s="425"/>
      <c r="C79" s="178" t="s">
        <v>240</v>
      </c>
      <c r="D79" s="361"/>
      <c r="E79" s="361"/>
      <c r="F79" s="361"/>
      <c r="G79" s="361"/>
      <c r="H79" s="361"/>
      <c r="I79" s="361"/>
      <c r="J79" s="361"/>
      <c r="K79" s="361"/>
      <c r="L79" s="361"/>
      <c r="M79" s="361"/>
      <c r="N79" s="361"/>
      <c r="O79" s="361"/>
      <c r="P79" s="361"/>
      <c r="Q79" s="361"/>
      <c r="R79" s="361"/>
      <c r="S79" s="420"/>
    </row>
    <row r="80" spans="2:19" ht="23.25" customHeight="1">
      <c r="B80" s="430"/>
      <c r="C80" s="1886" t="s">
        <v>1389</v>
      </c>
      <c r="D80" s="1887"/>
      <c r="E80" s="1888"/>
      <c r="F80" s="1935" t="s">
        <v>225</v>
      </c>
      <c r="G80" s="1902"/>
      <c r="H80" s="1903"/>
      <c r="I80" s="1799" t="s">
        <v>226</v>
      </c>
      <c r="J80" s="1799" t="s">
        <v>227</v>
      </c>
      <c r="K80" s="1799" t="s">
        <v>228</v>
      </c>
      <c r="L80" s="1800"/>
      <c r="M80" s="1800"/>
      <c r="N80" s="1800"/>
      <c r="O80" s="1800"/>
      <c r="P80" s="1800"/>
      <c r="Q80" s="1800"/>
      <c r="R80" s="1800"/>
      <c r="S80" s="411"/>
    </row>
    <row r="81" spans="2:19" ht="26.25" customHeight="1">
      <c r="B81" s="430"/>
      <c r="C81" s="1889"/>
      <c r="D81" s="1890"/>
      <c r="E81" s="1891"/>
      <c r="F81" s="1218" t="s">
        <v>229</v>
      </c>
      <c r="G81" s="1904" t="s">
        <v>230</v>
      </c>
      <c r="H81" s="1905"/>
      <c r="I81" s="1800"/>
      <c r="J81" s="1800"/>
      <c r="K81" s="1800"/>
      <c r="L81" s="1800"/>
      <c r="M81" s="1800"/>
      <c r="N81" s="1800"/>
      <c r="O81" s="1800"/>
      <c r="P81" s="1800"/>
      <c r="Q81" s="1800"/>
      <c r="R81" s="1800"/>
      <c r="S81" s="411"/>
    </row>
    <row r="82" spans="2:19">
      <c r="B82" s="425"/>
      <c r="C82" s="372"/>
      <c r="D82" s="374"/>
      <c r="E82" s="112"/>
      <c r="F82" s="112"/>
      <c r="G82" s="112"/>
      <c r="H82" s="112"/>
      <c r="I82" s="112"/>
      <c r="J82" s="112"/>
      <c r="K82" s="112"/>
      <c r="L82" s="112"/>
      <c r="M82" s="112"/>
      <c r="N82" s="112"/>
      <c r="O82" s="112"/>
      <c r="P82" s="112"/>
      <c r="Q82" s="112"/>
      <c r="R82" s="112"/>
      <c r="S82" s="420"/>
    </row>
    <row r="83" spans="2:19">
      <c r="B83" s="430"/>
      <c r="C83" s="1570"/>
      <c r="D83" s="1583"/>
      <c r="E83" s="1583"/>
      <c r="F83" s="342"/>
      <c r="G83" s="1658"/>
      <c r="H83" s="1901"/>
      <c r="I83" s="388"/>
      <c r="J83" s="1304"/>
      <c r="K83" s="1928"/>
      <c r="L83" s="1536"/>
      <c r="M83" s="1536"/>
      <c r="N83" s="1536"/>
      <c r="O83" s="1536"/>
      <c r="P83" s="1536"/>
      <c r="Q83" s="1536"/>
      <c r="R83" s="1537"/>
      <c r="S83" s="411"/>
    </row>
    <row r="84" spans="2:19">
      <c r="B84" s="430"/>
      <c r="C84" s="1877"/>
      <c r="D84" s="1878"/>
      <c r="E84" s="1878"/>
      <c r="F84" s="342"/>
      <c r="G84" s="1658"/>
      <c r="H84" s="1901"/>
      <c r="I84" s="388"/>
      <c r="J84" s="388"/>
      <c r="K84" s="1928"/>
      <c r="L84" s="1536"/>
      <c r="M84" s="1536"/>
      <c r="N84" s="1536"/>
      <c r="O84" s="1536"/>
      <c r="P84" s="1536"/>
      <c r="Q84" s="1536"/>
      <c r="R84" s="1537"/>
      <c r="S84" s="411"/>
    </row>
    <row r="85" spans="2:19">
      <c r="B85" s="430"/>
      <c r="C85" s="1877"/>
      <c r="D85" s="1878"/>
      <c r="E85" s="1878"/>
      <c r="F85" s="342"/>
      <c r="G85" s="1658"/>
      <c r="H85" s="1901"/>
      <c r="I85" s="388"/>
      <c r="J85" s="388"/>
      <c r="K85" s="1928"/>
      <c r="L85" s="1536"/>
      <c r="M85" s="1536"/>
      <c r="N85" s="1536"/>
      <c r="O85" s="1536"/>
      <c r="P85" s="1536"/>
      <c r="Q85" s="1536"/>
      <c r="R85" s="1537"/>
      <c r="S85" s="411"/>
    </row>
    <row r="86" spans="2:19">
      <c r="B86" s="430"/>
      <c r="C86" s="1877"/>
      <c r="D86" s="1878"/>
      <c r="E86" s="1878"/>
      <c r="F86" s="342"/>
      <c r="G86" s="1658"/>
      <c r="H86" s="1901"/>
      <c r="I86" s="388"/>
      <c r="J86" s="388"/>
      <c r="K86" s="1928"/>
      <c r="L86" s="1536"/>
      <c r="M86" s="1536"/>
      <c r="N86" s="1536"/>
      <c r="O86" s="1536"/>
      <c r="P86" s="1536"/>
      <c r="Q86" s="1536"/>
      <c r="R86" s="1537"/>
      <c r="S86" s="411"/>
    </row>
    <row r="87" spans="2:19">
      <c r="B87" s="430"/>
      <c r="C87" s="1877"/>
      <c r="D87" s="1878"/>
      <c r="E87" s="1878"/>
      <c r="F87" s="342"/>
      <c r="G87" s="1658"/>
      <c r="H87" s="1901"/>
      <c r="I87" s="388"/>
      <c r="J87" s="388"/>
      <c r="K87" s="1928"/>
      <c r="L87" s="1536"/>
      <c r="M87" s="1536"/>
      <c r="N87" s="1536"/>
      <c r="O87" s="1536"/>
      <c r="P87" s="1536"/>
      <c r="Q87" s="1536"/>
      <c r="R87" s="1537"/>
      <c r="S87" s="411"/>
    </row>
    <row r="88" spans="2:19">
      <c r="B88" s="430"/>
      <c r="C88" s="1877"/>
      <c r="D88" s="1878"/>
      <c r="E88" s="1878"/>
      <c r="F88" s="342"/>
      <c r="G88" s="1658"/>
      <c r="H88" s="1901"/>
      <c r="I88" s="388"/>
      <c r="J88" s="388"/>
      <c r="K88" s="1928"/>
      <c r="L88" s="1536"/>
      <c r="M88" s="1536"/>
      <c r="N88" s="1536"/>
      <c r="O88" s="1536"/>
      <c r="P88" s="1536"/>
      <c r="Q88" s="1536"/>
      <c r="R88" s="1537"/>
      <c r="S88" s="411"/>
    </row>
    <row r="89" spans="2:19" ht="15.75" thickBot="1">
      <c r="B89" s="431"/>
      <c r="C89" s="432"/>
      <c r="D89" s="433"/>
      <c r="E89" s="433"/>
      <c r="F89" s="433"/>
      <c r="G89" s="433"/>
      <c r="H89" s="433"/>
      <c r="I89" s="433"/>
      <c r="J89" s="433"/>
      <c r="K89" s="433"/>
      <c r="L89" s="433"/>
      <c r="M89" s="433"/>
      <c r="N89" s="433"/>
      <c r="O89" s="433"/>
      <c r="P89" s="433"/>
      <c r="Q89" s="433"/>
      <c r="R89" s="433"/>
      <c r="S89" s="434"/>
    </row>
    <row r="135" spans="2:19">
      <c r="B135" s="435"/>
      <c r="C135" s="436"/>
      <c r="D135" s="436"/>
      <c r="E135" s="436"/>
      <c r="F135" s="436"/>
      <c r="G135" s="436"/>
      <c r="H135" s="436"/>
      <c r="I135" s="436"/>
      <c r="J135" s="436"/>
      <c r="K135" s="436"/>
      <c r="L135" s="436"/>
      <c r="M135" s="436"/>
      <c r="N135" s="436"/>
      <c r="O135" s="436"/>
      <c r="P135" s="436"/>
      <c r="Q135" s="436"/>
      <c r="R135" s="437"/>
      <c r="S135" s="438"/>
    </row>
    <row r="136" spans="2:19"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</row>
    <row r="137" spans="2:19"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</row>
    <row r="138" spans="2:19"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</row>
    <row r="139" spans="2:19"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</row>
    <row r="140" spans="2:19"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</row>
    <row r="141" spans="2:19"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</row>
    <row r="142" spans="2:19"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</row>
    <row r="143" spans="2:19"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</row>
    <row r="144" spans="2:19"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</row>
    <row r="145" spans="3:18"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</row>
    <row r="146" spans="3:18"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</row>
    <row r="147" spans="3:18"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</row>
    <row r="148" spans="3:18"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</row>
    <row r="149" spans="3:18"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</row>
    <row r="150" spans="3:18"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</row>
    <row r="151" spans="3:18"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</row>
    <row r="152" spans="3:18"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</row>
    <row r="153" spans="3:18"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</row>
    <row r="154" spans="3:18"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</row>
    <row r="155" spans="3:18"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</row>
    <row r="156" spans="3:18"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</row>
    <row r="157" spans="3:18"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</row>
    <row r="158" spans="3:18"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</row>
    <row r="159" spans="3:18"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</row>
    <row r="160" spans="3:18"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</row>
    <row r="161" spans="3:18"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</row>
    <row r="162" spans="3:18"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</row>
    <row r="163" spans="3:18"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</row>
    <row r="164" spans="3:18"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</row>
    <row r="165" spans="3:18"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</row>
    <row r="166" spans="3:18"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</row>
    <row r="167" spans="3:18"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</row>
    <row r="168" spans="3:18"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</row>
    <row r="169" spans="3:18"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</row>
    <row r="170" spans="3:18"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</row>
    <row r="171" spans="3:18"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</row>
    <row r="172" spans="3:18"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</row>
    <row r="173" spans="3:18"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</row>
    <row r="174" spans="3:18"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</row>
    <row r="175" spans="3:18"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</row>
    <row r="176" spans="3:18"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</row>
    <row r="177" spans="3:18"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</row>
    <row r="178" spans="3:18"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</row>
    <row r="179" spans="3:18"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</row>
    <row r="180" spans="3:18"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</row>
    <row r="181" spans="3:18"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</row>
    <row r="182" spans="3:18"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</row>
    <row r="183" spans="3:18"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</row>
    <row r="184" spans="3:18"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</row>
    <row r="185" spans="3:18"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</row>
    <row r="186" spans="3:18"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</row>
    <row r="187" spans="3:18"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</row>
    <row r="188" spans="3:18"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</row>
    <row r="189" spans="3:18"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</row>
    <row r="190" spans="3:18"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</row>
    <row r="191" spans="3:18"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</row>
    <row r="192" spans="3:18"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</row>
    <row r="193" spans="3:18"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</row>
    <row r="194" spans="3:18"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</row>
    <row r="195" spans="3:18"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</row>
    <row r="196" spans="3:18"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</row>
    <row r="197" spans="3:18"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</row>
    <row r="198" spans="3:18"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</row>
    <row r="199" spans="3:18"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</row>
    <row r="200" spans="3:18"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</row>
    <row r="201" spans="3:18"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</row>
    <row r="202" spans="3:18"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</row>
    <row r="203" spans="3:18"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</row>
    <row r="204" spans="3:18"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</row>
    <row r="205" spans="3:18"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</row>
    <row r="206" spans="3:18"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</row>
    <row r="207" spans="3:18"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</row>
    <row r="208" spans="3:18"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</row>
    <row r="209" spans="3:18"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</row>
    <row r="210" spans="3:18"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</row>
    <row r="211" spans="3:18"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</row>
    <row r="212" spans="3:18"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</row>
    <row r="213" spans="3:18"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</row>
    <row r="214" spans="3:18"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</row>
    <row r="215" spans="3:18"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</row>
    <row r="216" spans="3:18"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</row>
    <row r="217" spans="3:18"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</row>
    <row r="218" spans="3:18"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</row>
    <row r="219" spans="3:18"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</row>
    <row r="220" spans="3:18"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</row>
    <row r="221" spans="3:18"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</row>
    <row r="222" spans="3:18"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</row>
    <row r="223" spans="3:18"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</row>
    <row r="224" spans="3:18"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</row>
    <row r="225" spans="3:18"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</row>
    <row r="226" spans="3:18"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</row>
    <row r="227" spans="3:18"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</row>
    <row r="228" spans="3:18"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</row>
    <row r="229" spans="3:18"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</row>
    <row r="230" spans="3:18"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</row>
    <row r="231" spans="3:18"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</row>
    <row r="232" spans="3:18"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</row>
    <row r="233" spans="3:18"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</row>
    <row r="234" spans="3:18"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</row>
    <row r="235" spans="3:18"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</row>
    <row r="236" spans="3:18"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</row>
    <row r="237" spans="3:18"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</row>
    <row r="238" spans="3:18"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</row>
    <row r="239" spans="3:18"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</row>
    <row r="240" spans="3:18"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</row>
    <row r="241" spans="3:18"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</row>
    <row r="242" spans="3:18"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</row>
    <row r="243" spans="3:18"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</row>
    <row r="244" spans="3:18"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</row>
    <row r="245" spans="3:18"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</row>
    <row r="246" spans="3:18"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</row>
    <row r="247" spans="3:18"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</row>
    <row r="248" spans="3:18"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</row>
    <row r="249" spans="3:18"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</row>
    <row r="250" spans="3:18"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</row>
    <row r="251" spans="3:18"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</row>
    <row r="252" spans="3:18"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</row>
    <row r="253" spans="3:18"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</row>
    <row r="254" spans="3:18"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</row>
    <row r="255" spans="3:18"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</row>
    <row r="256" spans="3:18"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</row>
    <row r="257" spans="3:18"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3:18"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3:18"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3:18"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3:18"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3:18"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3:18"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3:18"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3:18"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3:18"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3:18"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3:18"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3:18"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3:18"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3:18"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3:18"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3:18"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3:18"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3:18"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3:18"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3:18"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3:18"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3:18"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3:18"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3:18"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3:18"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3:18"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3:18"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3:18"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3:18"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3:18"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3:18"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3:18"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3:18"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3:18"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3:18"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3:18"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3:18"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3:18"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3:18"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3:18"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3:18"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3:18"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3:18"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3:18"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3:18"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3:18"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3:18"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3:18"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3:18"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3:18"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3:18"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3:18"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3:18"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3:18"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3:18"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3:18"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3:18"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3:18"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3:18"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3:18"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3:18"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3:18"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3:18"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3:18"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3:18"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3:18"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3:18"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3:18"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3:18"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3:18"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3:18"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3:18"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3:18"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3:18"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3:18"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3:18"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3:18"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3:18"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3:18"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3:18"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3:18"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3:18"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3:18"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3:18"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3:18"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3:18"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3:18"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3:18"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3:18"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3:18"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3:18"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3:18"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3:18"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3:18"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3:18"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3:18"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3:18"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3:18"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3:18"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3:18"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3:18"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3:18"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3:18"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3:18"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3:18"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3:18"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3:18"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3:18"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3:18"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3:18"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3:18"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3:18"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3:18"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3:18"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3:18"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3:18"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3:18"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3:18"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3:18"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3:18"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3:18"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3:18"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3:18"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  <row r="381" spans="3:18"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</row>
    <row r="382" spans="3:18"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</row>
    <row r="383" spans="3:18"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</row>
    <row r="384" spans="3:18"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</row>
    <row r="385" spans="3:18"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</row>
    <row r="386" spans="3:18"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</row>
    <row r="387" spans="3:18"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</row>
    <row r="388" spans="3:18"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</row>
    <row r="389" spans="3:18"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</row>
    <row r="390" spans="3:18"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</row>
    <row r="391" spans="3:18"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</row>
    <row r="392" spans="3:18"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</row>
    <row r="393" spans="3:18"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</row>
    <row r="394" spans="3:18"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</row>
    <row r="395" spans="3:18"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</row>
    <row r="396" spans="3:18"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</row>
    <row r="397" spans="3:18"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</row>
    <row r="398" spans="3:18"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</row>
    <row r="399" spans="3:18"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</row>
    <row r="400" spans="3:18"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</row>
    <row r="401" spans="3:18"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</row>
    <row r="402" spans="3:18"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</row>
    <row r="403" spans="3:18"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</row>
    <row r="404" spans="3:18"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</row>
    <row r="405" spans="3:18"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</row>
    <row r="406" spans="3:18"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</row>
    <row r="407" spans="3:18"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</row>
    <row r="408" spans="3:18"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</row>
    <row r="409" spans="3:18"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</row>
    <row r="410" spans="3:18"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</row>
    <row r="411" spans="3:18"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</row>
    <row r="412" spans="3:18"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</row>
    <row r="413" spans="3:18"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</row>
    <row r="414" spans="3:18"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</row>
    <row r="415" spans="3:18"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</row>
    <row r="416" spans="3:18"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</row>
    <row r="417" spans="3:18"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</row>
    <row r="418" spans="3:18"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</row>
    <row r="419" spans="3:18"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</row>
    <row r="420" spans="3:18"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</row>
    <row r="421" spans="3:18"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</row>
    <row r="422" spans="3:18"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</row>
    <row r="423" spans="3:18"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</row>
    <row r="424" spans="3:18"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</row>
    <row r="425" spans="3:18"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</row>
    <row r="426" spans="3:18"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</row>
    <row r="427" spans="3:18"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</row>
    <row r="428" spans="3:18"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</row>
    <row r="429" spans="3:18"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</row>
    <row r="430" spans="3:18"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</row>
    <row r="431" spans="3:18"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</row>
    <row r="432" spans="3:18"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</row>
    <row r="433" spans="3:18"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</row>
    <row r="434" spans="3:18"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</row>
    <row r="435" spans="3:18"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</row>
    <row r="436" spans="3:18"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</row>
    <row r="437" spans="3:18"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</row>
    <row r="438" spans="3:18"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</row>
    <row r="439" spans="3:18"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</row>
    <row r="440" spans="3:18"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</row>
    <row r="441" spans="3:18"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</row>
    <row r="442" spans="3:18"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</row>
    <row r="443" spans="3:18"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</row>
    <row r="444" spans="3:18"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</row>
    <row r="445" spans="3:18"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</row>
    <row r="446" spans="3:18"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</row>
    <row r="447" spans="3:18"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</row>
    <row r="448" spans="3:18"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</row>
    <row r="449" spans="3:18"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</row>
    <row r="450" spans="3:18"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</row>
    <row r="451" spans="3:18"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</row>
    <row r="452" spans="3:18"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</row>
    <row r="453" spans="3:18"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</row>
    <row r="454" spans="3:18"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</row>
    <row r="455" spans="3:18"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</row>
    <row r="456" spans="3:18"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</row>
    <row r="457" spans="3:18"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</row>
    <row r="458" spans="3:18"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</row>
    <row r="459" spans="3:18"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</row>
    <row r="460" spans="3:18"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</row>
    <row r="461" spans="3:18"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</row>
    <row r="462" spans="3:18"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</row>
    <row r="463" spans="3:18"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</row>
    <row r="464" spans="3:18"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</row>
    <row r="465" spans="3:18"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</row>
    <row r="466" spans="3:18"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</row>
    <row r="467" spans="3:18"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</row>
    <row r="468" spans="3:18"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</row>
    <row r="469" spans="3:18"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</row>
    <row r="470" spans="3:18"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</row>
    <row r="471" spans="3:18"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</row>
    <row r="472" spans="3:18"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</row>
    <row r="473" spans="3:18"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</row>
    <row r="474" spans="3:18"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</row>
    <row r="475" spans="3:18"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</row>
    <row r="476" spans="3:18"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</row>
    <row r="477" spans="3:18"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</row>
    <row r="478" spans="3:18"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</row>
    <row r="479" spans="3:18"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</row>
    <row r="480" spans="3:18"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</row>
    <row r="481" spans="3:18"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</row>
    <row r="482" spans="3:18"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</row>
    <row r="483" spans="3:18"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</row>
    <row r="484" spans="3:18"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</row>
    <row r="485" spans="3:18"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</row>
    <row r="486" spans="3:18"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</row>
    <row r="487" spans="3:18"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</row>
    <row r="488" spans="3:18"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</row>
    <row r="489" spans="3:18"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</row>
    <row r="490" spans="3:18"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</row>
    <row r="491" spans="3:18"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</row>
    <row r="492" spans="3:18"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</row>
    <row r="493" spans="3:18"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</row>
    <row r="494" spans="3:18"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</row>
    <row r="495" spans="3:18"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</row>
    <row r="496" spans="3:18"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</row>
    <row r="497" spans="3:18"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</row>
    <row r="498" spans="3:18"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</row>
    <row r="499" spans="3:18"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</row>
    <row r="500" spans="3:18"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</row>
    <row r="501" spans="3:18"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</row>
    <row r="502" spans="3:18"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</row>
    <row r="503" spans="3:18"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</row>
    <row r="504" spans="3:18"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</row>
    <row r="505" spans="3:18"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</row>
    <row r="506" spans="3:18"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</row>
    <row r="507" spans="3:18"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</row>
    <row r="508" spans="3:18"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</row>
    <row r="509" spans="3:18"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</row>
    <row r="510" spans="3:18"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</row>
    <row r="511" spans="3:18"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</row>
    <row r="512" spans="3:18"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</row>
    <row r="513" spans="3:18"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</row>
    <row r="514" spans="3:18"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</row>
    <row r="515" spans="3:18"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</row>
    <row r="516" spans="3:18"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</row>
    <row r="517" spans="3:18"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</row>
    <row r="518" spans="3:18"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</row>
    <row r="519" spans="3:18"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</row>
    <row r="520" spans="3:18"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</row>
    <row r="521" spans="3:18"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</row>
    <row r="522" spans="3:18"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</row>
    <row r="523" spans="3:18"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</row>
    <row r="524" spans="3:18"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</row>
    <row r="525" spans="3:18"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</row>
    <row r="526" spans="3:18"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</row>
    <row r="527" spans="3:18"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</row>
    <row r="528" spans="3:18"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</row>
    <row r="529" spans="3:18"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</row>
    <row r="530" spans="3:18"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</row>
    <row r="531" spans="3:18"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</row>
    <row r="532" spans="3:18"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</row>
    <row r="533" spans="3:18"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</row>
    <row r="534" spans="3:18"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</row>
    <row r="535" spans="3:18"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</row>
    <row r="536" spans="3:18"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</row>
    <row r="537" spans="3:18"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</row>
    <row r="538" spans="3:18"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</row>
    <row r="539" spans="3:18"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</row>
    <row r="540" spans="3:18"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</row>
    <row r="541" spans="3:18"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</row>
    <row r="542" spans="3:18"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</row>
    <row r="543" spans="3:18"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</row>
    <row r="544" spans="3:18"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</row>
    <row r="545" spans="3:18"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</row>
    <row r="546" spans="3:18"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</row>
    <row r="547" spans="3:18"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</row>
    <row r="548" spans="3:18"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</row>
    <row r="549" spans="3:18"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</row>
    <row r="550" spans="3:18"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</row>
    <row r="551" spans="3:18"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</row>
    <row r="552" spans="3:18"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</row>
    <row r="553" spans="3:18"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</row>
    <row r="554" spans="3:18"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</row>
    <row r="555" spans="3:18"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</row>
    <row r="556" spans="3:18"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</row>
    <row r="557" spans="3:18"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</row>
    <row r="558" spans="3:18"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</row>
    <row r="559" spans="3:18"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</row>
    <row r="560" spans="3:18"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</row>
    <row r="561" spans="3:18"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</row>
    <row r="562" spans="3:18"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</row>
    <row r="563" spans="3:18"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</row>
    <row r="564" spans="3:18"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</row>
    <row r="565" spans="3:18"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</row>
    <row r="566" spans="3:18"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</row>
    <row r="567" spans="3:18"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</row>
    <row r="568" spans="3:18"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</row>
    <row r="569" spans="3:18"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</row>
    <row r="570" spans="3:18"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</row>
    <row r="571" spans="3:18"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</row>
    <row r="572" spans="3:18"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</row>
    <row r="573" spans="3:18"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</row>
    <row r="574" spans="3:18"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</row>
    <row r="575" spans="3:18"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</row>
    <row r="576" spans="3:18"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</row>
    <row r="577" spans="3:18"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</row>
    <row r="578" spans="3:18"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</row>
    <row r="579" spans="3:18"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</row>
    <row r="580" spans="3:18"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</row>
    <row r="581" spans="3:18"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</row>
    <row r="582" spans="3:18"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</row>
    <row r="583" spans="3:18"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</row>
    <row r="584" spans="3:18"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</row>
    <row r="585" spans="3:18"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</row>
    <row r="586" spans="3:18"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</row>
    <row r="587" spans="3:18"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</row>
    <row r="588" spans="3:18"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</row>
    <row r="589" spans="3:18"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</row>
    <row r="590" spans="3:18"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</row>
    <row r="591" spans="3:18"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</row>
    <row r="592" spans="3:18"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</row>
    <row r="593" spans="3:18"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</row>
    <row r="594" spans="3:18"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</row>
    <row r="595" spans="3:18"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</row>
    <row r="596" spans="3:18"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</row>
    <row r="597" spans="3:18"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</row>
    <row r="598" spans="3:18"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</row>
    <row r="599" spans="3:18"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</row>
    <row r="600" spans="3:18"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</row>
    <row r="601" spans="3:18"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</row>
    <row r="602" spans="3:18"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</row>
    <row r="603" spans="3:18"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</row>
    <row r="604" spans="3:18"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</row>
    <row r="605" spans="3:18"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</row>
    <row r="606" spans="3:18"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</row>
    <row r="607" spans="3:18"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</row>
    <row r="608" spans="3:18"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</row>
    <row r="609" spans="3:18"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</row>
    <row r="610" spans="3:18"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</row>
    <row r="611" spans="3:18"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</row>
    <row r="612" spans="3:18"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</row>
    <row r="613" spans="3:18"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</row>
    <row r="614" spans="3:18"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</row>
    <row r="615" spans="3:18"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</row>
    <row r="616" spans="3:18"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</row>
    <row r="617" spans="3:18"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</row>
    <row r="618" spans="3:18"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</row>
    <row r="619" spans="3:18"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</row>
    <row r="620" spans="3:18"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</row>
    <row r="621" spans="3:18"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</row>
    <row r="622" spans="3:18"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</row>
    <row r="623" spans="3:18"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</row>
    <row r="624" spans="3:18"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</row>
    <row r="625" spans="3:18"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</row>
    <row r="626" spans="3:18"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</row>
    <row r="627" spans="3:18"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</row>
    <row r="628" spans="3:18"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</row>
    <row r="629" spans="3:18"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</row>
    <row r="630" spans="3:18"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</row>
    <row r="631" spans="3:18"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</row>
    <row r="632" spans="3:18"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</row>
    <row r="633" spans="3:18"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</row>
    <row r="634" spans="3:18"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</row>
    <row r="635" spans="3:18"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</row>
    <row r="636" spans="3:18"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</row>
    <row r="637" spans="3:18"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</row>
    <row r="638" spans="3:18"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</row>
    <row r="639" spans="3:18"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</row>
    <row r="640" spans="3:18"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</row>
    <row r="641" spans="3:18"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</row>
    <row r="642" spans="3:18"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</row>
    <row r="643" spans="3:18"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</row>
    <row r="644" spans="3:18"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</row>
    <row r="645" spans="3:18"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</row>
    <row r="646" spans="3:18"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</row>
    <row r="647" spans="3:18"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</row>
    <row r="648" spans="3:18"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</row>
    <row r="649" spans="3:18"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</row>
    <row r="650" spans="3:18"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</row>
    <row r="651" spans="3:18"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</row>
    <row r="652" spans="3:18"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</row>
    <row r="653" spans="3:18"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</row>
    <row r="654" spans="3:18"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</row>
    <row r="655" spans="3:18"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</row>
    <row r="656" spans="3:18"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</row>
    <row r="657" spans="3:18"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</row>
    <row r="658" spans="3:18"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</row>
    <row r="659" spans="3:18"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</row>
    <row r="660" spans="3:18"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</row>
    <row r="661" spans="3:18"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</row>
    <row r="662" spans="3:18"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</row>
    <row r="663" spans="3:18"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</row>
    <row r="664" spans="3:18"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</row>
    <row r="665" spans="3:18"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</row>
    <row r="666" spans="3:18"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</row>
    <row r="667" spans="3:18"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</row>
    <row r="668" spans="3:18"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</row>
    <row r="669" spans="3:18"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</row>
    <row r="670" spans="3:18"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</row>
    <row r="671" spans="3:18"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</row>
    <row r="672" spans="3:18"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</row>
    <row r="673" spans="3:18"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</row>
    <row r="674" spans="3:18"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</row>
    <row r="675" spans="3:18"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</row>
    <row r="676" spans="3:18"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</row>
    <row r="677" spans="3:18"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</row>
    <row r="678" spans="3:18"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</row>
    <row r="679" spans="3:18"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</row>
    <row r="680" spans="3:18"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</row>
    <row r="681" spans="3:18"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</row>
    <row r="682" spans="3:18"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</row>
    <row r="683" spans="3:18"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</row>
    <row r="684" spans="3:18"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</row>
    <row r="685" spans="3:18"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</row>
    <row r="686" spans="3:18"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</row>
    <row r="687" spans="3:18"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</row>
    <row r="688" spans="3:18"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</row>
    <row r="689" spans="3:18"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</row>
    <row r="690" spans="3:18"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</row>
    <row r="691" spans="3:18"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</row>
    <row r="692" spans="3:18"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</row>
    <row r="693" spans="3:18"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</row>
    <row r="694" spans="3:18"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</row>
    <row r="695" spans="3:18"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</row>
    <row r="696" spans="3:18"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</row>
    <row r="697" spans="3:18"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</row>
    <row r="698" spans="3:18"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</row>
    <row r="699" spans="3:18"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</row>
    <row r="700" spans="3:18"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</row>
    <row r="701" spans="3:18"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</row>
    <row r="702" spans="3:18"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</row>
    <row r="703" spans="3:18"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</row>
    <row r="704" spans="3:18"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</row>
    <row r="705" spans="3:18"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</row>
    <row r="706" spans="3:18"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</row>
    <row r="707" spans="3:18"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</row>
    <row r="708" spans="3:18"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</row>
    <row r="709" spans="3:18"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</row>
    <row r="710" spans="3:18"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</row>
    <row r="711" spans="3:18"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</row>
    <row r="712" spans="3:18"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</row>
    <row r="713" spans="3:18"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</row>
    <row r="714" spans="3:18"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</row>
    <row r="715" spans="3:18"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</row>
    <row r="716" spans="3:18"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</row>
    <row r="717" spans="3:18"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</row>
    <row r="718" spans="3:18"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</row>
    <row r="719" spans="3:18"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</row>
    <row r="720" spans="3:18"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</row>
    <row r="721" spans="3:18"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</row>
    <row r="722" spans="3:18"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</row>
    <row r="723" spans="3:18"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</row>
    <row r="724" spans="3:18"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</row>
    <row r="725" spans="3:18"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</row>
    <row r="726" spans="3:18"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</row>
    <row r="727" spans="3:18"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3:18"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3:18"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3:18"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3:18"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3:18"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3:18"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3:18"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3:18"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3:18"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3:18"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3:18"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3:18"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3:18"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3:18"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3:18"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3:18"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3:18"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3:18"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3:18"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3:18"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3:18"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3:18"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3:18"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3:18"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3:18"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3:18"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3:18"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3:18"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3:18"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3:18"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3:18"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3:18"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3:18"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3:18"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3:18"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3:18"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3:18"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3:18"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3:18"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3:18"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3:18"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3:18"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3:18"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3:18"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3:18"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3:18"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3:18"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3:18"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  <row r="776" spans="3:18"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</row>
    <row r="777" spans="3:18"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</row>
    <row r="778" spans="3:18"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</row>
    <row r="779" spans="3:18"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</row>
    <row r="780" spans="3:18"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</row>
    <row r="781" spans="3:18"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</row>
    <row r="782" spans="3:18"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</row>
    <row r="783" spans="3:18"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</row>
    <row r="784" spans="3:18"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</row>
    <row r="785" spans="3:18"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</row>
    <row r="786" spans="3:18"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</row>
    <row r="787" spans="3:18"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</row>
    <row r="788" spans="3:18"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</row>
    <row r="789" spans="3:18"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</row>
    <row r="790" spans="3:18"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</row>
    <row r="791" spans="3:18"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</row>
    <row r="792" spans="3:18"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</row>
    <row r="793" spans="3:18"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</row>
    <row r="794" spans="3:18"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</row>
    <row r="795" spans="3:18"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</row>
    <row r="796" spans="3:18"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</row>
    <row r="797" spans="3:18"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</row>
    <row r="798" spans="3:18"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</row>
    <row r="799" spans="3:18"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</row>
    <row r="800" spans="3:18"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</row>
    <row r="801" spans="3:18"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</row>
    <row r="802" spans="3:18"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</row>
    <row r="803" spans="3:18"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</row>
    <row r="804" spans="3:18"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</row>
    <row r="805" spans="3:18"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</row>
    <row r="806" spans="3:18"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</row>
    <row r="807" spans="3:18"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</row>
    <row r="808" spans="3:18"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</row>
    <row r="809" spans="3:18"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</row>
    <row r="810" spans="3:18"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</row>
    <row r="811" spans="3:18"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</row>
    <row r="812" spans="3:18"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</row>
    <row r="813" spans="3:18"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</row>
    <row r="814" spans="3:18"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</row>
    <row r="815" spans="3:18"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</row>
    <row r="816" spans="3:18"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</row>
    <row r="817" spans="3:18"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</row>
    <row r="818" spans="3:18"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</row>
    <row r="819" spans="3:18"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</row>
    <row r="820" spans="3:18"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</row>
    <row r="821" spans="3:18"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</row>
    <row r="822" spans="3:18"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</row>
    <row r="823" spans="3:18"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</row>
    <row r="824" spans="3:18"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</row>
    <row r="825" spans="3:18"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</row>
    <row r="826" spans="3:18"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</row>
    <row r="827" spans="3:18"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</row>
    <row r="828" spans="3:18"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</row>
    <row r="829" spans="3:18"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</row>
    <row r="830" spans="3:18"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</row>
    <row r="831" spans="3:18"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</row>
    <row r="832" spans="3:18"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</row>
    <row r="833" spans="3:18"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</row>
    <row r="834" spans="3:18"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</row>
    <row r="835" spans="3:18"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</row>
    <row r="836" spans="3:18"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</row>
    <row r="837" spans="3:18"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</row>
    <row r="838" spans="3:18"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</row>
    <row r="839" spans="3:18"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</row>
    <row r="840" spans="3:18"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</row>
    <row r="841" spans="3:18"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</row>
    <row r="842" spans="3:18"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</row>
    <row r="843" spans="3:18"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</row>
    <row r="844" spans="3:18"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</row>
    <row r="845" spans="3:18"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</row>
    <row r="846" spans="3:18"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</row>
    <row r="847" spans="3:18"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</row>
    <row r="848" spans="3:18"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</row>
    <row r="849" spans="3:18"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</row>
    <row r="850" spans="3:18"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</row>
    <row r="851" spans="3:18"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</row>
    <row r="852" spans="3:18"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</row>
    <row r="853" spans="3:18"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</row>
    <row r="854" spans="3:18"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</row>
    <row r="855" spans="3:18"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</row>
    <row r="856" spans="3:18"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</row>
    <row r="857" spans="3:18"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</row>
    <row r="858" spans="3:18"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</row>
    <row r="859" spans="3:18"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</row>
    <row r="860" spans="3:18"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</row>
    <row r="861" spans="3:18"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</row>
    <row r="862" spans="3:18"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</row>
    <row r="863" spans="3:18"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</row>
    <row r="864" spans="3:18"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</row>
    <row r="865" spans="3:18"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</row>
    <row r="866" spans="3:18"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</row>
    <row r="867" spans="3:18"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</row>
    <row r="868" spans="3:18"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</row>
    <row r="869" spans="3:18"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</row>
    <row r="870" spans="3:18"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</row>
    <row r="871" spans="3:18"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</row>
    <row r="872" spans="3:18"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</row>
    <row r="873" spans="3:18"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</row>
    <row r="874" spans="3:18"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</row>
    <row r="875" spans="3:18"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</row>
    <row r="876" spans="3:18"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</row>
    <row r="877" spans="3:18"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</row>
    <row r="878" spans="3:18"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</row>
    <row r="879" spans="3:18"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</row>
    <row r="880" spans="3:18"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</row>
    <row r="881" spans="3:18"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</row>
    <row r="882" spans="3:18"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</row>
    <row r="883" spans="3:18"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</row>
    <row r="884" spans="3:18"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</row>
    <row r="885" spans="3:18"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</row>
    <row r="886" spans="3:18"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</row>
    <row r="887" spans="3:18"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</row>
    <row r="888" spans="3:18"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</row>
    <row r="889" spans="3:18"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</row>
    <row r="890" spans="3:18"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</row>
    <row r="891" spans="3:18"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</row>
    <row r="892" spans="3:18"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</row>
    <row r="893" spans="3:18"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</row>
    <row r="894" spans="3:18"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</row>
    <row r="895" spans="3:18"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</row>
    <row r="896" spans="3:18"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</row>
    <row r="897" spans="3:18"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</row>
    <row r="898" spans="3:18"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</row>
    <row r="899" spans="3:18"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</row>
    <row r="900" spans="3:18"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</row>
    <row r="901" spans="3:18"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</row>
    <row r="902" spans="3:18"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</row>
    <row r="903" spans="3:18"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</row>
    <row r="904" spans="3:18"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</row>
    <row r="905" spans="3:18"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</row>
    <row r="906" spans="3:18"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</row>
    <row r="907" spans="3:18"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</row>
    <row r="908" spans="3:18"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</row>
    <row r="909" spans="3:18"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</row>
    <row r="910" spans="3:18"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</row>
    <row r="911" spans="3:18"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</row>
    <row r="912" spans="3:18"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</row>
    <row r="913" spans="3:18"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</row>
    <row r="914" spans="3:18"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</row>
    <row r="915" spans="3:18"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</row>
    <row r="916" spans="3:18"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</row>
    <row r="917" spans="3:18"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</row>
    <row r="918" spans="3:18"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</row>
    <row r="919" spans="3:18"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</row>
    <row r="920" spans="3:18"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</row>
    <row r="921" spans="3:18"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</row>
    <row r="922" spans="3:18"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</row>
    <row r="923" spans="3:18"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</row>
    <row r="924" spans="3:18"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</row>
    <row r="925" spans="3:18"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</row>
    <row r="926" spans="3:18"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</row>
    <row r="927" spans="3:18"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</row>
    <row r="928" spans="3:18"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</row>
    <row r="929" spans="3:18"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</row>
    <row r="930" spans="3:18"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</row>
    <row r="931" spans="3:18"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</row>
    <row r="932" spans="3:18"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</row>
    <row r="933" spans="3:18"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</row>
    <row r="934" spans="3:18"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</row>
    <row r="935" spans="3:18"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</row>
    <row r="936" spans="3:18"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</row>
    <row r="937" spans="3:18"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</row>
    <row r="938" spans="3:18"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</row>
    <row r="939" spans="3:18"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</row>
    <row r="940" spans="3:18"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</row>
    <row r="941" spans="3:18"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</row>
    <row r="942" spans="3:18"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</row>
    <row r="943" spans="3:18"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</row>
    <row r="944" spans="3:18"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</row>
    <row r="945" spans="3:18"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</row>
    <row r="946" spans="3:18"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</row>
    <row r="947" spans="3:18"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</row>
    <row r="948" spans="3:18"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</row>
    <row r="949" spans="3:18"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</row>
    <row r="950" spans="3:18"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</row>
    <row r="951" spans="3:18"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</row>
    <row r="952" spans="3:18"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</row>
    <row r="953" spans="3:18"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</row>
    <row r="954" spans="3:18"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</row>
    <row r="955" spans="3:18"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</row>
    <row r="956" spans="3:18"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</row>
    <row r="957" spans="3:18"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</row>
    <row r="958" spans="3:18"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</row>
    <row r="959" spans="3:18"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</row>
    <row r="960" spans="3:18"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</row>
    <row r="961" spans="3:18"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</row>
    <row r="962" spans="3:18"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</row>
    <row r="963" spans="3:18"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</row>
    <row r="964" spans="3:18"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</row>
    <row r="965" spans="3:18"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</row>
    <row r="966" spans="3:18"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</row>
    <row r="967" spans="3:18"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</row>
    <row r="968" spans="3:18"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</row>
    <row r="969" spans="3:18"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</row>
    <row r="970" spans="3:18"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</row>
    <row r="971" spans="3:18"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</row>
    <row r="972" spans="3:18"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</row>
    <row r="973" spans="3:18"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</row>
    <row r="974" spans="3:18"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</row>
    <row r="975" spans="3:18"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</row>
    <row r="976" spans="3:18"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</row>
    <row r="977" spans="3:18"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</row>
    <row r="978" spans="3:18"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</row>
    <row r="979" spans="3:18"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</row>
    <row r="980" spans="3:18"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</row>
    <row r="981" spans="3:18"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</row>
    <row r="982" spans="3:18"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</row>
    <row r="983" spans="3:18"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</row>
    <row r="984" spans="3:18"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</row>
    <row r="985" spans="3:18"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</row>
    <row r="986" spans="3:18"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</row>
    <row r="987" spans="3:18"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</row>
    <row r="988" spans="3:18"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</row>
    <row r="989" spans="3:18"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</row>
    <row r="990" spans="3:18"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</row>
    <row r="991" spans="3:18"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</row>
    <row r="992" spans="3:18"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</row>
    <row r="993" spans="3:18"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</row>
    <row r="994" spans="3:18"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</row>
    <row r="995" spans="3:18"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</row>
    <row r="996" spans="3:18"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</row>
    <row r="997" spans="3:18"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</row>
    <row r="998" spans="3:18"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</row>
    <row r="999" spans="3:18"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</row>
    <row r="1000" spans="3:18"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</row>
    <row r="1001" spans="3:18"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</row>
    <row r="1002" spans="3:18"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</row>
    <row r="1003" spans="3:18"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</row>
    <row r="1004" spans="3:18"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</row>
    <row r="1005" spans="3:18"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</row>
    <row r="1006" spans="3:18"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</row>
    <row r="1007" spans="3:18"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</row>
    <row r="1008" spans="3:18"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</row>
    <row r="1009" spans="3:18"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</row>
    <row r="1010" spans="3:18"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</row>
    <row r="1011" spans="3:18"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</row>
    <row r="1012" spans="3:18"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</row>
    <row r="1013" spans="3:18"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</row>
    <row r="1014" spans="3:18"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</row>
    <row r="1015" spans="3:18"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</row>
    <row r="1016" spans="3:18"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</row>
    <row r="1017" spans="3:18"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</row>
    <row r="1018" spans="3:18"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</row>
    <row r="1019" spans="3:18"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</row>
    <row r="1020" spans="3:18"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</row>
    <row r="1021" spans="3:18"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</row>
    <row r="1022" spans="3:18"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</row>
    <row r="1023" spans="3:18"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</row>
    <row r="1024" spans="3:18"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</row>
    <row r="1025" spans="3:18"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</row>
    <row r="1026" spans="3:18"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</row>
    <row r="1027" spans="3:18"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</row>
    <row r="1028" spans="3:18"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</row>
    <row r="1029" spans="3:18"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</row>
    <row r="1030" spans="3:18"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</row>
    <row r="1031" spans="3:18"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</row>
    <row r="1032" spans="3:18"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</row>
    <row r="1033" spans="3:18"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</row>
    <row r="1034" spans="3:18"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</row>
    <row r="1035" spans="3:18"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</row>
    <row r="1036" spans="3:18"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</row>
    <row r="1037" spans="3:18"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</row>
    <row r="1038" spans="3:18"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</row>
    <row r="1039" spans="3:18"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</row>
    <row r="1040" spans="3:18"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</row>
    <row r="1041" spans="3:18"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</row>
    <row r="1042" spans="3:18"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</row>
    <row r="1043" spans="3:18"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</row>
    <row r="1044" spans="3:18"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</row>
    <row r="1045" spans="3:18"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</row>
    <row r="1046" spans="3:18"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</row>
    <row r="1047" spans="3:18"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</row>
    <row r="1048" spans="3:18"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</row>
    <row r="1049" spans="3:18"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</row>
    <row r="1050" spans="3:18"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</row>
    <row r="1051" spans="3:18"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</row>
    <row r="1052" spans="3:18"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</row>
    <row r="1053" spans="3:18"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</row>
    <row r="1054" spans="3:18"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</row>
    <row r="1055" spans="3:18"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</row>
    <row r="1056" spans="3:18"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</row>
  </sheetData>
  <sheetProtection algorithmName="SHA-512" hashValue="k2b+l/JOeAuy5CahEIBSu4lYOL8KrEfs86ugAu1RxoOVtObZSWp3a1eyjL41DDVp61AYT+38ChjLYzbROrMaMg==" saltValue="X5ddTaB3w1Hal14DvSmljw==" spinCount="100000" sheet="1" formatColumns="0" formatRows="0"/>
  <mergeCells count="186">
    <mergeCell ref="C86:E86"/>
    <mergeCell ref="C85:E85"/>
    <mergeCell ref="C87:E87"/>
    <mergeCell ref="C88:E88"/>
    <mergeCell ref="K86:R86"/>
    <mergeCell ref="C35:E35"/>
    <mergeCell ref="C36:E36"/>
    <mergeCell ref="C37:E37"/>
    <mergeCell ref="C38:E38"/>
    <mergeCell ref="C39:E39"/>
    <mergeCell ref="C40:E40"/>
    <mergeCell ref="C41:E41"/>
    <mergeCell ref="C42:E42"/>
    <mergeCell ref="C43:E43"/>
    <mergeCell ref="C44:E44"/>
    <mergeCell ref="C45:E45"/>
    <mergeCell ref="K57:R57"/>
    <mergeCell ref="K58:R58"/>
    <mergeCell ref="K59:R59"/>
    <mergeCell ref="K60:R60"/>
    <mergeCell ref="K61:R61"/>
    <mergeCell ref="K62:R62"/>
    <mergeCell ref="K63:R63"/>
    <mergeCell ref="K80:R81"/>
    <mergeCell ref="C14:D14"/>
    <mergeCell ref="C15:D15"/>
    <mergeCell ref="C23:D23"/>
    <mergeCell ref="E23:F23"/>
    <mergeCell ref="G23:H23"/>
    <mergeCell ref="C33:E34"/>
    <mergeCell ref="F33:H33"/>
    <mergeCell ref="B5:B8"/>
    <mergeCell ref="C5:O5"/>
    <mergeCell ref="C24:D24"/>
    <mergeCell ref="C20:D21"/>
    <mergeCell ref="C22:D22"/>
    <mergeCell ref="C26:D26"/>
    <mergeCell ref="C27:D27"/>
    <mergeCell ref="C25:D25"/>
    <mergeCell ref="I33:I34"/>
    <mergeCell ref="C12:D12"/>
    <mergeCell ref="C13:D13"/>
    <mergeCell ref="C16:D16"/>
    <mergeCell ref="C17:D17"/>
    <mergeCell ref="G20:H21"/>
    <mergeCell ref="G22:H22"/>
    <mergeCell ref="G24:H24"/>
    <mergeCell ref="G25:H25"/>
    <mergeCell ref="G83:H83"/>
    <mergeCell ref="J53:J54"/>
    <mergeCell ref="K73:R73"/>
    <mergeCell ref="K74:R74"/>
    <mergeCell ref="K75:R75"/>
    <mergeCell ref="K76:R76"/>
    <mergeCell ref="K77:R77"/>
    <mergeCell ref="K64:R64"/>
    <mergeCell ref="K65:R65"/>
    <mergeCell ref="G60:H60"/>
    <mergeCell ref="G61:H61"/>
    <mergeCell ref="G62:H62"/>
    <mergeCell ref="G63:H63"/>
    <mergeCell ref="J68:J69"/>
    <mergeCell ref="F68:H68"/>
    <mergeCell ref="G69:H69"/>
    <mergeCell ref="I53:I54"/>
    <mergeCell ref="K56:R56"/>
    <mergeCell ref="I80:I81"/>
    <mergeCell ref="J80:J81"/>
    <mergeCell ref="F80:H80"/>
    <mergeCell ref="G64:H64"/>
    <mergeCell ref="G65:H65"/>
    <mergeCell ref="G81:H81"/>
    <mergeCell ref="K49:R49"/>
    <mergeCell ref="K37:R37"/>
    <mergeCell ref="K38:R38"/>
    <mergeCell ref="K39:R39"/>
    <mergeCell ref="G84:H84"/>
    <mergeCell ref="G85:H85"/>
    <mergeCell ref="G86:H86"/>
    <mergeCell ref="G87:H87"/>
    <mergeCell ref="G88:H88"/>
    <mergeCell ref="K68:R69"/>
    <mergeCell ref="K71:R71"/>
    <mergeCell ref="K83:R83"/>
    <mergeCell ref="K84:R84"/>
    <mergeCell ref="K85:R85"/>
    <mergeCell ref="G71:H71"/>
    <mergeCell ref="G72:H72"/>
    <mergeCell ref="G73:H73"/>
    <mergeCell ref="G74:H74"/>
    <mergeCell ref="G75:H75"/>
    <mergeCell ref="G76:H76"/>
    <mergeCell ref="G77:H77"/>
    <mergeCell ref="K88:R88"/>
    <mergeCell ref="K87:R87"/>
    <mergeCell ref="I68:I69"/>
    <mergeCell ref="J33:J34"/>
    <mergeCell ref="K33:R34"/>
    <mergeCell ref="K35:R35"/>
    <mergeCell ref="K36:R36"/>
    <mergeCell ref="K40:R40"/>
    <mergeCell ref="K46:R46"/>
    <mergeCell ref="K47:R47"/>
    <mergeCell ref="K48:R48"/>
    <mergeCell ref="G40:H40"/>
    <mergeCell ref="G41:H41"/>
    <mergeCell ref="G42:H42"/>
    <mergeCell ref="G43:H43"/>
    <mergeCell ref="C65:E65"/>
    <mergeCell ref="K50:R50"/>
    <mergeCell ref="K53:R54"/>
    <mergeCell ref="K72:R72"/>
    <mergeCell ref="C3:R3"/>
    <mergeCell ref="C4:R4"/>
    <mergeCell ref="C6:G6"/>
    <mergeCell ref="C9:D10"/>
    <mergeCell ref="E9:E10"/>
    <mergeCell ref="F9:F10"/>
    <mergeCell ref="G9:G10"/>
    <mergeCell ref="H9:H10"/>
    <mergeCell ref="I9:I10"/>
    <mergeCell ref="J9:J10"/>
    <mergeCell ref="K9:K10"/>
    <mergeCell ref="L9:Q9"/>
    <mergeCell ref="R9:R10"/>
    <mergeCell ref="K41:R41"/>
    <mergeCell ref="K42:R42"/>
    <mergeCell ref="K43:R43"/>
    <mergeCell ref="K44:R44"/>
    <mergeCell ref="K45:R45"/>
    <mergeCell ref="G44:H44"/>
    <mergeCell ref="G45:H45"/>
    <mergeCell ref="G59:H59"/>
    <mergeCell ref="C50:E50"/>
    <mergeCell ref="C53:E54"/>
    <mergeCell ref="F53:H53"/>
    <mergeCell ref="C56:E56"/>
    <mergeCell ref="G50:H50"/>
    <mergeCell ref="G54:H54"/>
    <mergeCell ref="G56:H56"/>
    <mergeCell ref="C59:E59"/>
    <mergeCell ref="C46:E46"/>
    <mergeCell ref="C47:E47"/>
    <mergeCell ref="C48:E48"/>
    <mergeCell ref="C49:E49"/>
    <mergeCell ref="G48:H48"/>
    <mergeCell ref="G49:H49"/>
    <mergeCell ref="G47:H47"/>
    <mergeCell ref="C57:E57"/>
    <mergeCell ref="C58:E58"/>
    <mergeCell ref="G57:H57"/>
    <mergeCell ref="G58:H58"/>
    <mergeCell ref="G46:H46"/>
    <mergeCell ref="G26:H26"/>
    <mergeCell ref="G27:H27"/>
    <mergeCell ref="G28:H28"/>
    <mergeCell ref="G34:H34"/>
    <mergeCell ref="G35:H35"/>
    <mergeCell ref="G36:H36"/>
    <mergeCell ref="G37:H37"/>
    <mergeCell ref="G38:H38"/>
    <mergeCell ref="G39:H39"/>
    <mergeCell ref="C84:E84"/>
    <mergeCell ref="E20:F21"/>
    <mergeCell ref="E22:F22"/>
    <mergeCell ref="E24:F24"/>
    <mergeCell ref="E25:F25"/>
    <mergeCell ref="E26:F26"/>
    <mergeCell ref="E27:F27"/>
    <mergeCell ref="C28:D28"/>
    <mergeCell ref="E28:F28"/>
    <mergeCell ref="C71:E71"/>
    <mergeCell ref="C72:E72"/>
    <mergeCell ref="C73:E73"/>
    <mergeCell ref="C74:E74"/>
    <mergeCell ref="C75:E75"/>
    <mergeCell ref="C76:E76"/>
    <mergeCell ref="C77:E77"/>
    <mergeCell ref="C80:E81"/>
    <mergeCell ref="C83:E83"/>
    <mergeCell ref="C68:E69"/>
    <mergeCell ref="C60:E60"/>
    <mergeCell ref="C61:E61"/>
    <mergeCell ref="C62:E62"/>
    <mergeCell ref="C63:E63"/>
    <mergeCell ref="C64:E64"/>
  </mergeCells>
  <dataValidations count="1">
    <dataValidation allowBlank="1" sqref="F35:F50 F56:F65 F71:F77" xr:uid="{00000000-0002-0000-0600-000000000000}"/>
  </dataValidations>
  <pageMargins left="0.70866141732283472" right="0.70866141732283472" top="0.74803149606299213" bottom="0.74803149606299213" header="0" footer="0"/>
  <pageSetup paperSize="9" scale="32" fitToHeight="3" orientation="landscape" r:id="rId1"/>
  <ignoredErrors>
    <ignoredError sqref="E28 G28 C22:D2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xr:uid="{00000000-0002-0000-0600-000001000000}">
          <x14:formula1>
            <xm:f>'Datos 2'!$D$4:$D$5</xm:f>
          </x14:formula1>
          <xm:sqref>F12:G17 K12:K17</xm:sqref>
        </x14:dataValidation>
        <x14:dataValidation type="list" allowBlank="1" xr:uid="{00000000-0002-0000-0600-000002000000}">
          <x14:formula1>
            <xm:f>'Datos 2'!$G$3:$G$9</xm:f>
          </x14:formula1>
          <xm:sqref>I72:I77 I56:I65 I83:I88 I35:I50</xm:sqref>
        </x14:dataValidation>
        <x14:dataValidation type="list" allowBlank="1" xr:uid="{00000000-0002-0000-0600-000003000000}">
          <x14:formula1>
            <xm:f>'Datos 2'!$G$13:$G$17</xm:f>
          </x14:formula1>
          <xm:sqref>E12:E17</xm:sqref>
        </x14:dataValidation>
        <x14:dataValidation type="list" allowBlank="1" showErrorMessage="1" xr:uid="{00000000-0002-0000-0600-000004000000}">
          <x14:formula1>
            <xm:f>'Datos 2'!$L$136:$L$156</xm:f>
          </x14:formula1>
          <xm:sqref>E84:E88</xm:sqref>
        </x14:dataValidation>
        <x14:dataValidation type="list" allowBlank="1" xr:uid="{00000000-0002-0000-0600-000005000000}">
          <x14:formula1>
            <xm:f>'Datos 2'!$M$96:$M$109</xm:f>
          </x14:formula1>
          <xm:sqref>E56:E65</xm:sqref>
        </x14:dataValidation>
        <x14:dataValidation type="list" allowBlank="1" xr:uid="{00000000-0002-0000-0600-000006000000}">
          <x14:formula1>
            <xm:f>'Datos 2'!$N$4:$N$56</xm:f>
          </x14:formula1>
          <xm:sqref>E36:E50</xm:sqref>
        </x14:dataValidation>
        <x14:dataValidation type="list" allowBlank="1" xr:uid="{00000000-0002-0000-0600-000007000000}">
          <x14:formula1>
            <xm:f>'Datos 2'!$O$117:$O$131</xm:f>
          </x14:formula1>
          <xm:sqref>E71:E77</xm:sqref>
        </x14:dataValidation>
        <x14:dataValidation type="list" allowBlank="1" xr:uid="{00000000-0002-0000-0600-000008000000}">
          <x14:formula1>
            <xm:f>'Datos 1'!$L$4:$L$5</xm:f>
          </x14:formula1>
          <xm:sqref>C12:D17</xm:sqref>
        </x14:dataValidation>
        <x14:dataValidation type="list" allowBlank="1" showErrorMessage="1" xr:uid="{00000000-0002-0000-0600-000009000000}">
          <x14:formula1>
            <xm:f>Hoja1!$D$3</xm:f>
          </x14:formula1>
          <xm:sqref>C83:C88 D84:D88</xm:sqref>
        </x14:dataValidation>
        <x14:dataValidation type="list" allowBlank="1" xr:uid="{00000000-0002-0000-0600-00000A000000}">
          <x14:formula1>
            <xm:f>Hoja1!$B$3:$B$8</xm:f>
          </x14:formula1>
          <xm:sqref>C56:D65</xm:sqref>
        </x14:dataValidation>
        <x14:dataValidation type="list" allowBlank="1" xr:uid="{00000000-0002-0000-0600-00000B000000}">
          <x14:formula1>
            <xm:f>Hoja1!$C$3:$C$6</xm:f>
          </x14:formula1>
          <xm:sqref>C71:D77</xm:sqref>
        </x14:dataValidation>
        <x14:dataValidation type="list" allowBlank="1" showErrorMessage="1" xr:uid="{00000000-0002-0000-0600-00000C000000}">
          <x14:formula1>
            <xm:f>Hoja1!$A$7:$A$24</xm:f>
          </x14:formula1>
          <xm:sqref>C35:C50 D36:D50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>
    <tabColor rgb="FF00B050"/>
  </sheetPr>
  <dimension ref="A1:AH1054"/>
  <sheetViews>
    <sheetView showGridLines="0" view="pageBreakPreview" topLeftCell="A76" zoomScaleNormal="96" zoomScaleSheetLayoutView="100" workbookViewId="0">
      <selection activeCell="X65" sqref="X65"/>
    </sheetView>
  </sheetViews>
  <sheetFormatPr baseColWidth="10" defaultColWidth="12.75" defaultRowHeight="15" customHeight="1"/>
  <cols>
    <col min="1" max="1" width="3.75" customWidth="1"/>
    <col min="2" max="2" width="2.75" customWidth="1"/>
    <col min="3" max="3" width="5.75" customWidth="1"/>
    <col min="4" max="4" width="7" customWidth="1"/>
    <col min="5" max="5" width="8.75" customWidth="1"/>
    <col min="6" max="6" width="10.75" customWidth="1"/>
    <col min="7" max="7" width="9.75" customWidth="1"/>
    <col min="8" max="8" width="9" customWidth="1"/>
    <col min="9" max="9" width="4.125" customWidth="1"/>
    <col min="10" max="10" width="6.25" customWidth="1"/>
    <col min="11" max="12" width="7.5" customWidth="1"/>
    <col min="13" max="13" width="6.375" customWidth="1"/>
    <col min="14" max="14" width="7.25" customWidth="1"/>
    <col min="15" max="15" width="6.25" customWidth="1"/>
    <col min="16" max="16" width="7.5" customWidth="1"/>
    <col min="17" max="17" width="6.25" customWidth="1"/>
    <col min="18" max="18" width="7.25" customWidth="1"/>
    <col min="19" max="19" width="6.25" customWidth="1"/>
    <col min="20" max="20" width="7.75" customWidth="1"/>
    <col min="21" max="21" width="6.25" customWidth="1"/>
    <col min="22" max="22" width="5.75" customWidth="1"/>
    <col min="23" max="24" width="7.75" customWidth="1"/>
    <col min="25" max="25" width="3.75" customWidth="1"/>
    <col min="26" max="34" width="10.75" customWidth="1"/>
  </cols>
  <sheetData>
    <row r="1" spans="1:34" ht="12.75" customHeight="1" thickBot="1">
      <c r="A1" s="439"/>
      <c r="B1" s="440"/>
      <c r="C1" s="440"/>
      <c r="D1" s="440"/>
      <c r="E1" s="440"/>
      <c r="F1" s="440"/>
      <c r="G1" s="440"/>
      <c r="H1" s="440"/>
      <c r="I1" s="440"/>
      <c r="J1" s="440"/>
      <c r="K1" s="440"/>
      <c r="L1" s="440"/>
      <c r="M1" s="440"/>
      <c r="N1" s="441"/>
      <c r="O1" s="441"/>
      <c r="P1" s="441"/>
      <c r="Q1" s="441"/>
      <c r="R1" s="441"/>
      <c r="S1" s="441"/>
      <c r="T1" s="441"/>
      <c r="U1" s="441"/>
      <c r="V1" s="441"/>
      <c r="W1" s="441"/>
      <c r="X1" s="441"/>
      <c r="Y1" s="441"/>
      <c r="Z1" s="441"/>
      <c r="AA1" s="441"/>
      <c r="AB1" s="441"/>
      <c r="AC1" s="441"/>
      <c r="AD1" s="441"/>
      <c r="AE1" s="441"/>
      <c r="AF1" s="441"/>
      <c r="AG1" s="441"/>
      <c r="AH1" s="441"/>
    </row>
    <row r="2" spans="1:34" ht="12.75" customHeight="1" thickBot="1">
      <c r="A2" s="442"/>
      <c r="B2" s="443"/>
      <c r="C2" s="444"/>
      <c r="D2" s="444"/>
      <c r="E2" s="444"/>
      <c r="F2" s="444"/>
      <c r="G2" s="444"/>
      <c r="H2" s="444"/>
      <c r="I2" s="444"/>
      <c r="J2" s="444"/>
      <c r="K2" s="444"/>
      <c r="L2" s="444"/>
      <c r="M2" s="444"/>
      <c r="N2" s="445"/>
      <c r="O2" s="445"/>
      <c r="P2" s="445"/>
      <c r="Q2" s="445"/>
      <c r="R2" s="445"/>
      <c r="S2" s="445"/>
      <c r="T2" s="445"/>
      <c r="U2" s="445"/>
      <c r="V2" s="445"/>
      <c r="W2" s="446"/>
      <c r="X2" s="446"/>
      <c r="Y2" s="447"/>
      <c r="Z2" s="441"/>
      <c r="AA2" s="441"/>
      <c r="AB2" s="441"/>
      <c r="AC2" s="441"/>
      <c r="AD2" s="441"/>
      <c r="AE2" s="441"/>
      <c r="AF2" s="441"/>
      <c r="AG2" s="441"/>
      <c r="AH2" s="441"/>
    </row>
    <row r="3" spans="1:34" ht="17.25" customHeight="1" thickBot="1">
      <c r="A3" s="405"/>
      <c r="B3" s="448"/>
      <c r="C3" s="2194" t="s">
        <v>0</v>
      </c>
      <c r="D3" s="2195"/>
      <c r="E3" s="2195"/>
      <c r="F3" s="2195"/>
      <c r="G3" s="2195"/>
      <c r="H3" s="2195"/>
      <c r="I3" s="2195"/>
      <c r="J3" s="2195"/>
      <c r="K3" s="2195"/>
      <c r="L3" s="2195"/>
      <c r="M3" s="2195"/>
      <c r="N3" s="2195"/>
      <c r="O3" s="2195"/>
      <c r="P3" s="2195"/>
      <c r="Q3" s="2195"/>
      <c r="R3" s="2195"/>
      <c r="S3" s="2195"/>
      <c r="T3" s="2195"/>
      <c r="U3" s="2195"/>
      <c r="V3" s="2195"/>
      <c r="W3" s="2195"/>
      <c r="X3" s="2196"/>
      <c r="Y3" s="449"/>
      <c r="Z3" s="405"/>
    </row>
    <row r="4" spans="1:34" ht="17.25" thickBot="1">
      <c r="A4" s="405"/>
      <c r="B4" s="448"/>
      <c r="C4" s="2191" t="s">
        <v>57</v>
      </c>
      <c r="D4" s="2192"/>
      <c r="E4" s="2192"/>
      <c r="F4" s="2192"/>
      <c r="G4" s="2192"/>
      <c r="H4" s="2192"/>
      <c r="I4" s="2192"/>
      <c r="J4" s="2192"/>
      <c r="K4" s="2192"/>
      <c r="L4" s="2192"/>
      <c r="M4" s="2192"/>
      <c r="N4" s="2192"/>
      <c r="O4" s="2192"/>
      <c r="P4" s="2192"/>
      <c r="Q4" s="2192"/>
      <c r="R4" s="2192"/>
      <c r="S4" s="2192"/>
      <c r="T4" s="2192"/>
      <c r="U4" s="2192"/>
      <c r="V4" s="2192"/>
      <c r="W4" s="2192"/>
      <c r="X4" s="2193"/>
      <c r="Y4" s="449"/>
      <c r="Z4" s="405"/>
    </row>
    <row r="5" spans="1:34" ht="12.75" customHeight="1" thickBot="1">
      <c r="A5" s="442"/>
      <c r="B5" s="450"/>
      <c r="C5" s="451"/>
      <c r="D5" s="451"/>
      <c r="E5" s="451"/>
      <c r="F5" s="451"/>
      <c r="G5" s="451"/>
      <c r="H5" s="451"/>
      <c r="I5" s="451"/>
      <c r="J5" s="451"/>
      <c r="K5" s="451"/>
      <c r="L5" s="451"/>
      <c r="M5" s="451"/>
      <c r="N5" s="451"/>
      <c r="O5" s="451"/>
      <c r="P5" s="451"/>
      <c r="Q5" s="451"/>
      <c r="R5" s="451"/>
      <c r="S5" s="451"/>
      <c r="T5" s="451"/>
      <c r="U5" s="451"/>
      <c r="V5" s="451"/>
      <c r="W5" s="451"/>
      <c r="X5" s="451"/>
      <c r="Y5" s="452"/>
      <c r="Z5" s="441"/>
      <c r="AA5" s="441"/>
      <c r="AB5" s="441"/>
      <c r="AC5" s="441"/>
      <c r="AD5" s="441"/>
      <c r="AE5" s="441"/>
      <c r="AF5" s="441"/>
      <c r="AG5" s="441"/>
      <c r="AH5" s="441"/>
    </row>
    <row r="6" spans="1:34" ht="12.75" customHeight="1" thickBot="1">
      <c r="A6" s="442"/>
      <c r="B6" s="450"/>
      <c r="C6" s="453"/>
      <c r="D6" s="451"/>
      <c r="E6" s="451"/>
      <c r="F6" s="451"/>
      <c r="G6" s="451"/>
      <c r="H6" s="451"/>
      <c r="I6" s="451"/>
      <c r="J6" s="451"/>
      <c r="K6" s="451"/>
      <c r="L6" s="451"/>
      <c r="M6" s="451"/>
      <c r="N6" s="451"/>
      <c r="O6" s="451"/>
      <c r="P6" s="451"/>
      <c r="Q6" s="451"/>
      <c r="R6" s="451"/>
      <c r="S6" s="451"/>
      <c r="T6" s="451"/>
      <c r="U6" s="451"/>
      <c r="V6" s="451"/>
      <c r="W6" s="451"/>
      <c r="X6" s="451"/>
      <c r="Y6" s="452"/>
      <c r="Z6" s="441"/>
      <c r="AA6" s="441"/>
      <c r="AB6" s="441"/>
      <c r="AC6" s="441"/>
      <c r="AD6" s="441"/>
      <c r="AE6" s="441"/>
      <c r="AF6" s="441"/>
      <c r="AG6" s="441"/>
      <c r="AH6" s="441"/>
    </row>
    <row r="7" spans="1:34" ht="12.75" customHeight="1" thickBot="1">
      <c r="A7" s="454"/>
      <c r="B7" s="455"/>
      <c r="C7" s="104" t="s">
        <v>241</v>
      </c>
      <c r="D7" s="105"/>
      <c r="E7" s="105"/>
      <c r="F7" s="105"/>
      <c r="G7" s="105"/>
      <c r="H7" s="105"/>
      <c r="I7" s="105"/>
      <c r="J7" s="105"/>
      <c r="K7" s="105"/>
      <c r="L7" s="105"/>
      <c r="M7" s="402"/>
      <c r="N7" s="402"/>
      <c r="O7" s="402"/>
      <c r="P7" s="402"/>
      <c r="Q7" s="402"/>
      <c r="R7" s="402"/>
      <c r="S7" s="402"/>
      <c r="T7" s="402"/>
      <c r="U7" s="402"/>
      <c r="V7" s="402"/>
      <c r="W7" s="402"/>
      <c r="X7" s="402"/>
      <c r="Y7" s="456"/>
      <c r="Z7" s="1"/>
      <c r="AA7" s="1"/>
      <c r="AB7" s="1"/>
      <c r="AC7" s="1"/>
      <c r="AD7" s="1"/>
      <c r="AE7" s="1"/>
      <c r="AF7" s="1"/>
      <c r="AG7" s="1"/>
      <c r="AH7" s="1"/>
    </row>
    <row r="8" spans="1:34" ht="15.75" thickBot="1">
      <c r="A8" s="454"/>
      <c r="B8" s="455"/>
      <c r="C8" s="104"/>
      <c r="D8" s="105"/>
      <c r="E8" s="105"/>
      <c r="F8" s="105"/>
      <c r="G8" s="105"/>
      <c r="H8" s="105"/>
      <c r="I8" s="105"/>
      <c r="J8" s="105"/>
      <c r="K8" s="105"/>
      <c r="L8" s="105"/>
      <c r="M8" s="402"/>
      <c r="N8" s="402"/>
      <c r="O8" s="402"/>
      <c r="P8" s="402"/>
      <c r="Q8" s="402"/>
      <c r="R8" s="402"/>
      <c r="S8" s="402"/>
      <c r="T8" s="402"/>
      <c r="U8" s="402"/>
      <c r="V8" s="402"/>
      <c r="W8" s="402"/>
      <c r="X8" s="402"/>
      <c r="Y8" s="456"/>
      <c r="Z8" s="1"/>
      <c r="AA8" s="1"/>
      <c r="AB8" s="1"/>
      <c r="AC8" s="1"/>
      <c r="AD8" s="1"/>
      <c r="AE8" s="1"/>
      <c r="AF8" s="1"/>
      <c r="AG8" s="1"/>
      <c r="AH8" s="1"/>
    </row>
    <row r="9" spans="1:34" ht="12.75" customHeight="1" thickBot="1">
      <c r="A9" s="454"/>
      <c r="B9" s="455"/>
      <c r="C9" s="104" t="s">
        <v>242</v>
      </c>
      <c r="D9" s="105"/>
      <c r="E9" s="105"/>
      <c r="F9" s="105"/>
      <c r="G9" s="105"/>
      <c r="H9" s="105"/>
      <c r="I9" s="105"/>
      <c r="J9" s="105"/>
      <c r="K9" s="105"/>
      <c r="L9" s="105"/>
      <c r="M9" s="402"/>
      <c r="N9" s="402"/>
      <c r="O9" s="402"/>
      <c r="P9" s="402"/>
      <c r="Q9" s="402"/>
      <c r="R9" s="402"/>
      <c r="S9" s="402"/>
      <c r="T9" s="402"/>
      <c r="U9" s="402"/>
      <c r="V9" s="402"/>
      <c r="W9" s="402"/>
      <c r="X9" s="402"/>
      <c r="Y9" s="456"/>
      <c r="Z9" s="1"/>
      <c r="AA9" s="1"/>
      <c r="AB9" s="1"/>
      <c r="AC9" s="1"/>
      <c r="AD9" s="1"/>
      <c r="AE9" s="1"/>
      <c r="AF9" s="1"/>
      <c r="AG9" s="1"/>
      <c r="AH9" s="1"/>
    </row>
    <row r="10" spans="1:34" ht="12.75" customHeight="1" thickBot="1">
      <c r="A10" s="454"/>
      <c r="B10" s="455"/>
      <c r="C10" s="105"/>
      <c r="D10" s="105"/>
      <c r="E10" s="105"/>
      <c r="F10" s="105"/>
      <c r="G10" s="105"/>
      <c r="H10" s="105"/>
      <c r="I10" s="105"/>
      <c r="J10" s="105"/>
      <c r="K10" s="105"/>
      <c r="L10" s="105"/>
      <c r="M10" s="402"/>
      <c r="N10" s="402"/>
      <c r="O10" s="402"/>
      <c r="P10" s="402"/>
      <c r="Q10" s="402"/>
      <c r="R10" s="402"/>
      <c r="S10" s="402"/>
      <c r="T10" s="402"/>
      <c r="U10" s="402"/>
      <c r="V10" s="402"/>
      <c r="W10" s="402"/>
      <c r="X10" s="397"/>
      <c r="Y10" s="457"/>
      <c r="Z10" s="1"/>
      <c r="AA10" s="1"/>
      <c r="AB10" s="1"/>
      <c r="AC10" s="1"/>
      <c r="AD10" s="1"/>
      <c r="AE10" s="1"/>
      <c r="AF10" s="1"/>
      <c r="AG10" s="1"/>
      <c r="AH10" s="1"/>
    </row>
    <row r="11" spans="1:34" ht="12.75" customHeight="1" thickBot="1">
      <c r="A11" s="454"/>
      <c r="B11" s="455"/>
      <c r="C11" s="104" t="s">
        <v>243</v>
      </c>
      <c r="D11" s="105"/>
      <c r="E11" s="105"/>
      <c r="F11" s="105"/>
      <c r="G11" s="105"/>
      <c r="H11" s="105"/>
      <c r="I11" s="105"/>
      <c r="J11" s="263"/>
      <c r="K11" s="2032" t="s">
        <v>244</v>
      </c>
      <c r="L11" s="1743"/>
      <c r="M11" s="1982"/>
      <c r="N11" s="1968"/>
      <c r="O11" s="1981"/>
      <c r="P11" s="458"/>
      <c r="Q11" s="459"/>
      <c r="R11" s="459"/>
      <c r="S11" s="459"/>
      <c r="T11" s="459"/>
      <c r="U11" s="459"/>
      <c r="V11" s="460"/>
      <c r="W11" s="460"/>
      <c r="X11" s="397"/>
      <c r="Y11" s="461"/>
      <c r="Z11" s="1"/>
      <c r="AA11" s="1"/>
      <c r="AB11" s="1"/>
      <c r="AC11" s="1"/>
      <c r="AD11" s="1"/>
      <c r="AE11" s="1"/>
      <c r="AF11" s="1"/>
      <c r="AG11" s="1"/>
      <c r="AH11" s="1"/>
    </row>
    <row r="12" spans="1:34" ht="15.75" thickBot="1">
      <c r="A12" s="454"/>
      <c r="B12" s="455"/>
      <c r="C12" s="402"/>
      <c r="D12" s="402"/>
      <c r="E12" s="402"/>
      <c r="F12" s="402"/>
      <c r="G12" s="402"/>
      <c r="H12" s="402"/>
      <c r="I12" s="402"/>
      <c r="J12" s="402"/>
      <c r="K12" s="402"/>
      <c r="L12" s="402"/>
      <c r="M12" s="402"/>
      <c r="N12" s="402"/>
      <c r="O12" s="402"/>
      <c r="P12" s="462"/>
      <c r="Q12" s="463"/>
      <c r="R12" s="463"/>
      <c r="S12" s="463"/>
      <c r="T12" s="463"/>
      <c r="U12" s="463"/>
      <c r="V12" s="464"/>
      <c r="W12" s="464"/>
      <c r="X12" s="464"/>
      <c r="Y12" s="456"/>
      <c r="Z12" s="1"/>
      <c r="AA12" s="1"/>
      <c r="AB12" s="1"/>
      <c r="AC12" s="1"/>
      <c r="AD12" s="1"/>
      <c r="AE12" s="1"/>
      <c r="AF12" s="1"/>
      <c r="AG12" s="1"/>
      <c r="AH12" s="1"/>
    </row>
    <row r="13" spans="1:34" ht="28.5" customHeight="1" thickBot="1">
      <c r="A13" s="454"/>
      <c r="B13" s="455"/>
      <c r="C13" s="2026" t="s">
        <v>245</v>
      </c>
      <c r="D13" s="1775"/>
      <c r="E13" s="1775"/>
      <c r="F13" s="1775"/>
      <c r="G13" s="1775"/>
      <c r="H13" s="1776"/>
      <c r="I13" s="1774" t="s">
        <v>246</v>
      </c>
      <c r="J13" s="1776"/>
      <c r="K13" s="2033" t="s">
        <v>247</v>
      </c>
      <c r="L13" s="1786"/>
      <c r="M13" s="2034" t="s">
        <v>248</v>
      </c>
      <c r="N13" s="2035"/>
      <c r="O13" s="2036"/>
      <c r="P13" s="1995"/>
      <c r="Q13" s="463"/>
      <c r="R13" s="463"/>
      <c r="S13" s="463"/>
      <c r="T13" s="463"/>
      <c r="U13" s="463"/>
      <c r="V13" s="464"/>
      <c r="W13" s="464"/>
      <c r="X13" s="464"/>
      <c r="Y13" s="456"/>
      <c r="Z13" s="1"/>
      <c r="AA13" s="1"/>
      <c r="AB13" s="1"/>
      <c r="AC13" s="1"/>
    </row>
    <row r="14" spans="1:34" ht="12.75" customHeight="1" thickBot="1">
      <c r="A14" s="454"/>
      <c r="B14" s="455"/>
      <c r="C14" s="1963" t="s">
        <v>249</v>
      </c>
      <c r="D14" s="1964"/>
      <c r="E14" s="1964"/>
      <c r="F14" s="1964"/>
      <c r="G14" s="1964"/>
      <c r="H14" s="1965"/>
      <c r="I14" s="1966" t="s">
        <v>250</v>
      </c>
      <c r="J14" s="1965"/>
      <c r="K14" s="1966">
        <f>G31</f>
        <v>0</v>
      </c>
      <c r="L14" s="1964"/>
      <c r="M14" s="1969"/>
      <c r="N14" s="1968"/>
      <c r="O14" s="1970"/>
      <c r="P14" s="1996"/>
      <c r="Q14" s="463"/>
      <c r="R14" s="463"/>
      <c r="S14" s="463"/>
      <c r="T14" s="463"/>
      <c r="U14" s="463"/>
      <c r="V14" s="464"/>
      <c r="W14" s="464"/>
      <c r="X14" s="464"/>
      <c r="Y14" s="456"/>
      <c r="Z14" s="1"/>
      <c r="AA14" s="1"/>
      <c r="AB14" s="1"/>
      <c r="AC14" s="1"/>
    </row>
    <row r="15" spans="1:34" ht="12.75" customHeight="1" thickBot="1">
      <c r="A15" s="454"/>
      <c r="B15" s="455"/>
      <c r="C15" s="1963" t="s">
        <v>251</v>
      </c>
      <c r="D15" s="1964"/>
      <c r="E15" s="1964"/>
      <c r="F15" s="1964"/>
      <c r="G15" s="1964"/>
      <c r="H15" s="1965"/>
      <c r="I15" s="1966" t="s">
        <v>53</v>
      </c>
      <c r="J15" s="1965"/>
      <c r="K15" s="1966">
        <f>I31</f>
        <v>0</v>
      </c>
      <c r="L15" s="1964"/>
      <c r="M15" s="1969"/>
      <c r="N15" s="1968"/>
      <c r="O15" s="1970"/>
      <c r="P15" s="1996"/>
      <c r="Q15" s="463"/>
      <c r="R15" s="463"/>
      <c r="S15" s="463"/>
      <c r="T15" s="463"/>
      <c r="U15" s="463"/>
      <c r="V15" s="464"/>
      <c r="W15" s="464"/>
      <c r="X15" s="464"/>
      <c r="Y15" s="456"/>
      <c r="Z15" s="1"/>
      <c r="AA15" s="1"/>
      <c r="AB15" s="1"/>
      <c r="AC15" s="1"/>
    </row>
    <row r="16" spans="1:34" ht="12.75" customHeight="1" thickBot="1">
      <c r="A16" s="454"/>
      <c r="B16" s="455"/>
      <c r="C16" s="1963" t="s">
        <v>252</v>
      </c>
      <c r="D16" s="1964"/>
      <c r="E16" s="1964"/>
      <c r="F16" s="1964"/>
      <c r="G16" s="1964"/>
      <c r="H16" s="1965"/>
      <c r="I16" s="1966" t="s">
        <v>253</v>
      </c>
      <c r="J16" s="1965"/>
      <c r="K16" s="2027" t="str">
        <f>IFERROR(K14/K15,"")</f>
        <v/>
      </c>
      <c r="L16" s="1964"/>
      <c r="M16" s="1969"/>
      <c r="N16" s="1968"/>
      <c r="O16" s="1970"/>
      <c r="P16" s="1996"/>
      <c r="Q16" s="463"/>
      <c r="R16" s="463"/>
      <c r="S16" s="463"/>
      <c r="T16" s="463"/>
      <c r="U16" s="463"/>
      <c r="V16" s="465"/>
      <c r="W16" s="465"/>
      <c r="X16" s="465"/>
      <c r="Y16" s="466"/>
      <c r="Z16" s="1"/>
      <c r="AA16" s="1"/>
      <c r="AB16" s="1"/>
      <c r="AC16" s="1"/>
    </row>
    <row r="17" spans="1:34" ht="12.75" customHeight="1" thickBot="1">
      <c r="A17" s="454"/>
      <c r="B17" s="455"/>
      <c r="C17" s="1963" t="s">
        <v>254</v>
      </c>
      <c r="D17" s="1964"/>
      <c r="E17" s="1964"/>
      <c r="F17" s="1964"/>
      <c r="G17" s="1964"/>
      <c r="H17" s="1965"/>
      <c r="I17" s="1966" t="s">
        <v>255</v>
      </c>
      <c r="J17" s="1965"/>
      <c r="K17" s="1966" t="str">
        <f>K31</f>
        <v/>
      </c>
      <c r="L17" s="1964"/>
      <c r="M17" s="1969"/>
      <c r="N17" s="1968"/>
      <c r="O17" s="1970"/>
      <c r="P17" s="1996"/>
      <c r="Q17" s="463"/>
      <c r="R17" s="463"/>
      <c r="S17" s="463"/>
      <c r="T17" s="463"/>
      <c r="U17" s="463"/>
      <c r="V17" s="465"/>
      <c r="W17" s="465"/>
      <c r="X17" s="465"/>
      <c r="Y17" s="466"/>
      <c r="Z17" s="1"/>
      <c r="AA17" s="1"/>
      <c r="AB17" s="1"/>
      <c r="AC17" s="1"/>
    </row>
    <row r="18" spans="1:34" ht="12.75" customHeight="1" thickBot="1">
      <c r="A18" s="454"/>
      <c r="B18" s="455"/>
      <c r="C18" s="1963" t="s">
        <v>256</v>
      </c>
      <c r="D18" s="1964"/>
      <c r="E18" s="1964"/>
      <c r="F18" s="1964"/>
      <c r="G18" s="1964"/>
      <c r="H18" s="1965"/>
      <c r="I18" s="1966" t="s">
        <v>257</v>
      </c>
      <c r="J18" s="1965"/>
      <c r="K18" s="2019"/>
      <c r="L18" s="1968"/>
      <c r="M18" s="1969"/>
      <c r="N18" s="1968"/>
      <c r="O18" s="1970"/>
      <c r="P18" s="1996"/>
      <c r="Q18" s="467"/>
      <c r="R18" s="468"/>
      <c r="S18" s="468"/>
      <c r="T18" s="468"/>
      <c r="U18" s="468"/>
      <c r="V18" s="469"/>
      <c r="W18" s="469"/>
      <c r="X18" s="469"/>
      <c r="Y18" s="420"/>
    </row>
    <row r="19" spans="1:34" ht="12.75" customHeight="1" thickBot="1">
      <c r="A19" s="454"/>
      <c r="B19" s="455"/>
      <c r="C19" s="1963" t="s">
        <v>258</v>
      </c>
      <c r="D19" s="1964"/>
      <c r="E19" s="1964"/>
      <c r="F19" s="1964"/>
      <c r="G19" s="1964"/>
      <c r="H19" s="1965"/>
      <c r="I19" s="1966" t="s">
        <v>257</v>
      </c>
      <c r="J19" s="1965"/>
      <c r="K19" s="2020" t="str">
        <f>IFERROR(L57/J57,"")</f>
        <v/>
      </c>
      <c r="L19" s="1964"/>
      <c r="M19" s="1969"/>
      <c r="N19" s="1968"/>
      <c r="O19" s="1970"/>
      <c r="P19" s="1996"/>
      <c r="Q19" s="467"/>
      <c r="R19" s="467"/>
      <c r="S19" s="467"/>
      <c r="T19" s="467"/>
      <c r="U19" s="467"/>
      <c r="V19" s="464"/>
      <c r="W19" s="464"/>
      <c r="X19" s="464"/>
      <c r="Y19" s="456"/>
      <c r="Z19" s="1"/>
      <c r="AA19" s="1"/>
      <c r="AB19" s="1"/>
      <c r="AC19" s="1"/>
    </row>
    <row r="20" spans="1:34" ht="12.75" customHeight="1" thickBot="1">
      <c r="A20" s="454"/>
      <c r="B20" s="455"/>
      <c r="C20" s="1963" t="s">
        <v>1368</v>
      </c>
      <c r="D20" s="1964"/>
      <c r="E20" s="1964"/>
      <c r="F20" s="1964"/>
      <c r="G20" s="1964"/>
      <c r="H20" s="1965"/>
      <c r="I20" s="1966" t="s">
        <v>257</v>
      </c>
      <c r="J20" s="1965"/>
      <c r="K20" s="2020" t="str">
        <f>IFERROR(L67/J67,"")</f>
        <v/>
      </c>
      <c r="L20" s="1964"/>
      <c r="M20" s="1969"/>
      <c r="N20" s="1968"/>
      <c r="O20" s="1970"/>
      <c r="P20" s="1996"/>
      <c r="Q20" s="467"/>
      <c r="R20" s="467"/>
      <c r="S20" s="467"/>
      <c r="T20" s="467"/>
      <c r="U20" s="467"/>
      <c r="V20" s="464"/>
      <c r="W20" s="464"/>
      <c r="X20" s="464"/>
      <c r="Y20" s="456"/>
      <c r="Z20" s="1"/>
      <c r="AA20" s="1"/>
      <c r="AB20" s="1"/>
      <c r="AC20" s="1"/>
    </row>
    <row r="21" spans="1:34" ht="12.75" customHeight="1" thickBot="1">
      <c r="A21" s="454"/>
      <c r="B21" s="455"/>
      <c r="C21" s="1963" t="s">
        <v>259</v>
      </c>
      <c r="D21" s="1964"/>
      <c r="E21" s="1964"/>
      <c r="F21" s="1964"/>
      <c r="G21" s="1964"/>
      <c r="H21" s="1965"/>
      <c r="I21" s="1966" t="s">
        <v>53</v>
      </c>
      <c r="J21" s="1965"/>
      <c r="K21" s="1967"/>
      <c r="L21" s="1968"/>
      <c r="M21" s="1969"/>
      <c r="N21" s="1968"/>
      <c r="O21" s="1970"/>
      <c r="P21" s="1996"/>
      <c r="Q21" s="467"/>
      <c r="R21" s="467"/>
      <c r="S21" s="467"/>
      <c r="T21" s="467"/>
      <c r="U21" s="467"/>
      <c r="V21" s="464"/>
      <c r="W21" s="464"/>
      <c r="X21" s="464"/>
      <c r="Y21" s="456"/>
      <c r="Z21" s="1"/>
      <c r="AA21" s="1"/>
      <c r="AB21" s="1"/>
      <c r="AC21" s="1"/>
    </row>
    <row r="22" spans="1:34" ht="12.75" customHeight="1" thickBot="1">
      <c r="A22" s="402"/>
      <c r="B22" s="455"/>
      <c r="C22" s="1963" t="s">
        <v>1349</v>
      </c>
      <c r="D22" s="1964"/>
      <c r="E22" s="1964"/>
      <c r="F22" s="1964"/>
      <c r="G22" s="1964"/>
      <c r="H22" s="1965"/>
      <c r="I22" s="1966" t="s">
        <v>1350</v>
      </c>
      <c r="J22" s="1965"/>
      <c r="K22" s="1967"/>
      <c r="L22" s="1968"/>
      <c r="M22" s="1969"/>
      <c r="N22" s="1968"/>
      <c r="O22" s="1970"/>
      <c r="P22" s="1306"/>
      <c r="Q22" s="467"/>
      <c r="R22" s="467"/>
      <c r="S22" s="467"/>
      <c r="T22" s="467"/>
      <c r="U22" s="467"/>
      <c r="V22" s="464"/>
      <c r="W22" s="464"/>
      <c r="X22" s="464"/>
      <c r="Y22" s="456"/>
      <c r="Z22" s="1"/>
      <c r="AA22" s="1"/>
      <c r="AB22" s="1"/>
      <c r="AC22" s="1"/>
    </row>
    <row r="23" spans="1:34" ht="12.75" customHeight="1" thickBot="1">
      <c r="A23" s="454"/>
      <c r="B23" s="470"/>
      <c r="C23" s="2024"/>
      <c r="D23" s="2025"/>
      <c r="E23" s="2025"/>
      <c r="F23" s="2025"/>
      <c r="G23" s="2025"/>
      <c r="H23" s="2025"/>
      <c r="I23" s="2025"/>
      <c r="J23" s="2025"/>
      <c r="K23" s="2025"/>
      <c r="L23" s="2025"/>
      <c r="M23" s="2025"/>
      <c r="N23" s="2025"/>
      <c r="O23" s="2025"/>
      <c r="P23" s="471"/>
      <c r="Q23" s="467"/>
      <c r="R23" s="467"/>
      <c r="S23" s="467"/>
      <c r="T23" s="467"/>
      <c r="U23" s="467"/>
      <c r="V23" s="464"/>
      <c r="W23" s="464"/>
      <c r="X23" s="464"/>
      <c r="Y23" s="456"/>
      <c r="Z23" s="1"/>
      <c r="AA23" s="1"/>
      <c r="AB23" s="1"/>
      <c r="AC23" s="1"/>
    </row>
    <row r="24" spans="1:34" ht="12.75" customHeight="1" thickBot="1">
      <c r="A24" s="454"/>
      <c r="B24" s="455"/>
      <c r="C24" s="472" t="s">
        <v>260</v>
      </c>
      <c r="D24" s="402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402"/>
      <c r="P24" s="471"/>
      <c r="Q24" s="467"/>
      <c r="R24" s="467"/>
      <c r="S24" s="467"/>
      <c r="T24" s="467"/>
      <c r="U24" s="467"/>
      <c r="V24" s="464"/>
      <c r="W24" s="464"/>
      <c r="X24" s="464"/>
      <c r="Y24" s="456"/>
      <c r="Z24" s="1"/>
      <c r="AA24" s="1"/>
      <c r="AB24" s="1"/>
      <c r="AC24" s="1"/>
      <c r="AD24" s="1"/>
      <c r="AE24" s="1"/>
      <c r="AF24" s="1"/>
      <c r="AG24" s="1"/>
      <c r="AH24" s="1"/>
    </row>
    <row r="25" spans="1:34" ht="9.75" customHeight="1" thickBot="1">
      <c r="A25" s="454"/>
      <c r="B25" s="455"/>
      <c r="C25" s="402"/>
      <c r="D25" s="402"/>
      <c r="E25" s="402"/>
      <c r="F25" s="402"/>
      <c r="G25" s="402"/>
      <c r="H25" s="402"/>
      <c r="I25" s="402"/>
      <c r="J25" s="402"/>
      <c r="K25" s="402"/>
      <c r="L25" s="402"/>
      <c r="M25" s="402"/>
      <c r="N25" s="402"/>
      <c r="O25" s="402"/>
      <c r="P25" s="471"/>
      <c r="Q25" s="467"/>
      <c r="R25" s="402"/>
      <c r="S25" s="402"/>
      <c r="T25" s="402"/>
      <c r="U25" s="402"/>
      <c r="V25" s="402"/>
      <c r="W25" s="402"/>
      <c r="X25" s="402"/>
      <c r="Y25" s="456"/>
      <c r="Z25" s="1"/>
      <c r="AA25" s="1"/>
      <c r="AB25" s="1"/>
      <c r="AC25" s="1"/>
      <c r="AD25" s="1"/>
      <c r="AE25" s="1"/>
      <c r="AF25" s="1"/>
      <c r="AG25" s="1"/>
      <c r="AH25" s="1"/>
    </row>
    <row r="26" spans="1:34" ht="27.75" customHeight="1" thickBot="1">
      <c r="A26" s="454"/>
      <c r="B26" s="1992"/>
      <c r="C26" s="2021" t="s">
        <v>261</v>
      </c>
      <c r="D26" s="2022"/>
      <c r="E26" s="2022"/>
      <c r="F26" s="2023"/>
      <c r="G26" s="2021" t="s">
        <v>262</v>
      </c>
      <c r="H26" s="2023"/>
      <c r="I26" s="1774" t="s">
        <v>263</v>
      </c>
      <c r="J26" s="1776"/>
      <c r="K26" s="1774" t="s">
        <v>264</v>
      </c>
      <c r="L26" s="1776"/>
      <c r="M26" s="1774" t="s">
        <v>265</v>
      </c>
      <c r="N26" s="1775"/>
      <c r="O26" s="1776"/>
      <c r="P26" s="1997"/>
      <c r="Q26" s="467"/>
      <c r="R26" s="402"/>
      <c r="S26" s="402"/>
      <c r="T26" s="402"/>
      <c r="U26" s="402"/>
      <c r="V26" s="402"/>
      <c r="W26" s="402"/>
      <c r="X26" s="402"/>
      <c r="Y26" s="411"/>
    </row>
    <row r="27" spans="1:34" ht="29.25" customHeight="1" thickBot="1">
      <c r="A27" s="473"/>
      <c r="B27" s="1993"/>
      <c r="C27" s="2003" t="str">
        <f>IF('Aspectos Generales'!N39="","",'Aspectos Generales'!N39)</f>
        <v/>
      </c>
      <c r="D27" s="2004"/>
      <c r="E27" s="2004"/>
      <c r="F27" s="2004"/>
      <c r="G27" s="2015"/>
      <c r="H27" s="2016"/>
      <c r="I27" s="1967"/>
      <c r="J27" s="1981"/>
      <c r="K27" s="1967"/>
      <c r="L27" s="1981"/>
      <c r="M27" s="1982"/>
      <c r="N27" s="1968"/>
      <c r="O27" s="1981"/>
      <c r="P27" s="1998"/>
      <c r="Q27" s="467"/>
      <c r="R27" s="402"/>
      <c r="S27" s="402"/>
      <c r="T27" s="402"/>
      <c r="U27" s="402"/>
      <c r="V27" s="402"/>
      <c r="W27" s="402"/>
      <c r="X27" s="402"/>
      <c r="Y27" s="411"/>
    </row>
    <row r="28" spans="1:34" ht="15.75" customHeight="1" thickBot="1">
      <c r="A28" s="473"/>
      <c r="B28" s="1993"/>
      <c r="C28" s="2003" t="str">
        <f>IF('Aspectos Generales'!N40="","",'Aspectos Generales'!N40)</f>
        <v/>
      </c>
      <c r="D28" s="2004"/>
      <c r="E28" s="2004"/>
      <c r="F28" s="2004"/>
      <c r="G28" s="1967"/>
      <c r="H28" s="1981"/>
      <c r="I28" s="1967"/>
      <c r="J28" s="1981"/>
      <c r="K28" s="1967"/>
      <c r="L28" s="1981"/>
      <c r="M28" s="1982"/>
      <c r="N28" s="1968"/>
      <c r="O28" s="1981"/>
      <c r="P28" s="1998"/>
      <c r="Q28" s="467"/>
      <c r="R28" s="402"/>
      <c r="S28" s="402"/>
      <c r="T28" s="402"/>
      <c r="U28" s="402"/>
      <c r="V28" s="402"/>
      <c r="W28" s="402"/>
      <c r="X28" s="402"/>
      <c r="Y28" s="411"/>
    </row>
    <row r="29" spans="1:34" ht="15.75" customHeight="1" thickBot="1">
      <c r="A29" s="473"/>
      <c r="B29" s="1993"/>
      <c r="C29" s="2003" t="str">
        <f>IF('Aspectos Generales'!N41="","",'Aspectos Generales'!N41)</f>
        <v/>
      </c>
      <c r="D29" s="2004"/>
      <c r="E29" s="2004"/>
      <c r="F29" s="2004"/>
      <c r="G29" s="1967"/>
      <c r="H29" s="1981"/>
      <c r="I29" s="1967"/>
      <c r="J29" s="1981"/>
      <c r="K29" s="1967"/>
      <c r="L29" s="1981"/>
      <c r="M29" s="1982"/>
      <c r="N29" s="1968"/>
      <c r="O29" s="1981"/>
      <c r="P29" s="1998"/>
      <c r="Q29" s="467"/>
      <c r="R29" s="402"/>
      <c r="S29" s="402"/>
      <c r="T29" s="402"/>
      <c r="U29" s="402"/>
      <c r="V29" s="402"/>
      <c r="W29" s="402"/>
      <c r="X29" s="402"/>
      <c r="Y29" s="411"/>
    </row>
    <row r="30" spans="1:34" ht="15.75" customHeight="1" thickBot="1">
      <c r="A30" s="474"/>
      <c r="B30" s="1993"/>
      <c r="C30" s="2003" t="str">
        <f>IF('Aspectos Generales'!N42="","",'Aspectos Generales'!N42)</f>
        <v/>
      </c>
      <c r="D30" s="2004"/>
      <c r="E30" s="2004"/>
      <c r="F30" s="2004"/>
      <c r="G30" s="1967"/>
      <c r="H30" s="1981"/>
      <c r="I30" s="1967"/>
      <c r="J30" s="1981"/>
      <c r="K30" s="1967"/>
      <c r="L30" s="1981"/>
      <c r="M30" s="1982"/>
      <c r="N30" s="1968"/>
      <c r="O30" s="1981"/>
      <c r="P30" s="1998"/>
      <c r="Q30" s="467"/>
      <c r="R30" s="402"/>
      <c r="S30" s="402"/>
      <c r="T30" s="402"/>
      <c r="U30" s="402"/>
      <c r="V30" s="402"/>
      <c r="W30" s="402"/>
      <c r="X30" s="402"/>
      <c r="Y30" s="411"/>
    </row>
    <row r="31" spans="1:34" ht="15.75" customHeight="1" thickBot="1">
      <c r="A31" s="473"/>
      <c r="B31" s="1994"/>
      <c r="C31" s="2017" t="s">
        <v>266</v>
      </c>
      <c r="D31" s="1786"/>
      <c r="E31" s="1786"/>
      <c r="F31" s="1786"/>
      <c r="G31" s="2018">
        <f>SUM(G27:H30)</f>
        <v>0</v>
      </c>
      <c r="H31" s="1743"/>
      <c r="I31" s="2018">
        <f t="shared" ref="I31" si="0">SUM(I27:J30)</f>
        <v>0</v>
      </c>
      <c r="J31" s="1743"/>
      <c r="K31" s="2018" t="str">
        <f>IFERROR(AVERAGE(K27:L30),"")</f>
        <v/>
      </c>
      <c r="L31" s="1743"/>
      <c r="M31" s="2017"/>
      <c r="N31" s="1786"/>
      <c r="O31" s="1743"/>
      <c r="P31" s="1999"/>
      <c r="Q31" s="467"/>
      <c r="R31" s="402"/>
      <c r="S31" s="402"/>
      <c r="T31" s="402"/>
      <c r="U31" s="402"/>
      <c r="V31" s="402"/>
      <c r="W31" s="402"/>
      <c r="X31" s="402"/>
      <c r="Y31" s="411"/>
    </row>
    <row r="32" spans="1:34" ht="12.75" customHeight="1" thickBot="1">
      <c r="A32" s="454"/>
      <c r="B32" s="455"/>
      <c r="C32" s="105" t="s">
        <v>1237</v>
      </c>
      <c r="D32" s="105"/>
      <c r="E32" s="105"/>
      <c r="F32" s="105"/>
      <c r="G32" s="105"/>
      <c r="H32" s="105"/>
      <c r="I32" s="105"/>
      <c r="J32" s="105"/>
      <c r="K32" s="402"/>
      <c r="L32" s="402"/>
      <c r="M32" s="402"/>
      <c r="N32" s="402"/>
      <c r="O32" s="402"/>
      <c r="P32" s="402"/>
      <c r="Q32" s="402"/>
      <c r="R32" s="402"/>
      <c r="S32" s="402"/>
      <c r="T32" s="402"/>
      <c r="U32" s="402"/>
      <c r="V32" s="402"/>
      <c r="W32" s="402"/>
      <c r="X32" s="402"/>
      <c r="Y32" s="411"/>
      <c r="Z32" s="1"/>
      <c r="AA32" s="1"/>
      <c r="AB32" s="1"/>
      <c r="AC32" s="1"/>
      <c r="AD32" s="1"/>
      <c r="AE32" s="1"/>
      <c r="AF32" s="1"/>
      <c r="AG32" s="1"/>
      <c r="AH32" s="1"/>
    </row>
    <row r="33" spans="1:34" ht="12.75" customHeight="1" thickBot="1">
      <c r="A33" s="402"/>
      <c r="B33" s="455"/>
      <c r="C33" s="105"/>
      <c r="D33" s="105"/>
      <c r="E33" s="105"/>
      <c r="F33" s="105"/>
      <c r="G33" s="105"/>
      <c r="H33" s="105"/>
      <c r="I33" s="105"/>
      <c r="J33" s="105"/>
      <c r="K33" s="402"/>
      <c r="L33" s="402"/>
      <c r="M33" s="402"/>
      <c r="N33" s="402"/>
      <c r="O33" s="402"/>
      <c r="P33" s="402"/>
      <c r="Q33" s="402"/>
      <c r="R33" s="402"/>
      <c r="S33" s="402"/>
      <c r="T33" s="402"/>
      <c r="U33" s="402"/>
      <c r="V33" s="402"/>
      <c r="W33" s="402"/>
      <c r="X33" s="402"/>
      <c r="Y33" s="411"/>
      <c r="Z33" s="1"/>
      <c r="AA33" s="1"/>
      <c r="AB33" s="1"/>
      <c r="AC33" s="1"/>
      <c r="AD33" s="1"/>
      <c r="AE33" s="1"/>
      <c r="AF33" s="1"/>
      <c r="AG33" s="1"/>
      <c r="AH33" s="1"/>
    </row>
    <row r="34" spans="1:34" ht="12.75" customHeight="1" thickBot="1">
      <c r="A34" s="454"/>
      <c r="B34" s="455"/>
      <c r="C34" s="106" t="s">
        <v>267</v>
      </c>
      <c r="D34" s="105"/>
      <c r="E34" s="105"/>
      <c r="F34" s="105"/>
      <c r="G34" s="105"/>
      <c r="H34" s="105"/>
      <c r="I34" s="105"/>
      <c r="J34" s="105"/>
      <c r="K34" s="402"/>
      <c r="L34" s="402"/>
      <c r="M34" s="402"/>
      <c r="N34" s="402"/>
      <c r="O34" s="402"/>
      <c r="P34" s="402"/>
      <c r="Q34" s="402"/>
      <c r="R34" s="402"/>
      <c r="S34" s="402"/>
      <c r="T34" s="402"/>
      <c r="U34" s="402"/>
      <c r="V34" s="402"/>
      <c r="W34" s="402"/>
      <c r="X34" s="402"/>
      <c r="Y34" s="456"/>
      <c r="Z34" s="1"/>
      <c r="AA34" s="1"/>
      <c r="AB34" s="1"/>
      <c r="AC34" s="1"/>
      <c r="AD34" s="1"/>
      <c r="AE34" s="1"/>
      <c r="AF34" s="1"/>
      <c r="AG34" s="1"/>
      <c r="AH34" s="1"/>
    </row>
    <row r="35" spans="1:34" ht="15.75" thickBot="1">
      <c r="A35" s="454"/>
      <c r="B35" s="455"/>
      <c r="C35" s="104"/>
      <c r="D35" s="105"/>
      <c r="E35" s="105"/>
      <c r="F35" s="105"/>
      <c r="G35" s="105"/>
      <c r="H35" s="105"/>
      <c r="I35" s="105"/>
      <c r="J35" s="105"/>
      <c r="K35" s="402"/>
      <c r="L35" s="402"/>
      <c r="M35" s="402"/>
      <c r="N35" s="402"/>
      <c r="O35" s="402"/>
      <c r="P35" s="402"/>
      <c r="Q35" s="402"/>
      <c r="R35" s="402"/>
      <c r="S35" s="402"/>
      <c r="T35" s="402"/>
      <c r="U35" s="402"/>
      <c r="V35" s="402"/>
      <c r="W35" s="402"/>
      <c r="X35" s="402"/>
      <c r="Y35" s="456"/>
      <c r="Z35" s="1"/>
      <c r="AA35" s="1"/>
      <c r="AB35" s="1"/>
      <c r="AC35" s="1"/>
      <c r="AD35" s="1"/>
      <c r="AE35" s="1"/>
      <c r="AF35" s="1"/>
      <c r="AG35" s="1"/>
      <c r="AH35" s="1"/>
    </row>
    <row r="36" spans="1:34" ht="12.75" customHeight="1" thickBot="1">
      <c r="A36" s="454"/>
      <c r="B36" s="455"/>
      <c r="C36" s="104" t="s">
        <v>268</v>
      </c>
      <c r="D36" s="105"/>
      <c r="E36" s="105"/>
      <c r="F36" s="105"/>
      <c r="G36" s="105"/>
      <c r="H36" s="105"/>
      <c r="I36" s="105"/>
      <c r="J36" s="105"/>
      <c r="K36" s="402"/>
      <c r="L36" s="402"/>
      <c r="M36" s="402"/>
      <c r="N36" s="402"/>
      <c r="O36" s="402"/>
      <c r="P36" s="402"/>
      <c r="Q36" s="402"/>
      <c r="R36" s="402"/>
      <c r="S36" s="402"/>
      <c r="T36" s="402"/>
      <c r="U36" s="402"/>
      <c r="V36" s="402"/>
      <c r="W36" s="402"/>
      <c r="X36" s="402"/>
      <c r="Y36" s="456"/>
      <c r="Z36" s="1"/>
      <c r="AA36" s="1"/>
      <c r="AB36" s="1"/>
      <c r="AC36" s="1"/>
      <c r="AD36" s="1"/>
      <c r="AE36" s="1"/>
      <c r="AF36" s="1"/>
      <c r="AG36" s="1"/>
      <c r="AH36" s="1"/>
    </row>
    <row r="37" spans="1:34" ht="12.75" customHeight="1" thickBot="1">
      <c r="A37" s="454"/>
      <c r="B37" s="455"/>
      <c r="C37" s="105"/>
      <c r="D37" s="105"/>
      <c r="E37" s="105"/>
      <c r="F37" s="105"/>
      <c r="G37" s="105"/>
      <c r="H37" s="105"/>
      <c r="I37" s="105"/>
      <c r="J37" s="105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56"/>
      <c r="Z37" s="1"/>
      <c r="AA37" s="1"/>
      <c r="AB37" s="1"/>
      <c r="AC37" s="1"/>
      <c r="AD37" s="1"/>
      <c r="AE37" s="1"/>
      <c r="AF37" s="1"/>
      <c r="AG37" s="1"/>
      <c r="AH37" s="1"/>
    </row>
    <row r="38" spans="1:34" ht="15.75" thickBot="1">
      <c r="A38" s="454"/>
      <c r="B38" s="455"/>
      <c r="C38" s="2185" t="s">
        <v>269</v>
      </c>
      <c r="D38" s="2186"/>
      <c r="E38" s="2186"/>
      <c r="F38" s="2186"/>
      <c r="G38" s="2186"/>
      <c r="H38" s="2186"/>
      <c r="I38" s="2186"/>
      <c r="J38" s="2187"/>
      <c r="K38" s="2189"/>
      <c r="L38" s="2190"/>
      <c r="M38" s="2184" t="s">
        <v>1183</v>
      </c>
      <c r="N38" s="2184"/>
      <c r="O38" s="2184"/>
      <c r="P38" s="402"/>
      <c r="Q38" s="402"/>
      <c r="R38" s="396"/>
      <c r="S38" s="396"/>
      <c r="T38" s="396"/>
      <c r="U38" s="396"/>
      <c r="V38" s="402"/>
      <c r="W38" s="402"/>
      <c r="X38" s="402"/>
      <c r="Y38" s="456"/>
      <c r="Z38" s="1"/>
      <c r="AA38" s="1"/>
      <c r="AB38" s="1"/>
      <c r="AC38" s="1"/>
      <c r="AD38" s="1"/>
      <c r="AE38" s="1"/>
      <c r="AF38" s="1"/>
      <c r="AG38" s="1"/>
      <c r="AH38" s="1"/>
    </row>
    <row r="39" spans="1:34" ht="15.75" thickBot="1">
      <c r="A39" s="454"/>
      <c r="B39" s="455"/>
      <c r="C39" s="2188" t="s">
        <v>271</v>
      </c>
      <c r="D39" s="2188"/>
      <c r="E39" s="2188"/>
      <c r="F39" s="2188"/>
      <c r="G39" s="2188"/>
      <c r="H39" s="2188"/>
      <c r="I39" s="2188"/>
      <c r="J39" s="2188"/>
      <c r="K39" s="2189"/>
      <c r="L39" s="2190"/>
      <c r="M39" s="2184" t="s">
        <v>1184</v>
      </c>
      <c r="N39" s="2184"/>
      <c r="O39" s="2184"/>
      <c r="P39" s="402"/>
      <c r="Q39" s="402"/>
      <c r="R39" s="396"/>
      <c r="S39" s="396"/>
      <c r="T39" s="396"/>
      <c r="U39" s="396"/>
      <c r="V39" s="402"/>
      <c r="W39" s="402"/>
      <c r="X39" s="402"/>
      <c r="Y39" s="456"/>
      <c r="Z39" s="1"/>
      <c r="AA39" s="1"/>
      <c r="AB39" s="1"/>
      <c r="AC39" s="1"/>
      <c r="AD39" s="1"/>
      <c r="AE39" s="1"/>
      <c r="AF39" s="1"/>
      <c r="AG39" s="1"/>
      <c r="AH39" s="1"/>
    </row>
    <row r="40" spans="1:34" ht="15.75" thickBot="1">
      <c r="A40" s="454"/>
      <c r="B40" s="455"/>
      <c r="C40" s="2188" t="s">
        <v>273</v>
      </c>
      <c r="D40" s="2188"/>
      <c r="E40" s="2188"/>
      <c r="F40" s="2188"/>
      <c r="G40" s="2188"/>
      <c r="H40" s="2188"/>
      <c r="I40" s="2188"/>
      <c r="J40" s="2188"/>
      <c r="K40" s="2189"/>
      <c r="L40" s="2190"/>
      <c r="M40" s="2184" t="s">
        <v>1080</v>
      </c>
      <c r="N40" s="2184"/>
      <c r="O40" s="2184"/>
      <c r="P40" s="402"/>
      <c r="Q40" s="402"/>
      <c r="R40" s="396"/>
      <c r="S40" s="396"/>
      <c r="T40" s="396"/>
      <c r="U40" s="396"/>
      <c r="V40" s="402"/>
      <c r="W40" s="402"/>
      <c r="X40" s="402"/>
      <c r="Y40" s="456"/>
      <c r="Z40" s="1"/>
      <c r="AA40" s="1"/>
      <c r="AB40" s="1"/>
      <c r="AC40" s="1"/>
      <c r="AD40" s="1"/>
      <c r="AE40" s="1"/>
      <c r="AF40" s="1"/>
      <c r="AG40" s="1"/>
      <c r="AH40" s="1"/>
    </row>
    <row r="41" spans="1:34" ht="12.75" customHeight="1" thickBot="1">
      <c r="A41" s="454"/>
      <c r="B41" s="455"/>
      <c r="C41" s="472"/>
      <c r="D41" s="402"/>
      <c r="E41" s="402"/>
      <c r="F41" s="402"/>
      <c r="G41" s="402"/>
      <c r="H41" s="402"/>
      <c r="I41" s="402"/>
      <c r="J41" s="402"/>
      <c r="K41" s="402"/>
      <c r="L41" s="402"/>
      <c r="M41" s="402"/>
      <c r="N41" s="402"/>
      <c r="O41" s="402"/>
      <c r="P41" s="402"/>
      <c r="Q41" s="402"/>
      <c r="R41" s="402"/>
      <c r="S41" s="402"/>
      <c r="T41" s="475"/>
      <c r="U41" s="402"/>
      <c r="V41" s="402"/>
      <c r="W41" s="402"/>
      <c r="X41" s="402"/>
      <c r="Y41" s="456"/>
      <c r="Z41" s="1"/>
      <c r="AA41" s="1"/>
      <c r="AB41" s="1"/>
      <c r="AC41" s="1"/>
      <c r="AD41" s="1"/>
      <c r="AE41" s="1"/>
      <c r="AF41" s="1"/>
      <c r="AG41" s="1"/>
      <c r="AH41" s="1"/>
    </row>
    <row r="42" spans="1:34" ht="12.75" customHeight="1">
      <c r="A42" s="454"/>
      <c r="B42" s="476"/>
      <c r="C42" s="104" t="s">
        <v>275</v>
      </c>
      <c r="D42" s="105"/>
      <c r="E42" s="105"/>
      <c r="F42" s="105"/>
      <c r="G42" s="105"/>
      <c r="H42" s="105"/>
      <c r="I42" s="105"/>
      <c r="J42" s="105"/>
      <c r="K42" s="263"/>
      <c r="L42" s="105"/>
      <c r="M42" s="105"/>
      <c r="N42" s="105"/>
      <c r="O42" s="105"/>
      <c r="P42" s="402"/>
      <c r="Q42" s="402"/>
      <c r="R42" s="402"/>
      <c r="S42" s="402"/>
      <c r="T42" s="475"/>
      <c r="U42" s="402"/>
      <c r="V42" s="402"/>
      <c r="W42" s="402"/>
      <c r="X42" s="402"/>
      <c r="Y42" s="456"/>
      <c r="Z42" s="1"/>
      <c r="AA42" s="1"/>
      <c r="AB42" s="1"/>
      <c r="AC42" s="1"/>
      <c r="AD42" s="1"/>
      <c r="AE42" s="1"/>
      <c r="AF42" s="1"/>
      <c r="AG42" s="1"/>
      <c r="AH42" s="1"/>
    </row>
    <row r="43" spans="1:34" ht="12.75" customHeight="1" thickBot="1">
      <c r="A43" s="454"/>
      <c r="B43" s="390"/>
      <c r="C43" s="105"/>
      <c r="D43" s="105"/>
      <c r="E43" s="105"/>
      <c r="F43" s="105"/>
      <c r="G43" s="105"/>
      <c r="H43" s="105"/>
      <c r="I43" s="105"/>
      <c r="J43" s="105"/>
      <c r="K43" s="105"/>
      <c r="L43" s="105"/>
      <c r="M43" s="105"/>
      <c r="N43" s="105"/>
      <c r="O43" s="105"/>
      <c r="P43" s="402"/>
      <c r="Q43" s="402"/>
      <c r="R43" s="402"/>
      <c r="S43" s="402"/>
      <c r="T43" s="402"/>
      <c r="U43" s="402"/>
      <c r="V43" s="402"/>
      <c r="W43" s="402"/>
      <c r="X43" s="402"/>
      <c r="Y43" s="456"/>
      <c r="Z43" s="1"/>
      <c r="AA43" s="1"/>
      <c r="AB43" s="1"/>
      <c r="AC43" s="1"/>
      <c r="AD43" s="1"/>
      <c r="AE43" s="1"/>
      <c r="AF43" s="1"/>
      <c r="AG43" s="1"/>
      <c r="AH43" s="1"/>
    </row>
    <row r="44" spans="1:34" ht="12.75" customHeight="1" thickBot="1">
      <c r="A44" s="454"/>
      <c r="B44" s="455"/>
      <c r="C44" s="1987" t="s">
        <v>276</v>
      </c>
      <c r="D44" s="1987"/>
      <c r="E44" s="1987"/>
      <c r="F44" s="1987"/>
      <c r="G44" s="1987"/>
      <c r="H44" s="1990" t="s">
        <v>277</v>
      </c>
      <c r="I44" s="1990"/>
      <c r="J44" s="1990"/>
      <c r="K44" s="1990"/>
      <c r="L44" s="1990" t="s">
        <v>278</v>
      </c>
      <c r="M44" s="1990"/>
      <c r="N44" s="1990"/>
      <c r="O44" s="1990"/>
      <c r="P44" s="396"/>
      <c r="Q44" s="396"/>
      <c r="R44" s="396"/>
      <c r="S44" s="396"/>
      <c r="T44" s="402"/>
      <c r="U44" s="402"/>
      <c r="V44" s="402"/>
      <c r="W44" s="402"/>
      <c r="X44" s="402"/>
      <c r="Y44" s="456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35.25" customHeight="1" thickBot="1">
      <c r="A45" s="454"/>
      <c r="B45" s="455"/>
      <c r="C45" s="1987"/>
      <c r="D45" s="1987"/>
      <c r="E45" s="1987"/>
      <c r="F45" s="1987"/>
      <c r="G45" s="1987"/>
      <c r="H45" s="1987" t="s">
        <v>277</v>
      </c>
      <c r="I45" s="1987"/>
      <c r="J45" s="1987" t="s">
        <v>1179</v>
      </c>
      <c r="K45" s="1987"/>
      <c r="L45" s="1987" t="s">
        <v>1180</v>
      </c>
      <c r="M45" s="1987"/>
      <c r="N45" s="1987" t="s">
        <v>279</v>
      </c>
      <c r="O45" s="1987"/>
      <c r="P45" s="396"/>
      <c r="Q45" s="396"/>
      <c r="R45" s="396"/>
      <c r="S45" s="396"/>
      <c r="T45" s="402"/>
      <c r="U45" s="402"/>
      <c r="V45" s="402"/>
      <c r="W45" s="402"/>
      <c r="X45" s="402"/>
      <c r="Y45" s="456"/>
      <c r="Z45" s="1"/>
      <c r="AA45" s="1"/>
      <c r="AB45" s="1"/>
      <c r="AC45" s="1"/>
      <c r="AD45" s="1"/>
      <c r="AE45" s="1"/>
      <c r="AF45" s="1"/>
      <c r="AG45" s="1"/>
      <c r="AH45" s="1"/>
    </row>
    <row r="46" spans="1:34" ht="15.75" thickBot="1">
      <c r="A46" s="454"/>
      <c r="B46" s="455"/>
      <c r="C46" s="1991" t="s">
        <v>280</v>
      </c>
      <c r="D46" s="1991"/>
      <c r="E46" s="1991"/>
      <c r="F46" s="1991"/>
      <c r="G46" s="1991"/>
      <c r="H46" s="2176"/>
      <c r="I46" s="2177"/>
      <c r="J46" s="2176"/>
      <c r="K46" s="2177"/>
      <c r="L46" s="2176"/>
      <c r="M46" s="2177"/>
      <c r="N46" s="2176"/>
      <c r="O46" s="2177"/>
      <c r="P46" s="396"/>
      <c r="Q46" s="396"/>
      <c r="R46" s="396"/>
      <c r="S46" s="396"/>
      <c r="T46" s="402"/>
      <c r="U46" s="402"/>
      <c r="V46" s="402"/>
      <c r="W46" s="402"/>
      <c r="X46" s="402"/>
      <c r="Y46" s="456"/>
      <c r="Z46" s="1"/>
      <c r="AA46" s="1"/>
      <c r="AB46" s="1"/>
      <c r="AC46" s="1"/>
      <c r="AD46" s="1"/>
      <c r="AE46" s="1"/>
      <c r="AF46" s="1"/>
      <c r="AG46" s="1"/>
      <c r="AH46" s="1"/>
    </row>
    <row r="47" spans="1:34" ht="15.75" thickBot="1">
      <c r="A47" s="454"/>
      <c r="B47" s="455"/>
      <c r="C47" s="1991" t="s">
        <v>281</v>
      </c>
      <c r="D47" s="1991"/>
      <c r="E47" s="1991"/>
      <c r="F47" s="1991"/>
      <c r="G47" s="1991"/>
      <c r="H47" s="2176"/>
      <c r="I47" s="2177"/>
      <c r="J47" s="2176"/>
      <c r="K47" s="2177"/>
      <c r="L47" s="2176"/>
      <c r="M47" s="2177"/>
      <c r="N47" s="2176"/>
      <c r="O47" s="2177"/>
      <c r="P47" s="396"/>
      <c r="Q47" s="396"/>
      <c r="R47" s="396"/>
      <c r="S47" s="396"/>
      <c r="T47" s="402"/>
      <c r="U47" s="402"/>
      <c r="V47" s="402"/>
      <c r="W47" s="402"/>
      <c r="X47" s="402"/>
      <c r="Y47" s="456"/>
      <c r="Z47" s="1"/>
      <c r="AA47" s="1"/>
      <c r="AB47" s="1"/>
      <c r="AC47" s="1"/>
      <c r="AD47" s="1"/>
      <c r="AE47" s="1"/>
      <c r="AF47" s="1"/>
      <c r="AG47" s="1"/>
      <c r="AH47" s="1"/>
    </row>
    <row r="48" spans="1:34" ht="15.75" thickBot="1">
      <c r="A48" s="454"/>
      <c r="B48" s="455"/>
      <c r="C48" s="1991" t="s">
        <v>282</v>
      </c>
      <c r="D48" s="1991"/>
      <c r="E48" s="1991"/>
      <c r="F48" s="1991"/>
      <c r="G48" s="1991"/>
      <c r="H48" s="1986"/>
      <c r="I48" s="1986"/>
      <c r="J48" s="1986"/>
      <c r="K48" s="1986"/>
      <c r="L48" s="1986"/>
      <c r="M48" s="1986"/>
      <c r="N48" s="1986"/>
      <c r="O48" s="1986"/>
      <c r="P48" s="396"/>
      <c r="Q48" s="396"/>
      <c r="R48" s="396"/>
      <c r="S48" s="396"/>
      <c r="T48" s="475"/>
      <c r="U48" s="402"/>
      <c r="V48" s="402"/>
      <c r="W48" s="402"/>
      <c r="X48" s="402"/>
      <c r="Y48" s="456"/>
      <c r="Z48" s="1"/>
      <c r="AA48" s="1"/>
      <c r="AB48" s="1"/>
      <c r="AC48" s="1"/>
      <c r="AD48" s="1"/>
      <c r="AE48" s="1"/>
      <c r="AF48" s="1"/>
      <c r="AG48" s="1"/>
      <c r="AH48" s="1"/>
    </row>
    <row r="49" spans="1:34" ht="15.75" thickBot="1">
      <c r="A49" s="454"/>
      <c r="B49" s="455"/>
      <c r="C49" s="1991" t="s">
        <v>283</v>
      </c>
      <c r="D49" s="1991"/>
      <c r="E49" s="1991"/>
      <c r="F49" s="1991"/>
      <c r="G49" s="1991"/>
      <c r="H49" s="1986"/>
      <c r="I49" s="1986"/>
      <c r="J49" s="1986"/>
      <c r="K49" s="1986"/>
      <c r="L49" s="1986"/>
      <c r="M49" s="1986"/>
      <c r="N49" s="1986"/>
      <c r="O49" s="1986"/>
      <c r="P49" s="396"/>
      <c r="Q49" s="396"/>
      <c r="R49" s="396"/>
      <c r="S49" s="396"/>
      <c r="T49" s="475"/>
      <c r="U49" s="402"/>
      <c r="V49" s="402"/>
      <c r="W49" s="402"/>
      <c r="X49" s="402"/>
      <c r="Y49" s="456"/>
      <c r="Z49" s="1"/>
      <c r="AA49" s="1"/>
      <c r="AB49" s="1"/>
      <c r="AC49" s="1"/>
      <c r="AD49" s="1"/>
      <c r="AE49" s="1"/>
      <c r="AF49" s="1"/>
      <c r="AG49" s="1"/>
      <c r="AH49" s="1"/>
    </row>
    <row r="50" spans="1:34" ht="12.75" customHeight="1" thickBot="1">
      <c r="A50" s="454"/>
      <c r="B50" s="455"/>
      <c r="C50" s="104"/>
      <c r="D50" s="105"/>
      <c r="E50" s="105"/>
      <c r="F50" s="105"/>
      <c r="G50" s="105"/>
      <c r="H50" s="402"/>
      <c r="I50" s="402"/>
      <c r="J50" s="402"/>
      <c r="K50" s="402"/>
      <c r="L50" s="402"/>
      <c r="M50" s="402"/>
      <c r="N50" s="402"/>
      <c r="O50" s="402"/>
      <c r="P50" s="402"/>
      <c r="Q50" s="402"/>
      <c r="R50" s="402"/>
      <c r="S50" s="402"/>
      <c r="T50" s="477"/>
      <c r="U50" s="402"/>
      <c r="V50" s="402"/>
      <c r="W50" s="402"/>
      <c r="X50" s="402"/>
      <c r="Y50" s="456"/>
      <c r="Z50" s="1"/>
      <c r="AA50" s="1"/>
      <c r="AB50" s="1"/>
      <c r="AC50" s="1"/>
      <c r="AD50" s="1"/>
      <c r="AE50" s="1"/>
      <c r="AF50" s="1"/>
      <c r="AG50" s="1"/>
      <c r="AH50" s="1"/>
    </row>
    <row r="51" spans="1:34" ht="12.75" customHeight="1" thickBot="1">
      <c r="A51" s="454"/>
      <c r="B51" s="455"/>
      <c r="C51" s="104" t="s">
        <v>284</v>
      </c>
      <c r="D51" s="105"/>
      <c r="E51" s="105"/>
      <c r="F51" s="105"/>
      <c r="G51" s="105"/>
      <c r="H51" s="105"/>
      <c r="I51" s="105"/>
      <c r="J51" s="105"/>
      <c r="K51" s="105"/>
      <c r="L51" s="402"/>
      <c r="M51" s="402"/>
      <c r="N51" s="402"/>
      <c r="O51" s="402"/>
      <c r="P51" s="402"/>
      <c r="Q51" s="402"/>
      <c r="R51" s="402"/>
      <c r="S51" s="402"/>
      <c r="T51" s="402"/>
      <c r="U51" s="402"/>
      <c r="V51" s="402"/>
      <c r="W51" s="402"/>
      <c r="X51" s="402"/>
      <c r="Y51" s="456"/>
      <c r="Z51" s="1"/>
      <c r="AA51" s="1"/>
      <c r="AB51" s="1"/>
      <c r="AC51" s="1"/>
      <c r="AD51" s="1"/>
      <c r="AE51" s="1"/>
      <c r="AF51" s="1"/>
      <c r="AG51" s="1"/>
      <c r="AH51" s="1"/>
    </row>
    <row r="52" spans="1:34" ht="12.75" customHeight="1" thickBot="1">
      <c r="A52" s="454"/>
      <c r="B52" s="455"/>
      <c r="C52" s="105"/>
      <c r="D52" s="105"/>
      <c r="E52" s="105"/>
      <c r="F52" s="105"/>
      <c r="G52" s="105"/>
      <c r="H52" s="105"/>
      <c r="I52" s="105"/>
      <c r="J52" s="105"/>
      <c r="K52" s="105"/>
      <c r="L52" s="105"/>
      <c r="M52" s="105"/>
      <c r="N52" s="105"/>
      <c r="O52" s="105"/>
      <c r="P52" s="105"/>
      <c r="Q52" s="105"/>
      <c r="R52" s="105"/>
      <c r="S52" s="105"/>
      <c r="T52" s="105"/>
      <c r="U52" s="105"/>
      <c r="V52" s="402"/>
      <c r="W52" s="402"/>
      <c r="X52" s="402"/>
      <c r="Y52" s="456"/>
      <c r="Z52" s="1"/>
      <c r="AA52" s="1"/>
      <c r="AB52" s="1"/>
      <c r="AC52" s="1"/>
      <c r="AD52" s="1"/>
      <c r="AE52" s="1"/>
      <c r="AF52" s="1"/>
      <c r="AG52" s="1"/>
      <c r="AH52" s="1"/>
    </row>
    <row r="53" spans="1:34" ht="12.75" customHeight="1" thickBot="1">
      <c r="A53" s="454"/>
      <c r="B53" s="455"/>
      <c r="C53" s="104" t="s">
        <v>285</v>
      </c>
      <c r="D53" s="105"/>
      <c r="E53" s="105"/>
      <c r="F53" s="105"/>
      <c r="G53" s="105"/>
      <c r="H53" s="105"/>
      <c r="I53" s="105"/>
      <c r="J53" s="105"/>
      <c r="K53" s="105"/>
      <c r="L53" s="105"/>
      <c r="M53" s="105"/>
      <c r="N53" s="263"/>
      <c r="O53" s="105"/>
      <c r="P53" s="105"/>
      <c r="Q53" s="105"/>
      <c r="R53" s="105"/>
      <c r="S53" s="105"/>
      <c r="T53" s="105"/>
      <c r="U53" s="105"/>
      <c r="V53" s="402"/>
      <c r="W53" s="402"/>
      <c r="X53" s="402"/>
      <c r="Y53" s="456"/>
      <c r="Z53" s="1"/>
      <c r="AA53" s="1"/>
      <c r="AB53" s="1"/>
      <c r="AC53" s="1"/>
      <c r="AD53" s="1"/>
      <c r="AE53" s="1"/>
      <c r="AF53" s="1"/>
      <c r="AG53" s="1"/>
      <c r="AH53" s="1"/>
    </row>
    <row r="54" spans="1:34" ht="12.75" customHeight="1" thickBot="1">
      <c r="A54" s="454"/>
      <c r="B54" s="455"/>
      <c r="C54" s="105"/>
      <c r="D54" s="105"/>
      <c r="E54" s="105"/>
      <c r="F54" s="105"/>
      <c r="G54" s="105"/>
      <c r="H54" s="105"/>
      <c r="I54" s="107"/>
      <c r="J54" s="105"/>
      <c r="K54" s="105"/>
      <c r="L54" s="105"/>
      <c r="M54" s="105"/>
      <c r="N54" s="105"/>
      <c r="O54" s="105"/>
      <c r="P54" s="105"/>
      <c r="Q54" s="105"/>
      <c r="R54" s="105"/>
      <c r="S54" s="105"/>
      <c r="T54" s="105"/>
      <c r="U54" s="105"/>
      <c r="V54" s="402"/>
      <c r="W54" s="402"/>
      <c r="X54" s="402"/>
      <c r="Y54" s="456"/>
      <c r="Z54" s="1"/>
      <c r="AA54" s="1"/>
      <c r="AB54" s="1"/>
      <c r="AC54" s="1"/>
      <c r="AD54" s="1"/>
      <c r="AE54" s="1"/>
      <c r="AF54" s="1"/>
      <c r="AG54" s="1"/>
      <c r="AH54" s="1"/>
    </row>
    <row r="55" spans="1:34" ht="12.75" customHeight="1" thickBot="1">
      <c r="A55" s="454"/>
      <c r="B55" s="455"/>
      <c r="C55" s="2179" t="s">
        <v>116</v>
      </c>
      <c r="D55" s="1845"/>
      <c r="E55" s="1845"/>
      <c r="F55" s="1845"/>
      <c r="G55" s="1845"/>
      <c r="H55" s="1846"/>
      <c r="I55" s="88"/>
      <c r="J55" s="1774" t="s">
        <v>286</v>
      </c>
      <c r="K55" s="1776"/>
      <c r="L55" s="1774" t="s">
        <v>287</v>
      </c>
      <c r="M55" s="1776"/>
      <c r="N55" s="1774" t="s">
        <v>288</v>
      </c>
      <c r="O55" s="1776"/>
      <c r="P55" s="1774" t="s">
        <v>289</v>
      </c>
      <c r="Q55" s="1776"/>
      <c r="R55" s="1774" t="s">
        <v>290</v>
      </c>
      <c r="S55" s="1776"/>
      <c r="T55" s="1774" t="s">
        <v>291</v>
      </c>
      <c r="U55" s="1776"/>
      <c r="V55" s="402"/>
      <c r="W55" s="402"/>
      <c r="X55" s="402"/>
      <c r="Y55" s="456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29.25" customHeight="1" thickBot="1">
      <c r="A56" s="454"/>
      <c r="B56" s="455"/>
      <c r="C56" s="1847"/>
      <c r="D56" s="1848"/>
      <c r="E56" s="1848"/>
      <c r="F56" s="1848"/>
      <c r="G56" s="1848"/>
      <c r="H56" s="1849"/>
      <c r="I56" s="88"/>
      <c r="J56" s="1777"/>
      <c r="K56" s="1779"/>
      <c r="L56" s="1777"/>
      <c r="M56" s="1779"/>
      <c r="N56" s="1777"/>
      <c r="O56" s="1779"/>
      <c r="P56" s="1777"/>
      <c r="Q56" s="1779"/>
      <c r="R56" s="1777"/>
      <c r="S56" s="1779"/>
      <c r="T56" s="1777"/>
      <c r="U56" s="1779"/>
      <c r="V56" s="402"/>
      <c r="W56" s="402"/>
      <c r="X56" s="402"/>
      <c r="Y56" s="456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5.75" thickBot="1">
      <c r="A57" s="454"/>
      <c r="B57" s="478"/>
      <c r="C57" s="2178" t="s">
        <v>292</v>
      </c>
      <c r="D57" s="1964"/>
      <c r="E57" s="1964"/>
      <c r="F57" s="1964"/>
      <c r="G57" s="1964"/>
      <c r="H57" s="1965"/>
      <c r="I57" s="89"/>
      <c r="J57" s="2174">
        <f>SUM(J58:K61)</f>
        <v>0</v>
      </c>
      <c r="K57" s="1743"/>
      <c r="L57" s="2174">
        <f>SUM(L58:M61)</f>
        <v>0</v>
      </c>
      <c r="M57" s="1743"/>
      <c r="N57" s="2174">
        <f>SUM(N58:O61)</f>
        <v>0</v>
      </c>
      <c r="O57" s="1743"/>
      <c r="P57" s="2174">
        <f>SUM(P58:Q61)</f>
        <v>0</v>
      </c>
      <c r="Q57" s="1743"/>
      <c r="R57" s="2174">
        <f>SUM(R58:S61)</f>
        <v>0</v>
      </c>
      <c r="S57" s="1743"/>
      <c r="T57" s="2174">
        <f>SUM(T58:U61)</f>
        <v>0</v>
      </c>
      <c r="U57" s="1743"/>
      <c r="V57" s="402"/>
      <c r="W57" s="402"/>
      <c r="X57" s="402"/>
      <c r="Y57" s="456"/>
      <c r="Z57" s="1"/>
      <c r="AA57" s="1"/>
      <c r="AB57" s="1"/>
      <c r="AC57" s="1"/>
      <c r="AD57" s="1"/>
      <c r="AE57" s="1"/>
      <c r="AF57" s="1"/>
      <c r="AG57" s="1"/>
      <c r="AH57" s="1"/>
    </row>
    <row r="58" spans="1:34" ht="15.75" customHeight="1" thickBot="1">
      <c r="A58" s="454"/>
      <c r="B58" s="478"/>
      <c r="C58" s="1983" t="str">
        <f>C27</f>
        <v/>
      </c>
      <c r="D58" s="1964"/>
      <c r="E58" s="1964"/>
      <c r="F58" s="1964"/>
      <c r="G58" s="1964"/>
      <c r="H58" s="1965"/>
      <c r="I58" s="89"/>
      <c r="J58" s="1984">
        <f>G27</f>
        <v>0</v>
      </c>
      <c r="K58" s="1965"/>
      <c r="L58" s="1980"/>
      <c r="M58" s="2175"/>
      <c r="N58" s="1984">
        <f>J58-L58</f>
        <v>0</v>
      </c>
      <c r="O58" s="1965"/>
      <c r="P58" s="1985">
        <f>+I27</f>
        <v>0</v>
      </c>
      <c r="Q58" s="1965"/>
      <c r="R58" s="1980"/>
      <c r="S58" s="2175"/>
      <c r="T58" s="1984">
        <f>P58-R58</f>
        <v>0</v>
      </c>
      <c r="U58" s="1965"/>
      <c r="V58" s="402"/>
      <c r="W58" s="402"/>
      <c r="X58" s="402"/>
      <c r="Y58" s="456"/>
      <c r="Z58" s="1"/>
      <c r="AA58" s="1"/>
      <c r="AB58" s="1"/>
      <c r="AC58" s="1"/>
      <c r="AD58" s="1"/>
      <c r="AE58" s="1"/>
      <c r="AF58" s="1"/>
      <c r="AG58" s="1"/>
      <c r="AH58" s="1"/>
    </row>
    <row r="59" spans="1:34" ht="15.75" customHeight="1" thickBot="1">
      <c r="A59" s="454"/>
      <c r="B59" s="478"/>
      <c r="C59" s="1983" t="str">
        <f>C28</f>
        <v/>
      </c>
      <c r="D59" s="1964"/>
      <c r="E59" s="1964"/>
      <c r="F59" s="1964"/>
      <c r="G59" s="1964"/>
      <c r="H59" s="1965"/>
      <c r="I59" s="89"/>
      <c r="J59" s="1984">
        <f>G28</f>
        <v>0</v>
      </c>
      <c r="K59" s="1965"/>
      <c r="L59" s="1980"/>
      <c r="M59" s="1981"/>
      <c r="N59" s="1984">
        <f>J59-L59</f>
        <v>0</v>
      </c>
      <c r="O59" s="1965"/>
      <c r="P59" s="1985">
        <f t="shared" ref="P59:P61" si="1">+I28</f>
        <v>0</v>
      </c>
      <c r="Q59" s="1965"/>
      <c r="R59" s="1980"/>
      <c r="S59" s="1981"/>
      <c r="T59" s="1984">
        <f t="shared" ref="T59:T61" si="2">P59-R59</f>
        <v>0</v>
      </c>
      <c r="U59" s="1965"/>
      <c r="V59" s="402"/>
      <c r="W59" s="402"/>
      <c r="X59" s="402"/>
      <c r="Y59" s="456"/>
      <c r="Z59" s="1"/>
      <c r="AA59" s="1"/>
      <c r="AB59" s="1"/>
      <c r="AC59" s="1"/>
      <c r="AD59" s="1"/>
      <c r="AE59" s="1"/>
      <c r="AF59" s="1"/>
      <c r="AG59" s="1"/>
      <c r="AH59" s="1"/>
    </row>
    <row r="60" spans="1:34" ht="15.75" customHeight="1" thickBot="1">
      <c r="A60" s="454"/>
      <c r="B60" s="478"/>
      <c r="C60" s="1983" t="str">
        <f>C29</f>
        <v/>
      </c>
      <c r="D60" s="1964"/>
      <c r="E60" s="1964"/>
      <c r="F60" s="1964"/>
      <c r="G60" s="1964"/>
      <c r="H60" s="1965"/>
      <c r="I60" s="89"/>
      <c r="J60" s="1984">
        <f>G29</f>
        <v>0</v>
      </c>
      <c r="K60" s="1965"/>
      <c r="L60" s="1980"/>
      <c r="M60" s="1981"/>
      <c r="N60" s="1984">
        <f>J60-L60</f>
        <v>0</v>
      </c>
      <c r="O60" s="1965"/>
      <c r="P60" s="1985">
        <f t="shared" si="1"/>
        <v>0</v>
      </c>
      <c r="Q60" s="1965"/>
      <c r="R60" s="1980"/>
      <c r="S60" s="1981"/>
      <c r="T60" s="1984">
        <f t="shared" si="2"/>
        <v>0</v>
      </c>
      <c r="U60" s="1965"/>
      <c r="V60" s="402"/>
      <c r="W60" s="402"/>
      <c r="X60" s="402"/>
      <c r="Y60" s="456"/>
      <c r="Z60" s="1"/>
      <c r="AA60" s="1"/>
      <c r="AB60" s="1"/>
      <c r="AC60" s="1"/>
      <c r="AD60" s="1"/>
      <c r="AE60" s="1"/>
      <c r="AF60" s="1"/>
      <c r="AG60" s="1"/>
      <c r="AH60" s="1"/>
    </row>
    <row r="61" spans="1:34" ht="15.75" customHeight="1" thickBot="1">
      <c r="A61" s="402"/>
      <c r="B61" s="478"/>
      <c r="C61" s="1983" t="str">
        <f>C30</f>
        <v/>
      </c>
      <c r="D61" s="1964"/>
      <c r="E61" s="1964"/>
      <c r="F61" s="1964"/>
      <c r="G61" s="1964"/>
      <c r="H61" s="1965"/>
      <c r="I61" s="89"/>
      <c r="J61" s="1984">
        <f>G30</f>
        <v>0</v>
      </c>
      <c r="K61" s="1965"/>
      <c r="L61" s="1980"/>
      <c r="M61" s="1981"/>
      <c r="N61" s="1984">
        <f>J61-L61</f>
        <v>0</v>
      </c>
      <c r="O61" s="1965"/>
      <c r="P61" s="1985">
        <f t="shared" si="1"/>
        <v>0</v>
      </c>
      <c r="Q61" s="1965"/>
      <c r="R61" s="1980"/>
      <c r="S61" s="1981"/>
      <c r="T61" s="1984">
        <f t="shared" si="2"/>
        <v>0</v>
      </c>
      <c r="U61" s="1965"/>
      <c r="V61" s="402"/>
      <c r="W61" s="402"/>
      <c r="X61" s="402"/>
      <c r="Y61" s="456"/>
      <c r="Z61" s="1"/>
      <c r="AA61" s="1"/>
      <c r="AB61" s="1"/>
      <c r="AC61" s="1"/>
      <c r="AD61" s="1"/>
      <c r="AE61" s="1"/>
      <c r="AF61" s="1"/>
      <c r="AG61" s="1"/>
      <c r="AH61" s="1"/>
    </row>
    <row r="62" spans="1:34" ht="12.75" customHeight="1" thickBot="1">
      <c r="A62" s="454"/>
      <c r="B62" s="478"/>
      <c r="C62" s="402"/>
      <c r="D62" s="402"/>
      <c r="E62" s="402"/>
      <c r="F62" s="402"/>
      <c r="G62" s="402"/>
      <c r="H62" s="402"/>
      <c r="I62" s="479"/>
      <c r="J62" s="402"/>
      <c r="K62" s="402"/>
      <c r="L62" s="402"/>
      <c r="M62" s="402"/>
      <c r="N62" s="402"/>
      <c r="O62" s="402"/>
      <c r="P62" s="402"/>
      <c r="Q62" s="402"/>
      <c r="R62" s="402"/>
      <c r="S62" s="402"/>
      <c r="T62" s="402"/>
      <c r="U62" s="402"/>
      <c r="V62" s="402"/>
      <c r="W62" s="402"/>
      <c r="X62" s="402"/>
      <c r="Y62" s="456"/>
      <c r="Z62" s="1"/>
      <c r="AA62" s="1"/>
      <c r="AB62" s="1"/>
      <c r="AC62" s="1"/>
      <c r="AD62" s="1"/>
      <c r="AE62" s="1"/>
      <c r="AF62" s="1"/>
      <c r="AG62" s="1"/>
      <c r="AH62" s="1"/>
    </row>
    <row r="63" spans="1:34" ht="12.75" customHeight="1" thickBot="1">
      <c r="A63" s="454"/>
      <c r="B63" s="478"/>
      <c r="C63" s="104" t="s">
        <v>1369</v>
      </c>
      <c r="D63" s="105"/>
      <c r="E63" s="105"/>
      <c r="F63" s="105"/>
      <c r="G63" s="105"/>
      <c r="H63" s="105"/>
      <c r="I63" s="108"/>
      <c r="J63" s="105"/>
      <c r="K63" s="105"/>
      <c r="L63" s="105"/>
      <c r="M63" s="105"/>
      <c r="N63" s="105"/>
      <c r="O63" s="105"/>
      <c r="P63" s="105"/>
      <c r="Q63" s="105"/>
      <c r="R63" s="105"/>
      <c r="S63" s="105"/>
      <c r="T63" s="105"/>
      <c r="U63" s="105"/>
      <c r="V63" s="480"/>
      <c r="W63" s="480"/>
      <c r="X63" s="480"/>
      <c r="Y63" s="456"/>
      <c r="Z63" s="1"/>
      <c r="AA63" s="1"/>
      <c r="AB63" s="1"/>
      <c r="AC63" s="1"/>
      <c r="AD63" s="1"/>
      <c r="AE63" s="1"/>
      <c r="AF63" s="1"/>
      <c r="AG63" s="1"/>
      <c r="AH63" s="1"/>
    </row>
    <row r="64" spans="1:34" ht="12.75" customHeight="1" thickBot="1">
      <c r="A64" s="454"/>
      <c r="B64" s="478"/>
      <c r="C64" s="105"/>
      <c r="D64" s="105"/>
      <c r="E64" s="105"/>
      <c r="F64" s="105"/>
      <c r="G64" s="105"/>
      <c r="H64" s="105"/>
      <c r="I64" s="108"/>
      <c r="J64" s="105"/>
      <c r="K64" s="105"/>
      <c r="L64" s="105"/>
      <c r="M64" s="105"/>
      <c r="N64" s="105"/>
      <c r="O64" s="105"/>
      <c r="P64" s="105"/>
      <c r="Q64" s="105"/>
      <c r="R64" s="105"/>
      <c r="S64" s="105"/>
      <c r="T64" s="105"/>
      <c r="U64" s="105"/>
      <c r="V64" s="480"/>
      <c r="W64" s="480"/>
      <c r="X64" s="480"/>
      <c r="Y64" s="456"/>
      <c r="Z64" s="1"/>
      <c r="AA64" s="1"/>
      <c r="AB64" s="1"/>
      <c r="AC64" s="1"/>
      <c r="AD64" s="1"/>
      <c r="AE64" s="1"/>
      <c r="AF64" s="1"/>
      <c r="AG64" s="1"/>
      <c r="AH64" s="1"/>
    </row>
    <row r="65" spans="1:34" ht="21" customHeight="1" thickBot="1">
      <c r="A65" s="454"/>
      <c r="B65" s="478"/>
      <c r="C65" s="2179" t="s">
        <v>116</v>
      </c>
      <c r="D65" s="1845"/>
      <c r="E65" s="1845"/>
      <c r="F65" s="1845"/>
      <c r="G65" s="1845"/>
      <c r="H65" s="1846"/>
      <c r="I65" s="89"/>
      <c r="J65" s="1820" t="s">
        <v>286</v>
      </c>
      <c r="K65" s="1821"/>
      <c r="L65" s="1820" t="s">
        <v>287</v>
      </c>
      <c r="M65" s="1821"/>
      <c r="N65" s="1820" t="s">
        <v>288</v>
      </c>
      <c r="O65" s="1821"/>
      <c r="P65" s="1820" t="s">
        <v>289</v>
      </c>
      <c r="Q65" s="1821"/>
      <c r="R65" s="1820" t="s">
        <v>293</v>
      </c>
      <c r="S65" s="1821"/>
      <c r="T65" s="1820" t="s">
        <v>294</v>
      </c>
      <c r="U65" s="1821"/>
      <c r="V65" s="480"/>
      <c r="W65" s="480"/>
      <c r="X65" s="480"/>
      <c r="Y65" s="456"/>
      <c r="Z65" s="1"/>
      <c r="AA65" s="1"/>
      <c r="AB65" s="1"/>
      <c r="AC65" s="1"/>
      <c r="AD65" s="1"/>
      <c r="AE65" s="1"/>
      <c r="AF65" s="1"/>
      <c r="AG65" s="1"/>
      <c r="AH65" s="1"/>
    </row>
    <row r="66" spans="1:34" ht="15.75" customHeight="1" thickBot="1">
      <c r="A66" s="454"/>
      <c r="B66" s="478"/>
      <c r="C66" s="1847"/>
      <c r="D66" s="1848"/>
      <c r="E66" s="1848"/>
      <c r="F66" s="1848"/>
      <c r="G66" s="1848"/>
      <c r="H66" s="1849"/>
      <c r="I66" s="89"/>
      <c r="J66" s="1822"/>
      <c r="K66" s="1823"/>
      <c r="L66" s="1822"/>
      <c r="M66" s="1823"/>
      <c r="N66" s="1822"/>
      <c r="O66" s="1823"/>
      <c r="P66" s="1822"/>
      <c r="Q66" s="1823"/>
      <c r="R66" s="1822"/>
      <c r="S66" s="1823"/>
      <c r="T66" s="1822"/>
      <c r="U66" s="1823"/>
      <c r="V66" s="480"/>
      <c r="W66" s="480"/>
      <c r="X66" s="480"/>
      <c r="Y66" s="456"/>
      <c r="Z66" s="1"/>
      <c r="AA66" s="1"/>
      <c r="AB66" s="1"/>
      <c r="AC66" s="1"/>
      <c r="AD66" s="1"/>
      <c r="AE66" s="1"/>
      <c r="AF66" s="1"/>
      <c r="AG66" s="1"/>
      <c r="AH66" s="1"/>
    </row>
    <row r="67" spans="1:34" ht="12.75" customHeight="1" thickBot="1">
      <c r="A67" s="454"/>
      <c r="B67" s="478"/>
      <c r="C67" s="2167" t="s">
        <v>1367</v>
      </c>
      <c r="D67" s="1629"/>
      <c r="E67" s="1629"/>
      <c r="F67" s="1629"/>
      <c r="G67" s="1629"/>
      <c r="H67" s="1630"/>
      <c r="I67" s="481"/>
      <c r="J67" s="2166">
        <f>SUM(J68:K71)</f>
        <v>0</v>
      </c>
      <c r="K67" s="1619"/>
      <c r="L67" s="2166">
        <f t="shared" ref="L67" si="3">SUM(L68:M71)</f>
        <v>0</v>
      </c>
      <c r="M67" s="1619"/>
      <c r="N67" s="2166">
        <f t="shared" ref="N67" si="4">SUM(N68:O71)</f>
        <v>0</v>
      </c>
      <c r="O67" s="1619"/>
      <c r="P67" s="2166">
        <f t="shared" ref="P67" si="5">SUM(P68:Q71)</f>
        <v>0</v>
      </c>
      <c r="Q67" s="1619"/>
      <c r="R67" s="2166">
        <f t="shared" ref="R67" si="6">SUM(R68:S71)</f>
        <v>0</v>
      </c>
      <c r="S67" s="1619"/>
      <c r="T67" s="2166">
        <f t="shared" ref="T67" si="7">SUM(T68:U71)</f>
        <v>0</v>
      </c>
      <c r="U67" s="1619"/>
      <c r="V67" s="480"/>
      <c r="W67" s="480"/>
      <c r="X67" s="480"/>
      <c r="Y67" s="456"/>
      <c r="Z67" s="1"/>
      <c r="AA67" s="1"/>
      <c r="AB67" s="1"/>
      <c r="AC67" s="1"/>
      <c r="AD67" s="1"/>
      <c r="AE67" s="1"/>
      <c r="AF67" s="1"/>
      <c r="AG67" s="1"/>
      <c r="AH67" s="1"/>
    </row>
    <row r="68" spans="1:34" ht="12.75" customHeight="1" thickBot="1">
      <c r="A68" s="454"/>
      <c r="B68" s="478"/>
      <c r="C68" s="2167" t="str">
        <f>C27</f>
        <v/>
      </c>
      <c r="D68" s="1629"/>
      <c r="E68" s="1629"/>
      <c r="F68" s="1629"/>
      <c r="G68" s="1629"/>
      <c r="H68" s="1630"/>
      <c r="I68" s="481"/>
      <c r="J68" s="2180">
        <f>G27</f>
        <v>0</v>
      </c>
      <c r="K68" s="1630"/>
      <c r="L68" s="1980"/>
      <c r="M68" s="1981"/>
      <c r="N68" s="2180">
        <f>+J68-L68</f>
        <v>0</v>
      </c>
      <c r="O68" s="1630"/>
      <c r="P68" s="1985">
        <f>+I27</f>
        <v>0</v>
      </c>
      <c r="Q68" s="1965"/>
      <c r="R68" s="1980"/>
      <c r="S68" s="2175"/>
      <c r="T68" s="2180">
        <f>+P68-R68</f>
        <v>0</v>
      </c>
      <c r="U68" s="1630"/>
      <c r="V68" s="480"/>
      <c r="W68" s="480"/>
      <c r="X68" s="480"/>
      <c r="Y68" s="456"/>
      <c r="Z68" s="1"/>
      <c r="AA68" s="1"/>
      <c r="AB68" s="1"/>
      <c r="AC68" s="1"/>
      <c r="AD68" s="1"/>
      <c r="AE68" s="1"/>
      <c r="AF68" s="1"/>
      <c r="AG68" s="1"/>
      <c r="AH68" s="1"/>
    </row>
    <row r="69" spans="1:34" ht="12.75" customHeight="1" thickBot="1">
      <c r="A69" s="454"/>
      <c r="B69" s="478"/>
      <c r="C69" s="2181" t="str">
        <f>C28</f>
        <v/>
      </c>
      <c r="D69" s="1629"/>
      <c r="E69" s="1629"/>
      <c r="F69" s="1629"/>
      <c r="G69" s="1629"/>
      <c r="H69" s="1630"/>
      <c r="I69" s="481"/>
      <c r="J69" s="2180">
        <f>G28</f>
        <v>0</v>
      </c>
      <c r="K69" s="1630"/>
      <c r="L69" s="1980"/>
      <c r="M69" s="1981"/>
      <c r="N69" s="2180">
        <f t="shared" ref="N69:N71" si="8">+J69-L69</f>
        <v>0</v>
      </c>
      <c r="O69" s="1630"/>
      <c r="P69" s="1985">
        <f t="shared" ref="P69:P71" si="9">+I28</f>
        <v>0</v>
      </c>
      <c r="Q69" s="1965"/>
      <c r="R69" s="1980"/>
      <c r="S69" s="1981"/>
      <c r="T69" s="2180">
        <f t="shared" ref="T69:T71" si="10">+P69-R69</f>
        <v>0</v>
      </c>
      <c r="U69" s="1630"/>
      <c r="V69" s="480"/>
      <c r="W69" s="480"/>
      <c r="X69" s="480"/>
      <c r="Y69" s="456"/>
      <c r="Z69" s="1"/>
      <c r="AA69" s="1"/>
      <c r="AB69" s="1"/>
      <c r="AC69" s="1"/>
      <c r="AD69" s="1"/>
      <c r="AE69" s="1"/>
      <c r="AF69" s="1"/>
      <c r="AG69" s="1"/>
      <c r="AH69" s="1"/>
    </row>
    <row r="70" spans="1:34" ht="12.75" customHeight="1" thickBot="1">
      <c r="A70" s="454"/>
      <c r="B70" s="478"/>
      <c r="C70" s="2181" t="str">
        <f>C29</f>
        <v/>
      </c>
      <c r="D70" s="1629"/>
      <c r="E70" s="1629"/>
      <c r="F70" s="1629"/>
      <c r="G70" s="1629"/>
      <c r="H70" s="1630"/>
      <c r="I70" s="481"/>
      <c r="J70" s="2180">
        <f>G29</f>
        <v>0</v>
      </c>
      <c r="K70" s="1630"/>
      <c r="L70" s="1980"/>
      <c r="M70" s="1981"/>
      <c r="N70" s="2180">
        <f t="shared" si="8"/>
        <v>0</v>
      </c>
      <c r="O70" s="1630"/>
      <c r="P70" s="1985">
        <f t="shared" si="9"/>
        <v>0</v>
      </c>
      <c r="Q70" s="1965"/>
      <c r="R70" s="1980"/>
      <c r="S70" s="1981"/>
      <c r="T70" s="2180">
        <f t="shared" si="10"/>
        <v>0</v>
      </c>
      <c r="U70" s="1630"/>
      <c r="V70" s="480"/>
      <c r="W70" s="480"/>
      <c r="X70" s="480"/>
      <c r="Y70" s="456"/>
      <c r="Z70" s="1"/>
      <c r="AA70" s="1"/>
      <c r="AB70" s="1"/>
      <c r="AC70" s="1"/>
      <c r="AD70" s="1"/>
      <c r="AE70" s="1"/>
      <c r="AF70" s="1"/>
      <c r="AG70" s="1"/>
      <c r="AH70" s="1"/>
    </row>
    <row r="71" spans="1:34" ht="12.75" customHeight="1" thickBot="1">
      <c r="A71" s="402"/>
      <c r="B71" s="478"/>
      <c r="C71" s="2181" t="str">
        <f>C30</f>
        <v/>
      </c>
      <c r="D71" s="1629"/>
      <c r="E71" s="1629"/>
      <c r="F71" s="1629"/>
      <c r="G71" s="1629"/>
      <c r="H71" s="1630"/>
      <c r="I71" s="481"/>
      <c r="J71" s="2180">
        <f>G30</f>
        <v>0</v>
      </c>
      <c r="K71" s="1630"/>
      <c r="L71" s="1980"/>
      <c r="M71" s="1981"/>
      <c r="N71" s="2180">
        <f t="shared" si="8"/>
        <v>0</v>
      </c>
      <c r="O71" s="1630"/>
      <c r="P71" s="1985">
        <f t="shared" si="9"/>
        <v>0</v>
      </c>
      <c r="Q71" s="1965"/>
      <c r="R71" s="1980"/>
      <c r="S71" s="1981"/>
      <c r="T71" s="2180">
        <f t="shared" si="10"/>
        <v>0</v>
      </c>
      <c r="U71" s="1630"/>
      <c r="V71" s="480"/>
      <c r="W71" s="480"/>
      <c r="X71" s="480"/>
      <c r="Y71" s="456"/>
      <c r="Z71" s="1"/>
      <c r="AA71" s="1"/>
      <c r="AB71" s="1"/>
      <c r="AC71" s="1"/>
      <c r="AD71" s="1"/>
      <c r="AE71" s="1"/>
      <c r="AF71" s="1"/>
      <c r="AG71" s="1"/>
      <c r="AH71" s="1"/>
    </row>
    <row r="72" spans="1:34" ht="12.75" customHeight="1" thickBot="1">
      <c r="A72" s="454"/>
      <c r="B72" s="478"/>
      <c r="C72" s="472"/>
      <c r="D72" s="402"/>
      <c r="E72" s="402"/>
      <c r="F72" s="402"/>
      <c r="G72" s="402"/>
      <c r="H72" s="402"/>
      <c r="I72" s="479"/>
      <c r="J72" s="402"/>
      <c r="K72" s="402"/>
      <c r="L72" s="402"/>
      <c r="M72" s="402"/>
      <c r="N72" s="480"/>
      <c r="O72" s="480"/>
      <c r="P72" s="480"/>
      <c r="Q72" s="480"/>
      <c r="R72" s="480"/>
      <c r="S72" s="480"/>
      <c r="T72" s="480"/>
      <c r="U72" s="480"/>
      <c r="V72" s="480"/>
      <c r="W72" s="480"/>
      <c r="X72" s="480"/>
      <c r="Y72" s="456"/>
      <c r="Z72" s="1"/>
      <c r="AA72" s="1"/>
      <c r="AB72" s="1"/>
      <c r="AC72" s="1"/>
      <c r="AD72" s="1"/>
      <c r="AE72" s="1"/>
      <c r="AF72" s="1"/>
      <c r="AG72" s="1"/>
      <c r="AH72" s="1"/>
    </row>
    <row r="73" spans="1:34" ht="12.75" customHeight="1" thickBot="1">
      <c r="A73" s="454"/>
      <c r="B73" s="455"/>
      <c r="C73" s="104" t="s">
        <v>296</v>
      </c>
      <c r="D73" s="105"/>
      <c r="E73" s="105"/>
      <c r="F73" s="105"/>
      <c r="G73" s="105"/>
      <c r="H73" s="105"/>
      <c r="I73" s="108"/>
      <c r="J73" s="105"/>
      <c r="K73" s="105"/>
      <c r="L73" s="105"/>
      <c r="M73" s="105"/>
      <c r="N73" s="109"/>
      <c r="O73" s="109"/>
      <c r="P73" s="109"/>
      <c r="Q73" s="109"/>
      <c r="R73" s="109"/>
      <c r="S73" s="109"/>
      <c r="T73" s="109"/>
      <c r="U73" s="109"/>
      <c r="V73" s="109"/>
      <c r="W73" s="109"/>
      <c r="X73" s="109"/>
      <c r="Y73" s="456"/>
      <c r="Z73" s="1"/>
      <c r="AA73" s="1"/>
      <c r="AB73" s="1"/>
      <c r="AC73" s="1"/>
      <c r="AD73" s="1"/>
      <c r="AE73" s="1"/>
      <c r="AF73" s="1"/>
      <c r="AG73" s="1"/>
      <c r="AH73" s="1"/>
    </row>
    <row r="74" spans="1:34" ht="12.75" customHeight="1" thickBot="1">
      <c r="A74" s="454"/>
      <c r="B74" s="455"/>
      <c r="C74" s="105"/>
      <c r="D74" s="105"/>
      <c r="E74" s="105"/>
      <c r="F74" s="105"/>
      <c r="G74" s="105"/>
      <c r="H74" s="105"/>
      <c r="I74" s="108"/>
      <c r="J74" s="105"/>
      <c r="K74" s="105"/>
      <c r="L74" s="105"/>
      <c r="M74" s="105"/>
      <c r="N74" s="109"/>
      <c r="O74" s="109"/>
      <c r="P74" s="109"/>
      <c r="Q74" s="109"/>
      <c r="R74" s="109"/>
      <c r="S74" s="109"/>
      <c r="T74" s="109"/>
      <c r="U74" s="109"/>
      <c r="V74" s="109"/>
      <c r="W74" s="109"/>
      <c r="X74" s="109"/>
      <c r="Y74" s="456"/>
      <c r="Z74" s="1"/>
      <c r="AA74" s="1"/>
      <c r="AB74" s="1"/>
      <c r="AC74" s="1"/>
      <c r="AD74" s="1"/>
      <c r="AE74" s="1"/>
      <c r="AF74" s="1"/>
      <c r="AG74" s="1"/>
      <c r="AH74" s="1"/>
    </row>
    <row r="75" spans="1:34" ht="24.75" customHeight="1">
      <c r="A75" s="483"/>
      <c r="B75" s="2000"/>
      <c r="C75" s="1617" t="s">
        <v>297</v>
      </c>
      <c r="D75" s="1618"/>
      <c r="E75" s="1618"/>
      <c r="F75" s="1619"/>
      <c r="G75" s="1617" t="s">
        <v>298</v>
      </c>
      <c r="H75" s="1619"/>
      <c r="I75" s="89"/>
      <c r="J75" s="2168" t="s">
        <v>299</v>
      </c>
      <c r="K75" s="2168"/>
      <c r="L75" s="2168"/>
      <c r="M75" s="2168"/>
      <c r="N75" s="2168"/>
      <c r="O75" s="2168"/>
      <c r="P75" s="2168" t="s">
        <v>300</v>
      </c>
      <c r="Q75" s="2168"/>
      <c r="R75" s="2168"/>
      <c r="S75" s="2168"/>
      <c r="T75" s="2168" t="s">
        <v>301</v>
      </c>
      <c r="U75" s="2168"/>
      <c r="V75" s="2168"/>
      <c r="W75" s="2168"/>
      <c r="X75" s="2168"/>
      <c r="Y75" s="484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1:34" ht="25.5" customHeight="1">
      <c r="A76" s="473"/>
      <c r="B76" s="2001"/>
      <c r="C76" s="2005"/>
      <c r="D76" s="2006"/>
      <c r="E76" s="2006"/>
      <c r="F76" s="2007"/>
      <c r="G76" s="2010"/>
      <c r="H76" s="2011"/>
      <c r="I76" s="481"/>
      <c r="J76" s="2012"/>
      <c r="K76" s="2013"/>
      <c r="L76" s="2013"/>
      <c r="M76" s="2013"/>
      <c r="N76" s="2013"/>
      <c r="O76" s="2014"/>
      <c r="P76" s="2012"/>
      <c r="Q76" s="2013"/>
      <c r="R76" s="2013"/>
      <c r="S76" s="2014"/>
      <c r="T76" s="1988"/>
      <c r="U76" s="1988"/>
      <c r="V76" s="1988"/>
      <c r="W76" s="1988"/>
      <c r="X76" s="1988"/>
      <c r="Y76" s="456"/>
      <c r="Z76" s="379"/>
      <c r="AA76" s="379"/>
      <c r="AB76" s="379"/>
      <c r="AC76" s="379"/>
      <c r="AD76" s="379"/>
      <c r="AE76" s="379"/>
      <c r="AF76" s="379"/>
      <c r="AG76" s="379"/>
      <c r="AH76" s="379"/>
    </row>
    <row r="77" spans="1:34" ht="25.5" customHeight="1">
      <c r="A77" s="473"/>
      <c r="B77" s="2001"/>
      <c r="C77" s="2005"/>
      <c r="D77" s="2006"/>
      <c r="E77" s="2006"/>
      <c r="F77" s="2007"/>
      <c r="G77" s="2010"/>
      <c r="H77" s="2011"/>
      <c r="I77" s="481"/>
      <c r="J77" s="2012"/>
      <c r="K77" s="2013"/>
      <c r="L77" s="2013"/>
      <c r="M77" s="2013"/>
      <c r="N77" s="2013"/>
      <c r="O77" s="2014"/>
      <c r="P77" s="2012"/>
      <c r="Q77" s="2013"/>
      <c r="R77" s="2013"/>
      <c r="S77" s="2014"/>
      <c r="T77" s="1988"/>
      <c r="U77" s="1988"/>
      <c r="V77" s="1988"/>
      <c r="W77" s="1988"/>
      <c r="X77" s="1988"/>
      <c r="Y77" s="485"/>
      <c r="Z77" s="379"/>
      <c r="AA77" s="379"/>
      <c r="AB77" s="379"/>
      <c r="AC77" s="379"/>
      <c r="AD77" s="379"/>
      <c r="AE77" s="379"/>
      <c r="AF77" s="379"/>
      <c r="AG77" s="379"/>
      <c r="AH77" s="379"/>
    </row>
    <row r="78" spans="1:34" ht="25.5" customHeight="1">
      <c r="A78" s="473"/>
      <c r="B78" s="2001"/>
      <c r="C78" s="2005"/>
      <c r="D78" s="2006"/>
      <c r="E78" s="2006"/>
      <c r="F78" s="2007"/>
      <c r="G78" s="2010"/>
      <c r="H78" s="2011"/>
      <c r="I78" s="481"/>
      <c r="J78" s="2012"/>
      <c r="K78" s="2013"/>
      <c r="L78" s="2013"/>
      <c r="M78" s="2013"/>
      <c r="N78" s="2013"/>
      <c r="O78" s="2014"/>
      <c r="P78" s="1989"/>
      <c r="Q78" s="1989"/>
      <c r="R78" s="1989"/>
      <c r="S78" s="1989"/>
      <c r="T78" s="1988"/>
      <c r="U78" s="1988"/>
      <c r="V78" s="1988"/>
      <c r="W78" s="1988"/>
      <c r="X78" s="1988"/>
      <c r="Y78" s="485"/>
      <c r="Z78" s="379"/>
      <c r="AA78" s="379"/>
      <c r="AB78" s="379"/>
      <c r="AC78" s="379"/>
      <c r="AD78" s="379"/>
      <c r="AE78" s="379"/>
      <c r="AF78" s="379"/>
      <c r="AG78" s="379"/>
      <c r="AH78" s="379"/>
    </row>
    <row r="79" spans="1:34" ht="25.5" customHeight="1">
      <c r="A79" s="473"/>
      <c r="B79" s="2001"/>
      <c r="C79" s="2005"/>
      <c r="D79" s="2006"/>
      <c r="E79" s="2006"/>
      <c r="F79" s="2007"/>
      <c r="G79" s="2010"/>
      <c r="H79" s="2011"/>
      <c r="I79" s="481"/>
      <c r="J79" s="2012"/>
      <c r="K79" s="2013"/>
      <c r="L79" s="2013"/>
      <c r="M79" s="2013"/>
      <c r="N79" s="2013"/>
      <c r="O79" s="2014"/>
      <c r="P79" s="2012"/>
      <c r="Q79" s="2013"/>
      <c r="R79" s="2013"/>
      <c r="S79" s="2014"/>
      <c r="T79" s="1988"/>
      <c r="U79" s="1988"/>
      <c r="V79" s="1988"/>
      <c r="W79" s="1988"/>
      <c r="X79" s="1988"/>
      <c r="Y79" s="485"/>
      <c r="Z79" s="379"/>
      <c r="AA79" s="379"/>
      <c r="AB79" s="379"/>
      <c r="AC79" s="379"/>
      <c r="AD79" s="379"/>
      <c r="AE79" s="379"/>
      <c r="AF79" s="379"/>
      <c r="AG79" s="379"/>
      <c r="AH79" s="379"/>
    </row>
    <row r="80" spans="1:34" ht="25.5" customHeight="1">
      <c r="A80" s="473"/>
      <c r="B80" s="2001"/>
      <c r="C80" s="2005"/>
      <c r="D80" s="2008"/>
      <c r="E80" s="2008"/>
      <c r="F80" s="2009"/>
      <c r="G80" s="2010"/>
      <c r="H80" s="2011"/>
      <c r="I80" s="481"/>
      <c r="J80" s="1989"/>
      <c r="K80" s="1989"/>
      <c r="L80" s="1989"/>
      <c r="M80" s="1989"/>
      <c r="N80" s="1989"/>
      <c r="O80" s="1989"/>
      <c r="P80" s="1989"/>
      <c r="Q80" s="1989"/>
      <c r="R80" s="1989"/>
      <c r="S80" s="1989"/>
      <c r="T80" s="1988"/>
      <c r="U80" s="1988"/>
      <c r="V80" s="1988"/>
      <c r="W80" s="1988"/>
      <c r="X80" s="1988"/>
      <c r="Y80" s="485"/>
      <c r="Z80" s="379"/>
      <c r="AA80" s="379"/>
      <c r="AB80" s="379"/>
      <c r="AC80" s="379"/>
      <c r="AD80" s="379"/>
      <c r="AE80" s="379"/>
      <c r="AF80" s="379"/>
      <c r="AG80" s="379"/>
      <c r="AH80" s="379"/>
    </row>
    <row r="81" spans="1:34" ht="25.5" customHeight="1">
      <c r="A81" s="473"/>
      <c r="B81" s="2001"/>
      <c r="C81" s="2005"/>
      <c r="D81" s="2008"/>
      <c r="E81" s="2008"/>
      <c r="F81" s="2009"/>
      <c r="G81" s="2010"/>
      <c r="H81" s="2011"/>
      <c r="I81" s="481"/>
      <c r="J81" s="1989"/>
      <c r="K81" s="1989"/>
      <c r="L81" s="1989"/>
      <c r="M81" s="1989"/>
      <c r="N81" s="1989"/>
      <c r="O81" s="1989"/>
      <c r="P81" s="1989"/>
      <c r="Q81" s="1989"/>
      <c r="R81" s="1989"/>
      <c r="S81" s="1989"/>
      <c r="T81" s="1988"/>
      <c r="U81" s="1988"/>
      <c r="V81" s="1988"/>
      <c r="W81" s="1988"/>
      <c r="X81" s="1988"/>
      <c r="Y81" s="485"/>
      <c r="Z81" s="379"/>
      <c r="AA81" s="379"/>
      <c r="AB81" s="379"/>
      <c r="AC81" s="379"/>
      <c r="AD81" s="379"/>
      <c r="AE81" s="379"/>
      <c r="AF81" s="379"/>
      <c r="AG81" s="379"/>
      <c r="AH81" s="379"/>
    </row>
    <row r="82" spans="1:34" ht="25.5" customHeight="1" thickBot="1">
      <c r="A82" s="473"/>
      <c r="B82" s="2002"/>
      <c r="C82" s="2005"/>
      <c r="D82" s="2008"/>
      <c r="E82" s="2008"/>
      <c r="F82" s="2009"/>
      <c r="G82" s="2010"/>
      <c r="H82" s="2011"/>
      <c r="I82" s="481"/>
      <c r="J82" s="1989"/>
      <c r="K82" s="1989"/>
      <c r="L82" s="1989"/>
      <c r="M82" s="1989"/>
      <c r="N82" s="1989"/>
      <c r="O82" s="1989"/>
      <c r="P82" s="1989"/>
      <c r="Q82" s="1989"/>
      <c r="R82" s="1989"/>
      <c r="S82" s="1989"/>
      <c r="T82" s="1988"/>
      <c r="U82" s="1988"/>
      <c r="V82" s="1988"/>
      <c r="W82" s="1988"/>
      <c r="X82" s="1988"/>
      <c r="Y82" s="485"/>
      <c r="Z82" s="379"/>
      <c r="AA82" s="379"/>
      <c r="AB82" s="379"/>
      <c r="AC82" s="379"/>
      <c r="AD82" s="379"/>
      <c r="AE82" s="379"/>
      <c r="AF82" s="379"/>
      <c r="AG82" s="379"/>
      <c r="AH82" s="379"/>
    </row>
    <row r="83" spans="1:34" ht="12.75" customHeight="1" thickBot="1">
      <c r="A83" s="454"/>
      <c r="B83" s="455"/>
      <c r="C83" s="402"/>
      <c r="D83" s="402"/>
      <c r="E83" s="402"/>
      <c r="F83" s="402"/>
      <c r="G83" s="402"/>
      <c r="H83" s="402"/>
      <c r="I83" s="479"/>
      <c r="J83" s="402"/>
      <c r="K83" s="402"/>
      <c r="L83" s="402"/>
      <c r="M83" s="402"/>
      <c r="N83" s="480"/>
      <c r="O83" s="480"/>
      <c r="P83" s="480"/>
      <c r="Q83" s="480"/>
      <c r="R83" s="480"/>
      <c r="S83" s="480"/>
      <c r="T83" s="480"/>
      <c r="U83" s="480"/>
      <c r="V83" s="486"/>
      <c r="W83" s="487"/>
      <c r="X83" s="487"/>
      <c r="Y83" s="466"/>
      <c r="Z83" s="1"/>
      <c r="AA83" s="1"/>
      <c r="AB83" s="1"/>
      <c r="AC83" s="1"/>
      <c r="AD83" s="1"/>
      <c r="AE83" s="1"/>
      <c r="AF83" s="1"/>
      <c r="AG83" s="1"/>
      <c r="AH83" s="1"/>
    </row>
    <row r="84" spans="1:34" ht="15.75" thickBot="1">
      <c r="A84" s="454"/>
      <c r="B84" s="455"/>
      <c r="C84" s="402"/>
      <c r="D84" s="402"/>
      <c r="E84" s="402"/>
      <c r="F84" s="402"/>
      <c r="G84" s="402"/>
      <c r="H84" s="402"/>
      <c r="I84" s="479"/>
      <c r="J84" s="396"/>
      <c r="K84" s="402"/>
      <c r="L84" s="402"/>
      <c r="M84" s="402"/>
      <c r="N84" s="480"/>
      <c r="O84" s="480"/>
      <c r="P84" s="480"/>
      <c r="Q84" s="480"/>
      <c r="R84" s="480"/>
      <c r="S84" s="480"/>
      <c r="T84" s="480"/>
      <c r="U84" s="480"/>
      <c r="V84" s="488"/>
      <c r="W84" s="489"/>
      <c r="X84" s="489"/>
      <c r="Y84" s="466"/>
      <c r="Z84" s="1"/>
      <c r="AA84" s="1"/>
      <c r="AB84" s="1"/>
      <c r="AC84" s="1"/>
      <c r="AD84" s="1"/>
      <c r="AE84" s="1"/>
      <c r="AF84" s="1"/>
      <c r="AG84" s="1"/>
      <c r="AH84" s="1"/>
    </row>
    <row r="85" spans="1:34" ht="12.75" customHeight="1" thickBot="1">
      <c r="A85" s="454"/>
      <c r="B85" s="455"/>
      <c r="C85" s="104" t="s">
        <v>303</v>
      </c>
      <c r="D85" s="105"/>
      <c r="E85" s="402"/>
      <c r="F85" s="402"/>
      <c r="G85" s="402"/>
      <c r="H85" s="402"/>
      <c r="I85" s="490"/>
      <c r="J85" s="402"/>
      <c r="K85" s="402"/>
      <c r="L85" s="402"/>
      <c r="M85" s="402"/>
      <c r="N85" s="480"/>
      <c r="O85" s="480"/>
      <c r="P85" s="480"/>
      <c r="Q85" s="480"/>
      <c r="R85" s="480"/>
      <c r="S85" s="480"/>
      <c r="T85" s="480"/>
      <c r="U85" s="480"/>
      <c r="V85" s="488"/>
      <c r="W85" s="489"/>
      <c r="X85" s="489"/>
      <c r="Y85" s="466"/>
      <c r="Z85" s="1"/>
      <c r="AA85" s="1"/>
      <c r="AB85" s="1"/>
      <c r="AC85" s="1"/>
      <c r="AD85" s="1"/>
      <c r="AE85" s="1"/>
      <c r="AF85" s="1"/>
      <c r="AG85" s="1"/>
      <c r="AH85" s="1"/>
    </row>
    <row r="86" spans="1:34" ht="15.75" thickBot="1">
      <c r="A86" s="454"/>
      <c r="B86" s="455"/>
      <c r="C86" s="105"/>
      <c r="D86" s="105"/>
      <c r="E86" s="402"/>
      <c r="F86" s="402"/>
      <c r="G86" s="402"/>
      <c r="H86" s="402"/>
      <c r="I86" s="402"/>
      <c r="J86" s="402"/>
      <c r="K86" s="402"/>
      <c r="L86" s="402"/>
      <c r="M86" s="402"/>
      <c r="N86" s="480"/>
      <c r="O86" s="480"/>
      <c r="P86" s="480"/>
      <c r="Q86" s="480"/>
      <c r="R86" s="480"/>
      <c r="S86" s="480"/>
      <c r="T86" s="480"/>
      <c r="U86" s="480"/>
      <c r="V86" s="491"/>
      <c r="W86" s="492"/>
      <c r="X86" s="492"/>
      <c r="Y86" s="466"/>
      <c r="Z86" s="1"/>
      <c r="AA86" s="1"/>
      <c r="AB86" s="1"/>
      <c r="AC86" s="1"/>
      <c r="AD86" s="1"/>
      <c r="AE86" s="1"/>
      <c r="AF86" s="1"/>
      <c r="AG86" s="1"/>
      <c r="AH86" s="1"/>
    </row>
    <row r="87" spans="1:34" ht="35.25" customHeight="1" thickBot="1">
      <c r="A87" s="454"/>
      <c r="B87" s="455"/>
      <c r="C87" s="2165" t="s">
        <v>304</v>
      </c>
      <c r="D87" s="2165"/>
      <c r="E87" s="493"/>
      <c r="F87" s="2145"/>
      <c r="G87" s="2146"/>
      <c r="H87" s="2146"/>
      <c r="I87" s="2146"/>
      <c r="J87" s="2146"/>
      <c r="K87" s="2146"/>
      <c r="L87" s="2146"/>
      <c r="M87" s="2146"/>
      <c r="N87" s="2146"/>
      <c r="O87" s="2146"/>
      <c r="P87" s="2146"/>
      <c r="Q87" s="2146"/>
      <c r="R87" s="2146"/>
      <c r="S87" s="2146"/>
      <c r="T87" s="2146"/>
      <c r="U87" s="2146"/>
      <c r="V87" s="2146"/>
      <c r="W87" s="2146"/>
      <c r="X87" s="2147"/>
      <c r="Y87" s="456"/>
      <c r="Z87" s="1"/>
      <c r="AA87" s="1"/>
      <c r="AB87" s="1"/>
      <c r="AC87" s="1"/>
      <c r="AD87" s="1"/>
      <c r="AE87" s="1"/>
      <c r="AF87" s="1"/>
      <c r="AG87" s="1"/>
      <c r="AH87" s="1"/>
    </row>
    <row r="88" spans="1:34" ht="15.75" thickBot="1">
      <c r="A88" s="454"/>
      <c r="B88" s="455"/>
      <c r="C88" s="105"/>
      <c r="D88" s="105"/>
      <c r="E88" s="402"/>
      <c r="F88" s="402"/>
      <c r="G88" s="402"/>
      <c r="H88" s="402"/>
      <c r="I88" s="402"/>
      <c r="J88" s="402"/>
      <c r="K88" s="402"/>
      <c r="L88" s="402"/>
      <c r="M88" s="402"/>
      <c r="N88" s="480"/>
      <c r="O88" s="480"/>
      <c r="P88" s="480"/>
      <c r="Q88" s="480"/>
      <c r="R88" s="480"/>
      <c r="S88" s="480"/>
      <c r="T88" s="480"/>
      <c r="U88" s="480"/>
      <c r="V88" s="480"/>
      <c r="W88" s="480"/>
      <c r="X88" s="494"/>
      <c r="Y88" s="456"/>
      <c r="Z88" s="1"/>
      <c r="AA88" s="1"/>
      <c r="AB88" s="1"/>
      <c r="AC88" s="1"/>
      <c r="AD88" s="1"/>
      <c r="AE88" s="1"/>
      <c r="AF88" s="1"/>
      <c r="AG88" s="1"/>
      <c r="AH88" s="1"/>
    </row>
    <row r="89" spans="1:34" ht="16.5" customHeight="1" thickBot="1">
      <c r="A89" s="454"/>
      <c r="B89" s="1299"/>
      <c r="C89" s="1366" t="s">
        <v>305</v>
      </c>
      <c r="D89" s="1300"/>
      <c r="E89" s="493"/>
      <c r="F89" s="402"/>
      <c r="G89" s="2043"/>
      <c r="H89" s="2044"/>
      <c r="I89" s="2043"/>
      <c r="J89" s="2044"/>
      <c r="K89" s="495"/>
      <c r="L89" s="496"/>
      <c r="M89" s="497"/>
      <c r="N89" s="480"/>
      <c r="O89" s="480"/>
      <c r="P89" s="480"/>
      <c r="Q89" s="480"/>
      <c r="R89" s="480"/>
      <c r="S89" s="480"/>
      <c r="T89" s="480"/>
      <c r="U89" s="480"/>
      <c r="V89" s="480"/>
      <c r="W89" s="480"/>
      <c r="X89" s="480"/>
      <c r="Y89" s="457"/>
      <c r="Z89" s="1"/>
      <c r="AA89" s="1"/>
      <c r="AB89" s="1"/>
      <c r="AC89" s="1"/>
      <c r="AD89" s="1"/>
      <c r="AE89" s="1"/>
      <c r="AF89" s="1"/>
      <c r="AG89" s="1"/>
      <c r="AH89" s="1"/>
    </row>
    <row r="90" spans="1:34" ht="26.25" customHeight="1" thickBot="1">
      <c r="A90" s="473"/>
      <c r="B90" s="498"/>
      <c r="C90" s="111"/>
      <c r="D90" s="111"/>
      <c r="E90" s="499"/>
      <c r="F90" s="2045" t="s">
        <v>306</v>
      </c>
      <c r="G90" s="2046"/>
      <c r="H90" s="2047"/>
      <c r="I90" s="1412"/>
      <c r="J90" s="2045" t="s">
        <v>307</v>
      </c>
      <c r="K90" s="2046"/>
      <c r="L90" s="2047"/>
      <c r="M90" s="1412"/>
      <c r="N90" s="2045" t="s">
        <v>308</v>
      </c>
      <c r="O90" s="2046"/>
      <c r="P90" s="2047"/>
      <c r="Q90" s="1413"/>
      <c r="R90" s="2045" t="s">
        <v>1282</v>
      </c>
      <c r="S90" s="2046"/>
      <c r="T90" s="2047"/>
      <c r="U90" s="1414"/>
      <c r="V90" s="2045" t="s">
        <v>1283</v>
      </c>
      <c r="W90" s="2046"/>
      <c r="X90" s="2047"/>
      <c r="Y90" s="501"/>
      <c r="Z90" s="379"/>
      <c r="AA90" s="379"/>
      <c r="AB90" s="379"/>
      <c r="AC90" s="379"/>
      <c r="AD90" s="379"/>
      <c r="AE90" s="379"/>
    </row>
    <row r="91" spans="1:34" ht="19.5" customHeight="1" thickBot="1">
      <c r="A91" s="473"/>
      <c r="B91" s="498"/>
      <c r="C91" s="111"/>
      <c r="D91" s="111"/>
      <c r="E91" s="481"/>
      <c r="F91" s="502"/>
      <c r="G91" s="503"/>
      <c r="H91" s="415"/>
      <c r="I91" s="415"/>
      <c r="J91" s="415"/>
      <c r="K91" s="503"/>
      <c r="L91" s="503"/>
      <c r="M91" s="415"/>
      <c r="N91" s="415"/>
      <c r="O91" s="415"/>
      <c r="P91" s="415"/>
      <c r="Q91" s="480"/>
      <c r="R91" s="504"/>
      <c r="S91" s="505"/>
      <c r="T91" s="506"/>
      <c r="U91" s="395"/>
      <c r="V91" s="504"/>
      <c r="W91" s="507"/>
      <c r="X91" s="494"/>
      <c r="Y91" s="501"/>
      <c r="Z91" s="379"/>
      <c r="AA91" s="379"/>
      <c r="AB91" s="379"/>
      <c r="AC91" s="379"/>
      <c r="AD91" s="379"/>
      <c r="AE91" s="379"/>
    </row>
    <row r="92" spans="1:34" ht="14.25" customHeight="1" thickBot="1">
      <c r="A92" s="454"/>
      <c r="B92" s="455"/>
      <c r="C92" s="2157" t="s">
        <v>309</v>
      </c>
      <c r="D92" s="1607"/>
      <c r="E92" s="481"/>
      <c r="F92" s="2037"/>
      <c r="G92" s="2038"/>
      <c r="H92" s="2039"/>
      <c r="I92" s="500"/>
      <c r="J92" s="2037"/>
      <c r="K92" s="2038"/>
      <c r="L92" s="2039"/>
      <c r="M92" s="500"/>
      <c r="N92" s="2037"/>
      <c r="O92" s="2038"/>
      <c r="P92" s="2039"/>
      <c r="Q92" s="500"/>
      <c r="R92" s="2037"/>
      <c r="S92" s="2038"/>
      <c r="T92" s="2039"/>
      <c r="U92" s="508"/>
      <c r="V92" s="2037"/>
      <c r="W92" s="2169"/>
      <c r="X92" s="2170"/>
      <c r="Y92" s="456"/>
      <c r="Z92" s="1"/>
      <c r="AA92" s="1"/>
      <c r="AB92" s="1"/>
      <c r="AC92" s="1"/>
      <c r="AD92" s="1"/>
      <c r="AE92" s="1"/>
    </row>
    <row r="93" spans="1:34" ht="21.75" customHeight="1" thickBot="1">
      <c r="A93" s="454"/>
      <c r="B93" s="455"/>
      <c r="C93" s="1608"/>
      <c r="D93" s="1610"/>
      <c r="E93" s="481"/>
      <c r="F93" s="2040"/>
      <c r="G93" s="2041"/>
      <c r="H93" s="2042"/>
      <c r="I93" s="500"/>
      <c r="J93" s="2040"/>
      <c r="K93" s="2041"/>
      <c r="L93" s="2042"/>
      <c r="M93" s="500"/>
      <c r="N93" s="2040"/>
      <c r="O93" s="2041"/>
      <c r="P93" s="2042"/>
      <c r="Q93" s="500"/>
      <c r="R93" s="2040"/>
      <c r="S93" s="2041"/>
      <c r="T93" s="2042"/>
      <c r="U93" s="508"/>
      <c r="V93" s="2171"/>
      <c r="W93" s="2172"/>
      <c r="X93" s="2173"/>
      <c r="Y93" s="456"/>
      <c r="Z93" s="1"/>
      <c r="AA93" s="1"/>
      <c r="AB93" s="1"/>
      <c r="AC93" s="1"/>
      <c r="AD93" s="1"/>
      <c r="AE93" s="1"/>
    </row>
    <row r="94" spans="1:34" ht="15.75" thickBot="1">
      <c r="A94" s="454"/>
      <c r="B94" s="455"/>
      <c r="C94" s="109"/>
      <c r="D94" s="109"/>
      <c r="E94" s="480"/>
      <c r="F94" s="480"/>
      <c r="G94" s="480"/>
      <c r="H94" s="480"/>
      <c r="I94" s="480"/>
      <c r="J94" s="480"/>
      <c r="K94" s="480"/>
      <c r="L94" s="480"/>
      <c r="M94" s="480"/>
      <c r="N94" s="480"/>
      <c r="O94" s="480"/>
      <c r="P94" s="480"/>
      <c r="Q94" s="480"/>
      <c r="R94" s="480"/>
      <c r="S94" s="480"/>
      <c r="T94" s="480"/>
      <c r="U94" s="480"/>
      <c r="V94" s="480"/>
      <c r="W94" s="480"/>
      <c r="X94" s="509"/>
      <c r="Y94" s="456"/>
      <c r="Z94" s="1"/>
      <c r="AA94" s="1"/>
      <c r="AB94" s="1"/>
      <c r="AC94" s="1"/>
      <c r="AD94" s="1"/>
      <c r="AE94" s="1"/>
      <c r="AF94" s="1"/>
      <c r="AG94" s="1"/>
      <c r="AH94" s="1"/>
    </row>
    <row r="95" spans="1:34" ht="40.5" customHeight="1" thickBot="1">
      <c r="A95" s="454"/>
      <c r="B95" s="455"/>
      <c r="C95" s="2157" t="s">
        <v>310</v>
      </c>
      <c r="D95" s="1607"/>
      <c r="E95" s="480"/>
      <c r="F95" s="2124"/>
      <c r="G95" s="2125"/>
      <c r="H95" s="2126"/>
      <c r="I95" s="480"/>
      <c r="J95" s="2124"/>
      <c r="K95" s="2125"/>
      <c r="L95" s="2126"/>
      <c r="M95" s="480"/>
      <c r="N95" s="2114"/>
      <c r="O95" s="2151"/>
      <c r="P95" s="2152"/>
      <c r="Q95" s="480"/>
      <c r="R95" s="2124"/>
      <c r="S95" s="2138"/>
      <c r="T95" s="2139"/>
      <c r="U95" s="480"/>
      <c r="V95" s="2114"/>
      <c r="W95" s="2151"/>
      <c r="X95" s="2152"/>
      <c r="Y95" s="456"/>
      <c r="Z95" s="1"/>
      <c r="AA95" s="1"/>
      <c r="AB95" s="1"/>
      <c r="AC95" s="1"/>
      <c r="AD95" s="1"/>
      <c r="AE95" s="1"/>
      <c r="AF95" s="1"/>
      <c r="AG95" s="1"/>
      <c r="AH95" s="1"/>
    </row>
    <row r="96" spans="1:34" ht="25.5" customHeight="1" thickBot="1">
      <c r="A96" s="454"/>
      <c r="B96" s="455"/>
      <c r="C96" s="2158"/>
      <c r="D96" s="2159"/>
      <c r="E96" s="480"/>
      <c r="F96" s="2163"/>
      <c r="G96" s="2125"/>
      <c r="H96" s="2164"/>
      <c r="I96" s="510"/>
      <c r="J96" s="2124"/>
      <c r="K96" s="2125"/>
      <c r="L96" s="2126"/>
      <c r="M96" s="510"/>
      <c r="N96" s="2114"/>
      <c r="O96" s="2151"/>
      <c r="P96" s="2152"/>
      <c r="Q96" s="510"/>
      <c r="R96" s="2124"/>
      <c r="S96" s="2129"/>
      <c r="T96" s="2130"/>
      <c r="U96" s="510"/>
      <c r="V96" s="2114"/>
      <c r="W96" s="2151"/>
      <c r="X96" s="2152"/>
      <c r="Y96" s="456"/>
      <c r="Z96" s="1"/>
      <c r="AA96" s="1"/>
      <c r="AB96" s="1"/>
      <c r="AC96" s="1"/>
      <c r="AD96" s="1"/>
      <c r="AE96" s="1"/>
      <c r="AF96" s="1"/>
      <c r="AG96" s="1"/>
      <c r="AH96" s="1"/>
    </row>
    <row r="97" spans="1:34" ht="25.5" customHeight="1" thickBot="1">
      <c r="A97" s="454"/>
      <c r="B97" s="455"/>
      <c r="C97" s="2158"/>
      <c r="D97" s="2159"/>
      <c r="E97" s="480"/>
      <c r="F97" s="2124"/>
      <c r="G97" s="2125"/>
      <c r="H97" s="2126"/>
      <c r="I97" s="510"/>
      <c r="J97" s="2124"/>
      <c r="K97" s="2129"/>
      <c r="L97" s="2130"/>
      <c r="M97" s="510"/>
      <c r="N97" s="2154"/>
      <c r="O97" s="2155"/>
      <c r="P97" s="2156"/>
      <c r="Q97" s="510"/>
      <c r="R97" s="2124"/>
      <c r="S97" s="2129"/>
      <c r="T97" s="2130"/>
      <c r="U97" s="510"/>
      <c r="V97" s="2154"/>
      <c r="W97" s="2155"/>
      <c r="X97" s="2156"/>
      <c r="Y97" s="456"/>
      <c r="Z97" s="1"/>
      <c r="AA97" s="1"/>
      <c r="AB97" s="1"/>
      <c r="AC97" s="1"/>
      <c r="AD97" s="1"/>
      <c r="AE97" s="1"/>
      <c r="AF97" s="1"/>
      <c r="AG97" s="1"/>
      <c r="AH97" s="1"/>
    </row>
    <row r="98" spans="1:34" ht="25.5" customHeight="1" thickBot="1">
      <c r="A98" s="454"/>
      <c r="B98" s="455"/>
      <c r="C98" s="2158"/>
      <c r="D98" s="2159"/>
      <c r="E98" s="480"/>
      <c r="F98" s="2124"/>
      <c r="G98" s="2125"/>
      <c r="H98" s="2126"/>
      <c r="I98" s="510"/>
      <c r="J98" s="2124"/>
      <c r="K98" s="2129"/>
      <c r="L98" s="2130"/>
      <c r="M98" s="510"/>
      <c r="N98" s="2154"/>
      <c r="O98" s="2155"/>
      <c r="P98" s="2156"/>
      <c r="Q98" s="510"/>
      <c r="R98" s="2124"/>
      <c r="S98" s="2129"/>
      <c r="T98" s="2130"/>
      <c r="U98" s="510"/>
      <c r="V98" s="2124"/>
      <c r="W98" s="2129"/>
      <c r="X98" s="2130"/>
      <c r="Y98" s="456"/>
      <c r="Z98" s="1"/>
      <c r="AA98" s="1"/>
      <c r="AB98" s="1"/>
      <c r="AC98" s="1"/>
      <c r="AD98" s="1"/>
      <c r="AE98" s="1"/>
      <c r="AF98" s="1"/>
      <c r="AG98" s="1"/>
      <c r="AH98" s="1"/>
    </row>
    <row r="99" spans="1:34" ht="25.5" customHeight="1" thickBot="1">
      <c r="A99" s="454"/>
      <c r="B99" s="455"/>
      <c r="C99" s="1608"/>
      <c r="D99" s="1610"/>
      <c r="E99" s="480"/>
      <c r="F99" s="2148"/>
      <c r="G99" s="2149"/>
      <c r="H99" s="2150"/>
      <c r="I99" s="510"/>
      <c r="J99" s="2160"/>
      <c r="K99" s="2161"/>
      <c r="L99" s="2162"/>
      <c r="M99" s="510"/>
      <c r="N99" s="2154"/>
      <c r="O99" s="2155"/>
      <c r="P99" s="2156"/>
      <c r="Q99" s="510"/>
      <c r="R99" s="2160"/>
      <c r="S99" s="2161"/>
      <c r="T99" s="2162"/>
      <c r="U99" s="510"/>
      <c r="V99" s="2160"/>
      <c r="W99" s="2161"/>
      <c r="X99" s="2162"/>
      <c r="Y99" s="456"/>
      <c r="Z99" s="1"/>
      <c r="AA99" s="1"/>
      <c r="AB99" s="1"/>
      <c r="AC99" s="1"/>
      <c r="AD99" s="1"/>
      <c r="AE99" s="1"/>
      <c r="AF99" s="1"/>
      <c r="AG99" s="1"/>
      <c r="AH99" s="1"/>
    </row>
    <row r="100" spans="1:34" ht="15.75" thickBot="1">
      <c r="A100" s="454"/>
      <c r="B100" s="455"/>
      <c r="C100" s="105"/>
      <c r="D100" s="105"/>
      <c r="E100" s="481"/>
      <c r="F100" s="510"/>
      <c r="G100" s="511"/>
      <c r="H100" s="512"/>
      <c r="I100" s="512"/>
      <c r="J100" s="512"/>
      <c r="K100" s="513"/>
      <c r="L100" s="513"/>
      <c r="M100" s="512"/>
      <c r="N100" s="512"/>
      <c r="O100" s="512"/>
      <c r="P100" s="513"/>
      <c r="Q100" s="513"/>
      <c r="R100" s="512"/>
      <c r="S100" s="514"/>
      <c r="T100" s="480"/>
      <c r="U100" s="480"/>
      <c r="V100" s="480"/>
      <c r="W100" s="480"/>
      <c r="X100" s="509"/>
      <c r="Y100" s="456"/>
      <c r="Z100" s="1"/>
      <c r="AA100" s="1"/>
      <c r="AB100" s="1"/>
      <c r="AC100" s="1"/>
      <c r="AD100" s="1"/>
      <c r="AE100" s="1"/>
      <c r="AF100" s="1"/>
      <c r="AG100" s="1"/>
      <c r="AH100" s="1"/>
    </row>
    <row r="101" spans="1:34" ht="44.25" customHeight="1" thickBot="1">
      <c r="A101" s="454"/>
      <c r="B101" s="455"/>
      <c r="C101" s="2113" t="s">
        <v>311</v>
      </c>
      <c r="D101" s="2023"/>
      <c r="E101" s="481"/>
      <c r="F101" s="2114"/>
      <c r="G101" s="1600"/>
      <c r="H101" s="1600"/>
      <c r="I101" s="1600"/>
      <c r="J101" s="1600"/>
      <c r="K101" s="1600"/>
      <c r="L101" s="1600"/>
      <c r="M101" s="1600"/>
      <c r="N101" s="1600"/>
      <c r="O101" s="1600"/>
      <c r="P101" s="1600"/>
      <c r="Q101" s="1600"/>
      <c r="R101" s="1600"/>
      <c r="S101" s="1600"/>
      <c r="T101" s="1600"/>
      <c r="U101" s="1600"/>
      <c r="V101" s="1600"/>
      <c r="W101" s="1600"/>
      <c r="X101" s="1601"/>
      <c r="Y101" s="456"/>
      <c r="Z101" s="1"/>
      <c r="AA101" s="1"/>
      <c r="AB101" s="1"/>
      <c r="AC101" s="1"/>
      <c r="AD101" s="1"/>
      <c r="AE101" s="1"/>
      <c r="AF101" s="1"/>
      <c r="AG101" s="1"/>
      <c r="AH101" s="1"/>
    </row>
    <row r="102" spans="1:34" ht="12.75" customHeight="1" thickBot="1">
      <c r="A102" s="454"/>
      <c r="B102" s="455"/>
      <c r="C102" s="402"/>
      <c r="D102" s="402"/>
      <c r="E102" s="402"/>
      <c r="F102" s="402"/>
      <c r="G102" s="515"/>
      <c r="H102" s="402"/>
      <c r="I102" s="402"/>
      <c r="J102" s="402"/>
      <c r="K102" s="402"/>
      <c r="L102" s="402"/>
      <c r="M102" s="402"/>
      <c r="N102" s="480"/>
      <c r="O102" s="480"/>
      <c r="P102" s="480"/>
      <c r="Q102" s="480"/>
      <c r="R102" s="480"/>
      <c r="S102" s="480"/>
      <c r="T102" s="480"/>
      <c r="U102" s="480"/>
      <c r="V102" s="480"/>
      <c r="W102" s="509"/>
      <c r="X102" s="509"/>
      <c r="Y102" s="456"/>
      <c r="Z102" s="1"/>
      <c r="AA102" s="1"/>
      <c r="AB102" s="1"/>
      <c r="AC102" s="1"/>
      <c r="AD102" s="1"/>
      <c r="AE102" s="1"/>
      <c r="AF102" s="1"/>
      <c r="AG102" s="1"/>
      <c r="AH102" s="1"/>
    </row>
    <row r="103" spans="1:34" ht="12.75" customHeight="1" thickBot="1">
      <c r="A103" s="454"/>
      <c r="B103" s="455"/>
      <c r="C103" s="104" t="s">
        <v>312</v>
      </c>
      <c r="D103" s="105"/>
      <c r="E103" s="402"/>
      <c r="F103" s="402"/>
      <c r="G103" s="490"/>
      <c r="H103" s="402"/>
      <c r="I103" s="402"/>
      <c r="J103" s="402"/>
      <c r="K103" s="402"/>
      <c r="L103" s="402"/>
      <c r="M103" s="402"/>
      <c r="N103" s="480"/>
      <c r="O103" s="480"/>
      <c r="P103" s="480"/>
      <c r="Q103" s="480"/>
      <c r="R103" s="480"/>
      <c r="S103" s="480"/>
      <c r="T103" s="480"/>
      <c r="U103" s="480"/>
      <c r="V103" s="480"/>
      <c r="W103" s="509"/>
      <c r="X103" s="509"/>
      <c r="Y103" s="456"/>
      <c r="Z103" s="1"/>
      <c r="AA103" s="1"/>
      <c r="AB103" s="1"/>
      <c r="AC103" s="1"/>
      <c r="AD103" s="1"/>
      <c r="AE103" s="1"/>
      <c r="AF103" s="1"/>
      <c r="AG103" s="1"/>
      <c r="AH103" s="1"/>
    </row>
    <row r="104" spans="1:34" ht="6" customHeight="1" thickBot="1">
      <c r="A104" s="454"/>
      <c r="B104" s="455"/>
      <c r="C104" s="105"/>
      <c r="D104" s="105"/>
      <c r="E104" s="402"/>
      <c r="F104" s="402"/>
      <c r="G104" s="402"/>
      <c r="H104" s="402"/>
      <c r="I104" s="402"/>
      <c r="J104" s="402"/>
      <c r="K104" s="402"/>
      <c r="L104" s="402"/>
      <c r="M104" s="402"/>
      <c r="N104" s="480"/>
      <c r="O104" s="480"/>
      <c r="P104" s="480"/>
      <c r="Q104" s="480"/>
      <c r="R104" s="480"/>
      <c r="S104" s="480"/>
      <c r="T104" s="480"/>
      <c r="U104" s="480"/>
      <c r="V104" s="480"/>
      <c r="W104" s="509"/>
      <c r="X104" s="509"/>
      <c r="Y104" s="456"/>
      <c r="Z104" s="1"/>
      <c r="AA104" s="1"/>
      <c r="AB104" s="1"/>
      <c r="AC104" s="1"/>
      <c r="AD104" s="1"/>
      <c r="AE104" s="1"/>
      <c r="AF104" s="1"/>
      <c r="AG104" s="1"/>
      <c r="AH104" s="1"/>
    </row>
    <row r="105" spans="1:34" ht="12.75" customHeight="1" thickBot="1">
      <c r="A105" s="454"/>
      <c r="B105" s="455"/>
      <c r="C105" s="104" t="s">
        <v>313</v>
      </c>
      <c r="D105" s="105"/>
      <c r="E105" s="402"/>
      <c r="F105" s="402"/>
      <c r="G105" s="402"/>
      <c r="H105" s="402"/>
      <c r="I105" s="402"/>
      <c r="J105" s="402"/>
      <c r="K105" s="402"/>
      <c r="L105" s="402"/>
      <c r="M105" s="402"/>
      <c r="N105" s="480"/>
      <c r="O105" s="480"/>
      <c r="P105" s="480"/>
      <c r="Q105" s="480"/>
      <c r="R105" s="480"/>
      <c r="S105" s="480"/>
      <c r="T105" s="480"/>
      <c r="U105" s="480"/>
      <c r="V105" s="480"/>
      <c r="W105" s="509"/>
      <c r="X105" s="509"/>
      <c r="Y105" s="456"/>
      <c r="Z105" s="1"/>
      <c r="AA105" s="1"/>
      <c r="AB105" s="1"/>
      <c r="AC105" s="1"/>
      <c r="AD105" s="1"/>
      <c r="AE105" s="1"/>
      <c r="AF105" s="1"/>
      <c r="AG105" s="1"/>
      <c r="AH105" s="1"/>
    </row>
    <row r="106" spans="1:34" ht="8.25" customHeight="1" thickBot="1">
      <c r="A106" s="454"/>
      <c r="B106" s="455"/>
      <c r="C106" s="105"/>
      <c r="D106" s="105"/>
      <c r="E106" s="402"/>
      <c r="F106" s="402"/>
      <c r="G106" s="402"/>
      <c r="H106" s="402"/>
      <c r="I106" s="402"/>
      <c r="J106" s="402"/>
      <c r="K106" s="402"/>
      <c r="L106" s="402"/>
      <c r="M106" s="402"/>
      <c r="N106" s="480"/>
      <c r="O106" s="480"/>
      <c r="P106" s="480"/>
      <c r="Q106" s="480"/>
      <c r="R106" s="480"/>
      <c r="S106" s="480"/>
      <c r="T106" s="480"/>
      <c r="U106" s="480"/>
      <c r="V106" s="480"/>
      <c r="W106" s="509"/>
      <c r="X106" s="509"/>
      <c r="Y106" s="456"/>
      <c r="Z106" s="1"/>
      <c r="AA106" s="1"/>
      <c r="AB106" s="1"/>
      <c r="AC106" s="1"/>
      <c r="AD106" s="1"/>
      <c r="AE106" s="1"/>
      <c r="AF106" s="1"/>
      <c r="AG106" s="1"/>
      <c r="AH106" s="1"/>
    </row>
    <row r="107" spans="1:34" ht="36.75" customHeight="1" thickBot="1">
      <c r="A107" s="473"/>
      <c r="B107" s="498"/>
      <c r="C107" s="2127" t="s">
        <v>1181</v>
      </c>
      <c r="D107" s="2127"/>
      <c r="E107" s="493"/>
      <c r="F107" s="2145"/>
      <c r="G107" s="2146"/>
      <c r="H107" s="2146"/>
      <c r="I107" s="2146"/>
      <c r="J107" s="2146"/>
      <c r="K107" s="2146"/>
      <c r="L107" s="2146"/>
      <c r="M107" s="2146"/>
      <c r="N107" s="2146"/>
      <c r="O107" s="2146"/>
      <c r="P107" s="2146"/>
      <c r="Q107" s="2146"/>
      <c r="R107" s="2146"/>
      <c r="S107" s="2146"/>
      <c r="T107" s="2146"/>
      <c r="U107" s="2146"/>
      <c r="V107" s="2146"/>
      <c r="W107" s="2146"/>
      <c r="X107" s="2147"/>
      <c r="Y107" s="501"/>
      <c r="Z107" s="379"/>
      <c r="AA107" s="379"/>
      <c r="AB107" s="379"/>
      <c r="AC107" s="379"/>
      <c r="AD107" s="379"/>
      <c r="AE107" s="379"/>
      <c r="AF107" s="379"/>
      <c r="AG107" s="379"/>
      <c r="AH107" s="379"/>
    </row>
    <row r="108" spans="1:34" ht="12.75" customHeight="1" thickBot="1">
      <c r="A108" s="454"/>
      <c r="B108" s="455"/>
      <c r="C108" s="105"/>
      <c r="D108" s="105"/>
      <c r="E108" s="402"/>
      <c r="F108" s="402"/>
      <c r="G108" s="402"/>
      <c r="H108" s="402"/>
      <c r="I108" s="402"/>
      <c r="J108" s="402"/>
      <c r="K108" s="402"/>
      <c r="L108" s="402"/>
      <c r="M108" s="402"/>
      <c r="N108" s="480"/>
      <c r="O108" s="480"/>
      <c r="P108" s="480"/>
      <c r="Q108" s="480"/>
      <c r="R108" s="480"/>
      <c r="S108" s="480"/>
      <c r="T108" s="480"/>
      <c r="U108" s="480"/>
      <c r="V108" s="480"/>
      <c r="W108" s="494"/>
      <c r="X108" s="494"/>
      <c r="Y108" s="456"/>
      <c r="Z108" s="1"/>
      <c r="AA108" s="1"/>
      <c r="AB108" s="1"/>
      <c r="AC108" s="1"/>
      <c r="AD108" s="1"/>
      <c r="AE108" s="1"/>
      <c r="AF108" s="1"/>
      <c r="AG108" s="1"/>
      <c r="AH108" s="1"/>
    </row>
    <row r="109" spans="1:34" ht="12.75" customHeight="1" thickBot="1">
      <c r="A109" s="454"/>
      <c r="B109" s="455"/>
      <c r="C109" s="1314" t="s">
        <v>314</v>
      </c>
      <c r="D109" s="105"/>
      <c r="E109" s="402"/>
      <c r="F109" s="402"/>
      <c r="G109" s="402"/>
      <c r="H109" s="402"/>
      <c r="I109" s="402"/>
      <c r="J109" s="402"/>
      <c r="K109" s="402"/>
      <c r="L109" s="402"/>
      <c r="M109" s="402"/>
      <c r="N109" s="480"/>
      <c r="O109" s="480"/>
      <c r="P109" s="480"/>
      <c r="Q109" s="480"/>
      <c r="R109" s="480"/>
      <c r="S109" s="480"/>
      <c r="T109" s="480"/>
      <c r="U109" s="480"/>
      <c r="V109" s="480"/>
      <c r="W109" s="509"/>
      <c r="X109" s="509"/>
      <c r="Y109" s="456"/>
      <c r="Z109" s="1"/>
      <c r="AA109" s="1"/>
      <c r="AB109" s="1"/>
      <c r="AC109" s="1"/>
      <c r="AD109" s="1"/>
      <c r="AE109" s="1"/>
      <c r="AF109" s="1"/>
      <c r="AG109" s="1"/>
      <c r="AH109" s="1"/>
    </row>
    <row r="110" spans="1:34" ht="12.75" customHeight="1" thickBot="1">
      <c r="A110" s="454"/>
      <c r="B110" s="455"/>
      <c r="C110" s="105"/>
      <c r="D110" s="105"/>
      <c r="E110" s="402"/>
      <c r="F110" s="402"/>
      <c r="G110" s="402"/>
      <c r="H110" s="402"/>
      <c r="I110" s="402"/>
      <c r="J110" s="402"/>
      <c r="K110" s="402"/>
      <c r="L110" s="402"/>
      <c r="M110" s="497"/>
      <c r="N110" s="480"/>
      <c r="O110" s="480"/>
      <c r="P110" s="480"/>
      <c r="Q110" s="480"/>
      <c r="R110" s="480"/>
      <c r="S110" s="480"/>
      <c r="T110" s="480"/>
      <c r="U110" s="480"/>
      <c r="V110" s="480"/>
      <c r="W110" s="509"/>
      <c r="X110" s="509"/>
      <c r="Y110" s="456"/>
      <c r="Z110" s="1"/>
      <c r="AA110" s="1"/>
      <c r="AB110" s="1"/>
      <c r="AC110" s="1"/>
      <c r="AD110" s="1"/>
      <c r="AE110" s="1"/>
      <c r="AF110" s="1"/>
      <c r="AG110" s="1"/>
      <c r="AH110" s="1"/>
    </row>
    <row r="111" spans="1:34" ht="40.5" customHeight="1" thickBot="1">
      <c r="A111" s="454"/>
      <c r="B111" s="455"/>
      <c r="C111" s="2115" t="s">
        <v>315</v>
      </c>
      <c r="D111" s="1619"/>
      <c r="E111" s="516"/>
      <c r="F111" s="2116"/>
      <c r="G111" s="2117"/>
      <c r="H111" s="2118"/>
      <c r="I111" s="1211"/>
      <c r="J111" s="2119"/>
      <c r="K111" s="2120"/>
      <c r="L111" s="2121"/>
      <c r="M111" s="1211"/>
      <c r="N111" s="2119"/>
      <c r="O111" s="2120"/>
      <c r="P111" s="2121"/>
      <c r="Q111" s="1212"/>
      <c r="R111" s="2119"/>
      <c r="S111" s="2120"/>
      <c r="T111" s="2121"/>
      <c r="U111" s="1213"/>
      <c r="V111" s="1669"/>
      <c r="W111" s="2122"/>
      <c r="X111" s="2123"/>
      <c r="Y111" s="456"/>
      <c r="Z111" s="1"/>
      <c r="AA111" s="1"/>
      <c r="AB111" s="1"/>
      <c r="AC111" s="1"/>
      <c r="AD111" s="1"/>
      <c r="AE111" s="1"/>
      <c r="AF111" s="1"/>
      <c r="AG111" s="1"/>
      <c r="AH111" s="1"/>
    </row>
    <row r="112" spans="1:34" ht="20.25" customHeight="1" thickBot="1">
      <c r="A112" s="1"/>
      <c r="B112" s="517"/>
      <c r="C112" s="112"/>
      <c r="D112" s="112"/>
      <c r="E112" s="518"/>
      <c r="F112" s="415"/>
      <c r="G112" s="415"/>
      <c r="H112" s="415"/>
      <c r="I112" s="518"/>
      <c r="J112" s="415"/>
      <c r="K112" s="415"/>
      <c r="L112" s="415"/>
      <c r="M112" s="518"/>
      <c r="N112" s="415"/>
      <c r="O112" s="415"/>
      <c r="P112" s="415"/>
      <c r="Q112" s="518"/>
      <c r="R112" s="415"/>
      <c r="S112" s="415"/>
      <c r="T112" s="415"/>
      <c r="U112" s="518"/>
      <c r="V112" s="415"/>
      <c r="W112" s="415"/>
      <c r="X112" s="415"/>
      <c r="Y112" s="456"/>
      <c r="Z112" s="1"/>
      <c r="AA112" s="1"/>
      <c r="AB112" s="1"/>
      <c r="AC112" s="1"/>
      <c r="AD112" s="1"/>
      <c r="AE112" s="1"/>
      <c r="AF112" s="1"/>
      <c r="AG112" s="1"/>
      <c r="AH112" s="1"/>
    </row>
    <row r="113" spans="1:34" ht="23.25" customHeight="1" thickBot="1">
      <c r="A113" s="519"/>
      <c r="B113" s="455"/>
      <c r="C113" s="2135" t="s">
        <v>316</v>
      </c>
      <c r="D113" s="1821"/>
      <c r="E113" s="520"/>
      <c r="F113" s="2124"/>
      <c r="G113" s="2125"/>
      <c r="H113" s="2126"/>
      <c r="I113" s="520"/>
      <c r="J113" s="2124"/>
      <c r="K113" s="2125"/>
      <c r="L113" s="2126"/>
      <c r="M113" s="520"/>
      <c r="N113" s="2140"/>
      <c r="O113" s="2141"/>
      <c r="P113" s="2142"/>
      <c r="Q113" s="480"/>
      <c r="R113" s="2124"/>
      <c r="S113" s="2138"/>
      <c r="T113" s="2139"/>
      <c r="U113" s="521"/>
      <c r="V113" s="2114"/>
      <c r="W113" s="2151"/>
      <c r="X113" s="2152"/>
      <c r="Y113" s="456"/>
      <c r="Z113" s="1"/>
      <c r="AA113" s="1"/>
      <c r="AB113" s="1"/>
      <c r="AC113" s="1"/>
      <c r="AD113" s="1"/>
      <c r="AE113" s="1"/>
      <c r="AF113" s="1"/>
      <c r="AG113" s="1"/>
      <c r="AH113" s="1"/>
    </row>
    <row r="114" spans="1:34" ht="23.25" customHeight="1" thickBot="1">
      <c r="A114" s="519"/>
      <c r="B114" s="455"/>
      <c r="C114" s="2136"/>
      <c r="D114" s="2137"/>
      <c r="E114" s="520"/>
      <c r="F114" s="2124"/>
      <c r="G114" s="2125"/>
      <c r="H114" s="2126"/>
      <c r="I114" s="520"/>
      <c r="J114" s="2124"/>
      <c r="K114" s="2125"/>
      <c r="L114" s="2126"/>
      <c r="M114" s="520"/>
      <c r="N114" s="2124"/>
      <c r="O114" s="2125"/>
      <c r="P114" s="2126"/>
      <c r="Q114" s="480"/>
      <c r="R114" s="2143"/>
      <c r="S114" s="2129"/>
      <c r="T114" s="2144"/>
      <c r="U114" s="521"/>
      <c r="V114" s="2140"/>
      <c r="W114" s="2141"/>
      <c r="X114" s="2142"/>
      <c r="Y114" s="456"/>
      <c r="Z114" s="1"/>
      <c r="AA114" s="1"/>
      <c r="AB114" s="1"/>
      <c r="AC114" s="1"/>
      <c r="AD114" s="1"/>
      <c r="AE114" s="1"/>
      <c r="AF114" s="1"/>
      <c r="AG114" s="1"/>
      <c r="AH114" s="1"/>
    </row>
    <row r="115" spans="1:34" ht="23.25" customHeight="1" thickBot="1">
      <c r="A115" s="519"/>
      <c r="B115" s="455"/>
      <c r="C115" s="2136"/>
      <c r="D115" s="2137"/>
      <c r="E115" s="520"/>
      <c r="F115" s="2124"/>
      <c r="G115" s="2125"/>
      <c r="H115" s="2126"/>
      <c r="I115" s="520"/>
      <c r="J115" s="2124"/>
      <c r="K115" s="2129"/>
      <c r="L115" s="2130"/>
      <c r="M115" s="520"/>
      <c r="N115" s="2124"/>
      <c r="O115" s="2129"/>
      <c r="P115" s="2130"/>
      <c r="Q115" s="480"/>
      <c r="R115" s="2143"/>
      <c r="S115" s="2129"/>
      <c r="T115" s="2144"/>
      <c r="U115" s="521"/>
      <c r="V115" s="2124"/>
      <c r="W115" s="2153"/>
      <c r="X115" s="2130"/>
      <c r="Y115" s="456"/>
      <c r="Z115" s="1"/>
      <c r="AA115" s="1"/>
      <c r="AB115" s="1"/>
      <c r="AC115" s="1"/>
      <c r="AD115" s="1"/>
      <c r="AE115" s="1"/>
      <c r="AF115" s="1"/>
      <c r="AG115" s="1"/>
      <c r="AH115" s="1"/>
    </row>
    <row r="116" spans="1:34" ht="23.25" customHeight="1" thickBot="1">
      <c r="A116" s="519"/>
      <c r="B116" s="455"/>
      <c r="C116" s="2136"/>
      <c r="D116" s="2137"/>
      <c r="E116" s="520"/>
      <c r="F116" s="2124"/>
      <c r="G116" s="2125"/>
      <c r="H116" s="2126"/>
      <c r="I116" s="520"/>
      <c r="J116" s="2124"/>
      <c r="K116" s="2129"/>
      <c r="L116" s="2130"/>
      <c r="M116" s="520"/>
      <c r="N116" s="2124"/>
      <c r="O116" s="2129"/>
      <c r="P116" s="2130"/>
      <c r="Q116" s="480"/>
      <c r="R116" s="2143"/>
      <c r="S116" s="2129"/>
      <c r="T116" s="2144"/>
      <c r="U116" s="521"/>
      <c r="V116" s="2143"/>
      <c r="W116" s="2129"/>
      <c r="X116" s="2144"/>
      <c r="Y116" s="456"/>
      <c r="Z116" s="1"/>
      <c r="AA116" s="1"/>
      <c r="AB116" s="1"/>
      <c r="AC116" s="1"/>
      <c r="AD116" s="1"/>
      <c r="AE116" s="1"/>
      <c r="AF116" s="1"/>
      <c r="AG116" s="1"/>
      <c r="AH116" s="1"/>
    </row>
    <row r="117" spans="1:34" ht="23.25" customHeight="1" thickBot="1">
      <c r="A117" s="454"/>
      <c r="B117" s="455"/>
      <c r="C117" s="1822"/>
      <c r="D117" s="1823"/>
      <c r="E117" s="520"/>
      <c r="F117" s="2148"/>
      <c r="G117" s="2149"/>
      <c r="H117" s="2150"/>
      <c r="I117" s="520"/>
      <c r="J117" s="2124"/>
      <c r="K117" s="2129"/>
      <c r="L117" s="2130"/>
      <c r="M117" s="520"/>
      <c r="N117" s="2124"/>
      <c r="O117" s="2129"/>
      <c r="P117" s="2130"/>
      <c r="Q117" s="480"/>
      <c r="R117" s="2131"/>
      <c r="S117" s="1727"/>
      <c r="T117" s="1727"/>
      <c r="U117" s="521"/>
      <c r="V117" s="2143"/>
      <c r="W117" s="2129"/>
      <c r="X117" s="2144"/>
      <c r="Y117" s="456"/>
      <c r="Z117" s="1"/>
      <c r="AA117" s="1"/>
      <c r="AB117" s="1"/>
      <c r="AC117" s="1"/>
      <c r="AD117" s="1"/>
      <c r="AE117" s="1"/>
      <c r="AF117" s="1"/>
      <c r="AG117" s="1"/>
      <c r="AH117" s="1"/>
    </row>
    <row r="118" spans="1:34" ht="23.25" customHeight="1" thickBot="1">
      <c r="A118" s="1"/>
      <c r="B118" s="522"/>
      <c r="C118" s="112"/>
      <c r="D118" s="112"/>
      <c r="E118" s="415"/>
      <c r="F118" s="415"/>
      <c r="G118" s="415"/>
      <c r="H118" s="415"/>
      <c r="I118" s="415"/>
      <c r="J118" s="415"/>
      <c r="K118" s="415"/>
      <c r="L118" s="415"/>
      <c r="M118" s="415"/>
      <c r="N118" s="415"/>
      <c r="O118" s="415"/>
      <c r="P118" s="415"/>
      <c r="Q118" s="523"/>
      <c r="R118" s="415"/>
      <c r="S118" s="415"/>
      <c r="T118" s="415"/>
      <c r="U118" s="415"/>
      <c r="V118" s="505"/>
      <c r="W118" s="494"/>
      <c r="X118" s="494"/>
      <c r="Y118" s="456"/>
      <c r="Z118" s="1"/>
      <c r="AA118" s="1"/>
      <c r="AB118" s="1"/>
      <c r="AC118" s="1"/>
      <c r="AD118" s="1"/>
      <c r="AE118" s="1"/>
      <c r="AF118" s="1"/>
      <c r="AG118" s="1"/>
      <c r="AH118" s="1"/>
    </row>
    <row r="119" spans="1:34" ht="36.75" customHeight="1" thickBot="1">
      <c r="A119" s="473"/>
      <c r="B119" s="498"/>
      <c r="C119" s="2128" t="s">
        <v>317</v>
      </c>
      <c r="D119" s="1743"/>
      <c r="E119" s="500"/>
      <c r="F119" s="2114"/>
      <c r="G119" s="1600"/>
      <c r="H119" s="1600"/>
      <c r="I119" s="1600"/>
      <c r="J119" s="1600"/>
      <c r="K119" s="1600"/>
      <c r="L119" s="1600"/>
      <c r="M119" s="1600"/>
      <c r="N119" s="1600"/>
      <c r="O119" s="1600"/>
      <c r="P119" s="1600"/>
      <c r="Q119" s="1600"/>
      <c r="R119" s="1600"/>
      <c r="S119" s="1600"/>
      <c r="T119" s="1600"/>
      <c r="U119" s="1600"/>
      <c r="V119" s="1600"/>
      <c r="W119" s="1600"/>
      <c r="X119" s="1601"/>
      <c r="Y119" s="501"/>
      <c r="Z119" s="379"/>
      <c r="AA119" s="379"/>
      <c r="AB119" s="379"/>
      <c r="AC119" s="379"/>
      <c r="AD119" s="379"/>
      <c r="AE119" s="379"/>
      <c r="AF119" s="379"/>
      <c r="AG119" s="379"/>
      <c r="AH119" s="379"/>
    </row>
    <row r="120" spans="1:34" ht="12.75" customHeight="1">
      <c r="A120" s="454"/>
      <c r="B120" s="524"/>
      <c r="C120" s="525"/>
      <c r="D120" s="525"/>
      <c r="E120" s="525"/>
      <c r="F120" s="525"/>
      <c r="G120" s="525"/>
      <c r="H120" s="525"/>
      <c r="I120" s="525"/>
      <c r="J120" s="525"/>
      <c r="K120" s="525"/>
      <c r="L120" s="525"/>
      <c r="M120" s="525"/>
      <c r="N120" s="486"/>
      <c r="O120" s="486"/>
      <c r="P120" s="486"/>
      <c r="Q120" s="486"/>
      <c r="R120" s="486"/>
      <c r="S120" s="486"/>
      <c r="T120" s="486"/>
      <c r="U120" s="486"/>
      <c r="V120" s="487"/>
      <c r="W120" s="509"/>
      <c r="X120" s="509"/>
      <c r="Y120" s="456"/>
      <c r="Z120" s="1"/>
      <c r="AA120" s="1"/>
      <c r="AB120" s="1"/>
      <c r="AC120" s="1"/>
      <c r="AD120" s="1"/>
      <c r="AE120" s="1"/>
      <c r="AF120" s="1"/>
      <c r="AG120" s="1"/>
      <c r="AH120" s="1"/>
    </row>
    <row r="121" spans="1:34" ht="12.75" customHeight="1" thickBot="1">
      <c r="A121" s="454"/>
      <c r="B121" s="526"/>
      <c r="C121" s="527"/>
      <c r="D121" s="527"/>
      <c r="E121" s="527"/>
      <c r="F121" s="527"/>
      <c r="G121" s="527"/>
      <c r="H121" s="527"/>
      <c r="I121" s="527"/>
      <c r="J121" s="527"/>
      <c r="K121" s="527"/>
      <c r="L121" s="527"/>
      <c r="M121" s="527"/>
      <c r="N121" s="509"/>
      <c r="O121" s="509"/>
      <c r="P121" s="509"/>
      <c r="Q121" s="509"/>
      <c r="R121" s="509"/>
      <c r="S121" s="509"/>
      <c r="T121" s="509"/>
      <c r="U121" s="509"/>
      <c r="V121" s="528"/>
      <c r="W121" s="509"/>
      <c r="X121" s="509"/>
      <c r="Y121" s="456"/>
      <c r="Z121" s="1"/>
      <c r="AA121" s="1"/>
      <c r="AB121" s="1"/>
      <c r="AC121" s="1"/>
      <c r="AD121" s="1"/>
      <c r="AE121" s="1"/>
      <c r="AF121" s="1"/>
      <c r="AG121" s="1"/>
      <c r="AH121" s="1"/>
    </row>
    <row r="122" spans="1:34" ht="12.75" customHeight="1" thickBot="1">
      <c r="A122" s="454"/>
      <c r="B122" s="455"/>
      <c r="C122" s="1314" t="s">
        <v>318</v>
      </c>
      <c r="D122" s="105"/>
      <c r="E122" s="105"/>
      <c r="F122" s="105"/>
      <c r="G122" s="105"/>
      <c r="H122" s="105"/>
      <c r="I122" s="105"/>
      <c r="J122" s="105"/>
      <c r="K122" s="105"/>
      <c r="L122" s="105"/>
      <c r="M122" s="105"/>
      <c r="N122" s="109"/>
      <c r="O122" s="109"/>
      <c r="P122" s="109"/>
      <c r="Q122" s="109"/>
      <c r="R122" s="109"/>
      <c r="S122" s="109"/>
      <c r="T122" s="109"/>
      <c r="U122" s="109"/>
      <c r="V122" s="109"/>
      <c r="W122" s="113"/>
      <c r="X122" s="113"/>
      <c r="Y122" s="456"/>
      <c r="Z122" s="1"/>
      <c r="AA122" s="1"/>
      <c r="AB122" s="1"/>
      <c r="AC122" s="1"/>
      <c r="AD122" s="1"/>
      <c r="AE122" s="1"/>
      <c r="AF122" s="1"/>
      <c r="AG122" s="1"/>
      <c r="AH122" s="1"/>
    </row>
    <row r="123" spans="1:34" ht="12.75" customHeight="1" thickBot="1">
      <c r="A123" s="454"/>
      <c r="B123" s="455"/>
      <c r="C123" s="105"/>
      <c r="D123" s="105"/>
      <c r="E123" s="105"/>
      <c r="F123" s="105"/>
      <c r="G123" s="105"/>
      <c r="H123" s="105"/>
      <c r="I123" s="105"/>
      <c r="J123" s="105"/>
      <c r="K123" s="105"/>
      <c r="L123" s="105"/>
      <c r="M123" s="105"/>
      <c r="N123" s="109"/>
      <c r="O123" s="109"/>
      <c r="P123" s="109"/>
      <c r="Q123" s="109"/>
      <c r="R123" s="109"/>
      <c r="S123" s="109"/>
      <c r="T123" s="109"/>
      <c r="U123" s="109"/>
      <c r="V123" s="109"/>
      <c r="W123" s="113"/>
      <c r="X123" s="113"/>
      <c r="Y123" s="456"/>
      <c r="Z123" s="1"/>
      <c r="AA123" s="1"/>
      <c r="AB123" s="1"/>
      <c r="AC123" s="1"/>
      <c r="AD123" s="1"/>
      <c r="AE123" s="1"/>
      <c r="AF123" s="1"/>
      <c r="AG123" s="1"/>
      <c r="AH123" s="1"/>
    </row>
    <row r="124" spans="1:34" ht="25.5" customHeight="1" thickBot="1">
      <c r="A124" s="454"/>
      <c r="B124" s="455"/>
      <c r="C124" s="2026" t="s">
        <v>319</v>
      </c>
      <c r="D124" s="1775"/>
      <c r="E124" s="1775"/>
      <c r="F124" s="2110"/>
      <c r="G124" s="2111" t="s">
        <v>320</v>
      </c>
      <c r="H124" s="1775"/>
      <c r="I124" s="1775"/>
      <c r="J124" s="1775"/>
      <c r="K124" s="2110"/>
      <c r="L124" s="2111" t="s">
        <v>1182</v>
      </c>
      <c r="M124" s="1775"/>
      <c r="N124" s="1775"/>
      <c r="O124" s="1775"/>
      <c r="P124" s="1775"/>
      <c r="Q124" s="1775"/>
      <c r="R124" s="1775"/>
      <c r="S124" s="1775"/>
      <c r="T124" s="1775"/>
      <c r="U124" s="1775"/>
      <c r="V124" s="1775"/>
      <c r="W124" s="1775"/>
      <c r="X124" s="1776"/>
      <c r="Y124" s="456"/>
      <c r="Z124" s="1"/>
      <c r="AA124" s="1"/>
      <c r="AB124" s="1"/>
      <c r="AC124" s="1"/>
      <c r="AD124" s="1"/>
      <c r="AE124" s="1"/>
      <c r="AF124" s="1"/>
      <c r="AG124" s="1"/>
      <c r="AH124" s="1"/>
    </row>
    <row r="125" spans="1:34" s="533" customFormat="1" ht="69.75" customHeight="1" thickBot="1">
      <c r="A125" s="529"/>
      <c r="B125" s="530"/>
      <c r="C125" s="2103" t="s">
        <v>321</v>
      </c>
      <c r="D125" s="1971"/>
      <c r="E125" s="1972"/>
      <c r="F125" s="1973"/>
      <c r="G125" s="1971"/>
      <c r="H125" s="1972"/>
      <c r="I125" s="1972"/>
      <c r="J125" s="1972"/>
      <c r="K125" s="1973"/>
      <c r="L125" s="2132"/>
      <c r="M125" s="2133"/>
      <c r="N125" s="2133"/>
      <c r="O125" s="2133"/>
      <c r="P125" s="2133"/>
      <c r="Q125" s="2133"/>
      <c r="R125" s="2133"/>
      <c r="S125" s="2133"/>
      <c r="T125" s="2133"/>
      <c r="U125" s="2133"/>
      <c r="V125" s="2133"/>
      <c r="W125" s="2133"/>
      <c r="X125" s="2134"/>
      <c r="Y125" s="531"/>
      <c r="Z125" s="532"/>
      <c r="AA125" s="532"/>
      <c r="AB125" s="532"/>
      <c r="AC125" s="532"/>
      <c r="AD125" s="532"/>
      <c r="AE125" s="532"/>
      <c r="AF125" s="532"/>
      <c r="AG125" s="532"/>
      <c r="AH125" s="532"/>
    </row>
    <row r="126" spans="1:34" s="533" customFormat="1" ht="69.75" customHeight="1" thickBot="1">
      <c r="A126" s="529"/>
      <c r="B126" s="530"/>
      <c r="C126" s="2104"/>
      <c r="D126" s="1971"/>
      <c r="E126" s="1972"/>
      <c r="F126" s="1973"/>
      <c r="G126" s="2082"/>
      <c r="H126" s="2083"/>
      <c r="I126" s="2083"/>
      <c r="J126" s="2083"/>
      <c r="K126" s="2112"/>
      <c r="L126" s="2079"/>
      <c r="M126" s="2080"/>
      <c r="N126" s="2080"/>
      <c r="O126" s="2080"/>
      <c r="P126" s="2080"/>
      <c r="Q126" s="2080"/>
      <c r="R126" s="2080"/>
      <c r="S126" s="2080"/>
      <c r="T126" s="2080"/>
      <c r="U126" s="2080"/>
      <c r="V126" s="2080"/>
      <c r="W126" s="2080"/>
      <c r="X126" s="2081"/>
      <c r="Y126" s="531"/>
      <c r="Z126" s="532"/>
      <c r="AA126" s="532"/>
      <c r="AB126" s="532"/>
      <c r="AC126" s="532"/>
      <c r="AD126" s="532"/>
      <c r="AE126" s="532"/>
      <c r="AF126" s="532"/>
      <c r="AG126" s="532"/>
      <c r="AH126" s="532"/>
    </row>
    <row r="127" spans="1:34" s="533" customFormat="1" ht="69.75" customHeight="1" thickBot="1">
      <c r="A127" s="534"/>
      <c r="B127" s="530"/>
      <c r="C127" s="2104"/>
      <c r="D127" s="1971"/>
      <c r="E127" s="1972"/>
      <c r="F127" s="1973"/>
      <c r="G127" s="2082"/>
      <c r="H127" s="2083"/>
      <c r="I127" s="2083"/>
      <c r="J127" s="2083"/>
      <c r="K127" s="2084"/>
      <c r="L127" s="2085"/>
      <c r="M127" s="2080"/>
      <c r="N127" s="2080"/>
      <c r="O127" s="2080"/>
      <c r="P127" s="2080"/>
      <c r="Q127" s="2080"/>
      <c r="R127" s="2080"/>
      <c r="S127" s="2080"/>
      <c r="T127" s="2080"/>
      <c r="U127" s="2080"/>
      <c r="V127" s="2080"/>
      <c r="W127" s="2080"/>
      <c r="X127" s="2081"/>
      <c r="Y127" s="535"/>
      <c r="Z127" s="536"/>
      <c r="AA127" s="536"/>
      <c r="AB127" s="536"/>
      <c r="AC127" s="536"/>
      <c r="AD127" s="536"/>
      <c r="AE127" s="536"/>
      <c r="AF127" s="536"/>
      <c r="AG127" s="536"/>
      <c r="AH127" s="536"/>
    </row>
    <row r="128" spans="1:34" s="533" customFormat="1" ht="69.75" customHeight="1" thickBot="1">
      <c r="A128" s="1220"/>
      <c r="B128" s="530"/>
      <c r="C128" s="2104"/>
      <c r="D128" s="1971"/>
      <c r="E128" s="1972"/>
      <c r="F128" s="1973"/>
      <c r="G128" s="1974"/>
      <c r="H128" s="1975"/>
      <c r="I128" s="1975"/>
      <c r="J128" s="1975"/>
      <c r="K128" s="1976"/>
      <c r="L128" s="1977"/>
      <c r="M128" s="1978"/>
      <c r="N128" s="1978"/>
      <c r="O128" s="1978"/>
      <c r="P128" s="1978"/>
      <c r="Q128" s="1978"/>
      <c r="R128" s="1978"/>
      <c r="S128" s="1978"/>
      <c r="T128" s="1978"/>
      <c r="U128" s="1978"/>
      <c r="V128" s="1978"/>
      <c r="W128" s="1978"/>
      <c r="X128" s="1979"/>
      <c r="Y128" s="535"/>
      <c r="Z128" s="536"/>
      <c r="AA128" s="536"/>
      <c r="AB128" s="536"/>
      <c r="AC128" s="536"/>
      <c r="AD128" s="536"/>
      <c r="AE128" s="536"/>
      <c r="AF128" s="536"/>
      <c r="AG128" s="536"/>
      <c r="AH128" s="536"/>
    </row>
    <row r="129" spans="1:34" ht="69.75" customHeight="1" thickBot="1">
      <c r="A129" s="454"/>
      <c r="B129" s="537"/>
      <c r="C129" s="2105"/>
      <c r="D129" s="2082"/>
      <c r="E129" s="2083"/>
      <c r="F129" s="2084"/>
      <c r="G129" s="1974"/>
      <c r="H129" s="1975"/>
      <c r="I129" s="1975"/>
      <c r="J129" s="1975"/>
      <c r="K129" s="1976"/>
      <c r="L129" s="1977"/>
      <c r="M129" s="2086"/>
      <c r="N129" s="2086"/>
      <c r="O129" s="2086"/>
      <c r="P129" s="2086"/>
      <c r="Q129" s="2086"/>
      <c r="R129" s="2086"/>
      <c r="S129" s="2086"/>
      <c r="T129" s="2086"/>
      <c r="U129" s="2086"/>
      <c r="V129" s="2086"/>
      <c r="W129" s="2086"/>
      <c r="X129" s="2087"/>
      <c r="Y129" s="456"/>
      <c r="Z129" s="1"/>
      <c r="AA129" s="1"/>
      <c r="AB129" s="1"/>
      <c r="AC129" s="1"/>
      <c r="AD129" s="1"/>
      <c r="AE129" s="1"/>
      <c r="AF129" s="1"/>
      <c r="AG129" s="1"/>
      <c r="AH129" s="1"/>
    </row>
    <row r="130" spans="1:34" ht="45.75" customHeight="1" thickBot="1">
      <c r="A130" s="454"/>
      <c r="B130" s="455"/>
      <c r="C130" s="2103" t="s">
        <v>322</v>
      </c>
      <c r="D130" s="2106"/>
      <c r="E130" s="2107"/>
      <c r="F130" s="2108"/>
      <c r="G130" s="1974"/>
      <c r="H130" s="1975"/>
      <c r="I130" s="1975"/>
      <c r="J130" s="1975"/>
      <c r="K130" s="1976"/>
      <c r="L130" s="2088"/>
      <c r="M130" s="2089"/>
      <c r="N130" s="2089"/>
      <c r="O130" s="2089"/>
      <c r="P130" s="2089"/>
      <c r="Q130" s="2089"/>
      <c r="R130" s="2089"/>
      <c r="S130" s="2089"/>
      <c r="T130" s="2089"/>
      <c r="U130" s="2089"/>
      <c r="V130" s="2089"/>
      <c r="W130" s="2089"/>
      <c r="X130" s="2090"/>
      <c r="Y130" s="456"/>
      <c r="Z130" s="1"/>
      <c r="AA130" s="1"/>
      <c r="AB130" s="1"/>
      <c r="AC130" s="1"/>
      <c r="AD130" s="1"/>
      <c r="AE130" s="1"/>
      <c r="AF130" s="1"/>
      <c r="AG130" s="1"/>
      <c r="AH130" s="1"/>
    </row>
    <row r="131" spans="1:34" ht="45.75" customHeight="1" thickBot="1">
      <c r="A131" s="454"/>
      <c r="B131" s="455"/>
      <c r="C131" s="2104"/>
      <c r="D131" s="2082"/>
      <c r="E131" s="2109"/>
      <c r="F131" s="2064"/>
      <c r="G131" s="1974"/>
      <c r="H131" s="1975"/>
      <c r="I131" s="1975"/>
      <c r="J131" s="1975"/>
      <c r="K131" s="1976"/>
      <c r="L131" s="2079"/>
      <c r="M131" s="2091"/>
      <c r="N131" s="2091"/>
      <c r="O131" s="2091"/>
      <c r="P131" s="2091"/>
      <c r="Q131" s="2091"/>
      <c r="R131" s="2091"/>
      <c r="S131" s="2091"/>
      <c r="T131" s="2091"/>
      <c r="U131" s="2091"/>
      <c r="V131" s="2091"/>
      <c r="W131" s="2091"/>
      <c r="X131" s="2092"/>
      <c r="Y131" s="456"/>
      <c r="Z131" s="1"/>
      <c r="AA131" s="1"/>
      <c r="AB131" s="1"/>
      <c r="AC131" s="1"/>
      <c r="AD131" s="1"/>
      <c r="AE131" s="1"/>
      <c r="AF131" s="1"/>
      <c r="AG131" s="1"/>
      <c r="AH131" s="1"/>
    </row>
    <row r="132" spans="1:34" ht="45.75" customHeight="1" thickBot="1">
      <c r="A132" s="454"/>
      <c r="B132" s="455"/>
      <c r="C132" s="2104"/>
      <c r="D132" s="2082"/>
      <c r="E132" s="2109"/>
      <c r="F132" s="2064"/>
      <c r="G132" s="1974"/>
      <c r="H132" s="1975"/>
      <c r="I132" s="1975"/>
      <c r="J132" s="1975"/>
      <c r="K132" s="1976"/>
      <c r="L132" s="2079"/>
      <c r="M132" s="2091"/>
      <c r="N132" s="2091"/>
      <c r="O132" s="2091"/>
      <c r="P132" s="2091"/>
      <c r="Q132" s="2091"/>
      <c r="R132" s="2091"/>
      <c r="S132" s="2091"/>
      <c r="T132" s="2091"/>
      <c r="U132" s="2091"/>
      <c r="V132" s="2091"/>
      <c r="W132" s="2091"/>
      <c r="X132" s="2092"/>
      <c r="Y132" s="456"/>
      <c r="Z132" s="1"/>
      <c r="AA132" s="1"/>
      <c r="AB132" s="1"/>
      <c r="AC132" s="1"/>
      <c r="AD132" s="1"/>
      <c r="AE132" s="1"/>
      <c r="AF132" s="1"/>
      <c r="AG132" s="1"/>
      <c r="AH132" s="1"/>
    </row>
    <row r="133" spans="1:34" ht="45.75" customHeight="1" thickBot="1">
      <c r="A133" s="402"/>
      <c r="B133" s="455"/>
      <c r="C133" s="2104"/>
      <c r="D133" s="2082"/>
      <c r="E133" s="2109"/>
      <c r="F133" s="2064"/>
      <c r="G133" s="1974"/>
      <c r="H133" s="1975"/>
      <c r="I133" s="1975"/>
      <c r="J133" s="1975"/>
      <c r="K133" s="1976"/>
      <c r="L133" s="2079"/>
      <c r="M133" s="2091"/>
      <c r="N133" s="2091"/>
      <c r="O133" s="2091"/>
      <c r="P133" s="2091"/>
      <c r="Q133" s="2091"/>
      <c r="R133" s="2091"/>
      <c r="S133" s="2091"/>
      <c r="T133" s="2091"/>
      <c r="U133" s="2091"/>
      <c r="V133" s="2091"/>
      <c r="W133" s="2091"/>
      <c r="X133" s="2092"/>
      <c r="Y133" s="456"/>
      <c r="Z133" s="1"/>
      <c r="AA133" s="1"/>
      <c r="AB133" s="1"/>
      <c r="AC133" s="1"/>
      <c r="AD133" s="1"/>
      <c r="AE133" s="1"/>
      <c r="AF133" s="1"/>
      <c r="AG133" s="1"/>
      <c r="AH133" s="1"/>
    </row>
    <row r="134" spans="1:34" ht="45.75" customHeight="1" thickBot="1">
      <c r="A134" s="454"/>
      <c r="B134" s="455"/>
      <c r="C134" s="2105"/>
      <c r="D134" s="2100"/>
      <c r="E134" s="2101"/>
      <c r="F134" s="2102"/>
      <c r="G134" s="1974"/>
      <c r="H134" s="1975"/>
      <c r="I134" s="1975"/>
      <c r="J134" s="1975"/>
      <c r="K134" s="1976"/>
      <c r="L134" s="1977"/>
      <c r="M134" s="2086"/>
      <c r="N134" s="2086"/>
      <c r="O134" s="2086"/>
      <c r="P134" s="2086"/>
      <c r="Q134" s="2086"/>
      <c r="R134" s="2086"/>
      <c r="S134" s="2086"/>
      <c r="T134" s="2086"/>
      <c r="U134" s="2086"/>
      <c r="V134" s="2086"/>
      <c r="W134" s="2086"/>
      <c r="X134" s="2087"/>
      <c r="Y134" s="456"/>
      <c r="Z134" s="1"/>
      <c r="AA134" s="1"/>
      <c r="AB134" s="1"/>
      <c r="AC134" s="1"/>
      <c r="AD134" s="1"/>
      <c r="AE134" s="1"/>
      <c r="AF134" s="1"/>
      <c r="AG134" s="1"/>
      <c r="AH134" s="1"/>
    </row>
    <row r="135" spans="1:34" ht="12.75" customHeight="1" thickBot="1">
      <c r="A135" s="454"/>
      <c r="B135" s="455"/>
      <c r="C135" s="114" t="s">
        <v>323</v>
      </c>
      <c r="D135" s="115"/>
      <c r="E135" s="115"/>
      <c r="F135" s="115"/>
      <c r="G135" s="115"/>
      <c r="H135" s="115"/>
      <c r="I135" s="115"/>
      <c r="J135" s="115"/>
      <c r="K135" s="115"/>
      <c r="L135" s="115"/>
      <c r="M135" s="115"/>
      <c r="N135" s="115"/>
      <c r="O135" s="115"/>
      <c r="P135" s="115"/>
      <c r="Q135" s="115"/>
      <c r="R135" s="115"/>
      <c r="S135" s="115"/>
      <c r="T135" s="115"/>
      <c r="U135" s="115"/>
      <c r="V135" s="115"/>
      <c r="W135" s="116"/>
      <c r="X135" s="116"/>
      <c r="Y135" s="456"/>
      <c r="Z135" s="1"/>
      <c r="AA135" s="1"/>
      <c r="AB135" s="1"/>
      <c r="AC135" s="1"/>
      <c r="AD135" s="1"/>
      <c r="AE135" s="1"/>
      <c r="AF135" s="1"/>
      <c r="AG135" s="1"/>
      <c r="AH135" s="1"/>
    </row>
    <row r="136" spans="1:34" ht="12" customHeight="1" thickBot="1">
      <c r="A136" s="454"/>
      <c r="B136" s="455"/>
      <c r="C136" s="117"/>
      <c r="D136" s="118"/>
      <c r="E136" s="118"/>
      <c r="F136" s="118"/>
      <c r="G136" s="118"/>
      <c r="H136" s="118"/>
      <c r="I136" s="118"/>
      <c r="J136" s="118"/>
      <c r="K136" s="118"/>
      <c r="L136" s="118"/>
      <c r="M136" s="118"/>
      <c r="N136" s="118"/>
      <c r="O136" s="118"/>
      <c r="P136" s="118"/>
      <c r="Q136" s="118"/>
      <c r="R136" s="118"/>
      <c r="S136" s="118"/>
      <c r="T136" s="118"/>
      <c r="U136" s="118"/>
      <c r="V136" s="118"/>
      <c r="W136" s="119"/>
      <c r="X136" s="119"/>
      <c r="Y136" s="456"/>
      <c r="Z136" s="1"/>
      <c r="AA136" s="1"/>
      <c r="AB136" s="1"/>
      <c r="AC136" s="1"/>
      <c r="AD136" s="1"/>
      <c r="AE136" s="1"/>
      <c r="AF136" s="1"/>
      <c r="AG136" s="1"/>
      <c r="AH136" s="1"/>
    </row>
    <row r="137" spans="1:34" ht="15.75" customHeight="1" thickBot="1">
      <c r="A137" s="454"/>
      <c r="B137" s="455"/>
      <c r="C137" s="2182" t="s">
        <v>1390</v>
      </c>
      <c r="D137" s="2182"/>
      <c r="E137" s="2182"/>
      <c r="F137" s="2182"/>
      <c r="G137" s="2182"/>
      <c r="H137" s="2182"/>
      <c r="I137" s="2182"/>
      <c r="J137" s="2182"/>
      <c r="K137" s="2182"/>
      <c r="L137" s="2182"/>
      <c r="M137" s="2182"/>
      <c r="N137" s="2182"/>
      <c r="O137" s="2182"/>
      <c r="P137" s="2182"/>
      <c r="Q137" s="2182"/>
      <c r="R137" s="2182"/>
      <c r="S137" s="2182"/>
      <c r="T137" s="2182"/>
      <c r="U137" s="2182"/>
      <c r="V137" s="2182"/>
      <c r="W137" s="2182"/>
      <c r="X137" s="2182"/>
      <c r="Y137" s="456"/>
      <c r="Z137" s="1"/>
      <c r="AA137" s="1"/>
      <c r="AB137" s="1"/>
      <c r="AC137" s="1"/>
      <c r="AD137" s="1"/>
      <c r="AE137" s="1"/>
      <c r="AF137" s="1"/>
      <c r="AG137" s="1"/>
      <c r="AH137" s="1"/>
    </row>
    <row r="138" spans="1:34" ht="15.75" thickBot="1">
      <c r="A138" s="402"/>
      <c r="B138" s="455"/>
      <c r="C138" s="2183"/>
      <c r="D138" s="2183"/>
      <c r="E138" s="2183"/>
      <c r="F138" s="2183"/>
      <c r="G138" s="2183"/>
      <c r="H138" s="2183"/>
      <c r="I138" s="2183"/>
      <c r="J138" s="2183"/>
      <c r="K138" s="2183"/>
      <c r="L138" s="2183"/>
      <c r="M138" s="2183"/>
      <c r="N138" s="2183"/>
      <c r="O138" s="2183"/>
      <c r="P138" s="2183"/>
      <c r="Q138" s="2183"/>
      <c r="R138" s="2183"/>
      <c r="S138" s="2183"/>
      <c r="T138" s="2183"/>
      <c r="U138" s="2183"/>
      <c r="V138" s="2183"/>
      <c r="W138" s="2183"/>
      <c r="X138" s="2183"/>
      <c r="Y138" s="456"/>
      <c r="Z138" s="1"/>
      <c r="AA138" s="1"/>
      <c r="AB138" s="1"/>
      <c r="AC138" s="1"/>
      <c r="AD138" s="1"/>
      <c r="AE138" s="1"/>
      <c r="AF138" s="1"/>
      <c r="AG138" s="1"/>
      <c r="AH138" s="1"/>
    </row>
    <row r="139" spans="1:34" ht="21.75" customHeight="1" thickBot="1">
      <c r="A139" s="454"/>
      <c r="B139" s="455"/>
      <c r="C139" s="2094"/>
      <c r="D139" s="2095"/>
      <c r="E139" s="2095"/>
      <c r="F139" s="2095"/>
      <c r="G139" s="2095"/>
      <c r="H139" s="2095"/>
      <c r="I139" s="2095"/>
      <c r="J139" s="2095"/>
      <c r="K139" s="2095"/>
      <c r="L139" s="2095"/>
      <c r="M139" s="2095"/>
      <c r="N139" s="2095"/>
      <c r="O139" s="2095"/>
      <c r="P139" s="2095"/>
      <c r="Q139" s="2095"/>
      <c r="R139" s="2095"/>
      <c r="S139" s="2095"/>
      <c r="T139" s="2095"/>
      <c r="U139" s="2095"/>
      <c r="V139" s="2095"/>
      <c r="W139" s="2095"/>
      <c r="X139" s="2096"/>
      <c r="Y139" s="456"/>
      <c r="Z139" s="1"/>
      <c r="AA139" s="1"/>
      <c r="AB139" s="1"/>
      <c r="AC139" s="1"/>
      <c r="AD139" s="1"/>
      <c r="AE139" s="1"/>
      <c r="AF139" s="1"/>
      <c r="AG139" s="1"/>
      <c r="AH139" s="1"/>
    </row>
    <row r="140" spans="1:34" ht="21.75" customHeight="1" thickBot="1">
      <c r="A140" s="454"/>
      <c r="B140" s="455"/>
      <c r="C140" s="2097"/>
      <c r="D140" s="2098"/>
      <c r="E140" s="2098"/>
      <c r="F140" s="2098"/>
      <c r="G140" s="2098"/>
      <c r="H140" s="2098"/>
      <c r="I140" s="2098"/>
      <c r="J140" s="2098"/>
      <c r="K140" s="2098"/>
      <c r="L140" s="2098"/>
      <c r="M140" s="2098"/>
      <c r="N140" s="2098"/>
      <c r="O140" s="2098"/>
      <c r="P140" s="2098"/>
      <c r="Q140" s="2098"/>
      <c r="R140" s="2098"/>
      <c r="S140" s="2098"/>
      <c r="T140" s="2098"/>
      <c r="U140" s="2098"/>
      <c r="V140" s="2098"/>
      <c r="W140" s="2098"/>
      <c r="X140" s="2099"/>
      <c r="Y140" s="456"/>
      <c r="Z140" s="1"/>
      <c r="AA140" s="1"/>
      <c r="AB140" s="1"/>
      <c r="AC140" s="1"/>
      <c r="AD140" s="1"/>
      <c r="AE140" s="1"/>
      <c r="AF140" s="1"/>
      <c r="AG140" s="1"/>
      <c r="AH140" s="1"/>
    </row>
    <row r="141" spans="1:34" ht="12.75" customHeight="1" thickBot="1">
      <c r="A141" s="454"/>
      <c r="B141" s="455"/>
      <c r="C141" s="402"/>
      <c r="D141" s="402"/>
      <c r="E141" s="402"/>
      <c r="F141" s="402"/>
      <c r="G141" s="402"/>
      <c r="H141" s="402"/>
      <c r="I141" s="402"/>
      <c r="J141" s="402"/>
      <c r="K141" s="402"/>
      <c r="L141" s="402"/>
      <c r="M141" s="402"/>
      <c r="N141" s="480"/>
      <c r="O141" s="480"/>
      <c r="P141" s="480"/>
      <c r="Q141" s="480"/>
      <c r="R141" s="480"/>
      <c r="S141" s="480"/>
      <c r="T141" s="480"/>
      <c r="U141" s="480"/>
      <c r="V141" s="480"/>
      <c r="W141" s="494"/>
      <c r="X141" s="494"/>
      <c r="Y141" s="456"/>
      <c r="Z141" s="1"/>
      <c r="AA141" s="1"/>
      <c r="AB141" s="1"/>
      <c r="AC141" s="1"/>
      <c r="AD141" s="1"/>
      <c r="AE141" s="1"/>
      <c r="AF141" s="1"/>
      <c r="AG141" s="1"/>
      <c r="AH141" s="1"/>
    </row>
    <row r="142" spans="1:34" ht="12.75" customHeight="1" thickBot="1">
      <c r="A142" s="454"/>
      <c r="B142" s="455"/>
      <c r="C142" s="104" t="s">
        <v>324</v>
      </c>
      <c r="D142" s="105"/>
      <c r="E142" s="105"/>
      <c r="F142" s="105"/>
      <c r="G142" s="105"/>
      <c r="H142" s="105"/>
      <c r="I142" s="105"/>
      <c r="J142" s="105"/>
      <c r="K142" s="105"/>
      <c r="L142" s="105"/>
      <c r="M142" s="105"/>
      <c r="N142" s="109"/>
      <c r="O142" s="109"/>
      <c r="P142" s="109"/>
      <c r="Q142" s="109"/>
      <c r="R142" s="109"/>
      <c r="S142" s="109"/>
      <c r="T142" s="109"/>
      <c r="U142" s="109"/>
      <c r="V142" s="480"/>
      <c r="W142" s="509"/>
      <c r="X142" s="509"/>
      <c r="Y142" s="456"/>
      <c r="Z142" s="1"/>
      <c r="AA142" s="1"/>
      <c r="AB142" s="1"/>
      <c r="AC142" s="1"/>
      <c r="AD142" s="1"/>
      <c r="AE142" s="1"/>
      <c r="AF142" s="1"/>
      <c r="AG142" s="1"/>
      <c r="AH142" s="1"/>
    </row>
    <row r="143" spans="1:34" ht="6" customHeight="1" thickBot="1">
      <c r="A143" s="454"/>
      <c r="B143" s="455"/>
      <c r="C143" s="105"/>
      <c r="D143" s="105"/>
      <c r="E143" s="105"/>
      <c r="F143" s="105"/>
      <c r="G143" s="105"/>
      <c r="H143" s="105"/>
      <c r="I143" s="105"/>
      <c r="J143" s="105"/>
      <c r="K143" s="105"/>
      <c r="L143" s="105"/>
      <c r="M143" s="105"/>
      <c r="N143" s="109"/>
      <c r="O143" s="109"/>
      <c r="P143" s="109"/>
      <c r="Q143" s="109"/>
      <c r="R143" s="109"/>
      <c r="S143" s="109"/>
      <c r="T143" s="109"/>
      <c r="U143" s="109"/>
      <c r="V143" s="480"/>
      <c r="W143" s="509"/>
      <c r="X143" s="509"/>
      <c r="Y143" s="456"/>
      <c r="Z143" s="1"/>
      <c r="AA143" s="1"/>
      <c r="AB143" s="1"/>
      <c r="AC143" s="1"/>
      <c r="AD143" s="1"/>
      <c r="AE143" s="1"/>
      <c r="AF143" s="1"/>
      <c r="AG143" s="1"/>
      <c r="AH143" s="1"/>
    </row>
    <row r="144" spans="1:34" ht="21.75" customHeight="1" thickBot="1">
      <c r="A144" s="454"/>
      <c r="B144" s="455"/>
      <c r="C144" s="110" t="s">
        <v>325</v>
      </c>
      <c r="D144" s="105"/>
      <c r="E144" s="105"/>
      <c r="F144" s="105"/>
      <c r="G144" s="105"/>
      <c r="H144" s="105"/>
      <c r="I144" s="105"/>
      <c r="J144" s="120"/>
      <c r="K144" s="105"/>
      <c r="L144" s="105"/>
      <c r="M144" s="105"/>
      <c r="N144" s="109"/>
      <c r="O144" s="109"/>
      <c r="P144" s="109"/>
      <c r="Q144" s="109"/>
      <c r="R144" s="109"/>
      <c r="S144" s="109"/>
      <c r="T144" s="109"/>
      <c r="U144" s="109"/>
      <c r="V144" s="480"/>
      <c r="W144" s="509"/>
      <c r="X144" s="509"/>
      <c r="Y144" s="456"/>
      <c r="Z144" s="1"/>
      <c r="AA144" s="1"/>
      <c r="AB144" s="1"/>
      <c r="AC144" s="1"/>
      <c r="AD144" s="1"/>
      <c r="AE144" s="1"/>
      <c r="AF144" s="1"/>
      <c r="AG144" s="1"/>
      <c r="AH144" s="1"/>
    </row>
    <row r="145" spans="1:34" ht="47.25" customHeight="1" thickBot="1">
      <c r="A145" s="454"/>
      <c r="B145" s="455"/>
      <c r="C145" s="1690" t="s">
        <v>326</v>
      </c>
      <c r="D145" s="1618"/>
      <c r="E145" s="1618"/>
      <c r="F145" s="1619"/>
      <c r="G145" s="1617" t="s">
        <v>133</v>
      </c>
      <c r="H145" s="1619"/>
      <c r="I145" s="90"/>
      <c r="J145" s="2059" t="s">
        <v>327</v>
      </c>
      <c r="K145" s="2058"/>
      <c r="L145" s="2028" t="s">
        <v>328</v>
      </c>
      <c r="M145" s="2058"/>
      <c r="N145" s="2028" t="s">
        <v>329</v>
      </c>
      <c r="O145" s="2058"/>
      <c r="P145" s="2028" t="s">
        <v>330</v>
      </c>
      <c r="Q145" s="2058"/>
      <c r="R145" s="2028" t="s">
        <v>331</v>
      </c>
      <c r="S145" s="2029"/>
      <c r="T145" s="2030"/>
      <c r="U145" s="2031"/>
      <c r="V145" s="480"/>
      <c r="W145" s="509"/>
      <c r="X145" s="509"/>
      <c r="Y145" s="456"/>
      <c r="Z145" s="1"/>
      <c r="AA145" s="1"/>
      <c r="AB145" s="1"/>
      <c r="AC145" s="1"/>
      <c r="AD145" s="1"/>
      <c r="AE145" s="1"/>
      <c r="AF145" s="1"/>
      <c r="AG145" s="1"/>
      <c r="AH145" s="1"/>
    </row>
    <row r="146" spans="1:34" ht="40.5" customHeight="1" thickBot="1">
      <c r="A146" s="454"/>
      <c r="B146" s="455"/>
      <c r="C146" s="2062" t="s">
        <v>48</v>
      </c>
      <c r="D146" s="1629"/>
      <c r="E146" s="1629"/>
      <c r="F146" s="1630"/>
      <c r="G146" s="2051" t="s">
        <v>49</v>
      </c>
      <c r="H146" s="1630"/>
      <c r="I146" s="90"/>
      <c r="J146" s="2063">
        <f>+J57</f>
        <v>0</v>
      </c>
      <c r="K146" s="1630"/>
      <c r="L146" s="2051">
        <f>L57</f>
        <v>0</v>
      </c>
      <c r="M146" s="1630"/>
      <c r="N146" s="2051">
        <f>IFERROR(J146-L146,"")</f>
        <v>0</v>
      </c>
      <c r="O146" s="1630"/>
      <c r="P146" s="1666"/>
      <c r="Q146" s="2064"/>
      <c r="R146" s="2060" t="str">
        <f t="shared" ref="R146:R147" si="11">IFERROR(N146/J146*100%,"")</f>
        <v/>
      </c>
      <c r="S146" s="2061"/>
      <c r="T146" s="2050"/>
      <c r="U146" s="2031"/>
      <c r="V146" s="480"/>
      <c r="W146" s="509"/>
      <c r="X146" s="509"/>
      <c r="Y146" s="456"/>
      <c r="Z146" s="1"/>
      <c r="AA146" s="1"/>
      <c r="AB146" s="1"/>
      <c r="AC146" s="1"/>
      <c r="AD146" s="1"/>
      <c r="AE146" s="1"/>
      <c r="AF146" s="1"/>
      <c r="AG146" s="1"/>
      <c r="AH146" s="1"/>
    </row>
    <row r="147" spans="1:34" ht="56.25" customHeight="1" thickBot="1">
      <c r="A147" s="454"/>
      <c r="B147" s="455"/>
      <c r="C147" s="2093" t="s">
        <v>1323</v>
      </c>
      <c r="D147" s="1629"/>
      <c r="E147" s="1629"/>
      <c r="F147" s="1630"/>
      <c r="G147" s="2051" t="s">
        <v>49</v>
      </c>
      <c r="H147" s="1630"/>
      <c r="I147" s="90"/>
      <c r="J147" s="2063">
        <f>G31</f>
        <v>0</v>
      </c>
      <c r="K147" s="1630"/>
      <c r="L147" s="2051">
        <f>+L67</f>
        <v>0</v>
      </c>
      <c r="M147" s="1630"/>
      <c r="N147" s="2051">
        <f>IFERROR(J147-L147,"")</f>
        <v>0</v>
      </c>
      <c r="O147" s="1630"/>
      <c r="P147" s="1666"/>
      <c r="Q147" s="2064"/>
      <c r="R147" s="2060" t="str">
        <f t="shared" si="11"/>
        <v/>
      </c>
      <c r="S147" s="2061"/>
      <c r="T147" s="2050"/>
      <c r="U147" s="2031"/>
      <c r="V147" s="480"/>
      <c r="W147" s="509"/>
      <c r="X147" s="509"/>
      <c r="Y147" s="457"/>
      <c r="Z147" s="397"/>
      <c r="AA147" s="1"/>
      <c r="AB147" s="1"/>
      <c r="AC147" s="1"/>
      <c r="AD147" s="1"/>
      <c r="AE147" s="1"/>
      <c r="AF147" s="1"/>
      <c r="AG147" s="1"/>
      <c r="AH147" s="1"/>
    </row>
    <row r="148" spans="1:34" ht="63" customHeight="1" thickBot="1">
      <c r="A148" s="454"/>
      <c r="B148" s="455"/>
      <c r="C148" s="1690" t="s">
        <v>326</v>
      </c>
      <c r="D148" s="1618"/>
      <c r="E148" s="1618"/>
      <c r="F148" s="1619"/>
      <c r="G148" s="1617" t="s">
        <v>133</v>
      </c>
      <c r="H148" s="1619"/>
      <c r="I148" s="90"/>
      <c r="J148" s="2070" t="s">
        <v>332</v>
      </c>
      <c r="K148" s="1619"/>
      <c r="L148" s="1690" t="s">
        <v>333</v>
      </c>
      <c r="M148" s="1619"/>
      <c r="N148" s="1690" t="s">
        <v>334</v>
      </c>
      <c r="O148" s="1619"/>
      <c r="P148" s="1690" t="s">
        <v>330</v>
      </c>
      <c r="Q148" s="1619"/>
      <c r="R148" s="1690" t="s">
        <v>331</v>
      </c>
      <c r="S148" s="2055"/>
      <c r="T148" s="2030"/>
      <c r="U148" s="2031"/>
      <c r="V148" s="480"/>
      <c r="W148" s="509"/>
      <c r="X148" s="528"/>
      <c r="Y148" s="456"/>
      <c r="Z148" s="397"/>
      <c r="AA148" s="1"/>
      <c r="AB148" s="1"/>
      <c r="AC148" s="1"/>
      <c r="AD148" s="1"/>
      <c r="AE148" s="1"/>
      <c r="AF148" s="1"/>
      <c r="AG148" s="1"/>
      <c r="AH148" s="1"/>
    </row>
    <row r="149" spans="1:34" ht="48.75" customHeight="1" thickBot="1">
      <c r="A149" s="454"/>
      <c r="B149" s="455"/>
      <c r="C149" s="2062" t="s">
        <v>335</v>
      </c>
      <c r="D149" s="1629"/>
      <c r="E149" s="1629"/>
      <c r="F149" s="1630"/>
      <c r="G149" s="2051" t="s">
        <v>56</v>
      </c>
      <c r="H149" s="1630"/>
      <c r="I149" s="90"/>
      <c r="J149" s="2052" t="str">
        <f>IFERROR('Estimación de la Demanda'!Y71*86400*365/1000,"")</f>
        <v/>
      </c>
      <c r="K149" s="2053"/>
      <c r="L149" s="2054"/>
      <c r="M149" s="1660"/>
      <c r="N149" s="2056" t="str">
        <f>IFERROR(J149-L149,"")</f>
        <v/>
      </c>
      <c r="O149" s="2057"/>
      <c r="P149" s="2054"/>
      <c r="Q149" s="1660"/>
      <c r="R149" s="2048" t="str">
        <f>IFERROR(N149/J149*100%,"")</f>
        <v/>
      </c>
      <c r="S149" s="2049"/>
      <c r="T149" s="2050"/>
      <c r="U149" s="2031"/>
      <c r="V149" s="538"/>
      <c r="W149" s="509"/>
      <c r="X149" s="528"/>
      <c r="Y149" s="456"/>
      <c r="Z149" s="397"/>
      <c r="AA149" s="1"/>
      <c r="AB149" s="1"/>
      <c r="AC149" s="1"/>
      <c r="AD149" s="1"/>
      <c r="AE149" s="1"/>
      <c r="AF149" s="1"/>
      <c r="AG149" s="1"/>
      <c r="AH149" s="1"/>
    </row>
    <row r="150" spans="1:34" ht="12.75" customHeight="1" thickTop="1" thickBot="1">
      <c r="A150" s="454"/>
      <c r="B150" s="455"/>
      <c r="C150" s="402"/>
      <c r="D150" s="402"/>
      <c r="E150" s="402"/>
      <c r="F150" s="402"/>
      <c r="G150" s="402"/>
      <c r="H150" s="402"/>
      <c r="I150" s="402"/>
      <c r="J150" s="402"/>
      <c r="K150" s="402"/>
      <c r="L150" s="402"/>
      <c r="M150" s="402"/>
      <c r="N150" s="480"/>
      <c r="O150" s="480"/>
      <c r="P150" s="480"/>
      <c r="Q150" s="480"/>
      <c r="R150" s="480"/>
      <c r="S150" s="480"/>
      <c r="T150" s="480"/>
      <c r="U150" s="480"/>
      <c r="V150" s="539"/>
      <c r="W150" s="509"/>
      <c r="X150" s="528"/>
      <c r="Y150" s="456"/>
      <c r="Z150" s="397"/>
      <c r="AA150" s="1"/>
      <c r="AB150" s="1"/>
      <c r="AC150" s="1"/>
      <c r="AD150" s="1"/>
      <c r="AE150" s="1"/>
      <c r="AF150" s="1"/>
      <c r="AG150" s="1"/>
      <c r="AH150" s="1"/>
    </row>
    <row r="151" spans="1:34" ht="20.25" customHeight="1" thickTop="1" thickBot="1">
      <c r="A151" s="454"/>
      <c r="B151" s="455"/>
      <c r="C151" s="110" t="s">
        <v>336</v>
      </c>
      <c r="D151" s="105"/>
      <c r="E151" s="105"/>
      <c r="F151" s="105"/>
      <c r="G151" s="105"/>
      <c r="H151" s="105"/>
      <c r="I151" s="105"/>
      <c r="J151" s="105"/>
      <c r="K151" s="105"/>
      <c r="L151" s="105"/>
      <c r="M151" s="105"/>
      <c r="N151" s="109"/>
      <c r="O151" s="109"/>
      <c r="P151" s="109"/>
      <c r="Q151" s="109"/>
      <c r="R151" s="109"/>
      <c r="S151" s="109"/>
      <c r="T151" s="109"/>
      <c r="U151" s="109"/>
      <c r="V151" s="539"/>
      <c r="W151" s="509"/>
      <c r="X151" s="528"/>
      <c r="Y151" s="456"/>
      <c r="Z151" s="397"/>
      <c r="AA151" s="1"/>
      <c r="AB151" s="1"/>
      <c r="AC151" s="1"/>
      <c r="AD151" s="1"/>
      <c r="AE151" s="1"/>
      <c r="AF151" s="1"/>
      <c r="AG151" s="1"/>
      <c r="AH151" s="1"/>
    </row>
    <row r="152" spans="1:34" ht="56.25" customHeight="1" thickTop="1" thickBot="1">
      <c r="A152" s="454"/>
      <c r="B152" s="455"/>
      <c r="C152" s="1690" t="s">
        <v>337</v>
      </c>
      <c r="D152" s="1618"/>
      <c r="E152" s="1618"/>
      <c r="F152" s="1619"/>
      <c r="G152" s="1617" t="s">
        <v>133</v>
      </c>
      <c r="H152" s="1619"/>
      <c r="I152" s="90"/>
      <c r="J152" s="2059" t="s">
        <v>338</v>
      </c>
      <c r="K152" s="2058"/>
      <c r="L152" s="2028" t="s">
        <v>339</v>
      </c>
      <c r="M152" s="2058"/>
      <c r="N152" s="2028" t="s">
        <v>340</v>
      </c>
      <c r="O152" s="2058"/>
      <c r="P152" s="2028" t="s">
        <v>330</v>
      </c>
      <c r="Q152" s="2058"/>
      <c r="R152" s="2028" t="s">
        <v>341</v>
      </c>
      <c r="S152" s="2029"/>
      <c r="T152" s="2030"/>
      <c r="U152" s="2031"/>
      <c r="V152" s="540"/>
      <c r="W152" s="509"/>
      <c r="X152" s="528"/>
      <c r="Y152" s="456"/>
      <c r="Z152" s="397"/>
      <c r="AA152" s="1"/>
      <c r="AB152" s="1"/>
      <c r="AC152" s="1"/>
      <c r="AD152" s="1"/>
      <c r="AE152" s="1"/>
      <c r="AF152" s="1"/>
      <c r="AG152" s="1"/>
      <c r="AH152" s="1"/>
    </row>
    <row r="153" spans="1:34" ht="50.25" customHeight="1" thickBot="1">
      <c r="A153" s="454"/>
      <c r="B153" s="455"/>
      <c r="C153" s="2062" t="s">
        <v>52</v>
      </c>
      <c r="D153" s="2065"/>
      <c r="E153" s="2065"/>
      <c r="F153" s="2066"/>
      <c r="G153" s="2051" t="s">
        <v>53</v>
      </c>
      <c r="H153" s="1630"/>
      <c r="I153" s="90"/>
      <c r="J153" s="2063">
        <f>K15</f>
        <v>0</v>
      </c>
      <c r="K153" s="1630"/>
      <c r="L153" s="2051">
        <f>+K21</f>
        <v>0</v>
      </c>
      <c r="M153" s="1630"/>
      <c r="N153" s="2051">
        <f>IFERROR(J153-L153,"")</f>
        <v>0</v>
      </c>
      <c r="O153" s="1630"/>
      <c r="P153" s="1666"/>
      <c r="Q153" s="2064"/>
      <c r="R153" s="2060" t="str">
        <f>IFERROR(N153/J153*100%,"")</f>
        <v/>
      </c>
      <c r="S153" s="2061"/>
      <c r="T153" s="2050"/>
      <c r="U153" s="2031"/>
      <c r="V153" s="480"/>
      <c r="W153" s="509"/>
      <c r="X153" s="509"/>
      <c r="Y153" s="461"/>
      <c r="Z153" s="397"/>
      <c r="AA153" s="1"/>
      <c r="AB153" s="1"/>
      <c r="AC153" s="1"/>
      <c r="AD153" s="1"/>
      <c r="AE153" s="1"/>
      <c r="AF153" s="1"/>
      <c r="AG153" s="1"/>
      <c r="AH153" s="1"/>
    </row>
    <row r="154" spans="1:34" ht="118.5" customHeight="1" thickBot="1">
      <c r="A154" s="454"/>
      <c r="B154" s="455"/>
      <c r="C154" s="1690" t="s">
        <v>337</v>
      </c>
      <c r="D154" s="1618"/>
      <c r="E154" s="1618"/>
      <c r="F154" s="1619"/>
      <c r="G154" s="1617" t="s">
        <v>133</v>
      </c>
      <c r="H154" s="1619"/>
      <c r="I154" s="90"/>
      <c r="J154" s="2067" t="s">
        <v>1352</v>
      </c>
      <c r="K154" s="2068"/>
      <c r="L154" s="2069" t="s">
        <v>1246</v>
      </c>
      <c r="M154" s="2068"/>
      <c r="N154" s="2069" t="s">
        <v>1247</v>
      </c>
      <c r="O154" s="2068"/>
      <c r="P154" s="2069" t="s">
        <v>330</v>
      </c>
      <c r="Q154" s="2068"/>
      <c r="R154" s="2069" t="s">
        <v>341</v>
      </c>
      <c r="S154" s="2071"/>
      <c r="T154" s="2072"/>
      <c r="U154" s="2073"/>
      <c r="V154" s="480"/>
      <c r="W154" s="509"/>
      <c r="X154" s="509"/>
      <c r="Y154" s="456"/>
      <c r="Z154" s="1"/>
      <c r="AA154" s="1"/>
      <c r="AB154" s="1"/>
      <c r="AC154" s="1"/>
      <c r="AD154" s="1"/>
      <c r="AE154" s="1"/>
      <c r="AF154" s="1"/>
      <c r="AG154" s="1"/>
      <c r="AH154" s="1"/>
    </row>
    <row r="155" spans="1:34" ht="51" customHeight="1" thickBot="1">
      <c r="A155" s="454"/>
      <c r="B155" s="455"/>
      <c r="C155" s="2062" t="s">
        <v>1241</v>
      </c>
      <c r="D155" s="1629"/>
      <c r="E155" s="1629"/>
      <c r="F155" s="1630"/>
      <c r="G155" s="2051" t="s">
        <v>49</v>
      </c>
      <c r="H155" s="1630"/>
      <c r="I155" s="90"/>
      <c r="J155" s="2074">
        <f>+G31</f>
        <v>0</v>
      </c>
      <c r="K155" s="2057"/>
      <c r="L155" s="2075">
        <f>+'Diagnóstico de Gestión Operativ'!E28</f>
        <v>0</v>
      </c>
      <c r="M155" s="2057"/>
      <c r="N155" s="2076">
        <f>J155-L155</f>
        <v>0</v>
      </c>
      <c r="O155" s="2057"/>
      <c r="P155" s="2077"/>
      <c r="Q155" s="2078"/>
      <c r="R155" s="2048" t="str">
        <f>IFERROR(N155/J155*100%,"")</f>
        <v/>
      </c>
      <c r="S155" s="2049"/>
      <c r="T155" s="2050"/>
      <c r="U155" s="2031"/>
      <c r="V155" s="480"/>
      <c r="W155" s="509"/>
      <c r="X155" s="509"/>
      <c r="Y155" s="456"/>
      <c r="Z155" s="1"/>
      <c r="AA155" s="1"/>
      <c r="AB155" s="1"/>
      <c r="AC155" s="1"/>
      <c r="AD155" s="1"/>
      <c r="AE155" s="1"/>
      <c r="AF155" s="1"/>
      <c r="AG155" s="1"/>
      <c r="AH155" s="1"/>
    </row>
    <row r="156" spans="1:34" ht="12" customHeight="1" thickBot="1">
      <c r="A156" s="402"/>
      <c r="B156" s="1307"/>
      <c r="C156" s="1308"/>
      <c r="D156" s="1301"/>
      <c r="E156" s="1301"/>
      <c r="F156" s="1301"/>
      <c r="G156" s="1074"/>
      <c r="H156" s="1301"/>
      <c r="I156" s="90"/>
      <c r="J156" s="1074"/>
      <c r="K156" s="1301"/>
      <c r="L156" s="1309"/>
      <c r="M156" s="493"/>
      <c r="N156" s="1074"/>
      <c r="O156" s="1301"/>
      <c r="P156" s="1310"/>
      <c r="Q156" s="1305"/>
      <c r="R156" s="1310"/>
      <c r="S156" s="1301"/>
      <c r="T156" s="1310"/>
      <c r="U156" s="1301"/>
      <c r="V156" s="480"/>
      <c r="W156" s="509"/>
      <c r="X156" s="509"/>
      <c r="Y156" s="457"/>
      <c r="Z156" s="1"/>
      <c r="AA156" s="1"/>
      <c r="AB156" s="1"/>
      <c r="AC156" s="1"/>
      <c r="AD156" s="1"/>
      <c r="AE156" s="1"/>
      <c r="AF156" s="1"/>
      <c r="AG156" s="1"/>
      <c r="AH156" s="1"/>
    </row>
    <row r="157" spans="1:34" ht="12" customHeight="1" thickBot="1">
      <c r="A157" s="402"/>
      <c r="B157" s="1307"/>
      <c r="C157" s="1956" t="s">
        <v>1353</v>
      </c>
      <c r="D157" s="1957"/>
      <c r="E157" s="1957"/>
      <c r="F157" s="1957"/>
      <c r="G157" s="1957"/>
      <c r="H157" s="1957"/>
      <c r="I157" s="1957"/>
      <c r="J157" s="1957"/>
      <c r="K157" s="1957"/>
      <c r="L157" s="1957"/>
      <c r="M157" s="1957"/>
      <c r="N157" s="1957"/>
      <c r="O157" s="1957"/>
      <c r="P157" s="1957"/>
      <c r="Q157" s="1957"/>
      <c r="R157" s="1957"/>
      <c r="S157" s="1957"/>
      <c r="T157" s="1957"/>
      <c r="U157" s="1957"/>
      <c r="V157" s="480"/>
      <c r="W157" s="509"/>
      <c r="X157" s="509"/>
      <c r="Y157" s="457"/>
      <c r="Z157" s="1"/>
      <c r="AA157" s="1"/>
      <c r="AB157" s="1"/>
      <c r="AC157" s="1"/>
      <c r="AD157" s="1"/>
      <c r="AE157" s="1"/>
      <c r="AF157" s="1"/>
      <c r="AG157" s="1"/>
      <c r="AH157" s="1"/>
    </row>
    <row r="158" spans="1:34" ht="18" customHeight="1" thickBot="1">
      <c r="A158" s="402"/>
      <c r="B158" s="1307"/>
      <c r="C158" s="1957"/>
      <c r="D158" s="1958"/>
      <c r="E158" s="1958"/>
      <c r="F158" s="1958"/>
      <c r="G158" s="1958"/>
      <c r="H158" s="1958"/>
      <c r="I158" s="1958"/>
      <c r="J158" s="1958"/>
      <c r="K158" s="1958"/>
      <c r="L158" s="1958"/>
      <c r="M158" s="1958"/>
      <c r="N158" s="1958"/>
      <c r="O158" s="1958"/>
      <c r="P158" s="1958"/>
      <c r="Q158" s="1958"/>
      <c r="R158" s="1958"/>
      <c r="S158" s="1958"/>
      <c r="T158" s="1958"/>
      <c r="U158" s="1958"/>
      <c r="V158" s="480"/>
      <c r="W158" s="509"/>
      <c r="X158" s="509"/>
      <c r="Y158" s="457"/>
      <c r="Z158" s="1"/>
      <c r="AA158" s="1"/>
      <c r="AB158" s="1"/>
      <c r="AC158" s="1"/>
      <c r="AD158" s="1"/>
      <c r="AE158" s="1"/>
      <c r="AF158" s="1"/>
      <c r="AG158" s="1"/>
      <c r="AH158" s="1"/>
    </row>
    <row r="159" spans="1:34" ht="3" customHeight="1" thickBot="1">
      <c r="A159" s="442"/>
      <c r="B159" s="541"/>
      <c r="C159" s="1959" t="s">
        <v>1354</v>
      </c>
      <c r="D159" s="1960"/>
      <c r="E159" s="1960"/>
      <c r="F159" s="1960"/>
      <c r="G159" s="1960"/>
      <c r="H159" s="1960"/>
      <c r="I159" s="1960"/>
      <c r="J159" s="1960"/>
      <c r="K159" s="1960"/>
      <c r="L159" s="1960"/>
      <c r="M159" s="1960"/>
      <c r="N159" s="1960"/>
      <c r="O159" s="1960"/>
      <c r="P159" s="1960"/>
      <c r="Q159" s="1960"/>
      <c r="R159" s="1960"/>
      <c r="S159" s="1960"/>
      <c r="T159" s="1960"/>
      <c r="U159" s="1960"/>
      <c r="V159" s="542"/>
      <c r="W159" s="509"/>
      <c r="X159" s="509"/>
      <c r="Y159" s="543"/>
      <c r="Z159" s="441"/>
      <c r="AA159" s="441"/>
      <c r="AB159" s="441"/>
      <c r="AC159" s="441"/>
      <c r="AD159" s="441"/>
      <c r="AE159" s="441"/>
      <c r="AF159" s="441"/>
      <c r="AG159" s="441"/>
      <c r="AH159" s="441"/>
    </row>
    <row r="160" spans="1:34" ht="12.75" customHeight="1" thickBot="1">
      <c r="A160" s="451"/>
      <c r="B160" s="541"/>
      <c r="C160" s="1959"/>
      <c r="D160" s="1960"/>
      <c r="E160" s="1960"/>
      <c r="F160" s="1960"/>
      <c r="G160" s="1960"/>
      <c r="H160" s="1960"/>
      <c r="I160" s="1960"/>
      <c r="J160" s="1960"/>
      <c r="K160" s="1960"/>
      <c r="L160" s="1960"/>
      <c r="M160" s="1960"/>
      <c r="N160" s="1960"/>
      <c r="O160" s="1960"/>
      <c r="P160" s="1960"/>
      <c r="Q160" s="1960"/>
      <c r="R160" s="1960"/>
      <c r="S160" s="1960"/>
      <c r="T160" s="1960"/>
      <c r="U160" s="1960"/>
      <c r="V160" s="542"/>
      <c r="W160" s="480"/>
      <c r="X160" s="480"/>
      <c r="Y160" s="543"/>
      <c r="Z160" s="441"/>
      <c r="AA160" s="441"/>
      <c r="AB160" s="441"/>
      <c r="AC160" s="441"/>
      <c r="AD160" s="441"/>
      <c r="AE160" s="441"/>
      <c r="AF160" s="441"/>
      <c r="AG160" s="441"/>
      <c r="AH160" s="441"/>
    </row>
    <row r="161" spans="1:34" ht="12.75" customHeight="1" thickBot="1">
      <c r="A161" s="442"/>
      <c r="B161" s="1311"/>
      <c r="C161" s="1961"/>
      <c r="D161" s="1962"/>
      <c r="E161" s="1962"/>
      <c r="F161" s="1962"/>
      <c r="G161" s="1962"/>
      <c r="H161" s="1962"/>
      <c r="I161" s="1962"/>
      <c r="J161" s="1962"/>
      <c r="K161" s="1962"/>
      <c r="L161" s="1962"/>
      <c r="M161" s="1962"/>
      <c r="N161" s="1962"/>
      <c r="O161" s="1962"/>
      <c r="P161" s="1962"/>
      <c r="Q161" s="1962"/>
      <c r="R161" s="1962"/>
      <c r="S161" s="1962"/>
      <c r="T161" s="1962"/>
      <c r="U161" s="1962"/>
      <c r="V161" s="1312"/>
      <c r="W161" s="1312"/>
      <c r="X161" s="1312"/>
      <c r="Y161" s="1313"/>
      <c r="Z161" s="441"/>
      <c r="AA161" s="441"/>
      <c r="AB161" s="441"/>
      <c r="AC161" s="441"/>
      <c r="AD161" s="441"/>
      <c r="AE161" s="441"/>
      <c r="AF161" s="441"/>
      <c r="AG161" s="441"/>
      <c r="AH161" s="441"/>
    </row>
    <row r="162" spans="1:34" ht="12.75" customHeight="1">
      <c r="A162" s="441"/>
      <c r="B162" s="441"/>
      <c r="C162" s="441"/>
      <c r="D162" s="441"/>
      <c r="E162" s="441"/>
      <c r="F162" s="441"/>
      <c r="G162" s="441"/>
      <c r="H162" s="441"/>
      <c r="I162" s="441"/>
      <c r="J162" s="441"/>
      <c r="K162" s="441"/>
      <c r="L162" s="441"/>
      <c r="M162" s="441"/>
      <c r="N162" s="441"/>
      <c r="O162" s="441"/>
      <c r="P162" s="441"/>
      <c r="Q162" s="441"/>
      <c r="R162" s="441"/>
      <c r="S162" s="441"/>
      <c r="T162" s="441"/>
      <c r="U162" s="441"/>
      <c r="V162" s="441"/>
      <c r="W162" s="441"/>
      <c r="X162" s="441"/>
      <c r="Y162" s="441"/>
      <c r="Z162" s="441"/>
      <c r="AA162" s="441"/>
      <c r="AB162" s="441"/>
      <c r="AC162" s="441"/>
      <c r="AD162" s="441"/>
      <c r="AE162" s="441"/>
      <c r="AF162" s="441"/>
      <c r="AG162" s="441"/>
      <c r="AH162" s="441"/>
    </row>
    <row r="163" spans="1:34" ht="12.75" customHeight="1">
      <c r="A163" s="441"/>
      <c r="B163" s="441"/>
      <c r="C163" s="441"/>
      <c r="D163" s="441"/>
      <c r="E163" s="441"/>
      <c r="F163" s="441"/>
      <c r="G163" s="441"/>
      <c r="H163" s="441"/>
      <c r="I163" s="441"/>
      <c r="J163" s="441"/>
      <c r="K163" s="441"/>
      <c r="L163" s="441"/>
      <c r="M163" s="441"/>
      <c r="N163" s="441"/>
      <c r="O163" s="441"/>
      <c r="P163" s="441"/>
      <c r="Q163" s="441"/>
      <c r="R163" s="441"/>
      <c r="S163" s="441"/>
      <c r="T163" s="441"/>
      <c r="U163" s="441"/>
      <c r="V163" s="441"/>
      <c r="W163" s="441"/>
      <c r="X163" s="441"/>
      <c r="Y163" s="441"/>
      <c r="Z163" s="441"/>
      <c r="AA163" s="441"/>
      <c r="AB163" s="441"/>
      <c r="AC163" s="441"/>
      <c r="AD163" s="441"/>
      <c r="AE163" s="441"/>
      <c r="AF163" s="441"/>
      <c r="AG163" s="441"/>
      <c r="AH163" s="441"/>
    </row>
    <row r="164" spans="1:34" ht="12.75" customHeight="1">
      <c r="A164" s="441"/>
      <c r="B164" s="441"/>
      <c r="C164" s="441"/>
      <c r="D164" s="441"/>
      <c r="E164" s="441"/>
      <c r="F164" s="441"/>
      <c r="G164" s="441"/>
      <c r="H164" s="441"/>
      <c r="I164" s="441"/>
      <c r="J164" s="441"/>
      <c r="K164" s="441"/>
      <c r="L164" s="441"/>
      <c r="M164" s="441"/>
      <c r="N164" s="441"/>
      <c r="O164" s="441"/>
      <c r="P164" s="441"/>
      <c r="Q164" s="441"/>
      <c r="R164" s="441"/>
      <c r="S164" s="441"/>
      <c r="T164" s="441"/>
      <c r="U164" s="441"/>
      <c r="V164" s="441"/>
      <c r="W164" s="441"/>
      <c r="X164" s="441"/>
      <c r="Y164" s="441"/>
      <c r="Z164" s="441"/>
      <c r="AA164" s="441"/>
      <c r="AB164" s="441"/>
      <c r="AC164" s="441"/>
      <c r="AD164" s="441"/>
      <c r="AE164" s="441"/>
      <c r="AF164" s="441"/>
      <c r="AG164" s="441"/>
      <c r="AH164" s="441"/>
    </row>
    <row r="165" spans="1:34" ht="12.75" customHeight="1">
      <c r="A165" s="441"/>
      <c r="B165" s="441"/>
      <c r="C165" s="441"/>
      <c r="D165" s="441"/>
      <c r="E165" s="441"/>
      <c r="F165" s="441"/>
      <c r="G165" s="441"/>
      <c r="H165" s="441"/>
      <c r="I165" s="441"/>
      <c r="J165" s="441"/>
      <c r="K165" s="441"/>
      <c r="L165" s="441"/>
      <c r="M165" s="441"/>
      <c r="N165" s="441"/>
      <c r="O165" s="441"/>
      <c r="P165" s="441"/>
      <c r="Q165" s="441"/>
      <c r="R165" s="441"/>
      <c r="S165" s="441"/>
      <c r="T165" s="441"/>
      <c r="U165" s="441"/>
      <c r="V165" s="441"/>
      <c r="W165" s="441"/>
      <c r="X165" s="441"/>
      <c r="Y165" s="441"/>
      <c r="Z165" s="441"/>
      <c r="AA165" s="441"/>
      <c r="AB165" s="441"/>
      <c r="AC165" s="441"/>
      <c r="AD165" s="441"/>
      <c r="AE165" s="441"/>
      <c r="AF165" s="441"/>
      <c r="AG165" s="441"/>
      <c r="AH165" s="441"/>
    </row>
    <row r="166" spans="1:34" ht="12.75" customHeight="1">
      <c r="A166" s="441"/>
      <c r="B166" s="441"/>
      <c r="C166" s="441"/>
      <c r="D166" s="441"/>
      <c r="E166" s="441"/>
      <c r="F166" s="441"/>
      <c r="G166" s="441"/>
      <c r="H166" s="441"/>
      <c r="I166" s="441"/>
      <c r="J166" s="441"/>
      <c r="K166" s="441"/>
      <c r="L166" s="441"/>
      <c r="M166" s="441"/>
      <c r="N166" s="441"/>
      <c r="O166" s="441"/>
      <c r="P166" s="441"/>
      <c r="Q166" s="441"/>
      <c r="R166" s="441"/>
      <c r="S166" s="441"/>
      <c r="T166" s="441"/>
      <c r="U166" s="441"/>
      <c r="V166" s="441"/>
      <c r="W166" s="441"/>
      <c r="X166" s="441"/>
      <c r="Y166" s="441"/>
      <c r="Z166" s="441"/>
      <c r="AA166" s="441"/>
      <c r="AB166" s="441"/>
      <c r="AC166" s="441"/>
      <c r="AD166" s="441"/>
      <c r="AE166" s="441"/>
      <c r="AF166" s="441"/>
      <c r="AG166" s="441"/>
      <c r="AH166" s="441"/>
    </row>
    <row r="167" spans="1:34" ht="12.75" customHeight="1">
      <c r="A167" s="441"/>
      <c r="B167" s="441"/>
      <c r="C167" s="441"/>
      <c r="D167" s="441"/>
      <c r="E167" s="441"/>
      <c r="F167" s="441"/>
      <c r="G167" s="441"/>
      <c r="H167" s="441"/>
      <c r="I167" s="441"/>
      <c r="J167" s="441"/>
      <c r="K167" s="441"/>
      <c r="L167" s="441"/>
      <c r="M167" s="441"/>
      <c r="N167" s="441"/>
      <c r="O167" s="441"/>
      <c r="P167" s="441"/>
      <c r="Q167" s="441"/>
      <c r="R167" s="441"/>
      <c r="S167" s="441"/>
      <c r="T167" s="441"/>
      <c r="U167" s="441"/>
      <c r="V167" s="441"/>
      <c r="W167" s="441"/>
      <c r="X167" s="441"/>
      <c r="Y167" s="441"/>
      <c r="Z167" s="441"/>
      <c r="AA167" s="441"/>
      <c r="AB167" s="441"/>
      <c r="AC167" s="441"/>
      <c r="AD167" s="441"/>
      <c r="AE167" s="441"/>
      <c r="AF167" s="441"/>
      <c r="AG167" s="441"/>
      <c r="AH167" s="441"/>
    </row>
    <row r="168" spans="1:34" ht="12.75" customHeight="1">
      <c r="A168" s="441"/>
      <c r="B168" s="441"/>
      <c r="C168" s="441"/>
      <c r="D168" s="441"/>
      <c r="E168" s="441"/>
      <c r="F168" s="441"/>
      <c r="G168" s="441"/>
      <c r="H168" s="441"/>
      <c r="I168" s="441"/>
      <c r="J168" s="441"/>
      <c r="K168" s="441"/>
      <c r="L168" s="441"/>
      <c r="M168" s="441"/>
      <c r="N168" s="441"/>
      <c r="O168" s="441"/>
      <c r="P168" s="441"/>
      <c r="Q168" s="441"/>
      <c r="R168" s="441"/>
      <c r="S168" s="441"/>
      <c r="T168" s="441"/>
      <c r="U168" s="441"/>
      <c r="V168" s="441"/>
      <c r="W168" s="441"/>
      <c r="X168" s="441"/>
      <c r="Y168" s="441"/>
      <c r="Z168" s="441"/>
      <c r="AA168" s="441"/>
      <c r="AB168" s="441"/>
      <c r="AC168" s="441"/>
      <c r="AD168" s="441"/>
      <c r="AE168" s="441"/>
      <c r="AF168" s="441"/>
      <c r="AG168" s="441"/>
      <c r="AH168" s="441"/>
    </row>
    <row r="169" spans="1:34" ht="12.75" customHeight="1">
      <c r="A169" s="441"/>
      <c r="B169" s="441"/>
      <c r="C169" s="441"/>
      <c r="D169" s="441"/>
      <c r="E169" s="441"/>
      <c r="F169" s="441"/>
      <c r="G169" s="441"/>
      <c r="H169" s="441"/>
      <c r="I169" s="441"/>
      <c r="J169" s="441"/>
      <c r="K169" s="441"/>
      <c r="L169" s="441"/>
      <c r="M169" s="441"/>
      <c r="N169" s="441"/>
      <c r="O169" s="441"/>
      <c r="P169" s="441"/>
      <c r="Q169" s="441"/>
      <c r="R169" s="441"/>
      <c r="S169" s="441"/>
      <c r="T169" s="441"/>
      <c r="U169" s="441"/>
      <c r="V169" s="441"/>
      <c r="W169" s="441"/>
      <c r="X169" s="441"/>
      <c r="Y169" s="441"/>
      <c r="Z169" s="441"/>
      <c r="AA169" s="441"/>
      <c r="AB169" s="441"/>
      <c r="AC169" s="441"/>
      <c r="AD169" s="441"/>
      <c r="AE169" s="441"/>
      <c r="AF169" s="441"/>
      <c r="AG169" s="441"/>
      <c r="AH169" s="441"/>
    </row>
    <row r="170" spans="1:34" ht="12.75" customHeight="1">
      <c r="A170" s="441"/>
      <c r="B170" s="441"/>
      <c r="C170" s="441"/>
      <c r="D170" s="441"/>
      <c r="E170" s="441"/>
      <c r="F170" s="441"/>
      <c r="G170" s="441"/>
      <c r="H170" s="441"/>
      <c r="I170" s="441"/>
      <c r="J170" s="441"/>
      <c r="K170" s="441"/>
      <c r="L170" s="441"/>
      <c r="M170" s="441"/>
      <c r="N170" s="441"/>
      <c r="O170" s="441"/>
      <c r="P170" s="441"/>
      <c r="Q170" s="441"/>
      <c r="R170" s="441"/>
      <c r="S170" s="441"/>
      <c r="T170" s="441"/>
      <c r="U170" s="441"/>
      <c r="V170" s="441"/>
      <c r="W170" s="441"/>
      <c r="X170" s="441"/>
      <c r="Y170" s="441"/>
      <c r="Z170" s="441"/>
      <c r="AA170" s="441"/>
      <c r="AB170" s="441"/>
      <c r="AC170" s="441"/>
      <c r="AD170" s="441"/>
      <c r="AE170" s="441"/>
      <c r="AF170" s="441"/>
      <c r="AG170" s="441"/>
      <c r="AH170" s="441"/>
    </row>
    <row r="171" spans="1:34" ht="12.75" customHeight="1">
      <c r="A171" s="441"/>
      <c r="B171" s="441"/>
      <c r="C171" s="441"/>
      <c r="D171" s="441"/>
      <c r="E171" s="441"/>
      <c r="F171" s="441"/>
      <c r="G171" s="441"/>
      <c r="H171" s="441"/>
      <c r="I171" s="441"/>
      <c r="J171" s="441"/>
      <c r="K171" s="441"/>
      <c r="L171" s="441"/>
      <c r="M171" s="441"/>
      <c r="N171" s="441"/>
      <c r="O171" s="441"/>
      <c r="P171" s="441"/>
      <c r="Q171" s="441"/>
      <c r="R171" s="441"/>
      <c r="S171" s="441"/>
      <c r="T171" s="441"/>
      <c r="U171" s="441"/>
      <c r="V171" s="441"/>
      <c r="W171" s="441"/>
      <c r="X171" s="441"/>
      <c r="Y171" s="441"/>
      <c r="Z171" s="441"/>
      <c r="AA171" s="441"/>
      <c r="AB171" s="441"/>
      <c r="AC171" s="441"/>
      <c r="AD171" s="441"/>
      <c r="AE171" s="441"/>
      <c r="AF171" s="441"/>
      <c r="AG171" s="441"/>
      <c r="AH171" s="441"/>
    </row>
    <row r="172" spans="1:34" ht="12.75" customHeight="1">
      <c r="A172" s="441"/>
      <c r="B172" s="441"/>
      <c r="C172" s="441"/>
      <c r="D172" s="441"/>
      <c r="E172" s="441"/>
      <c r="F172" s="441"/>
      <c r="G172" s="441"/>
      <c r="H172" s="441"/>
      <c r="I172" s="441"/>
      <c r="J172" s="441"/>
      <c r="K172" s="441"/>
      <c r="L172" s="441"/>
      <c r="M172" s="441"/>
      <c r="N172" s="441"/>
      <c r="O172" s="441"/>
      <c r="P172" s="441"/>
      <c r="Q172" s="441"/>
      <c r="R172" s="441"/>
      <c r="S172" s="441"/>
      <c r="T172" s="441"/>
      <c r="U172" s="441"/>
      <c r="V172" s="441"/>
      <c r="W172" s="441"/>
      <c r="X172" s="441"/>
      <c r="Y172" s="441"/>
      <c r="Z172" s="441"/>
      <c r="AA172" s="441"/>
      <c r="AB172" s="441"/>
      <c r="AC172" s="441"/>
      <c r="AD172" s="441"/>
      <c r="AE172" s="441"/>
      <c r="AF172" s="441"/>
      <c r="AG172" s="441"/>
      <c r="AH172" s="441"/>
    </row>
    <row r="173" spans="1:34" ht="12.75" customHeight="1">
      <c r="A173" s="441"/>
      <c r="B173" s="441"/>
      <c r="C173" s="441"/>
      <c r="D173" s="441"/>
      <c r="E173" s="441"/>
      <c r="F173" s="441"/>
      <c r="G173" s="441"/>
      <c r="H173" s="441"/>
      <c r="I173" s="441"/>
      <c r="J173" s="441"/>
      <c r="K173" s="441"/>
      <c r="L173" s="441"/>
      <c r="M173" s="441"/>
      <c r="N173" s="441"/>
      <c r="O173" s="441"/>
      <c r="P173" s="441"/>
      <c r="Q173" s="441"/>
      <c r="R173" s="441"/>
      <c r="S173" s="441"/>
      <c r="T173" s="441"/>
      <c r="U173" s="441"/>
      <c r="V173" s="441"/>
      <c r="W173" s="441"/>
      <c r="X173" s="441"/>
      <c r="Y173" s="441"/>
      <c r="Z173" s="441"/>
      <c r="AA173" s="441"/>
      <c r="AB173" s="441"/>
      <c r="AC173" s="441"/>
      <c r="AD173" s="441"/>
      <c r="AE173" s="441"/>
      <c r="AF173" s="441"/>
      <c r="AG173" s="441"/>
      <c r="AH173" s="441"/>
    </row>
    <row r="174" spans="1:34" ht="12.75" customHeight="1">
      <c r="A174" s="441"/>
      <c r="B174" s="441"/>
      <c r="C174" s="441"/>
      <c r="D174" s="441"/>
      <c r="E174" s="441"/>
      <c r="F174" s="441"/>
      <c r="G174" s="441"/>
      <c r="H174" s="441"/>
      <c r="I174" s="441"/>
      <c r="J174" s="441"/>
      <c r="K174" s="441"/>
      <c r="L174" s="441"/>
      <c r="M174" s="441"/>
      <c r="N174" s="441"/>
      <c r="O174" s="441"/>
      <c r="P174" s="441"/>
      <c r="Q174" s="441"/>
      <c r="R174" s="441"/>
      <c r="S174" s="441"/>
      <c r="T174" s="441"/>
      <c r="U174" s="441"/>
      <c r="V174" s="441"/>
      <c r="W174" s="441"/>
      <c r="X174" s="441"/>
      <c r="Y174" s="441"/>
      <c r="Z174" s="441"/>
      <c r="AA174" s="441"/>
      <c r="AB174" s="441"/>
      <c r="AC174" s="441"/>
      <c r="AD174" s="441"/>
      <c r="AE174" s="441"/>
      <c r="AF174" s="441"/>
      <c r="AG174" s="441"/>
      <c r="AH174" s="441"/>
    </row>
    <row r="175" spans="1:34" ht="12.75" customHeight="1">
      <c r="A175" s="441"/>
      <c r="B175" s="441"/>
      <c r="C175" s="441"/>
      <c r="D175" s="441"/>
      <c r="E175" s="441"/>
      <c r="F175" s="441"/>
      <c r="G175" s="441"/>
      <c r="H175" s="441"/>
      <c r="I175" s="441"/>
      <c r="J175" s="441"/>
      <c r="K175" s="441"/>
      <c r="L175" s="441"/>
      <c r="M175" s="441"/>
      <c r="N175" s="441"/>
      <c r="O175" s="441"/>
      <c r="P175" s="441"/>
      <c r="Q175" s="441"/>
      <c r="R175" s="441"/>
      <c r="S175" s="441"/>
      <c r="T175" s="441"/>
      <c r="U175" s="441"/>
      <c r="V175" s="441"/>
      <c r="W175" s="441"/>
      <c r="X175" s="441"/>
      <c r="Y175" s="441"/>
      <c r="Z175" s="441"/>
      <c r="AA175" s="441"/>
      <c r="AB175" s="441"/>
      <c r="AC175" s="441"/>
      <c r="AD175" s="441"/>
      <c r="AE175" s="441"/>
      <c r="AF175" s="441"/>
      <c r="AG175" s="441"/>
      <c r="AH175" s="441"/>
    </row>
    <row r="176" spans="1:34" ht="12.75" customHeight="1">
      <c r="A176" s="441"/>
      <c r="B176" s="441"/>
      <c r="C176" s="441"/>
      <c r="D176" s="441"/>
      <c r="E176" s="441"/>
      <c r="F176" s="441"/>
      <c r="G176" s="441"/>
      <c r="H176" s="441"/>
      <c r="I176" s="441"/>
      <c r="J176" s="441"/>
      <c r="K176" s="441"/>
      <c r="L176" s="441"/>
      <c r="M176" s="441"/>
      <c r="N176" s="441"/>
      <c r="O176" s="441"/>
      <c r="P176" s="441"/>
      <c r="Q176" s="441"/>
      <c r="R176" s="441"/>
      <c r="S176" s="441"/>
      <c r="T176" s="441"/>
      <c r="U176" s="441"/>
      <c r="V176" s="441"/>
      <c r="W176" s="441"/>
      <c r="X176" s="441"/>
      <c r="Y176" s="441"/>
      <c r="Z176" s="441"/>
      <c r="AA176" s="441"/>
      <c r="AB176" s="441"/>
      <c r="AC176" s="441"/>
      <c r="AD176" s="441"/>
      <c r="AE176" s="441"/>
      <c r="AF176" s="441"/>
      <c r="AG176" s="441"/>
      <c r="AH176" s="441"/>
    </row>
    <row r="177" spans="1:34" ht="12.75" customHeight="1">
      <c r="A177" s="441"/>
      <c r="B177" s="441"/>
      <c r="C177" s="441"/>
      <c r="D177" s="441"/>
      <c r="E177" s="441"/>
      <c r="F177" s="441"/>
      <c r="G177" s="441"/>
      <c r="H177" s="441"/>
      <c r="I177" s="441"/>
      <c r="J177" s="441"/>
      <c r="K177" s="441"/>
      <c r="L177" s="441"/>
      <c r="M177" s="441"/>
      <c r="N177" s="441"/>
      <c r="O177" s="441"/>
      <c r="P177" s="441"/>
      <c r="Q177" s="441"/>
      <c r="R177" s="441"/>
      <c r="S177" s="441"/>
      <c r="T177" s="441"/>
      <c r="U177" s="441"/>
      <c r="V177" s="441"/>
      <c r="W177" s="441"/>
      <c r="X177" s="441"/>
      <c r="Y177" s="441"/>
      <c r="Z177" s="441"/>
      <c r="AA177" s="441"/>
      <c r="AB177" s="441"/>
      <c r="AC177" s="441"/>
      <c r="AD177" s="441"/>
      <c r="AE177" s="441"/>
      <c r="AF177" s="441"/>
      <c r="AG177" s="441"/>
      <c r="AH177" s="441"/>
    </row>
    <row r="178" spans="1:34" ht="12.75" customHeight="1">
      <c r="A178" s="441"/>
      <c r="B178" s="441"/>
      <c r="C178" s="441"/>
      <c r="D178" s="441"/>
      <c r="E178" s="441"/>
      <c r="F178" s="441"/>
      <c r="G178" s="441"/>
      <c r="H178" s="441"/>
      <c r="I178" s="441"/>
      <c r="J178" s="441"/>
      <c r="K178" s="441"/>
      <c r="L178" s="441"/>
      <c r="M178" s="441"/>
      <c r="N178" s="441"/>
      <c r="O178" s="441"/>
      <c r="P178" s="441"/>
      <c r="Q178" s="441"/>
      <c r="R178" s="441"/>
      <c r="S178" s="441"/>
      <c r="T178" s="441"/>
      <c r="U178" s="441"/>
      <c r="V178" s="441"/>
      <c r="W178" s="441"/>
      <c r="X178" s="441"/>
      <c r="Y178" s="441"/>
      <c r="Z178" s="441"/>
      <c r="AA178" s="441"/>
      <c r="AB178" s="441"/>
      <c r="AC178" s="441"/>
      <c r="AD178" s="441"/>
      <c r="AE178" s="441"/>
      <c r="AF178" s="441"/>
      <c r="AG178" s="441"/>
      <c r="AH178" s="441"/>
    </row>
    <row r="179" spans="1:34" ht="12.75" customHeight="1">
      <c r="A179" s="441"/>
      <c r="B179" s="441"/>
      <c r="C179" s="441"/>
      <c r="D179" s="441"/>
      <c r="E179" s="441"/>
      <c r="F179" s="441"/>
      <c r="G179" s="441"/>
      <c r="H179" s="441"/>
      <c r="I179" s="441"/>
      <c r="J179" s="441"/>
      <c r="K179" s="441"/>
      <c r="L179" s="441"/>
      <c r="M179" s="441"/>
      <c r="N179" s="441"/>
      <c r="O179" s="441"/>
      <c r="P179" s="441"/>
      <c r="Q179" s="441"/>
      <c r="R179" s="441"/>
      <c r="S179" s="441"/>
      <c r="T179" s="441"/>
      <c r="U179" s="441"/>
      <c r="V179" s="441"/>
      <c r="W179" s="441"/>
      <c r="X179" s="441"/>
      <c r="Y179" s="441"/>
      <c r="Z179" s="441"/>
      <c r="AA179" s="441"/>
      <c r="AB179" s="441"/>
      <c r="AC179" s="441"/>
      <c r="AD179" s="441"/>
      <c r="AE179" s="441"/>
      <c r="AF179" s="441"/>
      <c r="AG179" s="441"/>
      <c r="AH179" s="441"/>
    </row>
    <row r="180" spans="1:34" ht="12.75" customHeight="1">
      <c r="A180" s="441"/>
      <c r="B180" s="441"/>
      <c r="C180" s="441"/>
      <c r="D180" s="441"/>
      <c r="E180" s="441"/>
      <c r="F180" s="441"/>
      <c r="G180" s="441"/>
      <c r="H180" s="441"/>
      <c r="I180" s="441"/>
      <c r="J180" s="441"/>
      <c r="K180" s="441"/>
      <c r="L180" s="441"/>
      <c r="M180" s="441"/>
      <c r="N180" s="441"/>
      <c r="O180" s="441"/>
      <c r="P180" s="441"/>
      <c r="Q180" s="441"/>
      <c r="R180" s="441"/>
      <c r="S180" s="441"/>
      <c r="T180" s="441"/>
      <c r="U180" s="441"/>
      <c r="V180" s="441"/>
      <c r="W180" s="441"/>
      <c r="X180" s="441"/>
      <c r="Y180" s="441"/>
      <c r="Z180" s="441"/>
      <c r="AA180" s="441"/>
      <c r="AB180" s="441"/>
      <c r="AC180" s="441"/>
      <c r="AD180" s="441"/>
      <c r="AE180" s="441"/>
      <c r="AF180" s="441"/>
      <c r="AG180" s="441"/>
      <c r="AH180" s="441"/>
    </row>
    <row r="181" spans="1:34" ht="12.75" customHeight="1">
      <c r="A181" s="441"/>
      <c r="B181" s="441"/>
      <c r="C181" s="441"/>
      <c r="D181" s="441"/>
      <c r="E181" s="441"/>
      <c r="F181" s="441"/>
      <c r="G181" s="441"/>
      <c r="H181" s="441"/>
      <c r="I181" s="441"/>
      <c r="J181" s="441"/>
      <c r="K181" s="441"/>
      <c r="L181" s="441"/>
      <c r="M181" s="441"/>
      <c r="N181" s="441"/>
      <c r="O181" s="441"/>
      <c r="P181" s="441"/>
      <c r="Q181" s="441"/>
      <c r="R181" s="441"/>
      <c r="S181" s="441"/>
      <c r="T181" s="441"/>
      <c r="U181" s="441"/>
      <c r="V181" s="441"/>
      <c r="W181" s="441"/>
      <c r="X181" s="441"/>
      <c r="Y181" s="441"/>
      <c r="Z181" s="441"/>
      <c r="AA181" s="441"/>
      <c r="AB181" s="441"/>
      <c r="AC181" s="441"/>
      <c r="AD181" s="441"/>
      <c r="AE181" s="441"/>
      <c r="AF181" s="441"/>
      <c r="AG181" s="441"/>
      <c r="AH181" s="441"/>
    </row>
    <row r="182" spans="1:34" ht="12.75" customHeight="1">
      <c r="A182" s="441"/>
      <c r="B182" s="441"/>
      <c r="C182" s="441"/>
      <c r="D182" s="441"/>
      <c r="E182" s="441"/>
      <c r="F182" s="441"/>
      <c r="G182" s="441"/>
      <c r="H182" s="441"/>
      <c r="I182" s="441"/>
      <c r="J182" s="441"/>
      <c r="K182" s="441"/>
      <c r="L182" s="441"/>
      <c r="M182" s="441"/>
      <c r="N182" s="441"/>
      <c r="O182" s="441"/>
      <c r="P182" s="441"/>
      <c r="Q182" s="441"/>
      <c r="R182" s="441"/>
      <c r="S182" s="441"/>
      <c r="T182" s="441"/>
      <c r="U182" s="441"/>
      <c r="V182" s="441"/>
      <c r="W182" s="441"/>
      <c r="X182" s="441"/>
      <c r="Y182" s="441"/>
      <c r="Z182" s="441"/>
      <c r="AA182" s="441"/>
      <c r="AB182" s="441"/>
      <c r="AC182" s="441"/>
      <c r="AD182" s="441"/>
      <c r="AE182" s="441"/>
      <c r="AF182" s="441"/>
      <c r="AG182" s="441"/>
      <c r="AH182" s="441"/>
    </row>
    <row r="183" spans="1:34" ht="12.75" customHeight="1">
      <c r="A183" s="441"/>
      <c r="B183" s="441"/>
      <c r="C183" s="441"/>
      <c r="D183" s="441"/>
      <c r="E183" s="441"/>
      <c r="F183" s="441"/>
      <c r="G183" s="441"/>
      <c r="H183" s="441"/>
      <c r="I183" s="441"/>
      <c r="J183" s="441"/>
      <c r="K183" s="441"/>
      <c r="L183" s="441"/>
      <c r="M183" s="441"/>
      <c r="N183" s="441"/>
      <c r="O183" s="441"/>
      <c r="P183" s="441"/>
      <c r="Q183" s="441"/>
      <c r="R183" s="441"/>
      <c r="S183" s="441"/>
      <c r="T183" s="441"/>
      <c r="U183" s="441"/>
      <c r="V183" s="441"/>
      <c r="W183" s="441"/>
      <c r="X183" s="441"/>
      <c r="Y183" s="441"/>
      <c r="Z183" s="441"/>
      <c r="AA183" s="441"/>
      <c r="AB183" s="441"/>
      <c r="AC183" s="441"/>
      <c r="AD183" s="441"/>
      <c r="AE183" s="441"/>
      <c r="AF183" s="441"/>
      <c r="AG183" s="441"/>
      <c r="AH183" s="441"/>
    </row>
    <row r="184" spans="1:34" ht="12.75" customHeight="1">
      <c r="A184" s="441"/>
      <c r="B184" s="441"/>
      <c r="C184" s="441"/>
      <c r="D184" s="441"/>
      <c r="E184" s="441"/>
      <c r="F184" s="441"/>
      <c r="G184" s="441"/>
      <c r="H184" s="441"/>
      <c r="I184" s="441"/>
      <c r="J184" s="441"/>
      <c r="K184" s="441"/>
      <c r="L184" s="441"/>
      <c r="M184" s="441"/>
      <c r="N184" s="441"/>
      <c r="O184" s="441"/>
      <c r="P184" s="441"/>
      <c r="Q184" s="441"/>
      <c r="R184" s="441"/>
      <c r="S184" s="441"/>
      <c r="T184" s="441"/>
      <c r="U184" s="441"/>
      <c r="V184" s="441"/>
      <c r="W184" s="441"/>
      <c r="X184" s="441"/>
      <c r="Y184" s="441"/>
      <c r="Z184" s="441"/>
      <c r="AA184" s="441"/>
      <c r="AB184" s="441"/>
      <c r="AC184" s="441"/>
      <c r="AD184" s="441"/>
      <c r="AE184" s="441"/>
      <c r="AF184" s="441"/>
      <c r="AG184" s="441"/>
      <c r="AH184" s="441"/>
    </row>
    <row r="185" spans="1:34" ht="12.75" customHeight="1">
      <c r="A185" s="441"/>
      <c r="B185" s="441"/>
      <c r="C185" s="441"/>
      <c r="D185" s="441"/>
      <c r="E185" s="441"/>
      <c r="F185" s="441"/>
      <c r="G185" s="441"/>
      <c r="H185" s="441"/>
      <c r="I185" s="441"/>
      <c r="J185" s="441"/>
      <c r="K185" s="441"/>
      <c r="L185" s="441"/>
      <c r="M185" s="441"/>
      <c r="N185" s="441"/>
      <c r="O185" s="441"/>
      <c r="P185" s="441"/>
      <c r="Q185" s="441"/>
      <c r="R185" s="441"/>
      <c r="S185" s="441"/>
      <c r="T185" s="441"/>
      <c r="U185" s="441"/>
      <c r="V185" s="441"/>
      <c r="W185" s="441"/>
      <c r="X185" s="441"/>
      <c r="Y185" s="441"/>
      <c r="Z185" s="441"/>
      <c r="AA185" s="441"/>
      <c r="AB185" s="441"/>
      <c r="AC185" s="441"/>
      <c r="AD185" s="441"/>
      <c r="AE185" s="441"/>
      <c r="AF185" s="441"/>
      <c r="AG185" s="441"/>
      <c r="AH185" s="441"/>
    </row>
    <row r="186" spans="1:34" ht="12.75" customHeight="1">
      <c r="A186" s="441"/>
      <c r="B186" s="441"/>
      <c r="C186" s="441"/>
      <c r="D186" s="441"/>
      <c r="E186" s="441"/>
      <c r="F186" s="441"/>
      <c r="G186" s="441"/>
      <c r="H186" s="441"/>
      <c r="I186" s="441"/>
      <c r="J186" s="441"/>
      <c r="K186" s="441"/>
      <c r="L186" s="441"/>
      <c r="M186" s="441"/>
      <c r="N186" s="441"/>
      <c r="O186" s="441"/>
      <c r="P186" s="441"/>
      <c r="Q186" s="441"/>
      <c r="R186" s="441"/>
      <c r="S186" s="441"/>
      <c r="T186" s="441"/>
      <c r="U186" s="441"/>
      <c r="V186" s="441"/>
      <c r="W186" s="441"/>
      <c r="X186" s="441"/>
      <c r="Y186" s="441"/>
      <c r="Z186" s="441"/>
      <c r="AA186" s="441"/>
      <c r="AB186" s="441"/>
      <c r="AC186" s="441"/>
      <c r="AD186" s="441"/>
      <c r="AE186" s="441"/>
      <c r="AF186" s="441"/>
      <c r="AG186" s="441"/>
      <c r="AH186" s="441"/>
    </row>
    <row r="187" spans="1:34" ht="12.75" customHeight="1">
      <c r="A187" s="441"/>
      <c r="B187" s="441"/>
      <c r="C187" s="441"/>
      <c r="D187" s="441"/>
      <c r="E187" s="441"/>
      <c r="F187" s="441"/>
      <c r="G187" s="441"/>
      <c r="H187" s="441"/>
      <c r="I187" s="441"/>
      <c r="J187" s="441"/>
      <c r="K187" s="441"/>
      <c r="L187" s="441"/>
      <c r="M187" s="441"/>
      <c r="N187" s="441"/>
      <c r="O187" s="441"/>
      <c r="P187" s="441"/>
      <c r="Q187" s="441"/>
      <c r="R187" s="441"/>
      <c r="S187" s="441"/>
      <c r="T187" s="441"/>
      <c r="U187" s="441"/>
      <c r="V187" s="441"/>
      <c r="W187" s="441"/>
      <c r="X187" s="441"/>
      <c r="Y187" s="441"/>
      <c r="Z187" s="441"/>
      <c r="AA187" s="441"/>
      <c r="AB187" s="441"/>
      <c r="AC187" s="441"/>
      <c r="AD187" s="441"/>
      <c r="AE187" s="441"/>
      <c r="AF187" s="441"/>
      <c r="AG187" s="441"/>
      <c r="AH187" s="441"/>
    </row>
    <row r="188" spans="1:34" ht="12.75" customHeight="1">
      <c r="A188" s="441"/>
      <c r="B188" s="441"/>
      <c r="C188" s="441"/>
      <c r="D188" s="441"/>
      <c r="E188" s="441"/>
      <c r="F188" s="441"/>
      <c r="G188" s="441"/>
      <c r="H188" s="441"/>
      <c r="I188" s="441"/>
      <c r="J188" s="441"/>
      <c r="K188" s="441"/>
      <c r="L188" s="441"/>
      <c r="M188" s="441"/>
      <c r="N188" s="441"/>
      <c r="O188" s="441"/>
      <c r="P188" s="441"/>
      <c r="Q188" s="441"/>
      <c r="R188" s="441"/>
      <c r="S188" s="441"/>
      <c r="T188" s="441"/>
      <c r="U188" s="441"/>
      <c r="V188" s="441"/>
      <c r="W188" s="441"/>
      <c r="X188" s="441"/>
      <c r="Y188" s="441"/>
      <c r="Z188" s="441"/>
      <c r="AA188" s="441"/>
      <c r="AB188" s="441"/>
      <c r="AC188" s="441"/>
      <c r="AD188" s="441"/>
      <c r="AE188" s="441"/>
      <c r="AF188" s="441"/>
      <c r="AG188" s="441"/>
      <c r="AH188" s="441"/>
    </row>
    <row r="189" spans="1:34" ht="12.75" customHeight="1">
      <c r="A189" s="441"/>
      <c r="B189" s="441"/>
      <c r="C189" s="441"/>
      <c r="D189" s="441"/>
      <c r="E189" s="441"/>
      <c r="F189" s="441"/>
      <c r="G189" s="441"/>
      <c r="H189" s="441"/>
      <c r="I189" s="441"/>
      <c r="J189" s="441"/>
      <c r="K189" s="441"/>
      <c r="L189" s="441"/>
      <c r="M189" s="441"/>
      <c r="N189" s="441"/>
      <c r="O189" s="441"/>
      <c r="P189" s="441"/>
      <c r="Q189" s="441"/>
      <c r="R189" s="441"/>
      <c r="S189" s="441"/>
      <c r="T189" s="441"/>
      <c r="U189" s="441"/>
      <c r="V189" s="441"/>
      <c r="W189" s="441"/>
      <c r="X189" s="441"/>
      <c r="Y189" s="441"/>
      <c r="Z189" s="441"/>
      <c r="AA189" s="441"/>
      <c r="AB189" s="441"/>
      <c r="AC189" s="441"/>
      <c r="AD189" s="441"/>
      <c r="AE189" s="441"/>
      <c r="AF189" s="441"/>
      <c r="AG189" s="441"/>
      <c r="AH189" s="441"/>
    </row>
    <row r="190" spans="1:34" ht="12.75" customHeight="1">
      <c r="A190" s="441"/>
      <c r="B190" s="441"/>
      <c r="C190" s="441"/>
      <c r="D190" s="441"/>
      <c r="E190" s="441"/>
      <c r="F190" s="441"/>
      <c r="G190" s="441"/>
      <c r="H190" s="441"/>
      <c r="I190" s="441"/>
      <c r="J190" s="441"/>
      <c r="K190" s="441"/>
      <c r="L190" s="441"/>
      <c r="M190" s="441"/>
      <c r="N190" s="441"/>
      <c r="O190" s="441"/>
      <c r="P190" s="441"/>
      <c r="Q190" s="441"/>
      <c r="R190" s="441"/>
      <c r="S190" s="441"/>
      <c r="T190" s="441"/>
      <c r="U190" s="441"/>
      <c r="V190" s="441"/>
      <c r="W190" s="441"/>
      <c r="X190" s="441"/>
      <c r="Y190" s="441"/>
      <c r="Z190" s="441"/>
      <c r="AA190" s="441"/>
      <c r="AB190" s="441"/>
      <c r="AC190" s="441"/>
      <c r="AD190" s="441"/>
      <c r="AE190" s="441"/>
      <c r="AF190" s="441"/>
      <c r="AG190" s="441"/>
      <c r="AH190" s="441"/>
    </row>
    <row r="191" spans="1:34" ht="12.75" customHeight="1">
      <c r="A191" s="441"/>
      <c r="B191" s="441"/>
      <c r="C191" s="441"/>
      <c r="D191" s="441"/>
      <c r="E191" s="441"/>
      <c r="F191" s="441"/>
      <c r="G191" s="441"/>
      <c r="H191" s="441"/>
      <c r="I191" s="441"/>
      <c r="J191" s="441"/>
      <c r="K191" s="441"/>
      <c r="L191" s="441"/>
      <c r="M191" s="441"/>
      <c r="N191" s="441"/>
      <c r="O191" s="441"/>
      <c r="P191" s="441"/>
      <c r="Q191" s="441"/>
      <c r="R191" s="441"/>
      <c r="S191" s="441"/>
      <c r="T191" s="441"/>
      <c r="U191" s="441"/>
      <c r="V191" s="441"/>
      <c r="W191" s="441"/>
      <c r="X191" s="441"/>
      <c r="Y191" s="441"/>
      <c r="Z191" s="441"/>
      <c r="AA191" s="441"/>
      <c r="AB191" s="441"/>
      <c r="AC191" s="441"/>
      <c r="AD191" s="441"/>
      <c r="AE191" s="441"/>
      <c r="AF191" s="441"/>
      <c r="AG191" s="441"/>
      <c r="AH191" s="441"/>
    </row>
    <row r="192" spans="1:34" ht="12.75" customHeight="1">
      <c r="A192" s="441"/>
      <c r="B192" s="441"/>
      <c r="C192" s="441"/>
      <c r="D192" s="441"/>
      <c r="E192" s="441"/>
      <c r="F192" s="441"/>
      <c r="G192" s="441"/>
      <c r="H192" s="441"/>
      <c r="I192" s="441"/>
      <c r="J192" s="441"/>
      <c r="K192" s="441"/>
      <c r="L192" s="441"/>
      <c r="M192" s="441"/>
      <c r="N192" s="441"/>
      <c r="O192" s="441"/>
      <c r="P192" s="441"/>
      <c r="Q192" s="441"/>
      <c r="R192" s="441"/>
      <c r="S192" s="441"/>
      <c r="T192" s="441"/>
      <c r="U192" s="441"/>
      <c r="V192" s="441"/>
      <c r="W192" s="441"/>
      <c r="X192" s="441"/>
      <c r="Y192" s="441"/>
      <c r="Z192" s="441"/>
      <c r="AA192" s="441"/>
      <c r="AB192" s="441"/>
      <c r="AC192" s="441"/>
      <c r="AD192" s="441"/>
      <c r="AE192" s="441"/>
      <c r="AF192" s="441"/>
      <c r="AG192" s="441"/>
      <c r="AH192" s="441"/>
    </row>
    <row r="193" spans="1:34" ht="12.75" customHeight="1">
      <c r="A193" s="441"/>
      <c r="B193" s="441"/>
      <c r="C193" s="441"/>
      <c r="D193" s="441"/>
      <c r="E193" s="441"/>
      <c r="F193" s="441"/>
      <c r="G193" s="441"/>
      <c r="H193" s="441"/>
      <c r="I193" s="441"/>
      <c r="J193" s="441"/>
      <c r="K193" s="441"/>
      <c r="L193" s="441"/>
      <c r="M193" s="441"/>
      <c r="N193" s="441"/>
      <c r="O193" s="441"/>
      <c r="P193" s="441"/>
      <c r="Q193" s="441"/>
      <c r="R193" s="441"/>
      <c r="S193" s="441"/>
      <c r="T193" s="441"/>
      <c r="U193" s="441"/>
      <c r="V193" s="441"/>
      <c r="W193" s="441"/>
      <c r="X193" s="441"/>
      <c r="Y193" s="441"/>
      <c r="Z193" s="441"/>
      <c r="AA193" s="441"/>
      <c r="AB193" s="441"/>
      <c r="AC193" s="441"/>
      <c r="AD193" s="441"/>
      <c r="AE193" s="441"/>
      <c r="AF193" s="441"/>
      <c r="AG193" s="441"/>
      <c r="AH193" s="441"/>
    </row>
    <row r="194" spans="1:34" ht="12.75" customHeight="1">
      <c r="A194" s="441"/>
      <c r="B194" s="441"/>
      <c r="C194" s="441"/>
      <c r="D194" s="441"/>
      <c r="E194" s="441"/>
      <c r="F194" s="441"/>
      <c r="G194" s="441"/>
      <c r="H194" s="441"/>
      <c r="I194" s="441"/>
      <c r="J194" s="441"/>
      <c r="K194" s="441"/>
      <c r="L194" s="441"/>
      <c r="M194" s="441"/>
      <c r="N194" s="441"/>
      <c r="O194" s="441"/>
      <c r="P194" s="441"/>
      <c r="Q194" s="441"/>
      <c r="R194" s="441"/>
      <c r="S194" s="441"/>
      <c r="T194" s="441"/>
      <c r="U194" s="441"/>
      <c r="V194" s="441"/>
      <c r="W194" s="441"/>
      <c r="X194" s="441"/>
      <c r="Y194" s="441"/>
      <c r="Z194" s="441"/>
      <c r="AA194" s="441"/>
      <c r="AB194" s="441"/>
      <c r="AC194" s="441"/>
      <c r="AD194" s="441"/>
      <c r="AE194" s="441"/>
      <c r="AF194" s="441"/>
      <c r="AG194" s="441"/>
      <c r="AH194" s="441"/>
    </row>
    <row r="195" spans="1:34" ht="12.75" customHeight="1">
      <c r="A195" s="441"/>
      <c r="B195" s="441"/>
      <c r="C195" s="441"/>
      <c r="D195" s="441"/>
      <c r="E195" s="441"/>
      <c r="F195" s="441"/>
      <c r="G195" s="441"/>
      <c r="H195" s="441"/>
      <c r="I195" s="441"/>
      <c r="J195" s="441"/>
      <c r="K195" s="441"/>
      <c r="L195" s="441"/>
      <c r="M195" s="441"/>
      <c r="N195" s="441"/>
      <c r="O195" s="441"/>
      <c r="P195" s="441"/>
      <c r="Q195" s="441"/>
      <c r="R195" s="441"/>
      <c r="S195" s="441"/>
      <c r="T195" s="441"/>
      <c r="U195" s="441"/>
      <c r="V195" s="441"/>
      <c r="W195" s="441"/>
      <c r="X195" s="441"/>
      <c r="Y195" s="441"/>
      <c r="Z195" s="441"/>
      <c r="AA195" s="441"/>
      <c r="AB195" s="441"/>
      <c r="AC195" s="441"/>
      <c r="AD195" s="441"/>
      <c r="AE195" s="441"/>
      <c r="AF195" s="441"/>
      <c r="AG195" s="441"/>
      <c r="AH195" s="441"/>
    </row>
    <row r="196" spans="1:34" ht="12.75" customHeight="1">
      <c r="A196" s="441"/>
      <c r="B196" s="441"/>
      <c r="C196" s="441"/>
      <c r="D196" s="441"/>
      <c r="E196" s="441"/>
      <c r="F196" s="441"/>
      <c r="G196" s="441"/>
      <c r="H196" s="441"/>
      <c r="I196" s="441"/>
      <c r="J196" s="441"/>
      <c r="K196" s="441"/>
      <c r="L196" s="441"/>
      <c r="M196" s="441"/>
      <c r="N196" s="441"/>
      <c r="O196" s="441"/>
      <c r="P196" s="441"/>
      <c r="Q196" s="441"/>
      <c r="R196" s="441"/>
      <c r="S196" s="441"/>
      <c r="T196" s="441"/>
      <c r="U196" s="441"/>
      <c r="V196" s="441"/>
      <c r="W196" s="441"/>
      <c r="X196" s="441"/>
      <c r="Y196" s="441"/>
      <c r="Z196" s="441"/>
      <c r="AA196" s="441"/>
      <c r="AB196" s="441"/>
      <c r="AC196" s="441"/>
      <c r="AD196" s="441"/>
      <c r="AE196" s="441"/>
      <c r="AF196" s="441"/>
      <c r="AG196" s="441"/>
      <c r="AH196" s="441"/>
    </row>
    <row r="197" spans="1:34" ht="12.75" customHeight="1">
      <c r="A197" s="441"/>
      <c r="B197" s="441"/>
      <c r="C197" s="441"/>
      <c r="D197" s="441"/>
      <c r="E197" s="441"/>
      <c r="F197" s="441"/>
      <c r="G197" s="441"/>
      <c r="H197" s="441"/>
      <c r="I197" s="441"/>
      <c r="J197" s="441"/>
      <c r="K197" s="441"/>
      <c r="L197" s="441"/>
      <c r="M197" s="441"/>
      <c r="N197" s="441"/>
      <c r="O197" s="441"/>
      <c r="P197" s="441"/>
      <c r="Q197" s="441"/>
      <c r="R197" s="441"/>
      <c r="S197" s="441"/>
      <c r="T197" s="441"/>
      <c r="U197" s="441"/>
      <c r="V197" s="441"/>
      <c r="W197" s="441"/>
      <c r="X197" s="441"/>
      <c r="Y197" s="441"/>
      <c r="Z197" s="441"/>
      <c r="AA197" s="441"/>
      <c r="AB197" s="441"/>
      <c r="AC197" s="441"/>
      <c r="AD197" s="441"/>
      <c r="AE197" s="441"/>
      <c r="AF197" s="441"/>
      <c r="AG197" s="441"/>
      <c r="AH197" s="441"/>
    </row>
    <row r="198" spans="1:34" ht="12.75" customHeight="1">
      <c r="A198" s="441"/>
      <c r="B198" s="441"/>
      <c r="C198" s="441"/>
      <c r="D198" s="441"/>
      <c r="E198" s="441"/>
      <c r="F198" s="441"/>
      <c r="G198" s="441"/>
      <c r="H198" s="441"/>
      <c r="I198" s="441"/>
      <c r="J198" s="441"/>
      <c r="K198" s="441"/>
      <c r="L198" s="441"/>
      <c r="M198" s="441"/>
      <c r="N198" s="441"/>
      <c r="O198" s="441"/>
      <c r="P198" s="441"/>
      <c r="Q198" s="441"/>
      <c r="R198" s="441"/>
      <c r="S198" s="441"/>
      <c r="T198" s="441"/>
      <c r="U198" s="441"/>
      <c r="V198" s="441"/>
      <c r="W198" s="441"/>
      <c r="X198" s="441"/>
      <c r="Y198" s="441"/>
      <c r="Z198" s="441"/>
      <c r="AA198" s="441"/>
      <c r="AB198" s="441"/>
      <c r="AC198" s="441"/>
      <c r="AD198" s="441"/>
      <c r="AE198" s="441"/>
      <c r="AF198" s="441"/>
      <c r="AG198" s="441"/>
      <c r="AH198" s="441"/>
    </row>
    <row r="199" spans="1:34" ht="12.75" customHeight="1">
      <c r="A199" s="441"/>
      <c r="B199" s="441"/>
      <c r="C199" s="441"/>
      <c r="D199" s="441"/>
      <c r="E199" s="441"/>
      <c r="F199" s="441"/>
      <c r="G199" s="441"/>
      <c r="H199" s="441"/>
      <c r="I199" s="441"/>
      <c r="J199" s="441"/>
      <c r="K199" s="441"/>
      <c r="L199" s="441"/>
      <c r="M199" s="441"/>
      <c r="N199" s="441"/>
      <c r="O199" s="441"/>
      <c r="P199" s="441"/>
      <c r="Q199" s="441"/>
      <c r="R199" s="441"/>
      <c r="S199" s="441"/>
      <c r="T199" s="441"/>
      <c r="U199" s="441"/>
      <c r="V199" s="441"/>
      <c r="W199" s="441"/>
      <c r="X199" s="441"/>
      <c r="Y199" s="441"/>
      <c r="Z199" s="441"/>
      <c r="AA199" s="441"/>
      <c r="AB199" s="441"/>
      <c r="AC199" s="441"/>
      <c r="AD199" s="441"/>
      <c r="AE199" s="441"/>
      <c r="AF199" s="441"/>
      <c r="AG199" s="441"/>
      <c r="AH199" s="441"/>
    </row>
    <row r="200" spans="1:34" ht="12.75" customHeight="1">
      <c r="A200" s="441"/>
      <c r="B200" s="441"/>
      <c r="C200" s="441"/>
      <c r="D200" s="441"/>
      <c r="E200" s="441"/>
      <c r="F200" s="441"/>
      <c r="G200" s="441"/>
      <c r="H200" s="441"/>
      <c r="I200" s="441"/>
      <c r="J200" s="441"/>
      <c r="K200" s="441"/>
      <c r="L200" s="441"/>
      <c r="M200" s="441"/>
      <c r="N200" s="441"/>
      <c r="O200" s="441"/>
      <c r="P200" s="441"/>
      <c r="Q200" s="441"/>
      <c r="R200" s="441"/>
      <c r="S200" s="441"/>
      <c r="T200" s="441"/>
      <c r="U200" s="441"/>
      <c r="V200" s="441"/>
      <c r="W200" s="441"/>
      <c r="X200" s="441"/>
      <c r="Y200" s="441"/>
      <c r="Z200" s="441"/>
      <c r="AA200" s="441"/>
      <c r="AB200" s="441"/>
      <c r="AC200" s="441"/>
      <c r="AD200" s="441"/>
      <c r="AE200" s="441"/>
      <c r="AF200" s="441"/>
      <c r="AG200" s="441"/>
      <c r="AH200" s="441"/>
    </row>
    <row r="201" spans="1:34" ht="12.75" customHeight="1">
      <c r="A201" s="441"/>
      <c r="B201" s="441"/>
      <c r="C201" s="441"/>
      <c r="D201" s="441"/>
      <c r="E201" s="441"/>
      <c r="F201" s="441"/>
      <c r="G201" s="441"/>
      <c r="H201" s="441"/>
      <c r="I201" s="441"/>
      <c r="J201" s="441"/>
      <c r="K201" s="441"/>
      <c r="L201" s="441"/>
      <c r="M201" s="441"/>
      <c r="N201" s="441"/>
      <c r="O201" s="441"/>
      <c r="P201" s="441"/>
      <c r="Q201" s="441"/>
      <c r="R201" s="441"/>
      <c r="S201" s="441"/>
      <c r="T201" s="441"/>
      <c r="U201" s="441"/>
      <c r="V201" s="441"/>
      <c r="W201" s="441"/>
      <c r="X201" s="441"/>
      <c r="Y201" s="441"/>
      <c r="Z201" s="441"/>
      <c r="AA201" s="441"/>
      <c r="AB201" s="441"/>
      <c r="AC201" s="441"/>
      <c r="AD201" s="441"/>
      <c r="AE201" s="441"/>
      <c r="AF201" s="441"/>
      <c r="AG201" s="441"/>
      <c r="AH201" s="441"/>
    </row>
    <row r="202" spans="1:34" ht="12.75" customHeight="1">
      <c r="A202" s="441"/>
      <c r="B202" s="441"/>
      <c r="C202" s="441"/>
      <c r="D202" s="441"/>
      <c r="E202" s="441"/>
      <c r="F202" s="441"/>
      <c r="G202" s="441"/>
      <c r="H202" s="441"/>
      <c r="I202" s="441"/>
      <c r="J202" s="441"/>
      <c r="K202" s="441"/>
      <c r="L202" s="441"/>
      <c r="M202" s="441"/>
      <c r="N202" s="441"/>
      <c r="O202" s="441"/>
      <c r="P202" s="441"/>
      <c r="Q202" s="441"/>
      <c r="R202" s="441"/>
      <c r="S202" s="441"/>
      <c r="T202" s="441"/>
      <c r="U202" s="441"/>
      <c r="V202" s="441"/>
      <c r="W202" s="441"/>
      <c r="X202" s="441"/>
      <c r="Y202" s="441"/>
      <c r="Z202" s="441"/>
      <c r="AA202" s="441"/>
      <c r="AB202" s="441"/>
      <c r="AC202" s="441"/>
      <c r="AD202" s="441"/>
      <c r="AE202" s="441"/>
      <c r="AF202" s="441"/>
      <c r="AG202" s="441"/>
      <c r="AH202" s="441"/>
    </row>
    <row r="203" spans="1:34" ht="12.75" customHeight="1">
      <c r="A203" s="441"/>
      <c r="B203" s="441"/>
      <c r="C203" s="441"/>
      <c r="D203" s="441"/>
      <c r="E203" s="441"/>
      <c r="F203" s="441"/>
      <c r="G203" s="441"/>
      <c r="H203" s="441"/>
      <c r="I203" s="441"/>
      <c r="J203" s="441"/>
      <c r="K203" s="441"/>
      <c r="L203" s="441"/>
      <c r="M203" s="441"/>
      <c r="N203" s="441"/>
      <c r="O203" s="441"/>
      <c r="P203" s="441"/>
      <c r="Q203" s="441"/>
      <c r="R203" s="441"/>
      <c r="S203" s="441"/>
      <c r="T203" s="441"/>
      <c r="U203" s="441"/>
      <c r="V203" s="441"/>
      <c r="W203" s="441"/>
      <c r="X203" s="441"/>
      <c r="Y203" s="441"/>
      <c r="Z203" s="441"/>
      <c r="AA203" s="441"/>
      <c r="AB203" s="441"/>
      <c r="AC203" s="441"/>
      <c r="AD203" s="441"/>
      <c r="AE203" s="441"/>
      <c r="AF203" s="441"/>
      <c r="AG203" s="441"/>
      <c r="AH203" s="441"/>
    </row>
    <row r="204" spans="1:34" ht="12.75" customHeight="1">
      <c r="A204" s="441"/>
      <c r="B204" s="441"/>
      <c r="C204" s="441"/>
      <c r="D204" s="441"/>
      <c r="E204" s="441"/>
      <c r="F204" s="441"/>
      <c r="G204" s="441"/>
      <c r="H204" s="441"/>
      <c r="I204" s="441"/>
      <c r="J204" s="441"/>
      <c r="K204" s="441"/>
      <c r="L204" s="441"/>
      <c r="M204" s="441"/>
      <c r="N204" s="441"/>
      <c r="O204" s="441"/>
      <c r="P204" s="441"/>
      <c r="Q204" s="441"/>
      <c r="R204" s="441"/>
      <c r="S204" s="441"/>
      <c r="T204" s="441"/>
      <c r="U204" s="441"/>
      <c r="V204" s="441"/>
      <c r="W204" s="441"/>
      <c r="X204" s="441"/>
      <c r="Y204" s="441"/>
      <c r="Z204" s="441"/>
      <c r="AA204" s="441"/>
      <c r="AB204" s="441"/>
      <c r="AC204" s="441"/>
      <c r="AD204" s="441"/>
      <c r="AE204" s="441"/>
      <c r="AF204" s="441"/>
      <c r="AG204" s="441"/>
      <c r="AH204" s="441"/>
    </row>
    <row r="205" spans="1:34" ht="12.75" customHeight="1">
      <c r="A205" s="441"/>
      <c r="B205" s="441"/>
      <c r="C205" s="441"/>
      <c r="D205" s="441"/>
      <c r="E205" s="441"/>
      <c r="F205" s="441"/>
      <c r="G205" s="441"/>
      <c r="H205" s="441"/>
      <c r="I205" s="441"/>
      <c r="J205" s="441"/>
      <c r="K205" s="441"/>
      <c r="L205" s="441"/>
      <c r="M205" s="441"/>
      <c r="N205" s="441"/>
      <c r="O205" s="441"/>
      <c r="P205" s="441"/>
      <c r="Q205" s="441"/>
      <c r="R205" s="441"/>
      <c r="S205" s="441"/>
      <c r="T205" s="441"/>
      <c r="U205" s="441"/>
      <c r="V205" s="441"/>
      <c r="W205" s="441"/>
      <c r="X205" s="441"/>
      <c r="Y205" s="441"/>
      <c r="Z205" s="441"/>
      <c r="AA205" s="441"/>
      <c r="AB205" s="441"/>
      <c r="AC205" s="441"/>
      <c r="AD205" s="441"/>
      <c r="AE205" s="441"/>
      <c r="AF205" s="441"/>
      <c r="AG205" s="441"/>
      <c r="AH205" s="441"/>
    </row>
    <row r="206" spans="1:34" ht="12.75" customHeight="1">
      <c r="A206" s="441"/>
      <c r="B206" s="441"/>
      <c r="C206" s="441"/>
      <c r="D206" s="441"/>
      <c r="E206" s="441"/>
      <c r="F206" s="441"/>
      <c r="G206" s="441"/>
      <c r="H206" s="441"/>
      <c r="I206" s="441"/>
      <c r="J206" s="441"/>
      <c r="K206" s="441"/>
      <c r="L206" s="441"/>
      <c r="M206" s="441"/>
      <c r="N206" s="441"/>
      <c r="O206" s="441"/>
      <c r="P206" s="441"/>
      <c r="Q206" s="441"/>
      <c r="R206" s="441"/>
      <c r="S206" s="441"/>
      <c r="T206" s="441"/>
      <c r="U206" s="441"/>
      <c r="V206" s="441"/>
      <c r="W206" s="441"/>
      <c r="X206" s="441"/>
      <c r="Y206" s="441"/>
      <c r="Z206" s="441"/>
      <c r="AA206" s="441"/>
      <c r="AB206" s="441"/>
      <c r="AC206" s="441"/>
      <c r="AD206" s="441"/>
      <c r="AE206" s="441"/>
      <c r="AF206" s="441"/>
      <c r="AG206" s="441"/>
      <c r="AH206" s="441"/>
    </row>
    <row r="207" spans="1:34" ht="12.75" customHeight="1">
      <c r="A207" s="441"/>
      <c r="B207" s="441"/>
      <c r="C207" s="441"/>
      <c r="D207" s="441"/>
      <c r="E207" s="441"/>
      <c r="F207" s="441"/>
      <c r="G207" s="441"/>
      <c r="H207" s="441"/>
      <c r="I207" s="441"/>
      <c r="J207" s="441"/>
      <c r="K207" s="441"/>
      <c r="L207" s="441"/>
      <c r="M207" s="441"/>
      <c r="N207" s="441"/>
      <c r="O207" s="441"/>
      <c r="P207" s="441"/>
      <c r="Q207" s="441"/>
      <c r="R207" s="441"/>
      <c r="S207" s="441"/>
      <c r="T207" s="441"/>
      <c r="U207" s="441"/>
      <c r="V207" s="441"/>
      <c r="W207" s="441"/>
      <c r="X207" s="441"/>
      <c r="Y207" s="441"/>
      <c r="Z207" s="441"/>
      <c r="AA207" s="441"/>
      <c r="AB207" s="441"/>
      <c r="AC207" s="441"/>
      <c r="AD207" s="441"/>
      <c r="AE207" s="441"/>
      <c r="AF207" s="441"/>
      <c r="AG207" s="441"/>
      <c r="AH207" s="441"/>
    </row>
    <row r="208" spans="1:34" ht="12.75" customHeight="1">
      <c r="A208" s="441"/>
      <c r="B208" s="441"/>
      <c r="C208" s="441"/>
      <c r="D208" s="441"/>
      <c r="E208" s="441"/>
      <c r="F208" s="441"/>
      <c r="G208" s="441"/>
      <c r="H208" s="441"/>
      <c r="I208" s="441"/>
      <c r="J208" s="441"/>
      <c r="K208" s="441"/>
      <c r="L208" s="441"/>
      <c r="M208" s="441"/>
      <c r="N208" s="441"/>
      <c r="O208" s="441"/>
      <c r="P208" s="441"/>
      <c r="Q208" s="441"/>
      <c r="R208" s="441"/>
      <c r="S208" s="441"/>
      <c r="T208" s="441"/>
      <c r="U208" s="441"/>
      <c r="V208" s="441"/>
      <c r="W208" s="441"/>
      <c r="X208" s="441"/>
      <c r="Y208" s="441"/>
      <c r="Z208" s="441"/>
      <c r="AA208" s="441"/>
      <c r="AB208" s="441"/>
      <c r="AC208" s="441"/>
      <c r="AD208" s="441"/>
      <c r="AE208" s="441"/>
      <c r="AF208" s="441"/>
      <c r="AG208" s="441"/>
      <c r="AH208" s="441"/>
    </row>
    <row r="209" spans="1:34" ht="12.75" customHeight="1">
      <c r="A209" s="441"/>
      <c r="B209" s="441"/>
      <c r="C209" s="441"/>
      <c r="D209" s="441"/>
      <c r="E209" s="441"/>
      <c r="F209" s="441"/>
      <c r="G209" s="441"/>
      <c r="H209" s="441"/>
      <c r="I209" s="441"/>
      <c r="J209" s="441"/>
      <c r="K209" s="441"/>
      <c r="L209" s="441"/>
      <c r="M209" s="441"/>
      <c r="N209" s="441"/>
      <c r="O209" s="441"/>
      <c r="P209" s="441"/>
      <c r="Q209" s="441"/>
      <c r="R209" s="441"/>
      <c r="S209" s="441"/>
      <c r="T209" s="441"/>
      <c r="U209" s="441"/>
      <c r="V209" s="441"/>
      <c r="W209" s="441"/>
      <c r="X209" s="441"/>
      <c r="Y209" s="441"/>
      <c r="Z209" s="441"/>
      <c r="AA209" s="441"/>
      <c r="AB209" s="441"/>
      <c r="AC209" s="441"/>
      <c r="AD209" s="441"/>
      <c r="AE209" s="441"/>
      <c r="AF209" s="441"/>
      <c r="AG209" s="441"/>
      <c r="AH209" s="441"/>
    </row>
    <row r="210" spans="1:34" ht="12.75" customHeight="1">
      <c r="A210" s="441"/>
      <c r="B210" s="441"/>
      <c r="C210" s="441"/>
      <c r="D210" s="441"/>
      <c r="E210" s="441"/>
      <c r="F210" s="441"/>
      <c r="G210" s="441"/>
      <c r="H210" s="441"/>
      <c r="I210" s="441"/>
      <c r="J210" s="441"/>
      <c r="K210" s="441"/>
      <c r="L210" s="441"/>
      <c r="M210" s="441"/>
      <c r="N210" s="441"/>
      <c r="O210" s="441"/>
      <c r="P210" s="441"/>
      <c r="Q210" s="441"/>
      <c r="R210" s="441"/>
      <c r="S210" s="441"/>
      <c r="T210" s="441"/>
      <c r="U210" s="441"/>
      <c r="V210" s="441"/>
      <c r="W210" s="441"/>
      <c r="X210" s="441"/>
      <c r="Y210" s="441"/>
      <c r="Z210" s="441"/>
      <c r="AA210" s="441"/>
      <c r="AB210" s="441"/>
      <c r="AC210" s="441"/>
      <c r="AD210" s="441"/>
      <c r="AE210" s="441"/>
      <c r="AF210" s="441"/>
      <c r="AG210" s="441"/>
      <c r="AH210" s="441"/>
    </row>
    <row r="211" spans="1:34" ht="12.75" customHeight="1">
      <c r="A211" s="441"/>
      <c r="B211" s="441"/>
      <c r="C211" s="441"/>
      <c r="D211" s="441"/>
      <c r="E211" s="441"/>
      <c r="F211" s="441"/>
      <c r="G211" s="441"/>
      <c r="H211" s="441"/>
      <c r="I211" s="441"/>
      <c r="J211" s="441"/>
      <c r="K211" s="441"/>
      <c r="L211" s="441"/>
      <c r="M211" s="441"/>
      <c r="N211" s="441"/>
      <c r="O211" s="441"/>
      <c r="P211" s="441"/>
      <c r="Q211" s="441"/>
      <c r="R211" s="441"/>
      <c r="S211" s="441"/>
      <c r="T211" s="441"/>
      <c r="U211" s="441"/>
      <c r="V211" s="441"/>
      <c r="W211" s="441"/>
      <c r="X211" s="441"/>
      <c r="Y211" s="441"/>
      <c r="Z211" s="441"/>
      <c r="AA211" s="441"/>
      <c r="AB211" s="441"/>
      <c r="AC211" s="441"/>
      <c r="AD211" s="441"/>
      <c r="AE211" s="441"/>
      <c r="AF211" s="441"/>
      <c r="AG211" s="441"/>
      <c r="AH211" s="441"/>
    </row>
    <row r="212" spans="1:34" ht="12.75" customHeight="1">
      <c r="A212" s="441"/>
      <c r="B212" s="441"/>
      <c r="C212" s="441"/>
      <c r="D212" s="441"/>
      <c r="E212" s="441"/>
      <c r="F212" s="441"/>
      <c r="G212" s="441"/>
      <c r="H212" s="441"/>
      <c r="I212" s="441"/>
      <c r="J212" s="441"/>
      <c r="K212" s="441"/>
      <c r="L212" s="441"/>
      <c r="M212" s="441"/>
      <c r="N212" s="441"/>
      <c r="O212" s="441"/>
      <c r="P212" s="441"/>
      <c r="Q212" s="441"/>
      <c r="R212" s="441"/>
      <c r="S212" s="441"/>
      <c r="T212" s="441"/>
      <c r="U212" s="441"/>
      <c r="V212" s="441"/>
      <c r="W212" s="441"/>
      <c r="X212" s="441"/>
      <c r="Y212" s="441"/>
      <c r="Z212" s="441"/>
      <c r="AA212" s="441"/>
      <c r="AB212" s="441"/>
      <c r="AC212" s="441"/>
      <c r="AD212" s="441"/>
      <c r="AE212" s="441"/>
      <c r="AF212" s="441"/>
      <c r="AG212" s="441"/>
      <c r="AH212" s="441"/>
    </row>
    <row r="213" spans="1:34" ht="12.75" customHeight="1">
      <c r="A213" s="441"/>
      <c r="B213" s="441"/>
      <c r="C213" s="441"/>
      <c r="D213" s="441"/>
      <c r="E213" s="441"/>
      <c r="F213" s="441"/>
      <c r="G213" s="441"/>
      <c r="H213" s="441"/>
      <c r="I213" s="441"/>
      <c r="J213" s="441"/>
      <c r="K213" s="441"/>
      <c r="L213" s="441"/>
      <c r="M213" s="441"/>
      <c r="N213" s="441"/>
      <c r="O213" s="441"/>
      <c r="P213" s="441"/>
      <c r="Q213" s="441"/>
      <c r="R213" s="441"/>
      <c r="S213" s="441"/>
      <c r="T213" s="441"/>
      <c r="U213" s="441"/>
      <c r="V213" s="441"/>
      <c r="W213" s="441"/>
      <c r="X213" s="441"/>
      <c r="Y213" s="441"/>
      <c r="Z213" s="441"/>
      <c r="AA213" s="441"/>
      <c r="AB213" s="441"/>
      <c r="AC213" s="441"/>
      <c r="AD213" s="441"/>
      <c r="AE213" s="441"/>
      <c r="AF213" s="441"/>
      <c r="AG213" s="441"/>
      <c r="AH213" s="441"/>
    </row>
    <row r="214" spans="1:34" ht="12.75" customHeight="1">
      <c r="A214" s="441"/>
      <c r="B214" s="441"/>
      <c r="C214" s="441"/>
      <c r="D214" s="441"/>
      <c r="E214" s="441"/>
      <c r="F214" s="441"/>
      <c r="G214" s="441"/>
      <c r="H214" s="441"/>
      <c r="I214" s="441"/>
      <c r="J214" s="441"/>
      <c r="K214" s="441"/>
      <c r="L214" s="441"/>
      <c r="M214" s="441"/>
      <c r="N214" s="441"/>
      <c r="O214" s="441"/>
      <c r="P214" s="441"/>
      <c r="Q214" s="441"/>
      <c r="R214" s="441"/>
      <c r="S214" s="441"/>
      <c r="T214" s="441"/>
      <c r="U214" s="441"/>
      <c r="V214" s="441"/>
      <c r="W214" s="441"/>
      <c r="X214" s="441"/>
      <c r="Y214" s="441"/>
      <c r="Z214" s="441"/>
      <c r="AA214" s="441"/>
      <c r="AB214" s="441"/>
      <c r="AC214" s="441"/>
      <c r="AD214" s="441"/>
      <c r="AE214" s="441"/>
      <c r="AF214" s="441"/>
      <c r="AG214" s="441"/>
      <c r="AH214" s="441"/>
    </row>
    <row r="215" spans="1:34" ht="12.75" customHeight="1">
      <c r="A215" s="441"/>
      <c r="B215" s="441"/>
      <c r="C215" s="441"/>
      <c r="D215" s="441"/>
      <c r="E215" s="441"/>
      <c r="F215" s="441"/>
      <c r="G215" s="441"/>
      <c r="H215" s="441"/>
      <c r="I215" s="441"/>
      <c r="J215" s="441"/>
      <c r="K215" s="441"/>
      <c r="L215" s="441"/>
      <c r="M215" s="441"/>
      <c r="N215" s="441"/>
      <c r="O215" s="441"/>
      <c r="P215" s="441"/>
      <c r="Q215" s="441"/>
      <c r="R215" s="441"/>
      <c r="S215" s="441"/>
      <c r="T215" s="441"/>
      <c r="U215" s="441"/>
      <c r="V215" s="441"/>
      <c r="W215" s="441"/>
      <c r="X215" s="441"/>
      <c r="Y215" s="441"/>
      <c r="Z215" s="441"/>
      <c r="AA215" s="441"/>
      <c r="AB215" s="441"/>
      <c r="AC215" s="441"/>
      <c r="AD215" s="441"/>
      <c r="AE215" s="441"/>
      <c r="AF215" s="441"/>
      <c r="AG215" s="441"/>
      <c r="AH215" s="441"/>
    </row>
    <row r="216" spans="1:34" ht="12.75" customHeight="1">
      <c r="A216" s="441"/>
      <c r="B216" s="441"/>
      <c r="C216" s="441"/>
      <c r="D216" s="441"/>
      <c r="E216" s="441"/>
      <c r="F216" s="441"/>
      <c r="G216" s="441"/>
      <c r="H216" s="441"/>
      <c r="I216" s="441"/>
      <c r="J216" s="441"/>
      <c r="K216" s="441"/>
      <c r="L216" s="441"/>
      <c r="M216" s="441"/>
      <c r="N216" s="441"/>
      <c r="O216" s="441"/>
      <c r="P216" s="441"/>
      <c r="Q216" s="441"/>
      <c r="R216" s="441"/>
      <c r="S216" s="441"/>
      <c r="T216" s="441"/>
      <c r="U216" s="441"/>
      <c r="V216" s="441"/>
      <c r="W216" s="441"/>
      <c r="X216" s="441"/>
      <c r="Y216" s="441"/>
      <c r="Z216" s="441"/>
      <c r="AA216" s="441"/>
      <c r="AB216" s="441"/>
      <c r="AC216" s="441"/>
      <c r="AD216" s="441"/>
      <c r="AE216" s="441"/>
      <c r="AF216" s="441"/>
      <c r="AG216" s="441"/>
      <c r="AH216" s="441"/>
    </row>
    <row r="217" spans="1:34" ht="12.75" customHeight="1">
      <c r="A217" s="441"/>
      <c r="B217" s="441"/>
      <c r="C217" s="441"/>
      <c r="D217" s="441"/>
      <c r="E217" s="441"/>
      <c r="F217" s="441"/>
      <c r="G217" s="441"/>
      <c r="H217" s="441"/>
      <c r="I217" s="441"/>
      <c r="J217" s="441"/>
      <c r="K217" s="441"/>
      <c r="L217" s="441"/>
      <c r="M217" s="441"/>
      <c r="N217" s="441"/>
      <c r="O217" s="441"/>
      <c r="P217" s="441"/>
      <c r="Q217" s="441"/>
      <c r="R217" s="441"/>
      <c r="S217" s="441"/>
      <c r="T217" s="441"/>
      <c r="U217" s="441"/>
      <c r="V217" s="441"/>
      <c r="W217" s="441"/>
      <c r="X217" s="441"/>
      <c r="Y217" s="441"/>
      <c r="Z217" s="441"/>
      <c r="AA217" s="441"/>
      <c r="AB217" s="441"/>
      <c r="AC217" s="441"/>
      <c r="AD217" s="441"/>
      <c r="AE217" s="441"/>
      <c r="AF217" s="441"/>
      <c r="AG217" s="441"/>
      <c r="AH217" s="441"/>
    </row>
    <row r="218" spans="1:34" ht="12.75" customHeight="1">
      <c r="A218" s="441"/>
      <c r="B218" s="441"/>
      <c r="C218" s="441"/>
      <c r="D218" s="441"/>
      <c r="E218" s="441"/>
      <c r="F218" s="441"/>
      <c r="G218" s="441"/>
      <c r="H218" s="441"/>
      <c r="I218" s="441"/>
      <c r="J218" s="441"/>
      <c r="K218" s="441"/>
      <c r="L218" s="441"/>
      <c r="M218" s="441"/>
      <c r="N218" s="441"/>
      <c r="O218" s="441"/>
      <c r="P218" s="441"/>
      <c r="Q218" s="441"/>
      <c r="R218" s="441"/>
      <c r="S218" s="441"/>
      <c r="T218" s="441"/>
      <c r="U218" s="441"/>
      <c r="V218" s="441"/>
      <c r="W218" s="441"/>
      <c r="X218" s="441"/>
      <c r="Y218" s="441"/>
      <c r="Z218" s="441"/>
      <c r="AA218" s="441"/>
      <c r="AB218" s="441"/>
      <c r="AC218" s="441"/>
      <c r="AD218" s="441"/>
      <c r="AE218" s="441"/>
      <c r="AF218" s="441"/>
      <c r="AG218" s="441"/>
      <c r="AH218" s="441"/>
    </row>
    <row r="219" spans="1:34" ht="12.75" customHeight="1">
      <c r="A219" s="441"/>
      <c r="B219" s="441"/>
      <c r="C219" s="441"/>
      <c r="D219" s="441"/>
      <c r="E219" s="441"/>
      <c r="F219" s="441"/>
      <c r="G219" s="441"/>
      <c r="H219" s="441"/>
      <c r="I219" s="441"/>
      <c r="J219" s="441"/>
      <c r="K219" s="441"/>
      <c r="L219" s="441"/>
      <c r="M219" s="441"/>
      <c r="N219" s="441"/>
      <c r="O219" s="441"/>
      <c r="P219" s="441"/>
      <c r="Q219" s="441"/>
      <c r="R219" s="441"/>
      <c r="S219" s="441"/>
      <c r="T219" s="441"/>
      <c r="U219" s="441"/>
      <c r="V219" s="441"/>
      <c r="W219" s="441"/>
      <c r="X219" s="441"/>
      <c r="Y219" s="441"/>
      <c r="Z219" s="441"/>
      <c r="AA219" s="441"/>
      <c r="AB219" s="441"/>
      <c r="AC219" s="441"/>
      <c r="AD219" s="441"/>
      <c r="AE219" s="441"/>
      <c r="AF219" s="441"/>
      <c r="AG219" s="441"/>
      <c r="AH219" s="441"/>
    </row>
    <row r="220" spans="1:34" ht="12.75" customHeight="1">
      <c r="A220" s="441"/>
      <c r="B220" s="441"/>
      <c r="C220" s="441"/>
      <c r="D220" s="441"/>
      <c r="E220" s="441"/>
      <c r="F220" s="441"/>
      <c r="G220" s="441"/>
      <c r="H220" s="441"/>
      <c r="I220" s="441"/>
      <c r="J220" s="441"/>
      <c r="K220" s="441"/>
      <c r="L220" s="441"/>
      <c r="M220" s="441"/>
      <c r="N220" s="441"/>
      <c r="O220" s="441"/>
      <c r="P220" s="441"/>
      <c r="Q220" s="441"/>
      <c r="R220" s="441"/>
      <c r="S220" s="441"/>
      <c r="T220" s="441"/>
      <c r="U220" s="441"/>
      <c r="V220" s="441"/>
      <c r="W220" s="441"/>
      <c r="X220" s="441"/>
      <c r="Y220" s="441"/>
      <c r="Z220" s="441"/>
      <c r="AA220" s="441"/>
      <c r="AB220" s="441"/>
      <c r="AC220" s="441"/>
      <c r="AD220" s="441"/>
      <c r="AE220" s="441"/>
      <c r="AF220" s="441"/>
      <c r="AG220" s="441"/>
      <c r="AH220" s="441"/>
    </row>
    <row r="221" spans="1:34" ht="12.75" customHeight="1">
      <c r="A221" s="441"/>
      <c r="B221" s="441"/>
      <c r="C221" s="441"/>
      <c r="D221" s="441"/>
      <c r="E221" s="441"/>
      <c r="F221" s="441"/>
      <c r="G221" s="441"/>
      <c r="H221" s="441"/>
      <c r="I221" s="441"/>
      <c r="J221" s="441"/>
      <c r="K221" s="441"/>
      <c r="L221" s="441"/>
      <c r="M221" s="441"/>
      <c r="N221" s="441"/>
      <c r="O221" s="441"/>
      <c r="P221" s="441"/>
      <c r="Q221" s="441"/>
      <c r="R221" s="441"/>
      <c r="S221" s="441"/>
      <c r="T221" s="441"/>
      <c r="U221" s="441"/>
      <c r="V221" s="441"/>
      <c r="W221" s="441"/>
      <c r="X221" s="441"/>
      <c r="Y221" s="441"/>
      <c r="Z221" s="441"/>
      <c r="AA221" s="441"/>
      <c r="AB221" s="441"/>
      <c r="AC221" s="441"/>
      <c r="AD221" s="441"/>
      <c r="AE221" s="441"/>
      <c r="AF221" s="441"/>
      <c r="AG221" s="441"/>
      <c r="AH221" s="441"/>
    </row>
    <row r="222" spans="1:34" ht="12.75" customHeight="1">
      <c r="A222" s="441"/>
      <c r="B222" s="441"/>
      <c r="C222" s="441"/>
      <c r="D222" s="441"/>
      <c r="E222" s="441"/>
      <c r="F222" s="441"/>
      <c r="G222" s="441"/>
      <c r="H222" s="441"/>
      <c r="I222" s="441"/>
      <c r="J222" s="441"/>
      <c r="K222" s="441"/>
      <c r="L222" s="441"/>
      <c r="M222" s="441"/>
      <c r="N222" s="441"/>
      <c r="O222" s="441"/>
      <c r="P222" s="441"/>
      <c r="Q222" s="441"/>
      <c r="R222" s="441"/>
      <c r="S222" s="441"/>
      <c r="T222" s="441"/>
      <c r="U222" s="441"/>
      <c r="V222" s="441"/>
      <c r="W222" s="441"/>
      <c r="X222" s="441"/>
      <c r="Y222" s="441"/>
      <c r="Z222" s="441"/>
      <c r="AA222" s="441"/>
      <c r="AB222" s="441"/>
      <c r="AC222" s="441"/>
      <c r="AD222" s="441"/>
      <c r="AE222" s="441"/>
      <c r="AF222" s="441"/>
      <c r="AG222" s="441"/>
      <c r="AH222" s="441"/>
    </row>
    <row r="223" spans="1:34" ht="12.75" customHeight="1">
      <c r="A223" s="441"/>
      <c r="B223" s="441"/>
      <c r="C223" s="441"/>
      <c r="D223" s="441"/>
      <c r="E223" s="441"/>
      <c r="F223" s="441"/>
      <c r="G223" s="441"/>
      <c r="H223" s="441"/>
      <c r="I223" s="441"/>
      <c r="J223" s="441"/>
      <c r="K223" s="441"/>
      <c r="L223" s="441"/>
      <c r="M223" s="441"/>
      <c r="N223" s="441"/>
      <c r="O223" s="441"/>
      <c r="P223" s="441"/>
      <c r="Q223" s="441"/>
      <c r="R223" s="441"/>
      <c r="S223" s="441"/>
      <c r="T223" s="441"/>
      <c r="U223" s="441"/>
      <c r="V223" s="441"/>
      <c r="W223" s="441"/>
      <c r="X223" s="441"/>
      <c r="Y223" s="441"/>
      <c r="Z223" s="441"/>
      <c r="AA223" s="441"/>
      <c r="AB223" s="441"/>
      <c r="AC223" s="441"/>
      <c r="AD223" s="441"/>
      <c r="AE223" s="441"/>
      <c r="AF223" s="441"/>
      <c r="AG223" s="441"/>
      <c r="AH223" s="441"/>
    </row>
    <row r="224" spans="1:34" ht="12.75" customHeight="1">
      <c r="A224" s="441"/>
      <c r="B224" s="441"/>
      <c r="C224" s="441"/>
      <c r="D224" s="441"/>
      <c r="E224" s="441"/>
      <c r="F224" s="441"/>
      <c r="G224" s="441"/>
      <c r="H224" s="441"/>
      <c r="I224" s="441"/>
      <c r="J224" s="441"/>
      <c r="K224" s="441"/>
      <c r="L224" s="441"/>
      <c r="M224" s="441"/>
      <c r="N224" s="441"/>
      <c r="O224" s="441"/>
      <c r="P224" s="441"/>
      <c r="Q224" s="441"/>
      <c r="R224" s="441"/>
      <c r="S224" s="441"/>
      <c r="T224" s="441"/>
      <c r="U224" s="441"/>
      <c r="V224" s="441"/>
      <c r="W224" s="441"/>
      <c r="X224" s="441"/>
      <c r="Y224" s="441"/>
      <c r="Z224" s="441"/>
      <c r="AA224" s="441"/>
      <c r="AB224" s="441"/>
      <c r="AC224" s="441"/>
      <c r="AD224" s="441"/>
      <c r="AE224" s="441"/>
      <c r="AF224" s="441"/>
      <c r="AG224" s="441"/>
      <c r="AH224" s="441"/>
    </row>
    <row r="225" spans="1:34" ht="12.75" customHeight="1">
      <c r="A225" s="441"/>
      <c r="B225" s="441"/>
      <c r="C225" s="441"/>
      <c r="D225" s="441"/>
      <c r="E225" s="441"/>
      <c r="F225" s="441"/>
      <c r="G225" s="441"/>
      <c r="H225" s="441"/>
      <c r="I225" s="441"/>
      <c r="J225" s="441"/>
      <c r="K225" s="441"/>
      <c r="L225" s="441"/>
      <c r="M225" s="441"/>
      <c r="N225" s="441"/>
      <c r="O225" s="441"/>
      <c r="P225" s="441"/>
      <c r="Q225" s="441"/>
      <c r="R225" s="441"/>
      <c r="S225" s="441"/>
      <c r="T225" s="441"/>
      <c r="U225" s="441"/>
      <c r="V225" s="441"/>
      <c r="W225" s="441"/>
      <c r="X225" s="441"/>
      <c r="Y225" s="441"/>
      <c r="Z225" s="441"/>
      <c r="AA225" s="441"/>
      <c r="AB225" s="441"/>
      <c r="AC225" s="441"/>
      <c r="AD225" s="441"/>
      <c r="AE225" s="441"/>
      <c r="AF225" s="441"/>
      <c r="AG225" s="441"/>
      <c r="AH225" s="441"/>
    </row>
    <row r="226" spans="1:34" ht="12.75" customHeight="1">
      <c r="A226" s="441"/>
      <c r="B226" s="441"/>
      <c r="C226" s="441"/>
      <c r="D226" s="441"/>
      <c r="E226" s="441"/>
      <c r="F226" s="441"/>
      <c r="G226" s="441"/>
      <c r="H226" s="441"/>
      <c r="I226" s="441"/>
      <c r="J226" s="441"/>
      <c r="K226" s="441"/>
      <c r="L226" s="441"/>
      <c r="M226" s="441"/>
      <c r="N226" s="441"/>
      <c r="O226" s="441"/>
      <c r="P226" s="441"/>
      <c r="Q226" s="441"/>
      <c r="R226" s="441"/>
      <c r="S226" s="441"/>
      <c r="T226" s="441"/>
      <c r="U226" s="441"/>
      <c r="V226" s="441"/>
      <c r="W226" s="441"/>
      <c r="X226" s="441"/>
      <c r="Y226" s="441"/>
      <c r="Z226" s="441"/>
      <c r="AA226" s="441"/>
      <c r="AB226" s="441"/>
      <c r="AC226" s="441"/>
      <c r="AD226" s="441"/>
      <c r="AE226" s="441"/>
      <c r="AF226" s="441"/>
      <c r="AG226" s="441"/>
      <c r="AH226" s="441"/>
    </row>
    <row r="227" spans="1:34" ht="12.75" customHeight="1">
      <c r="A227" s="441"/>
      <c r="B227" s="441"/>
      <c r="C227" s="441"/>
      <c r="D227" s="441"/>
      <c r="E227" s="441"/>
      <c r="F227" s="441"/>
      <c r="G227" s="441"/>
      <c r="H227" s="441"/>
      <c r="I227" s="441"/>
      <c r="J227" s="441"/>
      <c r="K227" s="441"/>
      <c r="L227" s="441"/>
      <c r="M227" s="441"/>
      <c r="N227" s="441"/>
      <c r="O227" s="441"/>
      <c r="P227" s="441"/>
      <c r="Q227" s="441"/>
      <c r="R227" s="441"/>
      <c r="S227" s="441"/>
      <c r="T227" s="441"/>
      <c r="U227" s="441"/>
      <c r="V227" s="441"/>
      <c r="W227" s="441"/>
      <c r="X227" s="441"/>
      <c r="Y227" s="441"/>
      <c r="Z227" s="441"/>
      <c r="AA227" s="441"/>
      <c r="AB227" s="441"/>
      <c r="AC227" s="441"/>
      <c r="AD227" s="441"/>
      <c r="AE227" s="441"/>
      <c r="AF227" s="441"/>
      <c r="AG227" s="441"/>
      <c r="AH227" s="441"/>
    </row>
    <row r="228" spans="1:34" ht="12.75" customHeight="1">
      <c r="A228" s="441"/>
      <c r="B228" s="441"/>
      <c r="C228" s="441"/>
      <c r="D228" s="441"/>
      <c r="E228" s="441"/>
      <c r="F228" s="441"/>
      <c r="G228" s="441"/>
      <c r="H228" s="441"/>
      <c r="I228" s="441"/>
      <c r="J228" s="441"/>
      <c r="K228" s="441"/>
      <c r="L228" s="441"/>
      <c r="M228" s="441"/>
      <c r="N228" s="441"/>
      <c r="O228" s="441"/>
      <c r="P228" s="441"/>
      <c r="Q228" s="441"/>
      <c r="R228" s="441"/>
      <c r="S228" s="441"/>
      <c r="T228" s="441"/>
      <c r="U228" s="441"/>
      <c r="V228" s="441"/>
      <c r="W228" s="441"/>
      <c r="X228" s="441"/>
      <c r="Y228" s="441"/>
      <c r="Z228" s="441"/>
      <c r="AA228" s="441"/>
      <c r="AB228" s="441"/>
      <c r="AC228" s="441"/>
      <c r="AD228" s="441"/>
      <c r="AE228" s="441"/>
      <c r="AF228" s="441"/>
      <c r="AG228" s="441"/>
      <c r="AH228" s="441"/>
    </row>
    <row r="229" spans="1:34" ht="12.75" customHeight="1">
      <c r="A229" s="441"/>
      <c r="B229" s="441"/>
      <c r="C229" s="441"/>
      <c r="D229" s="441"/>
      <c r="E229" s="441"/>
      <c r="F229" s="441"/>
      <c r="G229" s="441"/>
      <c r="H229" s="441"/>
      <c r="I229" s="441"/>
      <c r="J229" s="441"/>
      <c r="K229" s="441"/>
      <c r="L229" s="441"/>
      <c r="M229" s="441"/>
      <c r="N229" s="441"/>
      <c r="O229" s="441"/>
      <c r="P229" s="441"/>
      <c r="Q229" s="441"/>
      <c r="R229" s="441"/>
      <c r="S229" s="441"/>
      <c r="T229" s="441"/>
      <c r="U229" s="441"/>
      <c r="V229" s="441"/>
      <c r="W229" s="441"/>
      <c r="X229" s="441"/>
      <c r="Y229" s="441"/>
      <c r="Z229" s="441"/>
      <c r="AA229" s="441"/>
      <c r="AB229" s="441"/>
      <c r="AC229" s="441"/>
      <c r="AD229" s="441"/>
      <c r="AE229" s="441"/>
      <c r="AF229" s="441"/>
      <c r="AG229" s="441"/>
      <c r="AH229" s="441"/>
    </row>
    <row r="230" spans="1:34" ht="12.75" customHeight="1">
      <c r="A230" s="441"/>
      <c r="B230" s="441"/>
      <c r="C230" s="441"/>
      <c r="D230" s="441"/>
      <c r="E230" s="441"/>
      <c r="F230" s="441"/>
      <c r="G230" s="441"/>
      <c r="H230" s="441"/>
      <c r="I230" s="441"/>
      <c r="J230" s="441"/>
      <c r="K230" s="441"/>
      <c r="L230" s="441"/>
      <c r="M230" s="441"/>
      <c r="N230" s="441"/>
      <c r="O230" s="441"/>
      <c r="P230" s="441"/>
      <c r="Q230" s="441"/>
      <c r="R230" s="441"/>
      <c r="S230" s="441"/>
      <c r="T230" s="441"/>
      <c r="U230" s="441"/>
      <c r="V230" s="441"/>
      <c r="W230" s="441"/>
      <c r="X230" s="441"/>
      <c r="Y230" s="441"/>
      <c r="Z230" s="441"/>
      <c r="AA230" s="441"/>
      <c r="AB230" s="441"/>
      <c r="AC230" s="441"/>
      <c r="AD230" s="441"/>
      <c r="AE230" s="441"/>
      <c r="AF230" s="441"/>
      <c r="AG230" s="441"/>
      <c r="AH230" s="441"/>
    </row>
    <row r="231" spans="1:34" ht="12.75" customHeight="1">
      <c r="A231" s="441"/>
      <c r="B231" s="441"/>
      <c r="C231" s="441"/>
      <c r="D231" s="441"/>
      <c r="E231" s="441"/>
      <c r="F231" s="441"/>
      <c r="G231" s="441"/>
      <c r="H231" s="441"/>
      <c r="I231" s="441"/>
      <c r="J231" s="441"/>
      <c r="K231" s="441"/>
      <c r="L231" s="441"/>
      <c r="M231" s="441"/>
      <c r="N231" s="441"/>
      <c r="O231" s="441"/>
      <c r="P231" s="441"/>
      <c r="Q231" s="441"/>
      <c r="R231" s="441"/>
      <c r="S231" s="441"/>
      <c r="T231" s="441"/>
      <c r="U231" s="441"/>
      <c r="V231" s="441"/>
      <c r="W231" s="441"/>
      <c r="X231" s="441"/>
      <c r="Y231" s="441"/>
      <c r="Z231" s="441"/>
      <c r="AA231" s="441"/>
      <c r="AB231" s="441"/>
      <c r="AC231" s="441"/>
      <c r="AD231" s="441"/>
      <c r="AE231" s="441"/>
      <c r="AF231" s="441"/>
      <c r="AG231" s="441"/>
      <c r="AH231" s="441"/>
    </row>
    <row r="232" spans="1:34" ht="12.75" customHeight="1">
      <c r="A232" s="441"/>
      <c r="B232" s="441"/>
      <c r="C232" s="441"/>
      <c r="D232" s="441"/>
      <c r="E232" s="441"/>
      <c r="F232" s="441"/>
      <c r="G232" s="441"/>
      <c r="H232" s="441"/>
      <c r="I232" s="441"/>
      <c r="J232" s="441"/>
      <c r="K232" s="441"/>
      <c r="L232" s="441"/>
      <c r="M232" s="441"/>
      <c r="N232" s="441"/>
      <c r="O232" s="441"/>
      <c r="P232" s="441"/>
      <c r="Q232" s="441"/>
      <c r="R232" s="441"/>
      <c r="S232" s="441"/>
      <c r="T232" s="441"/>
      <c r="U232" s="441"/>
      <c r="V232" s="441"/>
      <c r="W232" s="441"/>
      <c r="X232" s="441"/>
      <c r="Y232" s="441"/>
      <c r="Z232" s="441"/>
      <c r="AA232" s="441"/>
      <c r="AB232" s="441"/>
      <c r="AC232" s="441"/>
      <c r="AD232" s="441"/>
      <c r="AE232" s="441"/>
      <c r="AF232" s="441"/>
      <c r="AG232" s="441"/>
      <c r="AH232" s="441"/>
    </row>
    <row r="233" spans="1:34" ht="12.75" customHeight="1">
      <c r="A233" s="441"/>
      <c r="B233" s="441"/>
      <c r="C233" s="441"/>
      <c r="D233" s="441"/>
      <c r="E233" s="441"/>
      <c r="F233" s="441"/>
      <c r="G233" s="441"/>
      <c r="H233" s="441"/>
      <c r="I233" s="441"/>
      <c r="J233" s="441"/>
      <c r="K233" s="441"/>
      <c r="L233" s="441"/>
      <c r="M233" s="441"/>
      <c r="N233" s="441"/>
      <c r="O233" s="441"/>
      <c r="P233" s="441"/>
      <c r="Q233" s="441"/>
      <c r="R233" s="441"/>
      <c r="S233" s="441"/>
      <c r="T233" s="441"/>
      <c r="U233" s="441"/>
      <c r="V233" s="441"/>
      <c r="W233" s="441"/>
      <c r="X233" s="441"/>
      <c r="Y233" s="441"/>
      <c r="Z233" s="441"/>
      <c r="AA233" s="441"/>
      <c r="AB233" s="441"/>
      <c r="AC233" s="441"/>
      <c r="AD233" s="441"/>
      <c r="AE233" s="441"/>
      <c r="AF233" s="441"/>
      <c r="AG233" s="441"/>
      <c r="AH233" s="441"/>
    </row>
    <row r="234" spans="1:34" ht="12.75" customHeight="1">
      <c r="A234" s="441"/>
      <c r="B234" s="441"/>
      <c r="C234" s="441"/>
      <c r="D234" s="441"/>
      <c r="E234" s="441"/>
      <c r="F234" s="441"/>
      <c r="G234" s="441"/>
      <c r="H234" s="441"/>
      <c r="I234" s="441"/>
      <c r="J234" s="441"/>
      <c r="K234" s="441"/>
      <c r="L234" s="441"/>
      <c r="M234" s="441"/>
      <c r="N234" s="441"/>
      <c r="O234" s="441"/>
      <c r="P234" s="441"/>
      <c r="Q234" s="441"/>
      <c r="R234" s="441"/>
      <c r="S234" s="441"/>
      <c r="T234" s="441"/>
      <c r="U234" s="441"/>
      <c r="V234" s="441"/>
      <c r="W234" s="441"/>
      <c r="X234" s="441"/>
      <c r="Y234" s="441"/>
      <c r="Z234" s="441"/>
      <c r="AA234" s="441"/>
      <c r="AB234" s="441"/>
      <c r="AC234" s="441"/>
      <c r="AD234" s="441"/>
      <c r="AE234" s="441"/>
      <c r="AF234" s="441"/>
      <c r="AG234" s="441"/>
      <c r="AH234" s="441"/>
    </row>
    <row r="235" spans="1:34" ht="12.75" customHeight="1">
      <c r="A235" s="441"/>
      <c r="B235" s="441"/>
      <c r="C235" s="441"/>
      <c r="D235" s="441"/>
      <c r="E235" s="441"/>
      <c r="F235" s="441"/>
      <c r="G235" s="441"/>
      <c r="H235" s="441"/>
      <c r="I235" s="441"/>
      <c r="J235" s="441"/>
      <c r="K235" s="441"/>
      <c r="L235" s="441"/>
      <c r="M235" s="441"/>
      <c r="N235" s="441"/>
      <c r="O235" s="441"/>
      <c r="P235" s="441"/>
      <c r="Q235" s="441"/>
      <c r="R235" s="441"/>
      <c r="S235" s="441"/>
      <c r="T235" s="441"/>
      <c r="U235" s="441"/>
      <c r="V235" s="441"/>
      <c r="W235" s="441"/>
      <c r="X235" s="441"/>
      <c r="Y235" s="441"/>
      <c r="Z235" s="441"/>
      <c r="AA235" s="441"/>
      <c r="AB235" s="441"/>
      <c r="AC235" s="441"/>
      <c r="AD235" s="441"/>
      <c r="AE235" s="441"/>
      <c r="AF235" s="441"/>
      <c r="AG235" s="441"/>
      <c r="AH235" s="441"/>
    </row>
    <row r="236" spans="1:34" ht="12.75" customHeight="1">
      <c r="A236" s="441"/>
      <c r="B236" s="441"/>
      <c r="C236" s="441"/>
      <c r="D236" s="441"/>
      <c r="E236" s="441"/>
      <c r="F236" s="441"/>
      <c r="G236" s="441"/>
      <c r="H236" s="441"/>
      <c r="I236" s="441"/>
      <c r="J236" s="441"/>
      <c r="K236" s="441"/>
      <c r="L236" s="441"/>
      <c r="M236" s="441"/>
      <c r="N236" s="441"/>
      <c r="O236" s="441"/>
      <c r="P236" s="441"/>
      <c r="Q236" s="441"/>
      <c r="R236" s="441"/>
      <c r="S236" s="441"/>
      <c r="T236" s="441"/>
      <c r="U236" s="441"/>
      <c r="V236" s="441"/>
      <c r="W236" s="441"/>
      <c r="X236" s="441"/>
      <c r="Y236" s="441"/>
      <c r="Z236" s="441"/>
      <c r="AA236" s="441"/>
      <c r="AB236" s="441"/>
      <c r="AC236" s="441"/>
      <c r="AD236" s="441"/>
      <c r="AE236" s="441"/>
      <c r="AF236" s="441"/>
      <c r="AG236" s="441"/>
      <c r="AH236" s="441"/>
    </row>
    <row r="237" spans="1:34" ht="12.75" customHeight="1">
      <c r="A237" s="441"/>
      <c r="B237" s="441"/>
      <c r="C237" s="441"/>
      <c r="D237" s="441"/>
      <c r="E237" s="441"/>
      <c r="F237" s="441"/>
      <c r="G237" s="441"/>
      <c r="H237" s="441"/>
      <c r="I237" s="441"/>
      <c r="J237" s="441"/>
      <c r="K237" s="441"/>
      <c r="L237" s="441"/>
      <c r="M237" s="441"/>
      <c r="N237" s="441"/>
      <c r="O237" s="441"/>
      <c r="P237" s="441"/>
      <c r="Q237" s="441"/>
      <c r="R237" s="441"/>
      <c r="S237" s="441"/>
      <c r="T237" s="441"/>
      <c r="U237" s="441"/>
      <c r="V237" s="441"/>
      <c r="W237" s="441"/>
      <c r="X237" s="441"/>
      <c r="Y237" s="441"/>
      <c r="Z237" s="441"/>
      <c r="AA237" s="441"/>
      <c r="AB237" s="441"/>
      <c r="AC237" s="441"/>
      <c r="AD237" s="441"/>
      <c r="AE237" s="441"/>
      <c r="AF237" s="441"/>
      <c r="AG237" s="441"/>
      <c r="AH237" s="441"/>
    </row>
    <row r="238" spans="1:34" ht="12.75" customHeight="1">
      <c r="A238" s="441"/>
      <c r="B238" s="441"/>
      <c r="C238" s="441"/>
      <c r="D238" s="441"/>
      <c r="E238" s="441"/>
      <c r="F238" s="441"/>
      <c r="G238" s="441"/>
      <c r="H238" s="441"/>
      <c r="I238" s="441"/>
      <c r="J238" s="441"/>
      <c r="K238" s="441"/>
      <c r="L238" s="441"/>
      <c r="M238" s="441"/>
      <c r="N238" s="441"/>
      <c r="O238" s="441"/>
      <c r="P238" s="441"/>
      <c r="Q238" s="441"/>
      <c r="R238" s="441"/>
      <c r="S238" s="441"/>
      <c r="T238" s="441"/>
      <c r="U238" s="441"/>
      <c r="V238" s="441"/>
      <c r="W238" s="441"/>
      <c r="X238" s="441"/>
      <c r="Y238" s="441"/>
      <c r="Z238" s="441"/>
      <c r="AA238" s="441"/>
      <c r="AB238" s="441"/>
      <c r="AC238" s="441"/>
      <c r="AD238" s="441"/>
      <c r="AE238" s="441"/>
      <c r="AF238" s="441"/>
      <c r="AG238" s="441"/>
      <c r="AH238" s="441"/>
    </row>
    <row r="239" spans="1:34" ht="12.75" customHeight="1">
      <c r="A239" s="441"/>
      <c r="B239" s="441"/>
      <c r="C239" s="441"/>
      <c r="D239" s="441"/>
      <c r="E239" s="441"/>
      <c r="F239" s="441"/>
      <c r="G239" s="441"/>
      <c r="H239" s="441"/>
      <c r="I239" s="441"/>
      <c r="J239" s="441"/>
      <c r="K239" s="441"/>
      <c r="L239" s="441"/>
      <c r="M239" s="441"/>
      <c r="N239" s="441"/>
      <c r="O239" s="441"/>
      <c r="P239" s="441"/>
      <c r="Q239" s="441"/>
      <c r="R239" s="441"/>
      <c r="S239" s="441"/>
      <c r="T239" s="441"/>
      <c r="U239" s="441"/>
      <c r="V239" s="441"/>
      <c r="W239" s="441"/>
      <c r="X239" s="441"/>
      <c r="Y239" s="441"/>
      <c r="Z239" s="441"/>
      <c r="AA239" s="441"/>
      <c r="AB239" s="441"/>
      <c r="AC239" s="441"/>
      <c r="AD239" s="441"/>
      <c r="AE239" s="441"/>
      <c r="AF239" s="441"/>
      <c r="AG239" s="441"/>
      <c r="AH239" s="441"/>
    </row>
    <row r="240" spans="1:34" ht="12.75" customHeight="1">
      <c r="A240" s="441"/>
      <c r="B240" s="441"/>
      <c r="C240" s="441"/>
      <c r="D240" s="441"/>
      <c r="E240" s="441"/>
      <c r="F240" s="441"/>
      <c r="G240" s="441"/>
      <c r="H240" s="441"/>
      <c r="I240" s="441"/>
      <c r="J240" s="441"/>
      <c r="K240" s="441"/>
      <c r="L240" s="441"/>
      <c r="M240" s="441"/>
      <c r="N240" s="441"/>
      <c r="O240" s="441"/>
      <c r="P240" s="441"/>
      <c r="Q240" s="441"/>
      <c r="R240" s="441"/>
      <c r="S240" s="441"/>
      <c r="T240" s="441"/>
      <c r="U240" s="441"/>
      <c r="V240" s="441"/>
      <c r="W240" s="441"/>
      <c r="X240" s="441"/>
      <c r="Y240" s="441"/>
      <c r="Z240" s="441"/>
      <c r="AA240" s="441"/>
      <c r="AB240" s="441"/>
      <c r="AC240" s="441"/>
      <c r="AD240" s="441"/>
      <c r="AE240" s="441"/>
      <c r="AF240" s="441"/>
      <c r="AG240" s="441"/>
      <c r="AH240" s="441"/>
    </row>
    <row r="241" spans="1:34" ht="12.75" customHeight="1">
      <c r="A241" s="441"/>
      <c r="B241" s="441"/>
      <c r="C241" s="441"/>
      <c r="D241" s="441"/>
      <c r="E241" s="441"/>
      <c r="F241" s="441"/>
      <c r="G241" s="441"/>
      <c r="H241" s="441"/>
      <c r="I241" s="441"/>
      <c r="J241" s="441"/>
      <c r="K241" s="441"/>
      <c r="L241" s="441"/>
      <c r="M241" s="441"/>
      <c r="N241" s="441"/>
      <c r="O241" s="441"/>
      <c r="P241" s="441"/>
      <c r="Q241" s="441"/>
      <c r="R241" s="441"/>
      <c r="S241" s="441"/>
      <c r="T241" s="441"/>
      <c r="U241" s="441"/>
      <c r="V241" s="441"/>
      <c r="W241" s="441"/>
      <c r="X241" s="441"/>
      <c r="Y241" s="441"/>
      <c r="Z241" s="441"/>
      <c r="AA241" s="441"/>
      <c r="AB241" s="441"/>
      <c r="AC241" s="441"/>
      <c r="AD241" s="441"/>
      <c r="AE241" s="441"/>
      <c r="AF241" s="441"/>
      <c r="AG241" s="441"/>
      <c r="AH241" s="441"/>
    </row>
    <row r="242" spans="1:34" ht="12.75" customHeight="1">
      <c r="A242" s="441"/>
      <c r="B242" s="441"/>
      <c r="C242" s="441"/>
      <c r="D242" s="441"/>
      <c r="E242" s="441"/>
      <c r="F242" s="441"/>
      <c r="G242" s="441"/>
      <c r="H242" s="441"/>
      <c r="I242" s="441"/>
      <c r="J242" s="441"/>
      <c r="K242" s="441"/>
      <c r="L242" s="441"/>
      <c r="M242" s="441"/>
      <c r="N242" s="441"/>
      <c r="O242" s="441"/>
      <c r="P242" s="441"/>
      <c r="Q242" s="441"/>
      <c r="R242" s="441"/>
      <c r="S242" s="441"/>
      <c r="T242" s="441"/>
      <c r="U242" s="441"/>
      <c r="V242" s="441"/>
      <c r="W242" s="441"/>
      <c r="X242" s="441"/>
      <c r="Y242" s="441"/>
      <c r="Z242" s="441"/>
      <c r="AA242" s="441"/>
      <c r="AB242" s="441"/>
      <c r="AC242" s="441"/>
      <c r="AD242" s="441"/>
      <c r="AE242" s="441"/>
      <c r="AF242" s="441"/>
      <c r="AG242" s="441"/>
      <c r="AH242" s="441"/>
    </row>
    <row r="243" spans="1:34" ht="12.75" customHeight="1">
      <c r="A243" s="441"/>
      <c r="B243" s="441"/>
      <c r="C243" s="441"/>
      <c r="D243" s="441"/>
      <c r="E243" s="441"/>
      <c r="F243" s="441"/>
      <c r="G243" s="441"/>
      <c r="H243" s="441"/>
      <c r="I243" s="441"/>
      <c r="J243" s="441"/>
      <c r="K243" s="441"/>
      <c r="L243" s="441"/>
      <c r="M243" s="441"/>
      <c r="N243" s="441"/>
      <c r="O243" s="441"/>
      <c r="P243" s="441"/>
      <c r="Q243" s="441"/>
      <c r="R243" s="441"/>
      <c r="S243" s="441"/>
      <c r="T243" s="441"/>
      <c r="U243" s="441"/>
      <c r="V243" s="441"/>
      <c r="W243" s="441"/>
      <c r="X243" s="441"/>
      <c r="Y243" s="441"/>
      <c r="Z243" s="441"/>
      <c r="AA243" s="441"/>
      <c r="AB243" s="441"/>
      <c r="AC243" s="441"/>
      <c r="AD243" s="441"/>
      <c r="AE243" s="441"/>
      <c r="AF243" s="441"/>
      <c r="AG243" s="441"/>
      <c r="AH243" s="441"/>
    </row>
    <row r="244" spans="1:34" ht="12.75" customHeight="1">
      <c r="A244" s="441"/>
      <c r="B244" s="441"/>
      <c r="C244" s="441"/>
      <c r="D244" s="441"/>
      <c r="E244" s="441"/>
      <c r="F244" s="441"/>
      <c r="G244" s="441"/>
      <c r="H244" s="441"/>
      <c r="I244" s="441"/>
      <c r="J244" s="441"/>
      <c r="K244" s="441"/>
      <c r="L244" s="441"/>
      <c r="M244" s="441"/>
      <c r="N244" s="441"/>
      <c r="O244" s="441"/>
      <c r="P244" s="441"/>
      <c r="Q244" s="441"/>
      <c r="R244" s="441"/>
      <c r="S244" s="441"/>
      <c r="T244" s="441"/>
      <c r="U244" s="441"/>
      <c r="V244" s="441"/>
      <c r="W244" s="441"/>
      <c r="X244" s="441"/>
      <c r="Y244" s="441"/>
      <c r="Z244" s="441"/>
      <c r="AA244" s="441"/>
      <c r="AB244" s="441"/>
      <c r="AC244" s="441"/>
      <c r="AD244" s="441"/>
      <c r="AE244" s="441"/>
      <c r="AF244" s="441"/>
      <c r="AG244" s="441"/>
      <c r="AH244" s="441"/>
    </row>
    <row r="245" spans="1:34" ht="12.75" customHeight="1">
      <c r="A245" s="441"/>
      <c r="B245" s="441"/>
      <c r="C245" s="441"/>
      <c r="D245" s="441"/>
      <c r="E245" s="441"/>
      <c r="F245" s="441"/>
      <c r="G245" s="441"/>
      <c r="H245" s="441"/>
      <c r="I245" s="441"/>
      <c r="J245" s="441"/>
      <c r="K245" s="441"/>
      <c r="L245" s="441"/>
      <c r="M245" s="441"/>
      <c r="N245" s="441"/>
      <c r="O245" s="441"/>
      <c r="P245" s="441"/>
      <c r="Q245" s="441"/>
      <c r="R245" s="441"/>
      <c r="S245" s="441"/>
      <c r="T245" s="441"/>
      <c r="U245" s="441"/>
      <c r="V245" s="441"/>
      <c r="W245" s="441"/>
      <c r="X245" s="441"/>
      <c r="Y245" s="441"/>
      <c r="Z245" s="441"/>
      <c r="AA245" s="441"/>
      <c r="AB245" s="441"/>
      <c r="AC245" s="441"/>
      <c r="AD245" s="441"/>
      <c r="AE245" s="441"/>
      <c r="AF245" s="441"/>
      <c r="AG245" s="441"/>
      <c r="AH245" s="441"/>
    </row>
    <row r="246" spans="1:34" ht="12.75" customHeight="1">
      <c r="A246" s="441"/>
      <c r="B246" s="441"/>
      <c r="C246" s="441"/>
      <c r="D246" s="441"/>
      <c r="E246" s="441"/>
      <c r="F246" s="441"/>
      <c r="G246" s="441"/>
      <c r="H246" s="441"/>
      <c r="I246" s="441"/>
      <c r="J246" s="441"/>
      <c r="K246" s="441"/>
      <c r="L246" s="441"/>
      <c r="M246" s="441"/>
      <c r="N246" s="441"/>
      <c r="O246" s="441"/>
      <c r="P246" s="441"/>
      <c r="Q246" s="441"/>
      <c r="R246" s="441"/>
      <c r="S246" s="441"/>
      <c r="T246" s="441"/>
      <c r="U246" s="441"/>
      <c r="V246" s="441"/>
      <c r="W246" s="441"/>
      <c r="X246" s="441"/>
      <c r="Y246" s="441"/>
      <c r="Z246" s="441"/>
      <c r="AA246" s="441"/>
      <c r="AB246" s="441"/>
      <c r="AC246" s="441"/>
      <c r="AD246" s="441"/>
      <c r="AE246" s="441"/>
      <c r="AF246" s="441"/>
      <c r="AG246" s="441"/>
      <c r="AH246" s="441"/>
    </row>
    <row r="247" spans="1:34" ht="12.75" customHeight="1">
      <c r="A247" s="441"/>
      <c r="B247" s="441"/>
      <c r="C247" s="441"/>
      <c r="D247" s="441"/>
      <c r="E247" s="441"/>
      <c r="F247" s="441"/>
      <c r="G247" s="441"/>
      <c r="H247" s="441"/>
      <c r="I247" s="441"/>
      <c r="J247" s="441"/>
      <c r="K247" s="441"/>
      <c r="L247" s="441"/>
      <c r="M247" s="441"/>
      <c r="N247" s="441"/>
      <c r="O247" s="441"/>
      <c r="P247" s="441"/>
      <c r="Q247" s="441"/>
      <c r="R247" s="441"/>
      <c r="S247" s="441"/>
      <c r="T247" s="441"/>
      <c r="U247" s="441"/>
      <c r="V247" s="441"/>
      <c r="W247" s="441"/>
      <c r="X247" s="441"/>
      <c r="Y247" s="441"/>
      <c r="Z247" s="441"/>
      <c r="AA247" s="441"/>
      <c r="AB247" s="441"/>
      <c r="AC247" s="441"/>
      <c r="AD247" s="441"/>
      <c r="AE247" s="441"/>
      <c r="AF247" s="441"/>
      <c r="AG247" s="441"/>
      <c r="AH247" s="441"/>
    </row>
    <row r="248" spans="1:34" ht="12.75" customHeight="1">
      <c r="A248" s="441"/>
      <c r="B248" s="441"/>
      <c r="C248" s="441"/>
      <c r="D248" s="441"/>
      <c r="E248" s="441"/>
      <c r="F248" s="441"/>
      <c r="G248" s="441"/>
      <c r="H248" s="441"/>
      <c r="I248" s="441"/>
      <c r="J248" s="441"/>
      <c r="K248" s="441"/>
      <c r="L248" s="441"/>
      <c r="M248" s="441"/>
      <c r="N248" s="441"/>
      <c r="O248" s="441"/>
      <c r="P248" s="441"/>
      <c r="Q248" s="441"/>
      <c r="R248" s="441"/>
      <c r="S248" s="441"/>
      <c r="T248" s="441"/>
      <c r="U248" s="441"/>
      <c r="V248" s="441"/>
      <c r="W248" s="441"/>
      <c r="X248" s="441"/>
      <c r="Y248" s="441"/>
      <c r="Z248" s="441"/>
      <c r="AA248" s="441"/>
      <c r="AB248" s="441"/>
      <c r="AC248" s="441"/>
      <c r="AD248" s="441"/>
      <c r="AE248" s="441"/>
      <c r="AF248" s="441"/>
      <c r="AG248" s="441"/>
      <c r="AH248" s="441"/>
    </row>
    <row r="249" spans="1:34" ht="12.75" customHeight="1">
      <c r="A249" s="441"/>
      <c r="B249" s="441"/>
      <c r="C249" s="441"/>
      <c r="D249" s="441"/>
      <c r="E249" s="441"/>
      <c r="F249" s="441"/>
      <c r="G249" s="441"/>
      <c r="H249" s="441"/>
      <c r="I249" s="441"/>
      <c r="J249" s="441"/>
      <c r="K249" s="441"/>
      <c r="L249" s="441"/>
      <c r="M249" s="441"/>
      <c r="N249" s="441"/>
      <c r="O249" s="441"/>
      <c r="P249" s="441"/>
      <c r="Q249" s="441"/>
      <c r="R249" s="441"/>
      <c r="S249" s="441"/>
      <c r="T249" s="441"/>
      <c r="U249" s="441"/>
      <c r="V249" s="441"/>
      <c r="W249" s="441"/>
      <c r="X249" s="441"/>
      <c r="Y249" s="441"/>
      <c r="Z249" s="441"/>
      <c r="AA249" s="441"/>
      <c r="AB249" s="441"/>
      <c r="AC249" s="441"/>
      <c r="AD249" s="441"/>
      <c r="AE249" s="441"/>
      <c r="AF249" s="441"/>
      <c r="AG249" s="441"/>
      <c r="AH249" s="441"/>
    </row>
    <row r="250" spans="1:34" ht="12.75" customHeight="1">
      <c r="A250" s="441"/>
      <c r="B250" s="441"/>
      <c r="C250" s="441"/>
      <c r="D250" s="441"/>
      <c r="E250" s="441"/>
      <c r="F250" s="441"/>
      <c r="G250" s="441"/>
      <c r="H250" s="441"/>
      <c r="I250" s="441"/>
      <c r="J250" s="441"/>
      <c r="K250" s="441"/>
      <c r="L250" s="441"/>
      <c r="M250" s="441"/>
      <c r="N250" s="441"/>
      <c r="O250" s="441"/>
      <c r="P250" s="441"/>
      <c r="Q250" s="441"/>
      <c r="R250" s="441"/>
      <c r="S250" s="441"/>
      <c r="T250" s="441"/>
      <c r="U250" s="441"/>
      <c r="V250" s="441"/>
      <c r="W250" s="441"/>
      <c r="X250" s="441"/>
      <c r="Y250" s="441"/>
      <c r="Z250" s="441"/>
      <c r="AA250" s="441"/>
      <c r="AB250" s="441"/>
      <c r="AC250" s="441"/>
      <c r="AD250" s="441"/>
      <c r="AE250" s="441"/>
      <c r="AF250" s="441"/>
      <c r="AG250" s="441"/>
      <c r="AH250" s="441"/>
    </row>
    <row r="251" spans="1:34" ht="12.75" customHeight="1">
      <c r="A251" s="441"/>
      <c r="B251" s="441"/>
      <c r="C251" s="441"/>
      <c r="D251" s="441"/>
      <c r="E251" s="441"/>
      <c r="F251" s="441"/>
      <c r="G251" s="441"/>
      <c r="H251" s="441"/>
      <c r="I251" s="441"/>
      <c r="J251" s="441"/>
      <c r="K251" s="441"/>
      <c r="L251" s="441"/>
      <c r="M251" s="441"/>
      <c r="N251" s="441"/>
      <c r="O251" s="441"/>
      <c r="P251" s="441"/>
      <c r="Q251" s="441"/>
      <c r="R251" s="441"/>
      <c r="S251" s="441"/>
      <c r="T251" s="441"/>
      <c r="U251" s="441"/>
      <c r="V251" s="441"/>
      <c r="W251" s="441"/>
      <c r="X251" s="441"/>
      <c r="Y251" s="441"/>
      <c r="Z251" s="441"/>
      <c r="AA251" s="441"/>
      <c r="AB251" s="441"/>
      <c r="AC251" s="441"/>
      <c r="AD251" s="441"/>
      <c r="AE251" s="441"/>
      <c r="AF251" s="441"/>
      <c r="AG251" s="441"/>
      <c r="AH251" s="441"/>
    </row>
    <row r="252" spans="1:34" ht="12.75" customHeight="1">
      <c r="A252" s="441"/>
      <c r="B252" s="441"/>
      <c r="C252" s="441"/>
      <c r="D252" s="441"/>
      <c r="E252" s="441"/>
      <c r="F252" s="441"/>
      <c r="G252" s="441"/>
      <c r="H252" s="441"/>
      <c r="I252" s="441"/>
      <c r="J252" s="441"/>
      <c r="K252" s="441"/>
      <c r="L252" s="441"/>
      <c r="M252" s="441"/>
      <c r="N252" s="441"/>
      <c r="O252" s="441"/>
      <c r="P252" s="441"/>
      <c r="Q252" s="441"/>
      <c r="R252" s="441"/>
      <c r="S252" s="441"/>
      <c r="T252" s="441"/>
      <c r="U252" s="441"/>
      <c r="V252" s="441"/>
      <c r="W252" s="441"/>
      <c r="X252" s="441"/>
      <c r="Y252" s="441"/>
      <c r="Z252" s="441"/>
      <c r="AA252" s="441"/>
      <c r="AB252" s="441"/>
      <c r="AC252" s="441"/>
      <c r="AD252" s="441"/>
      <c r="AE252" s="441"/>
      <c r="AF252" s="441"/>
      <c r="AG252" s="441"/>
      <c r="AH252" s="441"/>
    </row>
    <row r="253" spans="1:34" ht="12.75" customHeight="1">
      <c r="A253" s="441"/>
      <c r="B253" s="441"/>
      <c r="C253" s="441"/>
      <c r="D253" s="441"/>
      <c r="E253" s="441"/>
      <c r="F253" s="441"/>
      <c r="G253" s="441"/>
      <c r="H253" s="441"/>
      <c r="I253" s="441"/>
      <c r="J253" s="441"/>
      <c r="K253" s="441"/>
      <c r="L253" s="441"/>
      <c r="M253" s="441"/>
      <c r="N253" s="441"/>
      <c r="O253" s="441"/>
      <c r="P253" s="441"/>
      <c r="Q253" s="441"/>
      <c r="R253" s="441"/>
      <c r="S253" s="441"/>
      <c r="T253" s="441"/>
      <c r="U253" s="441"/>
      <c r="V253" s="441"/>
      <c r="W253" s="441"/>
      <c r="X253" s="441"/>
      <c r="Y253" s="441"/>
      <c r="Z253" s="441"/>
      <c r="AA253" s="441"/>
      <c r="AB253" s="441"/>
      <c r="AC253" s="441"/>
      <c r="AD253" s="441"/>
      <c r="AE253" s="441"/>
      <c r="AF253" s="441"/>
      <c r="AG253" s="441"/>
      <c r="AH253" s="441"/>
    </row>
    <row r="254" spans="1:34" ht="12.75" customHeight="1">
      <c r="A254" s="441"/>
      <c r="B254" s="441"/>
      <c r="C254" s="441"/>
      <c r="D254" s="441"/>
      <c r="E254" s="441"/>
      <c r="F254" s="441"/>
      <c r="G254" s="441"/>
      <c r="H254" s="441"/>
      <c r="I254" s="441"/>
      <c r="J254" s="441"/>
      <c r="K254" s="441"/>
      <c r="L254" s="441"/>
      <c r="M254" s="441"/>
      <c r="N254" s="441"/>
      <c r="O254" s="441"/>
      <c r="P254" s="441"/>
      <c r="Q254" s="441"/>
      <c r="R254" s="441"/>
      <c r="S254" s="441"/>
      <c r="T254" s="441"/>
      <c r="U254" s="441"/>
      <c r="V254" s="441"/>
      <c r="W254" s="441"/>
      <c r="X254" s="441"/>
      <c r="Y254" s="441"/>
      <c r="Z254" s="441"/>
      <c r="AA254" s="441"/>
      <c r="AB254" s="441"/>
      <c r="AC254" s="441"/>
      <c r="AD254" s="441"/>
      <c r="AE254" s="441"/>
      <c r="AF254" s="441"/>
      <c r="AG254" s="441"/>
      <c r="AH254" s="441"/>
    </row>
    <row r="255" spans="1:34" ht="12.75" customHeight="1">
      <c r="A255" s="441"/>
      <c r="B255" s="441"/>
      <c r="C255" s="441"/>
      <c r="D255" s="441"/>
      <c r="E255" s="441"/>
      <c r="F255" s="441"/>
      <c r="G255" s="441"/>
      <c r="H255" s="441"/>
      <c r="I255" s="441"/>
      <c r="J255" s="441"/>
      <c r="K255" s="441"/>
      <c r="L255" s="441"/>
      <c r="M255" s="441"/>
      <c r="N255" s="441"/>
      <c r="O255" s="441"/>
      <c r="P255" s="441"/>
      <c r="Q255" s="441"/>
      <c r="R255" s="441"/>
      <c r="S255" s="441"/>
      <c r="T255" s="441"/>
      <c r="U255" s="441"/>
      <c r="V255" s="441"/>
      <c r="W255" s="441"/>
      <c r="X255" s="441"/>
      <c r="Y255" s="441"/>
      <c r="Z255" s="441"/>
      <c r="AA255" s="441"/>
      <c r="AB255" s="441"/>
      <c r="AC255" s="441"/>
      <c r="AD255" s="441"/>
      <c r="AE255" s="441"/>
      <c r="AF255" s="441"/>
      <c r="AG255" s="441"/>
      <c r="AH255" s="441"/>
    </row>
    <row r="256" spans="1:34" ht="12.75" customHeight="1">
      <c r="A256" s="441"/>
      <c r="B256" s="441"/>
      <c r="C256" s="441"/>
      <c r="D256" s="441"/>
      <c r="E256" s="441"/>
      <c r="F256" s="441"/>
      <c r="G256" s="441"/>
      <c r="H256" s="441"/>
      <c r="I256" s="441"/>
      <c r="J256" s="441"/>
      <c r="K256" s="441"/>
      <c r="L256" s="441"/>
      <c r="M256" s="441"/>
      <c r="N256" s="441"/>
      <c r="O256" s="441"/>
      <c r="P256" s="441"/>
      <c r="Q256" s="441"/>
      <c r="R256" s="441"/>
      <c r="S256" s="441"/>
      <c r="T256" s="441"/>
      <c r="U256" s="441"/>
      <c r="V256" s="441"/>
      <c r="W256" s="441"/>
      <c r="X256" s="441"/>
      <c r="Y256" s="441"/>
      <c r="Z256" s="441"/>
      <c r="AA256" s="441"/>
      <c r="AB256" s="441"/>
      <c r="AC256" s="441"/>
      <c r="AD256" s="441"/>
      <c r="AE256" s="441"/>
      <c r="AF256" s="441"/>
      <c r="AG256" s="441"/>
      <c r="AH256" s="441"/>
    </row>
    <row r="257" spans="1:34" ht="12.75" customHeight="1">
      <c r="A257" s="441"/>
      <c r="B257" s="441"/>
      <c r="C257" s="441"/>
      <c r="D257" s="441"/>
      <c r="E257" s="441"/>
      <c r="F257" s="441"/>
      <c r="G257" s="441"/>
      <c r="H257" s="441"/>
      <c r="I257" s="441"/>
      <c r="J257" s="441"/>
      <c r="K257" s="441"/>
      <c r="L257" s="441"/>
      <c r="M257" s="441"/>
      <c r="N257" s="441"/>
      <c r="O257" s="441"/>
      <c r="P257" s="441"/>
      <c r="Q257" s="441"/>
      <c r="R257" s="441"/>
      <c r="S257" s="441"/>
      <c r="T257" s="441"/>
      <c r="U257" s="441"/>
      <c r="V257" s="441"/>
      <c r="W257" s="441"/>
      <c r="X257" s="441"/>
      <c r="Y257" s="441"/>
      <c r="Z257" s="441"/>
      <c r="AA257" s="441"/>
      <c r="AB257" s="441"/>
      <c r="AC257" s="441"/>
      <c r="AD257" s="441"/>
      <c r="AE257" s="441"/>
      <c r="AF257" s="441"/>
      <c r="AG257" s="441"/>
      <c r="AH257" s="441"/>
    </row>
    <row r="258" spans="1:34" ht="12.75" customHeight="1">
      <c r="A258" s="441"/>
      <c r="B258" s="441"/>
      <c r="C258" s="441"/>
      <c r="D258" s="441"/>
      <c r="E258" s="441"/>
      <c r="F258" s="441"/>
      <c r="G258" s="441"/>
      <c r="H258" s="441"/>
      <c r="I258" s="441"/>
      <c r="J258" s="441"/>
      <c r="K258" s="441"/>
      <c r="L258" s="441"/>
      <c r="M258" s="441"/>
      <c r="N258" s="441"/>
      <c r="O258" s="441"/>
      <c r="P258" s="441"/>
      <c r="Q258" s="441"/>
      <c r="R258" s="441"/>
      <c r="S258" s="441"/>
      <c r="T258" s="441"/>
      <c r="U258" s="441"/>
      <c r="V258" s="441"/>
      <c r="W258" s="441"/>
      <c r="X258" s="441"/>
      <c r="Y258" s="441"/>
      <c r="Z258" s="441"/>
      <c r="AA258" s="441"/>
      <c r="AB258" s="441"/>
      <c r="AC258" s="441"/>
      <c r="AD258" s="441"/>
      <c r="AE258" s="441"/>
      <c r="AF258" s="441"/>
      <c r="AG258" s="441"/>
      <c r="AH258" s="441"/>
    </row>
    <row r="259" spans="1:34" ht="12.75" customHeight="1">
      <c r="A259" s="441"/>
      <c r="B259" s="441"/>
      <c r="C259" s="441"/>
      <c r="D259" s="441"/>
      <c r="E259" s="441"/>
      <c r="F259" s="441"/>
      <c r="G259" s="441"/>
      <c r="H259" s="441"/>
      <c r="I259" s="441"/>
      <c r="J259" s="441"/>
      <c r="K259" s="441"/>
      <c r="L259" s="441"/>
      <c r="M259" s="441"/>
      <c r="N259" s="441"/>
      <c r="O259" s="441"/>
      <c r="P259" s="441"/>
      <c r="Q259" s="441"/>
      <c r="R259" s="441"/>
      <c r="S259" s="441"/>
      <c r="T259" s="441"/>
      <c r="U259" s="441"/>
      <c r="V259" s="441"/>
      <c r="W259" s="441"/>
      <c r="X259" s="441"/>
      <c r="Y259" s="441"/>
      <c r="Z259" s="441"/>
      <c r="AA259" s="441"/>
      <c r="AB259" s="441"/>
      <c r="AC259" s="441"/>
      <c r="AD259" s="441"/>
      <c r="AE259" s="441"/>
      <c r="AF259" s="441"/>
      <c r="AG259" s="441"/>
      <c r="AH259" s="441"/>
    </row>
    <row r="260" spans="1:34" ht="12.75" customHeight="1">
      <c r="A260" s="441"/>
      <c r="B260" s="441"/>
      <c r="C260" s="441"/>
      <c r="D260" s="441"/>
      <c r="E260" s="441"/>
      <c r="F260" s="441"/>
      <c r="G260" s="441"/>
      <c r="H260" s="441"/>
      <c r="I260" s="441"/>
      <c r="J260" s="441"/>
      <c r="K260" s="441"/>
      <c r="L260" s="441"/>
      <c r="M260" s="441"/>
      <c r="N260" s="441"/>
      <c r="O260" s="441"/>
      <c r="P260" s="441"/>
      <c r="Q260" s="441"/>
      <c r="R260" s="441"/>
      <c r="S260" s="441"/>
      <c r="T260" s="441"/>
      <c r="U260" s="441"/>
      <c r="V260" s="441"/>
      <c r="W260" s="441"/>
      <c r="X260" s="441"/>
      <c r="Y260" s="441"/>
      <c r="Z260" s="441"/>
      <c r="AA260" s="441"/>
      <c r="AB260" s="441"/>
      <c r="AC260" s="441"/>
      <c r="AD260" s="441"/>
      <c r="AE260" s="441"/>
      <c r="AF260" s="441"/>
      <c r="AG260" s="441"/>
      <c r="AH260" s="441"/>
    </row>
    <row r="261" spans="1:34" ht="12.75" customHeight="1">
      <c r="A261" s="441"/>
      <c r="B261" s="441"/>
      <c r="C261" s="441"/>
      <c r="D261" s="441"/>
      <c r="E261" s="441"/>
      <c r="F261" s="441"/>
      <c r="G261" s="441"/>
      <c r="H261" s="441"/>
      <c r="I261" s="441"/>
      <c r="J261" s="441"/>
      <c r="K261" s="441"/>
      <c r="L261" s="441"/>
      <c r="M261" s="441"/>
      <c r="N261" s="441"/>
      <c r="O261" s="441"/>
      <c r="P261" s="441"/>
      <c r="Q261" s="441"/>
      <c r="R261" s="441"/>
      <c r="S261" s="441"/>
      <c r="T261" s="441"/>
      <c r="U261" s="441"/>
      <c r="V261" s="441"/>
      <c r="W261" s="441"/>
      <c r="X261" s="441"/>
      <c r="Y261" s="441"/>
      <c r="Z261" s="441"/>
      <c r="AA261" s="441"/>
      <c r="AB261" s="441"/>
      <c r="AC261" s="441"/>
      <c r="AD261" s="441"/>
      <c r="AE261" s="441"/>
      <c r="AF261" s="441"/>
      <c r="AG261" s="441"/>
      <c r="AH261" s="441"/>
    </row>
    <row r="262" spans="1:34" ht="12.75" customHeight="1">
      <c r="A262" s="441"/>
      <c r="B262" s="441"/>
      <c r="C262" s="441"/>
      <c r="D262" s="441"/>
      <c r="E262" s="441"/>
      <c r="F262" s="441"/>
      <c r="G262" s="441"/>
      <c r="H262" s="441"/>
      <c r="I262" s="441"/>
      <c r="J262" s="441"/>
      <c r="K262" s="441"/>
      <c r="L262" s="441"/>
      <c r="M262" s="441"/>
      <c r="N262" s="441"/>
      <c r="O262" s="441"/>
      <c r="P262" s="441"/>
      <c r="Q262" s="441"/>
      <c r="R262" s="441"/>
      <c r="S262" s="441"/>
      <c r="T262" s="441"/>
      <c r="U262" s="441"/>
      <c r="V262" s="441"/>
      <c r="W262" s="441"/>
      <c r="X262" s="441"/>
      <c r="Y262" s="441"/>
      <c r="Z262" s="441"/>
      <c r="AA262" s="441"/>
      <c r="AB262" s="441"/>
      <c r="AC262" s="441"/>
      <c r="AD262" s="441"/>
      <c r="AE262" s="441"/>
      <c r="AF262" s="441"/>
      <c r="AG262" s="441"/>
      <c r="AH262" s="441"/>
    </row>
    <row r="263" spans="1:34" ht="12.75" customHeight="1">
      <c r="A263" s="441"/>
      <c r="B263" s="441"/>
      <c r="C263" s="441"/>
      <c r="D263" s="441"/>
      <c r="E263" s="441"/>
      <c r="F263" s="441"/>
      <c r="G263" s="441"/>
      <c r="H263" s="441"/>
      <c r="I263" s="441"/>
      <c r="J263" s="441"/>
      <c r="K263" s="441"/>
      <c r="L263" s="441"/>
      <c r="M263" s="441"/>
      <c r="N263" s="441"/>
      <c r="O263" s="441"/>
      <c r="P263" s="441"/>
      <c r="Q263" s="441"/>
      <c r="R263" s="441"/>
      <c r="S263" s="441"/>
      <c r="T263" s="441"/>
      <c r="U263" s="441"/>
      <c r="V263" s="441"/>
      <c r="W263" s="441"/>
      <c r="X263" s="441"/>
      <c r="Y263" s="441"/>
      <c r="Z263" s="441"/>
      <c r="AA263" s="441"/>
      <c r="AB263" s="441"/>
      <c r="AC263" s="441"/>
      <c r="AD263" s="441"/>
      <c r="AE263" s="441"/>
      <c r="AF263" s="441"/>
      <c r="AG263" s="441"/>
      <c r="AH263" s="441"/>
    </row>
    <row r="264" spans="1:34" ht="12.75" customHeight="1">
      <c r="A264" s="441"/>
      <c r="B264" s="441"/>
      <c r="C264" s="441"/>
      <c r="D264" s="441"/>
      <c r="E264" s="441"/>
      <c r="F264" s="441"/>
      <c r="G264" s="441"/>
      <c r="H264" s="441"/>
      <c r="I264" s="441"/>
      <c r="J264" s="441"/>
      <c r="K264" s="441"/>
      <c r="L264" s="441"/>
      <c r="M264" s="441"/>
      <c r="N264" s="441"/>
      <c r="O264" s="441"/>
      <c r="P264" s="441"/>
      <c r="Q264" s="441"/>
      <c r="R264" s="441"/>
      <c r="S264" s="441"/>
      <c r="T264" s="441"/>
      <c r="U264" s="441"/>
      <c r="V264" s="441"/>
      <c r="W264" s="441"/>
      <c r="X264" s="441"/>
      <c r="Y264" s="441"/>
      <c r="Z264" s="441"/>
      <c r="AA264" s="441"/>
      <c r="AB264" s="441"/>
      <c r="AC264" s="441"/>
      <c r="AD264" s="441"/>
      <c r="AE264" s="441"/>
      <c r="AF264" s="441"/>
      <c r="AG264" s="441"/>
      <c r="AH264" s="441"/>
    </row>
    <row r="265" spans="1:34" ht="12.75" customHeight="1">
      <c r="A265" s="441"/>
      <c r="B265" s="441"/>
      <c r="C265" s="441"/>
      <c r="D265" s="441"/>
      <c r="E265" s="441"/>
      <c r="F265" s="441"/>
      <c r="G265" s="441"/>
      <c r="H265" s="441"/>
      <c r="I265" s="441"/>
      <c r="J265" s="441"/>
      <c r="K265" s="441"/>
      <c r="L265" s="441"/>
      <c r="M265" s="441"/>
      <c r="N265" s="441"/>
      <c r="O265" s="441"/>
      <c r="P265" s="441"/>
      <c r="Q265" s="441"/>
      <c r="R265" s="441"/>
      <c r="S265" s="441"/>
      <c r="T265" s="441"/>
      <c r="U265" s="441"/>
      <c r="V265" s="441"/>
      <c r="W265" s="441"/>
      <c r="X265" s="441"/>
      <c r="Y265" s="441"/>
      <c r="Z265" s="441"/>
      <c r="AA265" s="441"/>
      <c r="AB265" s="441"/>
      <c r="AC265" s="441"/>
      <c r="AD265" s="441"/>
      <c r="AE265" s="441"/>
      <c r="AF265" s="441"/>
      <c r="AG265" s="441"/>
      <c r="AH265" s="441"/>
    </row>
    <row r="266" spans="1:34" ht="12.75" customHeight="1">
      <c r="A266" s="441"/>
      <c r="B266" s="441"/>
      <c r="C266" s="441"/>
      <c r="D266" s="441"/>
      <c r="E266" s="441"/>
      <c r="F266" s="441"/>
      <c r="G266" s="441"/>
      <c r="H266" s="441"/>
      <c r="I266" s="441"/>
      <c r="J266" s="441"/>
      <c r="K266" s="441"/>
      <c r="L266" s="441"/>
      <c r="M266" s="441"/>
      <c r="N266" s="441"/>
      <c r="O266" s="441"/>
      <c r="P266" s="441"/>
      <c r="Q266" s="441"/>
      <c r="R266" s="441"/>
      <c r="S266" s="441"/>
      <c r="T266" s="441"/>
      <c r="U266" s="441"/>
      <c r="V266" s="441"/>
      <c r="W266" s="441"/>
      <c r="X266" s="441"/>
      <c r="Y266" s="441"/>
      <c r="Z266" s="441"/>
      <c r="AA266" s="441"/>
      <c r="AB266" s="441"/>
      <c r="AC266" s="441"/>
      <c r="AD266" s="441"/>
      <c r="AE266" s="441"/>
      <c r="AF266" s="441"/>
      <c r="AG266" s="441"/>
      <c r="AH266" s="441"/>
    </row>
    <row r="267" spans="1:34" ht="12.75" customHeight="1">
      <c r="A267" s="441"/>
      <c r="B267" s="441"/>
      <c r="C267" s="441"/>
      <c r="D267" s="441"/>
      <c r="E267" s="441"/>
      <c r="F267" s="441"/>
      <c r="G267" s="441"/>
      <c r="H267" s="441"/>
      <c r="I267" s="441"/>
      <c r="J267" s="441"/>
      <c r="K267" s="441"/>
      <c r="L267" s="441"/>
      <c r="M267" s="441"/>
      <c r="N267" s="441"/>
      <c r="O267" s="441"/>
      <c r="P267" s="441"/>
      <c r="Q267" s="441"/>
      <c r="R267" s="441"/>
      <c r="S267" s="441"/>
      <c r="T267" s="441"/>
      <c r="U267" s="441"/>
      <c r="V267" s="441"/>
      <c r="W267" s="441"/>
      <c r="X267" s="441"/>
      <c r="Y267" s="441"/>
      <c r="Z267" s="441"/>
      <c r="AA267" s="441"/>
      <c r="AB267" s="441"/>
      <c r="AC267" s="441"/>
      <c r="AD267" s="441"/>
      <c r="AE267" s="441"/>
      <c r="AF267" s="441"/>
      <c r="AG267" s="441"/>
      <c r="AH267" s="441"/>
    </row>
    <row r="268" spans="1:34" ht="12.75" customHeight="1">
      <c r="A268" s="441"/>
      <c r="B268" s="441"/>
      <c r="C268" s="441"/>
      <c r="D268" s="441"/>
      <c r="E268" s="441"/>
      <c r="F268" s="441"/>
      <c r="G268" s="441"/>
      <c r="H268" s="441"/>
      <c r="I268" s="441"/>
      <c r="J268" s="441"/>
      <c r="K268" s="441"/>
      <c r="L268" s="441"/>
      <c r="M268" s="441"/>
      <c r="N268" s="441"/>
      <c r="O268" s="441"/>
      <c r="P268" s="441"/>
      <c r="Q268" s="441"/>
      <c r="R268" s="441"/>
      <c r="S268" s="441"/>
      <c r="T268" s="441"/>
      <c r="U268" s="441"/>
      <c r="V268" s="441"/>
      <c r="W268" s="441"/>
      <c r="X268" s="441"/>
      <c r="Y268" s="441"/>
      <c r="Z268" s="441"/>
      <c r="AA268" s="441"/>
      <c r="AB268" s="441"/>
      <c r="AC268" s="441"/>
      <c r="AD268" s="441"/>
      <c r="AE268" s="441"/>
      <c r="AF268" s="441"/>
      <c r="AG268" s="441"/>
      <c r="AH268" s="441"/>
    </row>
    <row r="269" spans="1:34" ht="12.75" customHeight="1">
      <c r="A269" s="441"/>
      <c r="B269" s="441"/>
      <c r="C269" s="441"/>
      <c r="D269" s="441"/>
      <c r="E269" s="441"/>
      <c r="F269" s="441"/>
      <c r="G269" s="441"/>
      <c r="H269" s="441"/>
      <c r="I269" s="441"/>
      <c r="J269" s="441"/>
      <c r="K269" s="441"/>
      <c r="L269" s="441"/>
      <c r="M269" s="441"/>
      <c r="N269" s="441"/>
      <c r="O269" s="441"/>
      <c r="P269" s="441"/>
      <c r="Q269" s="441"/>
      <c r="R269" s="441"/>
      <c r="S269" s="441"/>
      <c r="T269" s="441"/>
      <c r="U269" s="441"/>
      <c r="V269" s="441"/>
      <c r="W269" s="441"/>
      <c r="X269" s="441"/>
      <c r="Y269" s="441"/>
      <c r="Z269" s="441"/>
      <c r="AA269" s="441"/>
      <c r="AB269" s="441"/>
      <c r="AC269" s="441"/>
      <c r="AD269" s="441"/>
      <c r="AE269" s="441"/>
      <c r="AF269" s="441"/>
      <c r="AG269" s="441"/>
      <c r="AH269" s="441"/>
    </row>
    <row r="270" spans="1:34" ht="12.75" customHeight="1">
      <c r="A270" s="441"/>
      <c r="B270" s="441"/>
      <c r="C270" s="441"/>
      <c r="D270" s="441"/>
      <c r="E270" s="441"/>
      <c r="F270" s="441"/>
      <c r="G270" s="441"/>
      <c r="H270" s="441"/>
      <c r="I270" s="441"/>
      <c r="J270" s="441"/>
      <c r="K270" s="441"/>
      <c r="L270" s="441"/>
      <c r="M270" s="441"/>
      <c r="N270" s="441"/>
      <c r="O270" s="441"/>
      <c r="P270" s="441"/>
      <c r="Q270" s="441"/>
      <c r="R270" s="441"/>
      <c r="S270" s="441"/>
      <c r="T270" s="441"/>
      <c r="U270" s="441"/>
      <c r="V270" s="441"/>
      <c r="W270" s="441"/>
      <c r="X270" s="441"/>
      <c r="Y270" s="441"/>
      <c r="Z270" s="441"/>
      <c r="AA270" s="441"/>
      <c r="AB270" s="441"/>
      <c r="AC270" s="441"/>
      <c r="AD270" s="441"/>
      <c r="AE270" s="441"/>
      <c r="AF270" s="441"/>
      <c r="AG270" s="441"/>
      <c r="AH270" s="441"/>
    </row>
    <row r="271" spans="1:34" ht="12.75" customHeight="1">
      <c r="A271" s="441"/>
      <c r="B271" s="441"/>
      <c r="C271" s="441"/>
      <c r="D271" s="441"/>
      <c r="E271" s="441"/>
      <c r="F271" s="441"/>
      <c r="G271" s="441"/>
      <c r="H271" s="441"/>
      <c r="I271" s="441"/>
      <c r="J271" s="441"/>
      <c r="K271" s="441"/>
      <c r="L271" s="441"/>
      <c r="M271" s="441"/>
      <c r="N271" s="441"/>
      <c r="O271" s="441"/>
      <c r="P271" s="441"/>
      <c r="Q271" s="441"/>
      <c r="R271" s="441"/>
      <c r="S271" s="441"/>
      <c r="T271" s="441"/>
      <c r="U271" s="441"/>
      <c r="V271" s="441"/>
      <c r="W271" s="441"/>
      <c r="X271" s="441"/>
      <c r="Y271" s="441"/>
      <c r="Z271" s="441"/>
      <c r="AA271" s="441"/>
      <c r="AB271" s="441"/>
      <c r="AC271" s="441"/>
      <c r="AD271" s="441"/>
      <c r="AE271" s="441"/>
      <c r="AF271" s="441"/>
      <c r="AG271" s="441"/>
      <c r="AH271" s="441"/>
    </row>
    <row r="272" spans="1:34" ht="12.75" customHeight="1">
      <c r="A272" s="441"/>
      <c r="B272" s="441"/>
      <c r="C272" s="441"/>
      <c r="D272" s="441"/>
      <c r="E272" s="441"/>
      <c r="F272" s="441"/>
      <c r="G272" s="441"/>
      <c r="H272" s="441"/>
      <c r="I272" s="441"/>
      <c r="J272" s="441"/>
      <c r="K272" s="441"/>
      <c r="L272" s="441"/>
      <c r="M272" s="441"/>
      <c r="N272" s="441"/>
      <c r="O272" s="441"/>
      <c r="P272" s="441"/>
      <c r="Q272" s="441"/>
      <c r="R272" s="441"/>
      <c r="S272" s="441"/>
      <c r="T272" s="441"/>
      <c r="U272" s="441"/>
      <c r="V272" s="441"/>
      <c r="W272" s="441"/>
      <c r="X272" s="441"/>
      <c r="Y272" s="441"/>
      <c r="Z272" s="441"/>
      <c r="AA272" s="441"/>
      <c r="AB272" s="441"/>
      <c r="AC272" s="441"/>
      <c r="AD272" s="441"/>
      <c r="AE272" s="441"/>
      <c r="AF272" s="441"/>
      <c r="AG272" s="441"/>
      <c r="AH272" s="441"/>
    </row>
    <row r="273" spans="1:34" ht="12.75" customHeight="1">
      <c r="A273" s="441"/>
      <c r="B273" s="441"/>
      <c r="C273" s="441"/>
      <c r="D273" s="441"/>
      <c r="E273" s="441"/>
      <c r="F273" s="441"/>
      <c r="G273" s="441"/>
      <c r="H273" s="441"/>
      <c r="I273" s="441"/>
      <c r="J273" s="441"/>
      <c r="K273" s="441"/>
      <c r="L273" s="441"/>
      <c r="M273" s="441"/>
      <c r="N273" s="441"/>
      <c r="O273" s="441"/>
      <c r="P273" s="441"/>
      <c r="Q273" s="441"/>
      <c r="R273" s="441"/>
      <c r="S273" s="441"/>
      <c r="T273" s="441"/>
      <c r="U273" s="441"/>
      <c r="V273" s="441"/>
      <c r="W273" s="441"/>
      <c r="X273" s="441"/>
      <c r="Y273" s="441"/>
      <c r="Z273" s="441"/>
      <c r="AA273" s="441"/>
      <c r="AB273" s="441"/>
      <c r="AC273" s="441"/>
      <c r="AD273" s="441"/>
      <c r="AE273" s="441"/>
      <c r="AF273" s="441"/>
      <c r="AG273" s="441"/>
      <c r="AH273" s="441"/>
    </row>
    <row r="274" spans="1:34" ht="12.75" customHeight="1">
      <c r="A274" s="441"/>
      <c r="B274" s="441"/>
      <c r="C274" s="441"/>
      <c r="D274" s="441"/>
      <c r="E274" s="441"/>
      <c r="F274" s="441"/>
      <c r="G274" s="441"/>
      <c r="H274" s="441"/>
      <c r="I274" s="441"/>
      <c r="J274" s="441"/>
      <c r="K274" s="441"/>
      <c r="L274" s="441"/>
      <c r="M274" s="441"/>
      <c r="N274" s="441"/>
      <c r="O274" s="441"/>
      <c r="P274" s="441"/>
      <c r="Q274" s="441"/>
      <c r="R274" s="441"/>
      <c r="S274" s="441"/>
      <c r="T274" s="441"/>
      <c r="U274" s="441"/>
      <c r="V274" s="441"/>
      <c r="W274" s="441"/>
      <c r="X274" s="441"/>
      <c r="Y274" s="441"/>
      <c r="Z274" s="441"/>
      <c r="AA274" s="441"/>
      <c r="AB274" s="441"/>
      <c r="AC274" s="441"/>
      <c r="AD274" s="441"/>
      <c r="AE274" s="441"/>
      <c r="AF274" s="441"/>
      <c r="AG274" s="441"/>
      <c r="AH274" s="441"/>
    </row>
    <row r="275" spans="1:34" ht="12.75" customHeight="1">
      <c r="A275" s="441"/>
      <c r="B275" s="441"/>
      <c r="C275" s="441"/>
      <c r="D275" s="441"/>
      <c r="E275" s="441"/>
      <c r="F275" s="441"/>
      <c r="G275" s="441"/>
      <c r="H275" s="441"/>
      <c r="I275" s="441"/>
      <c r="J275" s="441"/>
      <c r="K275" s="441"/>
      <c r="L275" s="441"/>
      <c r="M275" s="441"/>
      <c r="N275" s="441"/>
      <c r="O275" s="441"/>
      <c r="P275" s="441"/>
      <c r="Q275" s="441"/>
      <c r="R275" s="441"/>
      <c r="S275" s="441"/>
      <c r="T275" s="441"/>
      <c r="U275" s="441"/>
      <c r="V275" s="441"/>
      <c r="W275" s="441"/>
      <c r="X275" s="441"/>
      <c r="Y275" s="441"/>
      <c r="Z275" s="441"/>
      <c r="AA275" s="441"/>
      <c r="AB275" s="441"/>
      <c r="AC275" s="441"/>
      <c r="AD275" s="441"/>
      <c r="AE275" s="441"/>
      <c r="AF275" s="441"/>
      <c r="AG275" s="441"/>
      <c r="AH275" s="441"/>
    </row>
    <row r="276" spans="1:34" ht="12.75" customHeight="1">
      <c r="A276" s="441"/>
      <c r="B276" s="441"/>
      <c r="C276" s="441"/>
      <c r="D276" s="441"/>
      <c r="E276" s="441"/>
      <c r="F276" s="441"/>
      <c r="G276" s="441"/>
      <c r="H276" s="441"/>
      <c r="I276" s="441"/>
      <c r="J276" s="441"/>
      <c r="K276" s="441"/>
      <c r="L276" s="441"/>
      <c r="M276" s="441"/>
      <c r="N276" s="441"/>
      <c r="O276" s="441"/>
      <c r="P276" s="441"/>
      <c r="Q276" s="441"/>
      <c r="R276" s="441"/>
      <c r="S276" s="441"/>
      <c r="T276" s="441"/>
      <c r="U276" s="441"/>
      <c r="V276" s="441"/>
      <c r="W276" s="441"/>
      <c r="X276" s="441"/>
      <c r="Y276" s="441"/>
      <c r="Z276" s="441"/>
      <c r="AA276" s="441"/>
      <c r="AB276" s="441"/>
      <c r="AC276" s="441"/>
      <c r="AD276" s="441"/>
      <c r="AE276" s="441"/>
      <c r="AF276" s="441"/>
      <c r="AG276" s="441"/>
      <c r="AH276" s="441"/>
    </row>
    <row r="277" spans="1:34" ht="12.75" customHeight="1">
      <c r="A277" s="441"/>
      <c r="B277" s="441"/>
      <c r="C277" s="441"/>
      <c r="D277" s="441"/>
      <c r="E277" s="441"/>
      <c r="F277" s="441"/>
      <c r="G277" s="441"/>
      <c r="H277" s="441"/>
      <c r="I277" s="441"/>
      <c r="J277" s="441"/>
      <c r="K277" s="441"/>
      <c r="L277" s="441"/>
      <c r="M277" s="441"/>
      <c r="N277" s="441"/>
      <c r="O277" s="441"/>
      <c r="P277" s="441"/>
      <c r="Q277" s="441"/>
      <c r="R277" s="441"/>
      <c r="S277" s="441"/>
      <c r="T277" s="441"/>
      <c r="U277" s="441"/>
      <c r="V277" s="441"/>
      <c r="W277" s="441"/>
      <c r="X277" s="441"/>
      <c r="Y277" s="441"/>
      <c r="Z277" s="441"/>
      <c r="AA277" s="441"/>
      <c r="AB277" s="441"/>
      <c r="AC277" s="441"/>
      <c r="AD277" s="441"/>
      <c r="AE277" s="441"/>
      <c r="AF277" s="441"/>
      <c r="AG277" s="441"/>
      <c r="AH277" s="441"/>
    </row>
    <row r="278" spans="1:34" ht="12.75" customHeight="1">
      <c r="A278" s="441"/>
      <c r="B278" s="441"/>
      <c r="C278" s="441"/>
      <c r="D278" s="441"/>
      <c r="E278" s="441"/>
      <c r="F278" s="441"/>
      <c r="G278" s="441"/>
      <c r="H278" s="441"/>
      <c r="I278" s="441"/>
      <c r="J278" s="441"/>
      <c r="K278" s="441"/>
      <c r="L278" s="441"/>
      <c r="M278" s="441"/>
      <c r="N278" s="441"/>
      <c r="O278" s="441"/>
      <c r="P278" s="441"/>
      <c r="Q278" s="441"/>
      <c r="R278" s="441"/>
      <c r="S278" s="441"/>
      <c r="T278" s="441"/>
      <c r="U278" s="441"/>
      <c r="V278" s="441"/>
      <c r="W278" s="441"/>
      <c r="X278" s="441"/>
      <c r="Y278" s="441"/>
      <c r="Z278" s="441"/>
      <c r="AA278" s="441"/>
      <c r="AB278" s="441"/>
      <c r="AC278" s="441"/>
      <c r="AD278" s="441"/>
      <c r="AE278" s="441"/>
      <c r="AF278" s="441"/>
      <c r="AG278" s="441"/>
      <c r="AH278" s="441"/>
    </row>
    <row r="279" spans="1:34" ht="12.75" customHeight="1">
      <c r="A279" s="441"/>
      <c r="B279" s="441"/>
      <c r="C279" s="441"/>
      <c r="D279" s="441"/>
      <c r="E279" s="441"/>
      <c r="F279" s="441"/>
      <c r="G279" s="441"/>
      <c r="H279" s="441"/>
      <c r="I279" s="441"/>
      <c r="J279" s="441"/>
      <c r="K279" s="441"/>
      <c r="L279" s="441"/>
      <c r="M279" s="441"/>
      <c r="N279" s="441"/>
      <c r="O279" s="441"/>
      <c r="P279" s="441"/>
      <c r="Q279" s="441"/>
      <c r="R279" s="441"/>
      <c r="S279" s="441"/>
      <c r="T279" s="441"/>
      <c r="U279" s="441"/>
      <c r="V279" s="441"/>
      <c r="W279" s="441"/>
      <c r="X279" s="441"/>
      <c r="Y279" s="441"/>
      <c r="Z279" s="441"/>
      <c r="AA279" s="441"/>
      <c r="AB279" s="441"/>
      <c r="AC279" s="441"/>
      <c r="AD279" s="441"/>
      <c r="AE279" s="441"/>
      <c r="AF279" s="441"/>
      <c r="AG279" s="441"/>
      <c r="AH279" s="441"/>
    </row>
    <row r="280" spans="1:34" ht="12.75" customHeight="1">
      <c r="A280" s="441"/>
      <c r="B280" s="441"/>
      <c r="C280" s="441"/>
      <c r="D280" s="441"/>
      <c r="E280" s="441"/>
      <c r="F280" s="441"/>
      <c r="G280" s="441"/>
      <c r="H280" s="441"/>
      <c r="I280" s="441"/>
      <c r="J280" s="441"/>
      <c r="K280" s="441"/>
      <c r="L280" s="441"/>
      <c r="M280" s="441"/>
      <c r="N280" s="441"/>
      <c r="O280" s="441"/>
      <c r="P280" s="441"/>
      <c r="Q280" s="441"/>
      <c r="R280" s="441"/>
      <c r="S280" s="441"/>
      <c r="T280" s="441"/>
      <c r="U280" s="441"/>
      <c r="V280" s="441"/>
      <c r="W280" s="441"/>
      <c r="X280" s="441"/>
      <c r="Y280" s="441"/>
      <c r="Z280" s="441"/>
      <c r="AA280" s="441"/>
      <c r="AB280" s="441"/>
      <c r="AC280" s="441"/>
      <c r="AD280" s="441"/>
      <c r="AE280" s="441"/>
      <c r="AF280" s="441"/>
      <c r="AG280" s="441"/>
      <c r="AH280" s="441"/>
    </row>
    <row r="281" spans="1:34" ht="12.75" customHeight="1">
      <c r="A281" s="441"/>
      <c r="B281" s="441"/>
      <c r="C281" s="441"/>
      <c r="D281" s="441"/>
      <c r="E281" s="441"/>
      <c r="F281" s="441"/>
      <c r="G281" s="441"/>
      <c r="H281" s="441"/>
      <c r="I281" s="441"/>
      <c r="J281" s="441"/>
      <c r="K281" s="441"/>
      <c r="L281" s="441"/>
      <c r="M281" s="441"/>
      <c r="N281" s="441"/>
      <c r="O281" s="441"/>
      <c r="P281" s="441"/>
      <c r="Q281" s="441"/>
      <c r="R281" s="441"/>
      <c r="S281" s="441"/>
      <c r="T281" s="441"/>
      <c r="U281" s="441"/>
      <c r="V281" s="441"/>
      <c r="W281" s="441"/>
      <c r="X281" s="441"/>
      <c r="Y281" s="441"/>
      <c r="Z281" s="441"/>
      <c r="AA281" s="441"/>
      <c r="AB281" s="441"/>
      <c r="AC281" s="441"/>
      <c r="AD281" s="441"/>
      <c r="AE281" s="441"/>
      <c r="AF281" s="441"/>
      <c r="AG281" s="441"/>
      <c r="AH281" s="441"/>
    </row>
    <row r="282" spans="1:34" ht="12.75" customHeight="1">
      <c r="A282" s="441"/>
      <c r="B282" s="441"/>
      <c r="C282" s="441"/>
      <c r="D282" s="441"/>
      <c r="E282" s="441"/>
      <c r="F282" s="441"/>
      <c r="G282" s="441"/>
      <c r="H282" s="441"/>
      <c r="I282" s="441"/>
      <c r="J282" s="441"/>
      <c r="K282" s="441"/>
      <c r="L282" s="441"/>
      <c r="M282" s="441"/>
      <c r="N282" s="441"/>
      <c r="O282" s="441"/>
      <c r="P282" s="441"/>
      <c r="Q282" s="441"/>
      <c r="R282" s="441"/>
      <c r="S282" s="441"/>
      <c r="T282" s="441"/>
      <c r="U282" s="441"/>
      <c r="V282" s="441"/>
      <c r="W282" s="441"/>
      <c r="X282" s="441"/>
      <c r="Y282" s="441"/>
      <c r="Z282" s="441"/>
      <c r="AA282" s="441"/>
      <c r="AB282" s="441"/>
      <c r="AC282" s="441"/>
      <c r="AD282" s="441"/>
      <c r="AE282" s="441"/>
      <c r="AF282" s="441"/>
      <c r="AG282" s="441"/>
      <c r="AH282" s="441"/>
    </row>
    <row r="283" spans="1:34" ht="12.75" customHeight="1">
      <c r="A283" s="441"/>
      <c r="B283" s="441"/>
      <c r="C283" s="441"/>
      <c r="D283" s="441"/>
      <c r="E283" s="441"/>
      <c r="F283" s="441"/>
      <c r="G283" s="441"/>
      <c r="H283" s="441"/>
      <c r="I283" s="441"/>
      <c r="J283" s="441"/>
      <c r="K283" s="441"/>
      <c r="L283" s="441"/>
      <c r="M283" s="441"/>
      <c r="N283" s="441"/>
      <c r="O283" s="441"/>
      <c r="P283" s="441"/>
      <c r="Q283" s="441"/>
      <c r="R283" s="441"/>
      <c r="S283" s="441"/>
      <c r="T283" s="441"/>
      <c r="U283" s="441"/>
      <c r="V283" s="441"/>
      <c r="W283" s="441"/>
      <c r="X283" s="441"/>
      <c r="Y283" s="441"/>
      <c r="Z283" s="441"/>
      <c r="AA283" s="441"/>
      <c r="AB283" s="441"/>
      <c r="AC283" s="441"/>
      <c r="AD283" s="441"/>
      <c r="AE283" s="441"/>
      <c r="AF283" s="441"/>
      <c r="AG283" s="441"/>
      <c r="AH283" s="441"/>
    </row>
    <row r="284" spans="1:34" ht="12.75" customHeight="1">
      <c r="A284" s="441"/>
      <c r="B284" s="441"/>
      <c r="C284" s="441"/>
      <c r="D284" s="441"/>
      <c r="E284" s="441"/>
      <c r="F284" s="441"/>
      <c r="G284" s="441"/>
      <c r="H284" s="441"/>
      <c r="I284" s="441"/>
      <c r="J284" s="441"/>
      <c r="K284" s="441"/>
      <c r="L284" s="441"/>
      <c r="M284" s="441"/>
      <c r="N284" s="441"/>
      <c r="O284" s="441"/>
      <c r="P284" s="441"/>
      <c r="Q284" s="441"/>
      <c r="R284" s="441"/>
      <c r="S284" s="441"/>
      <c r="T284" s="441"/>
      <c r="U284" s="441"/>
      <c r="V284" s="441"/>
      <c r="W284" s="441"/>
      <c r="X284" s="441"/>
      <c r="Y284" s="441"/>
      <c r="Z284" s="441"/>
      <c r="AA284" s="441"/>
      <c r="AB284" s="441"/>
      <c r="AC284" s="441"/>
      <c r="AD284" s="441"/>
      <c r="AE284" s="441"/>
      <c r="AF284" s="441"/>
      <c r="AG284" s="441"/>
      <c r="AH284" s="441"/>
    </row>
    <row r="285" spans="1:34" ht="12.75" customHeight="1">
      <c r="A285" s="441"/>
      <c r="B285" s="441"/>
      <c r="C285" s="441"/>
      <c r="D285" s="441"/>
      <c r="E285" s="441"/>
      <c r="F285" s="441"/>
      <c r="G285" s="441"/>
      <c r="H285" s="441"/>
      <c r="I285" s="441"/>
      <c r="J285" s="441"/>
      <c r="K285" s="441"/>
      <c r="L285" s="441"/>
      <c r="M285" s="441"/>
      <c r="N285" s="441"/>
      <c r="O285" s="441"/>
      <c r="P285" s="441"/>
      <c r="Q285" s="441"/>
      <c r="R285" s="441"/>
      <c r="S285" s="441"/>
      <c r="T285" s="441"/>
      <c r="U285" s="441"/>
      <c r="V285" s="441"/>
      <c r="W285" s="441"/>
      <c r="X285" s="441"/>
      <c r="Y285" s="441"/>
      <c r="Z285" s="441"/>
      <c r="AA285" s="441"/>
      <c r="AB285" s="441"/>
      <c r="AC285" s="441"/>
      <c r="AD285" s="441"/>
      <c r="AE285" s="441"/>
      <c r="AF285" s="441"/>
      <c r="AG285" s="441"/>
      <c r="AH285" s="441"/>
    </row>
    <row r="286" spans="1:34" ht="12.75" customHeight="1">
      <c r="A286" s="441"/>
      <c r="B286" s="441"/>
      <c r="C286" s="441"/>
      <c r="D286" s="441"/>
      <c r="E286" s="441"/>
      <c r="F286" s="441"/>
      <c r="G286" s="441"/>
      <c r="H286" s="441"/>
      <c r="I286" s="441"/>
      <c r="J286" s="441"/>
      <c r="K286" s="441"/>
      <c r="L286" s="441"/>
      <c r="M286" s="441"/>
      <c r="N286" s="441"/>
      <c r="O286" s="441"/>
      <c r="P286" s="441"/>
      <c r="Q286" s="441"/>
      <c r="R286" s="441"/>
      <c r="S286" s="441"/>
      <c r="T286" s="441"/>
      <c r="U286" s="441"/>
      <c r="V286" s="441"/>
      <c r="W286" s="441"/>
      <c r="X286" s="441"/>
      <c r="Y286" s="441"/>
      <c r="Z286" s="441"/>
      <c r="AA286" s="441"/>
      <c r="AB286" s="441"/>
      <c r="AC286" s="441"/>
      <c r="AD286" s="441"/>
      <c r="AE286" s="441"/>
      <c r="AF286" s="441"/>
      <c r="AG286" s="441"/>
      <c r="AH286" s="441"/>
    </row>
    <row r="287" spans="1:34" ht="12.75" customHeight="1">
      <c r="A287" s="441"/>
      <c r="B287" s="441"/>
      <c r="C287" s="441"/>
      <c r="D287" s="441"/>
      <c r="E287" s="441"/>
      <c r="F287" s="441"/>
      <c r="G287" s="441"/>
      <c r="H287" s="441"/>
      <c r="I287" s="441"/>
      <c r="J287" s="441"/>
      <c r="K287" s="441"/>
      <c r="L287" s="441"/>
      <c r="M287" s="441"/>
      <c r="N287" s="441"/>
      <c r="O287" s="441"/>
      <c r="P287" s="441"/>
      <c r="Q287" s="441"/>
      <c r="R287" s="441"/>
      <c r="S287" s="441"/>
      <c r="T287" s="441"/>
      <c r="U287" s="441"/>
      <c r="V287" s="441"/>
      <c r="W287" s="441"/>
      <c r="X287" s="441"/>
      <c r="Y287" s="441"/>
      <c r="Z287" s="441"/>
      <c r="AA287" s="441"/>
      <c r="AB287" s="441"/>
      <c r="AC287" s="441"/>
      <c r="AD287" s="441"/>
      <c r="AE287" s="441"/>
      <c r="AF287" s="441"/>
      <c r="AG287" s="441"/>
      <c r="AH287" s="441"/>
    </row>
    <row r="288" spans="1:34" ht="12.75" customHeight="1">
      <c r="A288" s="441"/>
      <c r="B288" s="441"/>
      <c r="C288" s="441"/>
      <c r="D288" s="441"/>
      <c r="E288" s="441"/>
      <c r="F288" s="441"/>
      <c r="G288" s="441"/>
      <c r="H288" s="441"/>
      <c r="I288" s="441"/>
      <c r="J288" s="441"/>
      <c r="K288" s="441"/>
      <c r="L288" s="441"/>
      <c r="M288" s="441"/>
      <c r="N288" s="441"/>
      <c r="O288" s="441"/>
      <c r="P288" s="441"/>
      <c r="Q288" s="441"/>
      <c r="R288" s="441"/>
      <c r="S288" s="441"/>
      <c r="T288" s="441"/>
      <c r="U288" s="441"/>
      <c r="V288" s="441"/>
      <c r="W288" s="441"/>
      <c r="X288" s="441"/>
      <c r="Y288" s="441"/>
      <c r="Z288" s="441"/>
      <c r="AA288" s="441"/>
      <c r="AB288" s="441"/>
      <c r="AC288" s="441"/>
      <c r="AD288" s="441"/>
      <c r="AE288" s="441"/>
      <c r="AF288" s="441"/>
      <c r="AG288" s="441"/>
      <c r="AH288" s="441"/>
    </row>
    <row r="289" spans="1:34" ht="12.75" customHeight="1">
      <c r="A289" s="441"/>
      <c r="B289" s="441"/>
      <c r="C289" s="441"/>
      <c r="D289" s="441"/>
      <c r="E289" s="441"/>
      <c r="F289" s="441"/>
      <c r="G289" s="441"/>
      <c r="H289" s="441"/>
      <c r="I289" s="441"/>
      <c r="J289" s="441"/>
      <c r="K289" s="441"/>
      <c r="L289" s="441"/>
      <c r="M289" s="441"/>
      <c r="N289" s="441"/>
      <c r="O289" s="441"/>
      <c r="P289" s="441"/>
      <c r="Q289" s="441"/>
      <c r="R289" s="441"/>
      <c r="S289" s="441"/>
      <c r="T289" s="441"/>
      <c r="U289" s="441"/>
      <c r="V289" s="441"/>
      <c r="W289" s="441"/>
      <c r="X289" s="441"/>
      <c r="Y289" s="441"/>
      <c r="Z289" s="441"/>
      <c r="AA289" s="441"/>
      <c r="AB289" s="441"/>
      <c r="AC289" s="441"/>
      <c r="AD289" s="441"/>
      <c r="AE289" s="441"/>
      <c r="AF289" s="441"/>
      <c r="AG289" s="441"/>
      <c r="AH289" s="441"/>
    </row>
    <row r="290" spans="1:34" ht="12.75" customHeight="1">
      <c r="A290" s="441"/>
      <c r="B290" s="441"/>
      <c r="C290" s="441"/>
      <c r="D290" s="441"/>
      <c r="E290" s="441"/>
      <c r="F290" s="441"/>
      <c r="G290" s="441"/>
      <c r="H290" s="441"/>
      <c r="I290" s="441"/>
      <c r="J290" s="441"/>
      <c r="K290" s="441"/>
      <c r="L290" s="441"/>
      <c r="M290" s="441"/>
      <c r="N290" s="441"/>
      <c r="O290" s="441"/>
      <c r="P290" s="441"/>
      <c r="Q290" s="441"/>
      <c r="R290" s="441"/>
      <c r="S290" s="441"/>
      <c r="T290" s="441"/>
      <c r="U290" s="441"/>
      <c r="V290" s="441"/>
      <c r="W290" s="441"/>
      <c r="X290" s="441"/>
      <c r="Y290" s="441"/>
      <c r="Z290" s="441"/>
      <c r="AA290" s="441"/>
      <c r="AB290" s="441"/>
      <c r="AC290" s="441"/>
      <c r="AD290" s="441"/>
      <c r="AE290" s="441"/>
      <c r="AF290" s="441"/>
      <c r="AG290" s="441"/>
      <c r="AH290" s="441"/>
    </row>
    <row r="291" spans="1:34" ht="12.75" customHeight="1">
      <c r="A291" s="441"/>
      <c r="B291" s="441"/>
      <c r="C291" s="441"/>
      <c r="D291" s="441"/>
      <c r="E291" s="441"/>
      <c r="F291" s="441"/>
      <c r="G291" s="441"/>
      <c r="H291" s="441"/>
      <c r="I291" s="441"/>
      <c r="J291" s="441"/>
      <c r="K291" s="441"/>
      <c r="L291" s="441"/>
      <c r="M291" s="441"/>
      <c r="N291" s="441"/>
      <c r="O291" s="441"/>
      <c r="P291" s="441"/>
      <c r="Q291" s="441"/>
      <c r="R291" s="441"/>
      <c r="S291" s="441"/>
      <c r="T291" s="441"/>
      <c r="U291" s="441"/>
      <c r="V291" s="441"/>
      <c r="W291" s="441"/>
      <c r="X291" s="441"/>
      <c r="Y291" s="441"/>
      <c r="Z291" s="441"/>
      <c r="AA291" s="441"/>
      <c r="AB291" s="441"/>
      <c r="AC291" s="441"/>
      <c r="AD291" s="441"/>
      <c r="AE291" s="441"/>
      <c r="AF291" s="441"/>
      <c r="AG291" s="441"/>
      <c r="AH291" s="441"/>
    </row>
    <row r="292" spans="1:34" ht="12.75" customHeight="1">
      <c r="A292" s="441"/>
      <c r="B292" s="441"/>
      <c r="C292" s="441"/>
      <c r="D292" s="441"/>
      <c r="E292" s="441"/>
      <c r="F292" s="441"/>
      <c r="G292" s="441"/>
      <c r="H292" s="441"/>
      <c r="I292" s="441"/>
      <c r="J292" s="441"/>
      <c r="K292" s="441"/>
      <c r="L292" s="441"/>
      <c r="M292" s="441"/>
      <c r="N292" s="441"/>
      <c r="O292" s="441"/>
      <c r="P292" s="441"/>
      <c r="Q292" s="441"/>
      <c r="R292" s="441"/>
      <c r="S292" s="441"/>
      <c r="T292" s="441"/>
      <c r="U292" s="441"/>
      <c r="V292" s="441"/>
      <c r="W292" s="441"/>
      <c r="X292" s="441"/>
      <c r="Y292" s="441"/>
      <c r="Z292" s="441"/>
      <c r="AA292" s="441"/>
      <c r="AB292" s="441"/>
      <c r="AC292" s="441"/>
      <c r="AD292" s="441"/>
      <c r="AE292" s="441"/>
      <c r="AF292" s="441"/>
      <c r="AG292" s="441"/>
      <c r="AH292" s="441"/>
    </row>
    <row r="293" spans="1:34" ht="12.75" customHeight="1">
      <c r="A293" s="441"/>
      <c r="B293" s="441"/>
      <c r="C293" s="441"/>
      <c r="D293" s="441"/>
      <c r="E293" s="441"/>
      <c r="F293" s="441"/>
      <c r="G293" s="441"/>
      <c r="H293" s="441"/>
      <c r="I293" s="441"/>
      <c r="J293" s="441"/>
      <c r="K293" s="441"/>
      <c r="L293" s="441"/>
      <c r="M293" s="441"/>
      <c r="N293" s="441"/>
      <c r="O293" s="441"/>
      <c r="P293" s="441"/>
      <c r="Q293" s="441"/>
      <c r="R293" s="441"/>
      <c r="S293" s="441"/>
      <c r="T293" s="441"/>
      <c r="U293" s="441"/>
      <c r="V293" s="441"/>
      <c r="W293" s="441"/>
      <c r="X293" s="441"/>
      <c r="Y293" s="441"/>
      <c r="Z293" s="441"/>
      <c r="AA293" s="441"/>
      <c r="AB293" s="441"/>
      <c r="AC293" s="441"/>
      <c r="AD293" s="441"/>
      <c r="AE293" s="441"/>
      <c r="AF293" s="441"/>
      <c r="AG293" s="441"/>
      <c r="AH293" s="441"/>
    </row>
    <row r="294" spans="1:34" ht="12.75" customHeight="1">
      <c r="A294" s="441"/>
      <c r="B294" s="441"/>
      <c r="C294" s="441"/>
      <c r="D294" s="441"/>
      <c r="E294" s="441"/>
      <c r="F294" s="441"/>
      <c r="G294" s="441"/>
      <c r="H294" s="441"/>
      <c r="I294" s="441"/>
      <c r="J294" s="441"/>
      <c r="K294" s="441"/>
      <c r="L294" s="441"/>
      <c r="M294" s="441"/>
      <c r="N294" s="441"/>
      <c r="O294" s="441"/>
      <c r="P294" s="441"/>
      <c r="Q294" s="441"/>
      <c r="R294" s="441"/>
      <c r="S294" s="441"/>
      <c r="T294" s="441"/>
      <c r="U294" s="441"/>
      <c r="V294" s="441"/>
      <c r="W294" s="441"/>
      <c r="X294" s="441"/>
      <c r="Y294" s="441"/>
      <c r="Z294" s="441"/>
      <c r="AA294" s="441"/>
      <c r="AB294" s="441"/>
      <c r="AC294" s="441"/>
      <c r="AD294" s="441"/>
      <c r="AE294" s="441"/>
      <c r="AF294" s="441"/>
      <c r="AG294" s="441"/>
      <c r="AH294" s="441"/>
    </row>
    <row r="295" spans="1:34" ht="12.75" customHeight="1">
      <c r="A295" s="441"/>
      <c r="B295" s="441"/>
      <c r="C295" s="441"/>
      <c r="D295" s="441"/>
      <c r="E295" s="441"/>
      <c r="F295" s="441"/>
      <c r="G295" s="441"/>
      <c r="H295" s="441"/>
      <c r="I295" s="441"/>
      <c r="J295" s="441"/>
      <c r="K295" s="441"/>
      <c r="L295" s="441"/>
      <c r="M295" s="441"/>
      <c r="N295" s="441"/>
      <c r="O295" s="441"/>
      <c r="P295" s="441"/>
      <c r="Q295" s="441"/>
      <c r="R295" s="441"/>
      <c r="S295" s="441"/>
      <c r="T295" s="441"/>
      <c r="U295" s="441"/>
      <c r="V295" s="441"/>
      <c r="W295" s="441"/>
      <c r="X295" s="441"/>
      <c r="Y295" s="441"/>
      <c r="Z295" s="441"/>
      <c r="AA295" s="441"/>
      <c r="AB295" s="441"/>
      <c r="AC295" s="441"/>
      <c r="AD295" s="441"/>
      <c r="AE295" s="441"/>
      <c r="AF295" s="441"/>
      <c r="AG295" s="441"/>
      <c r="AH295" s="441"/>
    </row>
    <row r="296" spans="1:34" ht="12.75" customHeight="1">
      <c r="A296" s="441"/>
      <c r="B296" s="441"/>
      <c r="C296" s="441"/>
      <c r="D296" s="441"/>
      <c r="E296" s="441"/>
      <c r="F296" s="441"/>
      <c r="G296" s="441"/>
      <c r="H296" s="441"/>
      <c r="I296" s="441"/>
      <c r="J296" s="441"/>
      <c r="K296" s="441"/>
      <c r="L296" s="441"/>
      <c r="M296" s="441"/>
      <c r="N296" s="441"/>
      <c r="O296" s="441"/>
      <c r="P296" s="441"/>
      <c r="Q296" s="441"/>
      <c r="R296" s="441"/>
      <c r="S296" s="441"/>
      <c r="T296" s="441"/>
      <c r="U296" s="441"/>
      <c r="V296" s="441"/>
      <c r="W296" s="441"/>
      <c r="X296" s="441"/>
      <c r="Y296" s="441"/>
      <c r="Z296" s="441"/>
      <c r="AA296" s="441"/>
      <c r="AB296" s="441"/>
      <c r="AC296" s="441"/>
      <c r="AD296" s="441"/>
      <c r="AE296" s="441"/>
      <c r="AF296" s="441"/>
      <c r="AG296" s="441"/>
      <c r="AH296" s="441"/>
    </row>
    <row r="297" spans="1:34" ht="12.75" customHeight="1">
      <c r="A297" s="441"/>
      <c r="B297" s="441"/>
      <c r="C297" s="441"/>
      <c r="D297" s="441"/>
      <c r="E297" s="441"/>
      <c r="F297" s="441"/>
      <c r="G297" s="441"/>
      <c r="H297" s="441"/>
      <c r="I297" s="441"/>
      <c r="J297" s="441"/>
      <c r="K297" s="441"/>
      <c r="L297" s="441"/>
      <c r="M297" s="441"/>
      <c r="N297" s="441"/>
      <c r="O297" s="441"/>
      <c r="P297" s="441"/>
      <c r="Q297" s="441"/>
      <c r="R297" s="441"/>
      <c r="S297" s="441"/>
      <c r="T297" s="441"/>
      <c r="U297" s="441"/>
      <c r="V297" s="441"/>
      <c r="W297" s="441"/>
      <c r="X297" s="441"/>
      <c r="Y297" s="441"/>
      <c r="Z297" s="441"/>
      <c r="AA297" s="441"/>
      <c r="AB297" s="441"/>
      <c r="AC297" s="441"/>
      <c r="AD297" s="441"/>
      <c r="AE297" s="441"/>
      <c r="AF297" s="441"/>
      <c r="AG297" s="441"/>
      <c r="AH297" s="441"/>
    </row>
    <row r="298" spans="1:34" ht="12.75" customHeight="1">
      <c r="A298" s="441"/>
      <c r="B298" s="441"/>
      <c r="C298" s="441"/>
      <c r="D298" s="441"/>
      <c r="E298" s="441"/>
      <c r="F298" s="441"/>
      <c r="G298" s="441"/>
      <c r="H298" s="441"/>
      <c r="I298" s="441"/>
      <c r="J298" s="441"/>
      <c r="K298" s="441"/>
      <c r="L298" s="441"/>
      <c r="M298" s="441"/>
      <c r="N298" s="441"/>
      <c r="O298" s="441"/>
      <c r="P298" s="441"/>
      <c r="Q298" s="441"/>
      <c r="R298" s="441"/>
      <c r="S298" s="441"/>
      <c r="T298" s="441"/>
      <c r="U298" s="441"/>
      <c r="V298" s="441"/>
      <c r="W298" s="441"/>
      <c r="X298" s="441"/>
      <c r="Y298" s="441"/>
      <c r="Z298" s="441"/>
      <c r="AA298" s="441"/>
      <c r="AB298" s="441"/>
      <c r="AC298" s="441"/>
      <c r="AD298" s="441"/>
      <c r="AE298" s="441"/>
      <c r="AF298" s="441"/>
      <c r="AG298" s="441"/>
      <c r="AH298" s="441"/>
    </row>
    <row r="299" spans="1:34" ht="12.75" customHeight="1">
      <c r="A299" s="441"/>
      <c r="B299" s="441"/>
      <c r="C299" s="441"/>
      <c r="D299" s="441"/>
      <c r="E299" s="441"/>
      <c r="F299" s="441"/>
      <c r="G299" s="441"/>
      <c r="H299" s="441"/>
      <c r="I299" s="441"/>
      <c r="J299" s="441"/>
      <c r="K299" s="441"/>
      <c r="L299" s="441"/>
      <c r="M299" s="441"/>
      <c r="N299" s="441"/>
      <c r="O299" s="441"/>
      <c r="P299" s="441"/>
      <c r="Q299" s="441"/>
      <c r="R299" s="441"/>
      <c r="S299" s="441"/>
      <c r="T299" s="441"/>
      <c r="U299" s="441"/>
      <c r="V299" s="441"/>
      <c r="W299" s="441"/>
      <c r="X299" s="441"/>
      <c r="Y299" s="441"/>
      <c r="Z299" s="441"/>
      <c r="AA299" s="441"/>
      <c r="AB299" s="441"/>
      <c r="AC299" s="441"/>
      <c r="AD299" s="441"/>
      <c r="AE299" s="441"/>
      <c r="AF299" s="441"/>
      <c r="AG299" s="441"/>
      <c r="AH299" s="441"/>
    </row>
    <row r="300" spans="1:34" ht="12.75" customHeight="1">
      <c r="A300" s="441"/>
      <c r="B300" s="441"/>
      <c r="C300" s="441"/>
      <c r="D300" s="441"/>
      <c r="E300" s="441"/>
      <c r="F300" s="441"/>
      <c r="G300" s="441"/>
      <c r="H300" s="441"/>
      <c r="I300" s="441"/>
      <c r="J300" s="441"/>
      <c r="K300" s="441"/>
      <c r="L300" s="441"/>
      <c r="M300" s="441"/>
      <c r="N300" s="441"/>
      <c r="O300" s="441"/>
      <c r="P300" s="441"/>
      <c r="Q300" s="441"/>
      <c r="R300" s="441"/>
      <c r="S300" s="441"/>
      <c r="T300" s="441"/>
      <c r="U300" s="441"/>
      <c r="V300" s="441"/>
      <c r="W300" s="441"/>
      <c r="X300" s="441"/>
      <c r="Y300" s="441"/>
      <c r="Z300" s="441"/>
      <c r="AA300" s="441"/>
      <c r="AB300" s="441"/>
      <c r="AC300" s="441"/>
      <c r="AD300" s="441"/>
      <c r="AE300" s="441"/>
      <c r="AF300" s="441"/>
      <c r="AG300" s="441"/>
      <c r="AH300" s="441"/>
    </row>
    <row r="301" spans="1:34" ht="12.75" customHeight="1">
      <c r="A301" s="441"/>
      <c r="B301" s="441"/>
      <c r="C301" s="441"/>
      <c r="D301" s="441"/>
      <c r="E301" s="441"/>
      <c r="F301" s="441"/>
      <c r="G301" s="441"/>
      <c r="H301" s="441"/>
      <c r="I301" s="441"/>
      <c r="J301" s="441"/>
      <c r="K301" s="441"/>
      <c r="L301" s="441"/>
      <c r="M301" s="441"/>
      <c r="N301" s="441"/>
      <c r="O301" s="441"/>
      <c r="P301" s="441"/>
      <c r="Q301" s="441"/>
      <c r="R301" s="441"/>
      <c r="S301" s="441"/>
      <c r="T301" s="441"/>
      <c r="U301" s="441"/>
      <c r="V301" s="441"/>
      <c r="W301" s="441"/>
      <c r="X301" s="441"/>
      <c r="Y301" s="441"/>
      <c r="Z301" s="441"/>
      <c r="AA301" s="441"/>
      <c r="AB301" s="441"/>
      <c r="AC301" s="441"/>
      <c r="AD301" s="441"/>
      <c r="AE301" s="441"/>
      <c r="AF301" s="441"/>
      <c r="AG301" s="441"/>
      <c r="AH301" s="441"/>
    </row>
    <row r="302" spans="1:34" ht="12.75" customHeight="1">
      <c r="A302" s="441"/>
      <c r="B302" s="441"/>
      <c r="C302" s="441"/>
      <c r="D302" s="441"/>
      <c r="E302" s="441"/>
      <c r="F302" s="441"/>
      <c r="G302" s="441"/>
      <c r="H302" s="441"/>
      <c r="I302" s="441"/>
      <c r="J302" s="441"/>
      <c r="K302" s="441"/>
      <c r="L302" s="441"/>
      <c r="M302" s="441"/>
      <c r="N302" s="441"/>
      <c r="O302" s="441"/>
      <c r="P302" s="441"/>
      <c r="Q302" s="441"/>
      <c r="R302" s="441"/>
      <c r="S302" s="441"/>
      <c r="T302" s="441"/>
      <c r="U302" s="441"/>
      <c r="V302" s="441"/>
      <c r="W302" s="441"/>
      <c r="X302" s="441"/>
      <c r="Y302" s="441"/>
      <c r="Z302" s="441"/>
      <c r="AA302" s="441"/>
      <c r="AB302" s="441"/>
      <c r="AC302" s="441"/>
      <c r="AD302" s="441"/>
      <c r="AE302" s="441"/>
      <c r="AF302" s="441"/>
      <c r="AG302" s="441"/>
      <c r="AH302" s="441"/>
    </row>
    <row r="303" spans="1:34" ht="12.75" customHeight="1">
      <c r="A303" s="441"/>
      <c r="B303" s="441"/>
      <c r="C303" s="441"/>
      <c r="D303" s="441"/>
      <c r="E303" s="441"/>
      <c r="F303" s="441"/>
      <c r="G303" s="441"/>
      <c r="H303" s="441"/>
      <c r="I303" s="441"/>
      <c r="J303" s="441"/>
      <c r="K303" s="441"/>
      <c r="L303" s="441"/>
      <c r="M303" s="441"/>
      <c r="N303" s="441"/>
      <c r="O303" s="441"/>
      <c r="P303" s="441"/>
      <c r="Q303" s="441"/>
      <c r="R303" s="441"/>
      <c r="S303" s="441"/>
      <c r="T303" s="441"/>
      <c r="U303" s="441"/>
      <c r="V303" s="441"/>
      <c r="W303" s="441"/>
      <c r="X303" s="441"/>
      <c r="Y303" s="441"/>
      <c r="Z303" s="441"/>
      <c r="AA303" s="441"/>
      <c r="AB303" s="441"/>
      <c r="AC303" s="441"/>
      <c r="AD303" s="441"/>
      <c r="AE303" s="441"/>
      <c r="AF303" s="441"/>
      <c r="AG303" s="441"/>
      <c r="AH303" s="441"/>
    </row>
    <row r="304" spans="1:34" ht="12.75" customHeight="1">
      <c r="A304" s="441"/>
      <c r="B304" s="441"/>
      <c r="C304" s="441"/>
      <c r="D304" s="441"/>
      <c r="E304" s="441"/>
      <c r="F304" s="441"/>
      <c r="G304" s="441"/>
      <c r="H304" s="441"/>
      <c r="I304" s="441"/>
      <c r="J304" s="441"/>
      <c r="K304" s="441"/>
      <c r="L304" s="441"/>
      <c r="M304" s="441"/>
      <c r="N304" s="441"/>
      <c r="O304" s="441"/>
      <c r="P304" s="441"/>
      <c r="Q304" s="441"/>
      <c r="R304" s="441"/>
      <c r="S304" s="441"/>
      <c r="T304" s="441"/>
      <c r="U304" s="441"/>
      <c r="V304" s="441"/>
      <c r="W304" s="441"/>
      <c r="X304" s="441"/>
      <c r="Y304" s="441"/>
      <c r="Z304" s="441"/>
      <c r="AA304" s="441"/>
      <c r="AB304" s="441"/>
      <c r="AC304" s="441"/>
      <c r="AD304" s="441"/>
      <c r="AE304" s="441"/>
      <c r="AF304" s="441"/>
      <c r="AG304" s="441"/>
      <c r="AH304" s="441"/>
    </row>
    <row r="305" spans="1:34" ht="12.75" customHeight="1">
      <c r="A305" s="441"/>
      <c r="B305" s="441"/>
      <c r="C305" s="441"/>
      <c r="D305" s="441"/>
      <c r="E305" s="441"/>
      <c r="F305" s="441"/>
      <c r="G305" s="441"/>
      <c r="H305" s="441"/>
      <c r="I305" s="441"/>
      <c r="J305" s="441"/>
      <c r="K305" s="441"/>
      <c r="L305" s="441"/>
      <c r="M305" s="441"/>
      <c r="N305" s="441"/>
      <c r="O305" s="441"/>
      <c r="P305" s="441"/>
      <c r="Q305" s="441"/>
      <c r="R305" s="441"/>
      <c r="S305" s="441"/>
      <c r="T305" s="441"/>
      <c r="U305" s="441"/>
      <c r="V305" s="441"/>
      <c r="W305" s="441"/>
      <c r="X305" s="441"/>
      <c r="Y305" s="441"/>
      <c r="Z305" s="441"/>
      <c r="AA305" s="441"/>
      <c r="AB305" s="441"/>
      <c r="AC305" s="441"/>
      <c r="AD305" s="441"/>
      <c r="AE305" s="441"/>
      <c r="AF305" s="441"/>
      <c r="AG305" s="441"/>
      <c r="AH305" s="441"/>
    </row>
    <row r="306" spans="1:34" ht="12.75" customHeight="1">
      <c r="A306" s="441"/>
      <c r="B306" s="441"/>
      <c r="C306" s="441"/>
      <c r="D306" s="441"/>
      <c r="E306" s="441"/>
      <c r="F306" s="441"/>
      <c r="G306" s="441"/>
      <c r="H306" s="441"/>
      <c r="I306" s="441"/>
      <c r="J306" s="441"/>
      <c r="K306" s="441"/>
      <c r="L306" s="441"/>
      <c r="M306" s="441"/>
      <c r="N306" s="441"/>
      <c r="O306" s="441"/>
      <c r="P306" s="441"/>
      <c r="Q306" s="441"/>
      <c r="R306" s="441"/>
      <c r="S306" s="441"/>
      <c r="T306" s="441"/>
      <c r="U306" s="441"/>
      <c r="V306" s="441"/>
      <c r="W306" s="441"/>
      <c r="X306" s="441"/>
      <c r="Y306" s="441"/>
      <c r="Z306" s="441"/>
      <c r="AA306" s="441"/>
      <c r="AB306" s="441"/>
      <c r="AC306" s="441"/>
      <c r="AD306" s="441"/>
      <c r="AE306" s="441"/>
      <c r="AF306" s="441"/>
      <c r="AG306" s="441"/>
      <c r="AH306" s="441"/>
    </row>
    <row r="307" spans="1:34" ht="12.75" customHeight="1">
      <c r="A307" s="441"/>
      <c r="B307" s="441"/>
      <c r="C307" s="441"/>
      <c r="D307" s="441"/>
      <c r="E307" s="441"/>
      <c r="F307" s="441"/>
      <c r="G307" s="441"/>
      <c r="H307" s="441"/>
      <c r="I307" s="441"/>
      <c r="J307" s="441"/>
      <c r="K307" s="441"/>
      <c r="L307" s="441"/>
      <c r="M307" s="441"/>
      <c r="N307" s="441"/>
      <c r="O307" s="441"/>
      <c r="P307" s="441"/>
      <c r="Q307" s="441"/>
      <c r="R307" s="441"/>
      <c r="S307" s="441"/>
      <c r="T307" s="441"/>
      <c r="U307" s="441"/>
      <c r="V307" s="441"/>
      <c r="W307" s="441"/>
      <c r="X307" s="441"/>
      <c r="Y307" s="441"/>
      <c r="Z307" s="441"/>
      <c r="AA307" s="441"/>
      <c r="AB307" s="441"/>
      <c r="AC307" s="441"/>
      <c r="AD307" s="441"/>
      <c r="AE307" s="441"/>
      <c r="AF307" s="441"/>
      <c r="AG307" s="441"/>
      <c r="AH307" s="441"/>
    </row>
    <row r="308" spans="1:34" ht="12.75" customHeight="1">
      <c r="A308" s="441"/>
      <c r="B308" s="441"/>
      <c r="C308" s="441"/>
      <c r="D308" s="441"/>
      <c r="E308" s="441"/>
      <c r="F308" s="441"/>
      <c r="G308" s="441"/>
      <c r="H308" s="441"/>
      <c r="I308" s="441"/>
      <c r="J308" s="441"/>
      <c r="K308" s="441"/>
      <c r="L308" s="441"/>
      <c r="M308" s="441"/>
      <c r="N308" s="441"/>
      <c r="O308" s="441"/>
      <c r="P308" s="441"/>
      <c r="Q308" s="441"/>
      <c r="R308" s="441"/>
      <c r="S308" s="441"/>
      <c r="T308" s="441"/>
      <c r="U308" s="441"/>
      <c r="V308" s="441"/>
      <c r="W308" s="441"/>
      <c r="X308" s="441"/>
      <c r="Y308" s="441"/>
      <c r="Z308" s="441"/>
      <c r="AA308" s="441"/>
      <c r="AB308" s="441"/>
      <c r="AC308" s="441"/>
      <c r="AD308" s="441"/>
      <c r="AE308" s="441"/>
      <c r="AF308" s="441"/>
      <c r="AG308" s="441"/>
      <c r="AH308" s="441"/>
    </row>
    <row r="309" spans="1:34" ht="12.75" customHeight="1">
      <c r="A309" s="441"/>
      <c r="B309" s="441"/>
      <c r="C309" s="441"/>
      <c r="D309" s="441"/>
      <c r="E309" s="441"/>
      <c r="F309" s="441"/>
      <c r="G309" s="441"/>
      <c r="H309" s="441"/>
      <c r="I309" s="441"/>
      <c r="J309" s="441"/>
      <c r="K309" s="441"/>
      <c r="L309" s="441"/>
      <c r="M309" s="441"/>
      <c r="N309" s="441"/>
      <c r="O309" s="441"/>
      <c r="P309" s="441"/>
      <c r="Q309" s="441"/>
      <c r="R309" s="441"/>
      <c r="S309" s="441"/>
      <c r="T309" s="441"/>
      <c r="U309" s="441"/>
      <c r="V309" s="441"/>
      <c r="W309" s="441"/>
      <c r="X309" s="441"/>
      <c r="Y309" s="441"/>
      <c r="Z309" s="441"/>
      <c r="AA309" s="441"/>
      <c r="AB309" s="441"/>
      <c r="AC309" s="441"/>
      <c r="AD309" s="441"/>
      <c r="AE309" s="441"/>
      <c r="AF309" s="441"/>
      <c r="AG309" s="441"/>
      <c r="AH309" s="441"/>
    </row>
    <row r="310" spans="1:34" ht="12.75" customHeight="1">
      <c r="A310" s="441"/>
      <c r="B310" s="441"/>
      <c r="C310" s="441"/>
      <c r="D310" s="441"/>
      <c r="E310" s="441"/>
      <c r="F310" s="441"/>
      <c r="G310" s="441"/>
      <c r="H310" s="441"/>
      <c r="I310" s="441"/>
      <c r="J310" s="441"/>
      <c r="K310" s="441"/>
      <c r="L310" s="441"/>
      <c r="M310" s="441"/>
      <c r="N310" s="441"/>
      <c r="O310" s="441"/>
      <c r="P310" s="441"/>
      <c r="Q310" s="441"/>
      <c r="R310" s="441"/>
      <c r="S310" s="441"/>
      <c r="T310" s="441"/>
      <c r="U310" s="441"/>
      <c r="V310" s="441"/>
      <c r="W310" s="441"/>
      <c r="X310" s="441"/>
      <c r="Y310" s="441"/>
      <c r="Z310" s="441"/>
      <c r="AA310" s="441"/>
      <c r="AB310" s="441"/>
      <c r="AC310" s="441"/>
      <c r="AD310" s="441"/>
      <c r="AE310" s="441"/>
      <c r="AF310" s="441"/>
      <c r="AG310" s="441"/>
      <c r="AH310" s="441"/>
    </row>
    <row r="311" spans="1:34" ht="12.75" customHeight="1">
      <c r="A311" s="441"/>
      <c r="B311" s="441"/>
      <c r="C311" s="441"/>
      <c r="D311" s="441"/>
      <c r="E311" s="441"/>
      <c r="F311" s="441"/>
      <c r="G311" s="441"/>
      <c r="H311" s="441"/>
      <c r="I311" s="441"/>
      <c r="J311" s="441"/>
      <c r="K311" s="441"/>
      <c r="L311" s="441"/>
      <c r="M311" s="441"/>
      <c r="N311" s="441"/>
      <c r="O311" s="441"/>
      <c r="P311" s="441"/>
      <c r="Q311" s="441"/>
      <c r="R311" s="441"/>
      <c r="S311" s="441"/>
      <c r="T311" s="441"/>
      <c r="U311" s="441"/>
      <c r="V311" s="441"/>
      <c r="W311" s="441"/>
      <c r="X311" s="441"/>
      <c r="Y311" s="441"/>
      <c r="Z311" s="441"/>
      <c r="AA311" s="441"/>
      <c r="AB311" s="441"/>
      <c r="AC311" s="441"/>
      <c r="AD311" s="441"/>
      <c r="AE311" s="441"/>
      <c r="AF311" s="441"/>
      <c r="AG311" s="441"/>
      <c r="AH311" s="441"/>
    </row>
    <row r="312" spans="1:34" ht="12.75" customHeight="1">
      <c r="A312" s="441"/>
      <c r="B312" s="441"/>
      <c r="C312" s="441"/>
      <c r="D312" s="441"/>
      <c r="E312" s="441"/>
      <c r="F312" s="441"/>
      <c r="G312" s="441"/>
      <c r="H312" s="441"/>
      <c r="I312" s="441"/>
      <c r="J312" s="441"/>
      <c r="K312" s="441"/>
      <c r="L312" s="441"/>
      <c r="M312" s="441"/>
      <c r="N312" s="441"/>
      <c r="O312" s="441"/>
      <c r="P312" s="441"/>
      <c r="Q312" s="441"/>
      <c r="R312" s="441"/>
      <c r="S312" s="441"/>
      <c r="T312" s="441"/>
      <c r="U312" s="441"/>
      <c r="V312" s="441"/>
      <c r="W312" s="441"/>
      <c r="X312" s="441"/>
      <c r="Y312" s="441"/>
      <c r="Z312" s="441"/>
      <c r="AA312" s="441"/>
      <c r="AB312" s="441"/>
      <c r="AC312" s="441"/>
      <c r="AD312" s="441"/>
      <c r="AE312" s="441"/>
      <c r="AF312" s="441"/>
      <c r="AG312" s="441"/>
      <c r="AH312" s="441"/>
    </row>
    <row r="313" spans="1:34" ht="12.75" customHeight="1">
      <c r="A313" s="441"/>
      <c r="B313" s="441"/>
      <c r="C313" s="441"/>
      <c r="D313" s="441"/>
      <c r="E313" s="441"/>
      <c r="F313" s="441"/>
      <c r="G313" s="441"/>
      <c r="H313" s="441"/>
      <c r="I313" s="441"/>
      <c r="J313" s="441"/>
      <c r="K313" s="441"/>
      <c r="L313" s="441"/>
      <c r="M313" s="441"/>
      <c r="N313" s="441"/>
      <c r="O313" s="441"/>
      <c r="P313" s="441"/>
      <c r="Q313" s="441"/>
      <c r="R313" s="441"/>
      <c r="S313" s="441"/>
      <c r="T313" s="441"/>
      <c r="U313" s="441"/>
      <c r="V313" s="441"/>
      <c r="W313" s="441"/>
      <c r="X313" s="441"/>
      <c r="Y313" s="441"/>
      <c r="Z313" s="441"/>
      <c r="AA313" s="441"/>
      <c r="AB313" s="441"/>
      <c r="AC313" s="441"/>
      <c r="AD313" s="441"/>
      <c r="AE313" s="441"/>
      <c r="AF313" s="441"/>
      <c r="AG313" s="441"/>
      <c r="AH313" s="441"/>
    </row>
    <row r="314" spans="1:34" ht="12.75" customHeight="1">
      <c r="A314" s="441"/>
      <c r="B314" s="441"/>
      <c r="C314" s="441"/>
      <c r="D314" s="441"/>
      <c r="E314" s="441"/>
      <c r="F314" s="441"/>
      <c r="G314" s="441"/>
      <c r="H314" s="441"/>
      <c r="I314" s="441"/>
      <c r="J314" s="441"/>
      <c r="K314" s="441"/>
      <c r="L314" s="441"/>
      <c r="M314" s="441"/>
      <c r="N314" s="441"/>
      <c r="O314" s="441"/>
      <c r="P314" s="441"/>
      <c r="Q314" s="441"/>
      <c r="R314" s="441"/>
      <c r="S314" s="441"/>
      <c r="T314" s="441"/>
      <c r="U314" s="441"/>
      <c r="V314" s="441"/>
      <c r="W314" s="441"/>
      <c r="X314" s="441"/>
      <c r="Y314" s="441"/>
      <c r="Z314" s="441"/>
      <c r="AA314" s="441"/>
      <c r="AB314" s="441"/>
      <c r="AC314" s="441"/>
      <c r="AD314" s="441"/>
      <c r="AE314" s="441"/>
      <c r="AF314" s="441"/>
      <c r="AG314" s="441"/>
      <c r="AH314" s="441"/>
    </row>
    <row r="315" spans="1:34" ht="12.75" customHeight="1">
      <c r="A315" s="441"/>
      <c r="B315" s="441"/>
      <c r="C315" s="441"/>
      <c r="D315" s="441"/>
      <c r="E315" s="441"/>
      <c r="F315" s="441"/>
      <c r="G315" s="441"/>
      <c r="H315" s="441"/>
      <c r="I315" s="441"/>
      <c r="J315" s="441"/>
      <c r="K315" s="441"/>
      <c r="L315" s="441"/>
      <c r="M315" s="441"/>
      <c r="N315" s="441"/>
      <c r="O315" s="441"/>
      <c r="P315" s="441"/>
      <c r="Q315" s="441"/>
      <c r="R315" s="441"/>
      <c r="S315" s="441"/>
      <c r="T315" s="441"/>
      <c r="U315" s="441"/>
      <c r="V315" s="441"/>
      <c r="W315" s="441"/>
      <c r="X315" s="441"/>
      <c r="Y315" s="441"/>
      <c r="Z315" s="441"/>
      <c r="AA315" s="441"/>
      <c r="AB315" s="441"/>
      <c r="AC315" s="441"/>
      <c r="AD315" s="441"/>
      <c r="AE315" s="441"/>
      <c r="AF315" s="441"/>
      <c r="AG315" s="441"/>
      <c r="AH315" s="441"/>
    </row>
    <row r="316" spans="1:34" ht="12.75" customHeight="1">
      <c r="A316" s="441"/>
      <c r="B316" s="441"/>
      <c r="C316" s="441"/>
      <c r="D316" s="441"/>
      <c r="E316" s="441"/>
      <c r="F316" s="441"/>
      <c r="G316" s="441"/>
      <c r="H316" s="441"/>
      <c r="I316" s="441"/>
      <c r="J316" s="441"/>
      <c r="K316" s="441"/>
      <c r="L316" s="441"/>
      <c r="M316" s="441"/>
      <c r="N316" s="441"/>
      <c r="O316" s="441"/>
      <c r="P316" s="441"/>
      <c r="Q316" s="441"/>
      <c r="R316" s="441"/>
      <c r="S316" s="441"/>
      <c r="T316" s="441"/>
      <c r="U316" s="441"/>
      <c r="V316" s="441"/>
      <c r="W316" s="441"/>
      <c r="X316" s="441"/>
      <c r="Y316" s="441"/>
      <c r="Z316" s="441"/>
      <c r="AA316" s="441"/>
      <c r="AB316" s="441"/>
      <c r="AC316" s="441"/>
      <c r="AD316" s="441"/>
      <c r="AE316" s="441"/>
      <c r="AF316" s="441"/>
      <c r="AG316" s="441"/>
      <c r="AH316" s="441"/>
    </row>
    <row r="317" spans="1:34" ht="12.75" customHeight="1">
      <c r="A317" s="441"/>
      <c r="B317" s="441"/>
      <c r="C317" s="441"/>
      <c r="D317" s="441"/>
      <c r="E317" s="441"/>
      <c r="F317" s="441"/>
      <c r="G317" s="441"/>
      <c r="H317" s="441"/>
      <c r="I317" s="441"/>
      <c r="J317" s="441"/>
      <c r="K317" s="441"/>
      <c r="L317" s="441"/>
      <c r="M317" s="441"/>
      <c r="N317" s="441"/>
      <c r="O317" s="441"/>
      <c r="P317" s="441"/>
      <c r="Q317" s="441"/>
      <c r="R317" s="441"/>
      <c r="S317" s="441"/>
      <c r="T317" s="441"/>
      <c r="U317" s="441"/>
      <c r="V317" s="441"/>
      <c r="W317" s="441"/>
      <c r="X317" s="441"/>
      <c r="Y317" s="441"/>
      <c r="Z317" s="441"/>
      <c r="AA317" s="441"/>
      <c r="AB317" s="441"/>
      <c r="AC317" s="441"/>
      <c r="AD317" s="441"/>
      <c r="AE317" s="441"/>
      <c r="AF317" s="441"/>
      <c r="AG317" s="441"/>
      <c r="AH317" s="441"/>
    </row>
    <row r="318" spans="1:34" ht="12.75" customHeight="1">
      <c r="A318" s="441"/>
      <c r="B318" s="441"/>
      <c r="C318" s="441"/>
      <c r="D318" s="441"/>
      <c r="E318" s="441"/>
      <c r="F318" s="441"/>
      <c r="G318" s="441"/>
      <c r="H318" s="441"/>
      <c r="I318" s="441"/>
      <c r="J318" s="441"/>
      <c r="K318" s="441"/>
      <c r="L318" s="441"/>
      <c r="M318" s="441"/>
      <c r="N318" s="441"/>
      <c r="O318" s="441"/>
      <c r="P318" s="441"/>
      <c r="Q318" s="441"/>
      <c r="R318" s="441"/>
      <c r="S318" s="441"/>
      <c r="T318" s="441"/>
      <c r="U318" s="441"/>
      <c r="V318" s="441"/>
      <c r="W318" s="441"/>
      <c r="X318" s="441"/>
      <c r="Y318" s="441"/>
      <c r="Z318" s="441"/>
      <c r="AA318" s="441"/>
      <c r="AB318" s="441"/>
      <c r="AC318" s="441"/>
      <c r="AD318" s="441"/>
      <c r="AE318" s="441"/>
      <c r="AF318" s="441"/>
      <c r="AG318" s="441"/>
      <c r="AH318" s="441"/>
    </row>
    <row r="319" spans="1:34" ht="12.75" customHeight="1">
      <c r="A319" s="441"/>
      <c r="B319" s="441"/>
      <c r="C319" s="441"/>
      <c r="D319" s="441"/>
      <c r="E319" s="441"/>
      <c r="F319" s="441"/>
      <c r="G319" s="441"/>
      <c r="H319" s="441"/>
      <c r="I319" s="441"/>
      <c r="J319" s="441"/>
      <c r="K319" s="441"/>
      <c r="L319" s="441"/>
      <c r="M319" s="441"/>
      <c r="N319" s="441"/>
      <c r="O319" s="441"/>
      <c r="P319" s="441"/>
      <c r="Q319" s="441"/>
      <c r="R319" s="441"/>
      <c r="S319" s="441"/>
      <c r="T319" s="441"/>
      <c r="U319" s="441"/>
      <c r="V319" s="441"/>
      <c r="W319" s="441"/>
      <c r="X319" s="441"/>
      <c r="Y319" s="441"/>
      <c r="Z319" s="441"/>
      <c r="AA319" s="441"/>
      <c r="AB319" s="441"/>
      <c r="AC319" s="441"/>
      <c r="AD319" s="441"/>
      <c r="AE319" s="441"/>
      <c r="AF319" s="441"/>
      <c r="AG319" s="441"/>
      <c r="AH319" s="441"/>
    </row>
    <row r="320" spans="1:34" ht="12.75" customHeight="1">
      <c r="A320" s="441"/>
      <c r="B320" s="441"/>
      <c r="C320" s="441"/>
      <c r="D320" s="441"/>
      <c r="E320" s="441"/>
      <c r="F320" s="441"/>
      <c r="G320" s="441"/>
      <c r="H320" s="441"/>
      <c r="I320" s="441"/>
      <c r="J320" s="441"/>
      <c r="K320" s="441"/>
      <c r="L320" s="441"/>
      <c r="M320" s="441"/>
      <c r="N320" s="441"/>
      <c r="O320" s="441"/>
      <c r="P320" s="441"/>
      <c r="Q320" s="441"/>
      <c r="R320" s="441"/>
      <c r="S320" s="441"/>
      <c r="T320" s="441"/>
      <c r="U320" s="441"/>
      <c r="V320" s="441"/>
      <c r="W320" s="441"/>
      <c r="X320" s="441"/>
      <c r="Y320" s="441"/>
      <c r="Z320" s="441"/>
      <c r="AA320" s="441"/>
      <c r="AB320" s="441"/>
      <c r="AC320" s="441"/>
      <c r="AD320" s="441"/>
      <c r="AE320" s="441"/>
      <c r="AF320" s="441"/>
      <c r="AG320" s="441"/>
      <c r="AH320" s="441"/>
    </row>
    <row r="321" spans="1:34" ht="12.75" customHeight="1">
      <c r="A321" s="441"/>
      <c r="B321" s="441"/>
      <c r="C321" s="441"/>
      <c r="D321" s="441"/>
      <c r="E321" s="441"/>
      <c r="F321" s="441"/>
      <c r="G321" s="441"/>
      <c r="H321" s="441"/>
      <c r="I321" s="441"/>
      <c r="J321" s="441"/>
      <c r="K321" s="441"/>
      <c r="L321" s="441"/>
      <c r="M321" s="441"/>
      <c r="N321" s="441"/>
      <c r="O321" s="441"/>
      <c r="P321" s="441"/>
      <c r="Q321" s="441"/>
      <c r="R321" s="441"/>
      <c r="S321" s="441"/>
      <c r="T321" s="441"/>
      <c r="U321" s="441"/>
      <c r="V321" s="441"/>
      <c r="W321" s="441"/>
      <c r="X321" s="441"/>
      <c r="Y321" s="441"/>
      <c r="Z321" s="441"/>
      <c r="AA321" s="441"/>
      <c r="AB321" s="441"/>
      <c r="AC321" s="441"/>
      <c r="AD321" s="441"/>
      <c r="AE321" s="441"/>
      <c r="AF321" s="441"/>
      <c r="AG321" s="441"/>
      <c r="AH321" s="441"/>
    </row>
    <row r="322" spans="1:34" ht="12.75" customHeight="1">
      <c r="A322" s="441"/>
      <c r="B322" s="441"/>
      <c r="C322" s="441"/>
      <c r="D322" s="441"/>
      <c r="E322" s="441"/>
      <c r="F322" s="441"/>
      <c r="G322" s="441"/>
      <c r="H322" s="441"/>
      <c r="I322" s="441"/>
      <c r="J322" s="441"/>
      <c r="K322" s="441"/>
      <c r="L322" s="441"/>
      <c r="M322" s="441"/>
      <c r="N322" s="441"/>
      <c r="O322" s="441"/>
      <c r="P322" s="441"/>
      <c r="Q322" s="441"/>
      <c r="R322" s="441"/>
      <c r="S322" s="441"/>
      <c r="T322" s="441"/>
      <c r="U322" s="441"/>
      <c r="V322" s="441"/>
      <c r="W322" s="441"/>
      <c r="X322" s="441"/>
      <c r="Y322" s="441"/>
      <c r="Z322" s="441"/>
      <c r="AA322" s="441"/>
      <c r="AB322" s="441"/>
      <c r="AC322" s="441"/>
      <c r="AD322" s="441"/>
      <c r="AE322" s="441"/>
      <c r="AF322" s="441"/>
      <c r="AG322" s="441"/>
      <c r="AH322" s="441"/>
    </row>
    <row r="323" spans="1:34" ht="12.75" customHeight="1">
      <c r="A323" s="441"/>
      <c r="B323" s="441"/>
      <c r="C323" s="441"/>
      <c r="D323" s="441"/>
      <c r="E323" s="441"/>
      <c r="F323" s="441"/>
      <c r="G323" s="441"/>
      <c r="H323" s="441"/>
      <c r="I323" s="441"/>
      <c r="J323" s="441"/>
      <c r="K323" s="441"/>
      <c r="L323" s="441"/>
      <c r="M323" s="441"/>
      <c r="N323" s="441"/>
      <c r="O323" s="441"/>
      <c r="P323" s="441"/>
      <c r="Q323" s="441"/>
      <c r="R323" s="441"/>
      <c r="S323" s="441"/>
      <c r="T323" s="441"/>
      <c r="U323" s="441"/>
      <c r="V323" s="441"/>
      <c r="W323" s="441"/>
      <c r="X323" s="441"/>
      <c r="Y323" s="441"/>
      <c r="Z323" s="441"/>
      <c r="AA323" s="441"/>
      <c r="AB323" s="441"/>
      <c r="AC323" s="441"/>
      <c r="AD323" s="441"/>
      <c r="AE323" s="441"/>
      <c r="AF323" s="441"/>
      <c r="AG323" s="441"/>
      <c r="AH323" s="441"/>
    </row>
    <row r="324" spans="1:34" ht="12.75" customHeight="1">
      <c r="A324" s="441"/>
      <c r="B324" s="441"/>
      <c r="C324" s="441"/>
      <c r="D324" s="441"/>
      <c r="E324" s="441"/>
      <c r="F324" s="441"/>
      <c r="G324" s="441"/>
      <c r="H324" s="441"/>
      <c r="I324" s="441"/>
      <c r="J324" s="441"/>
      <c r="K324" s="441"/>
      <c r="L324" s="441"/>
      <c r="M324" s="441"/>
      <c r="N324" s="441"/>
      <c r="O324" s="441"/>
      <c r="P324" s="441"/>
      <c r="Q324" s="441"/>
      <c r="R324" s="441"/>
      <c r="S324" s="441"/>
      <c r="T324" s="441"/>
      <c r="U324" s="441"/>
      <c r="V324" s="441"/>
      <c r="W324" s="441"/>
      <c r="X324" s="441"/>
      <c r="Y324" s="441"/>
      <c r="Z324" s="441"/>
      <c r="AA324" s="441"/>
      <c r="AB324" s="441"/>
      <c r="AC324" s="441"/>
      <c r="AD324" s="441"/>
      <c r="AE324" s="441"/>
      <c r="AF324" s="441"/>
      <c r="AG324" s="441"/>
      <c r="AH324" s="441"/>
    </row>
    <row r="325" spans="1:34" ht="12.75" customHeight="1">
      <c r="A325" s="441"/>
      <c r="B325" s="441"/>
      <c r="C325" s="441"/>
      <c r="D325" s="441"/>
      <c r="E325" s="441"/>
      <c r="F325" s="441"/>
      <c r="G325" s="441"/>
      <c r="H325" s="441"/>
      <c r="I325" s="441"/>
      <c r="J325" s="441"/>
      <c r="K325" s="441"/>
      <c r="L325" s="441"/>
      <c r="M325" s="441"/>
      <c r="N325" s="441"/>
      <c r="O325" s="441"/>
      <c r="P325" s="441"/>
      <c r="Q325" s="441"/>
      <c r="R325" s="441"/>
      <c r="S325" s="441"/>
      <c r="T325" s="441"/>
      <c r="U325" s="441"/>
      <c r="V325" s="441"/>
      <c r="W325" s="441"/>
      <c r="X325" s="441"/>
      <c r="Y325" s="441"/>
      <c r="Z325" s="441"/>
      <c r="AA325" s="441"/>
      <c r="AB325" s="441"/>
      <c r="AC325" s="441"/>
      <c r="AD325" s="441"/>
      <c r="AE325" s="441"/>
      <c r="AF325" s="441"/>
      <c r="AG325" s="441"/>
      <c r="AH325" s="441"/>
    </row>
    <row r="326" spans="1:34" ht="12.75" customHeight="1">
      <c r="A326" s="441"/>
      <c r="B326" s="441"/>
      <c r="C326" s="441"/>
      <c r="D326" s="441"/>
      <c r="E326" s="441"/>
      <c r="F326" s="441"/>
      <c r="G326" s="441"/>
      <c r="H326" s="441"/>
      <c r="I326" s="441"/>
      <c r="J326" s="441"/>
      <c r="K326" s="441"/>
      <c r="L326" s="441"/>
      <c r="M326" s="441"/>
      <c r="N326" s="441"/>
      <c r="O326" s="441"/>
      <c r="P326" s="441"/>
      <c r="Q326" s="441"/>
      <c r="R326" s="441"/>
      <c r="S326" s="441"/>
      <c r="T326" s="441"/>
      <c r="U326" s="441"/>
      <c r="V326" s="441"/>
      <c r="W326" s="441"/>
      <c r="X326" s="441"/>
      <c r="Y326" s="441"/>
      <c r="Z326" s="441"/>
      <c r="AA326" s="441"/>
      <c r="AB326" s="441"/>
      <c r="AC326" s="441"/>
      <c r="AD326" s="441"/>
      <c r="AE326" s="441"/>
      <c r="AF326" s="441"/>
      <c r="AG326" s="441"/>
      <c r="AH326" s="441"/>
    </row>
    <row r="327" spans="1:34" ht="12.75" customHeight="1">
      <c r="A327" s="441"/>
      <c r="B327" s="441"/>
      <c r="C327" s="441"/>
      <c r="D327" s="441"/>
      <c r="E327" s="441"/>
      <c r="F327" s="441"/>
      <c r="G327" s="441"/>
      <c r="H327" s="441"/>
      <c r="I327" s="441"/>
      <c r="J327" s="441"/>
      <c r="K327" s="441"/>
      <c r="L327" s="441"/>
      <c r="M327" s="441"/>
      <c r="N327" s="441"/>
      <c r="O327" s="441"/>
      <c r="P327" s="441"/>
      <c r="Q327" s="441"/>
      <c r="R327" s="441"/>
      <c r="S327" s="441"/>
      <c r="T327" s="441"/>
      <c r="U327" s="441"/>
      <c r="V327" s="441"/>
      <c r="W327" s="441"/>
      <c r="X327" s="441"/>
      <c r="Y327" s="441"/>
      <c r="Z327" s="441"/>
      <c r="AA327" s="441"/>
      <c r="AB327" s="441"/>
      <c r="AC327" s="441"/>
      <c r="AD327" s="441"/>
      <c r="AE327" s="441"/>
      <c r="AF327" s="441"/>
      <c r="AG327" s="441"/>
      <c r="AH327" s="441"/>
    </row>
    <row r="328" spans="1:34" ht="12.75" customHeight="1">
      <c r="A328" s="441"/>
      <c r="B328" s="441"/>
      <c r="C328" s="441"/>
      <c r="D328" s="441"/>
      <c r="E328" s="441"/>
      <c r="F328" s="441"/>
      <c r="G328" s="441"/>
      <c r="H328" s="441"/>
      <c r="I328" s="441"/>
      <c r="J328" s="441"/>
      <c r="K328" s="441"/>
      <c r="L328" s="441"/>
      <c r="M328" s="441"/>
      <c r="N328" s="441"/>
      <c r="O328" s="441"/>
      <c r="P328" s="441"/>
      <c r="Q328" s="441"/>
      <c r="R328" s="441"/>
      <c r="S328" s="441"/>
      <c r="T328" s="441"/>
      <c r="U328" s="441"/>
      <c r="V328" s="441"/>
      <c r="W328" s="441"/>
      <c r="X328" s="441"/>
      <c r="Y328" s="441"/>
      <c r="Z328" s="441"/>
      <c r="AA328" s="441"/>
      <c r="AB328" s="441"/>
      <c r="AC328" s="441"/>
      <c r="AD328" s="441"/>
      <c r="AE328" s="441"/>
      <c r="AF328" s="441"/>
      <c r="AG328" s="441"/>
      <c r="AH328" s="441"/>
    </row>
    <row r="329" spans="1:34" ht="12.75" customHeight="1">
      <c r="A329" s="441"/>
      <c r="B329" s="441"/>
      <c r="C329" s="441"/>
      <c r="D329" s="441"/>
      <c r="E329" s="441"/>
      <c r="F329" s="441"/>
      <c r="G329" s="441"/>
      <c r="H329" s="441"/>
      <c r="I329" s="441"/>
      <c r="J329" s="441"/>
      <c r="K329" s="441"/>
      <c r="L329" s="441"/>
      <c r="M329" s="441"/>
      <c r="N329" s="441"/>
      <c r="O329" s="441"/>
      <c r="P329" s="441"/>
      <c r="Q329" s="441"/>
      <c r="R329" s="441"/>
      <c r="S329" s="441"/>
      <c r="T329" s="441"/>
      <c r="U329" s="441"/>
      <c r="V329" s="441"/>
      <c r="W329" s="441"/>
      <c r="X329" s="441"/>
      <c r="Y329" s="441"/>
      <c r="Z329" s="441"/>
      <c r="AA329" s="441"/>
      <c r="AB329" s="441"/>
      <c r="AC329" s="441"/>
      <c r="AD329" s="441"/>
      <c r="AE329" s="441"/>
      <c r="AF329" s="441"/>
      <c r="AG329" s="441"/>
      <c r="AH329" s="441"/>
    </row>
    <row r="330" spans="1:34" ht="12.75" customHeight="1">
      <c r="A330" s="441"/>
      <c r="B330" s="441"/>
      <c r="C330" s="441"/>
      <c r="D330" s="441"/>
      <c r="E330" s="441"/>
      <c r="F330" s="441"/>
      <c r="G330" s="441"/>
      <c r="H330" s="441"/>
      <c r="I330" s="441"/>
      <c r="J330" s="441"/>
      <c r="K330" s="441"/>
      <c r="L330" s="441"/>
      <c r="M330" s="441"/>
      <c r="N330" s="441"/>
      <c r="O330" s="441"/>
      <c r="P330" s="441"/>
      <c r="Q330" s="441"/>
      <c r="R330" s="441"/>
      <c r="S330" s="441"/>
      <c r="T330" s="441"/>
      <c r="U330" s="441"/>
      <c r="V330" s="441"/>
      <c r="W330" s="441"/>
      <c r="X330" s="441"/>
      <c r="Y330" s="441"/>
      <c r="Z330" s="441"/>
      <c r="AA330" s="441"/>
      <c r="AB330" s="441"/>
      <c r="AC330" s="441"/>
      <c r="AD330" s="441"/>
      <c r="AE330" s="441"/>
      <c r="AF330" s="441"/>
      <c r="AG330" s="441"/>
      <c r="AH330" s="441"/>
    </row>
    <row r="331" spans="1:34" ht="12.75" customHeight="1">
      <c r="A331" s="441"/>
      <c r="B331" s="441"/>
      <c r="C331" s="441"/>
      <c r="D331" s="441"/>
      <c r="E331" s="441"/>
      <c r="F331" s="441"/>
      <c r="G331" s="441"/>
      <c r="H331" s="441"/>
      <c r="I331" s="441"/>
      <c r="J331" s="441"/>
      <c r="K331" s="441"/>
      <c r="L331" s="441"/>
      <c r="M331" s="441"/>
      <c r="N331" s="441"/>
      <c r="O331" s="441"/>
      <c r="P331" s="441"/>
      <c r="Q331" s="441"/>
      <c r="R331" s="441"/>
      <c r="S331" s="441"/>
      <c r="T331" s="441"/>
      <c r="U331" s="441"/>
      <c r="V331" s="441"/>
      <c r="W331" s="441"/>
      <c r="X331" s="441"/>
      <c r="Y331" s="441"/>
      <c r="Z331" s="441"/>
      <c r="AA331" s="441"/>
      <c r="AB331" s="441"/>
      <c r="AC331" s="441"/>
      <c r="AD331" s="441"/>
      <c r="AE331" s="441"/>
      <c r="AF331" s="441"/>
      <c r="AG331" s="441"/>
      <c r="AH331" s="441"/>
    </row>
    <row r="332" spans="1:34" ht="12.75" customHeight="1">
      <c r="A332" s="441"/>
      <c r="B332" s="441"/>
      <c r="C332" s="441"/>
      <c r="D332" s="441"/>
      <c r="E332" s="441"/>
      <c r="F332" s="441"/>
      <c r="G332" s="441"/>
      <c r="H332" s="441"/>
      <c r="I332" s="441"/>
      <c r="J332" s="441"/>
      <c r="K332" s="441"/>
      <c r="L332" s="441"/>
      <c r="M332" s="441"/>
      <c r="N332" s="441"/>
      <c r="O332" s="441"/>
      <c r="P332" s="441"/>
      <c r="Q332" s="441"/>
      <c r="R332" s="441"/>
      <c r="S332" s="441"/>
      <c r="T332" s="441"/>
      <c r="U332" s="441"/>
      <c r="V332" s="441"/>
      <c r="W332" s="441"/>
      <c r="X332" s="441"/>
      <c r="Y332" s="441"/>
      <c r="Z332" s="441"/>
      <c r="AA332" s="441"/>
      <c r="AB332" s="441"/>
      <c r="AC332" s="441"/>
      <c r="AD332" s="441"/>
      <c r="AE332" s="441"/>
      <c r="AF332" s="441"/>
      <c r="AG332" s="441"/>
      <c r="AH332" s="441"/>
    </row>
    <row r="333" spans="1:34" ht="12.75" customHeight="1">
      <c r="A333" s="441"/>
      <c r="B333" s="441"/>
      <c r="C333" s="441"/>
      <c r="D333" s="441"/>
      <c r="E333" s="441"/>
      <c r="F333" s="441"/>
      <c r="G333" s="441"/>
      <c r="H333" s="441"/>
      <c r="I333" s="441"/>
      <c r="J333" s="441"/>
      <c r="K333" s="441"/>
      <c r="L333" s="441"/>
      <c r="M333" s="441"/>
      <c r="N333" s="441"/>
      <c r="O333" s="441"/>
      <c r="P333" s="441"/>
      <c r="Q333" s="441"/>
      <c r="R333" s="441"/>
      <c r="S333" s="441"/>
      <c r="T333" s="441"/>
      <c r="U333" s="441"/>
      <c r="V333" s="441"/>
      <c r="W333" s="441"/>
      <c r="X333" s="441"/>
      <c r="Y333" s="441"/>
      <c r="Z333" s="441"/>
      <c r="AA333" s="441"/>
      <c r="AB333" s="441"/>
      <c r="AC333" s="441"/>
      <c r="AD333" s="441"/>
      <c r="AE333" s="441"/>
      <c r="AF333" s="441"/>
      <c r="AG333" s="441"/>
      <c r="AH333" s="441"/>
    </row>
    <row r="334" spans="1:34" ht="12.75" customHeight="1">
      <c r="A334" s="441"/>
      <c r="B334" s="441"/>
      <c r="C334" s="441"/>
      <c r="D334" s="441"/>
      <c r="E334" s="441"/>
      <c r="F334" s="441"/>
      <c r="G334" s="441"/>
      <c r="H334" s="441"/>
      <c r="I334" s="441"/>
      <c r="J334" s="441"/>
      <c r="K334" s="441"/>
      <c r="L334" s="441"/>
      <c r="M334" s="441"/>
      <c r="N334" s="441"/>
      <c r="O334" s="441"/>
      <c r="P334" s="441"/>
      <c r="Q334" s="441"/>
      <c r="R334" s="441"/>
      <c r="S334" s="441"/>
      <c r="T334" s="441"/>
      <c r="U334" s="441"/>
      <c r="V334" s="441"/>
      <c r="W334" s="441"/>
      <c r="X334" s="441"/>
      <c r="Y334" s="441"/>
      <c r="Z334" s="441"/>
      <c r="AA334" s="441"/>
      <c r="AB334" s="441"/>
      <c r="AC334" s="441"/>
      <c r="AD334" s="441"/>
      <c r="AE334" s="441"/>
      <c r="AF334" s="441"/>
      <c r="AG334" s="441"/>
      <c r="AH334" s="441"/>
    </row>
    <row r="335" spans="1:34" ht="12.75" customHeight="1">
      <c r="A335" s="441"/>
      <c r="B335" s="441"/>
      <c r="C335" s="441"/>
      <c r="D335" s="441"/>
      <c r="E335" s="441"/>
      <c r="F335" s="441"/>
      <c r="G335" s="441"/>
      <c r="H335" s="441"/>
      <c r="I335" s="441"/>
      <c r="J335" s="441"/>
      <c r="K335" s="441"/>
      <c r="L335" s="441"/>
      <c r="M335" s="441"/>
      <c r="N335" s="441"/>
      <c r="O335" s="441"/>
      <c r="P335" s="441"/>
      <c r="Q335" s="441"/>
      <c r="R335" s="441"/>
      <c r="S335" s="441"/>
      <c r="T335" s="441"/>
      <c r="U335" s="441"/>
      <c r="V335" s="441"/>
      <c r="W335" s="441"/>
      <c r="X335" s="441"/>
      <c r="Y335" s="441"/>
      <c r="Z335" s="441"/>
      <c r="AA335" s="441"/>
      <c r="AB335" s="441"/>
      <c r="AC335" s="441"/>
      <c r="AD335" s="441"/>
      <c r="AE335" s="441"/>
      <c r="AF335" s="441"/>
      <c r="AG335" s="441"/>
      <c r="AH335" s="441"/>
    </row>
    <row r="336" spans="1:34" ht="12.75" customHeight="1">
      <c r="A336" s="441"/>
      <c r="B336" s="441"/>
      <c r="C336" s="441"/>
      <c r="D336" s="441"/>
      <c r="E336" s="441"/>
      <c r="F336" s="441"/>
      <c r="G336" s="441"/>
      <c r="H336" s="441"/>
      <c r="I336" s="441"/>
      <c r="J336" s="441"/>
      <c r="K336" s="441"/>
      <c r="L336" s="441"/>
      <c r="M336" s="441"/>
      <c r="N336" s="441"/>
      <c r="O336" s="441"/>
      <c r="P336" s="441"/>
      <c r="Q336" s="441"/>
      <c r="R336" s="441"/>
      <c r="S336" s="441"/>
      <c r="T336" s="441"/>
      <c r="U336" s="441"/>
      <c r="V336" s="441"/>
      <c r="W336" s="441"/>
      <c r="X336" s="441"/>
      <c r="Y336" s="441"/>
      <c r="Z336" s="441"/>
      <c r="AA336" s="441"/>
      <c r="AB336" s="441"/>
      <c r="AC336" s="441"/>
      <c r="AD336" s="441"/>
      <c r="AE336" s="441"/>
      <c r="AF336" s="441"/>
      <c r="AG336" s="441"/>
      <c r="AH336" s="441"/>
    </row>
    <row r="337" spans="1:34" ht="12.75" customHeight="1">
      <c r="A337" s="441"/>
      <c r="B337" s="441"/>
      <c r="C337" s="441"/>
      <c r="D337" s="441"/>
      <c r="E337" s="441"/>
      <c r="F337" s="441"/>
      <c r="G337" s="441"/>
      <c r="H337" s="441"/>
      <c r="I337" s="441"/>
      <c r="J337" s="441"/>
      <c r="K337" s="441"/>
      <c r="L337" s="441"/>
      <c r="M337" s="441"/>
      <c r="N337" s="441"/>
      <c r="O337" s="441"/>
      <c r="P337" s="441"/>
      <c r="Q337" s="441"/>
      <c r="R337" s="441"/>
      <c r="S337" s="441"/>
      <c r="T337" s="441"/>
      <c r="U337" s="441"/>
      <c r="V337" s="441"/>
      <c r="W337" s="441"/>
      <c r="X337" s="441"/>
      <c r="Y337" s="441"/>
      <c r="Z337" s="441"/>
      <c r="AA337" s="441"/>
      <c r="AB337" s="441"/>
      <c r="AC337" s="441"/>
      <c r="AD337" s="441"/>
      <c r="AE337" s="441"/>
      <c r="AF337" s="441"/>
      <c r="AG337" s="441"/>
      <c r="AH337" s="441"/>
    </row>
    <row r="338" spans="1:34" ht="12.75" customHeight="1">
      <c r="A338" s="441"/>
      <c r="B338" s="441"/>
      <c r="C338" s="441"/>
      <c r="D338" s="441"/>
      <c r="E338" s="441"/>
      <c r="F338" s="441"/>
      <c r="G338" s="441"/>
      <c r="H338" s="441"/>
      <c r="I338" s="441"/>
      <c r="J338" s="441"/>
      <c r="K338" s="441"/>
      <c r="L338" s="441"/>
      <c r="M338" s="441"/>
      <c r="N338" s="441"/>
      <c r="O338" s="441"/>
      <c r="P338" s="441"/>
      <c r="Q338" s="441"/>
      <c r="R338" s="441"/>
      <c r="S338" s="441"/>
      <c r="T338" s="441"/>
      <c r="U338" s="441"/>
      <c r="V338" s="441"/>
      <c r="W338" s="441"/>
      <c r="X338" s="441"/>
      <c r="Y338" s="441"/>
      <c r="Z338" s="441"/>
      <c r="AA338" s="441"/>
      <c r="AB338" s="441"/>
      <c r="AC338" s="441"/>
      <c r="AD338" s="441"/>
      <c r="AE338" s="441"/>
      <c r="AF338" s="441"/>
      <c r="AG338" s="441"/>
      <c r="AH338" s="441"/>
    </row>
    <row r="339" spans="1:34" ht="12.75" customHeight="1">
      <c r="A339" s="441"/>
      <c r="B339" s="441"/>
      <c r="C339" s="441"/>
      <c r="D339" s="441"/>
      <c r="E339" s="441"/>
      <c r="F339" s="441"/>
      <c r="G339" s="441"/>
      <c r="H339" s="441"/>
      <c r="I339" s="441"/>
      <c r="J339" s="441"/>
      <c r="K339" s="441"/>
      <c r="L339" s="441"/>
      <c r="M339" s="441"/>
      <c r="N339" s="441"/>
      <c r="O339" s="441"/>
      <c r="P339" s="441"/>
      <c r="Q339" s="441"/>
      <c r="R339" s="441"/>
      <c r="S339" s="441"/>
      <c r="T339" s="441"/>
      <c r="U339" s="441"/>
      <c r="V339" s="441"/>
      <c r="W339" s="441"/>
      <c r="X339" s="441"/>
      <c r="Y339" s="441"/>
      <c r="Z339" s="441"/>
      <c r="AA339" s="441"/>
      <c r="AB339" s="441"/>
      <c r="AC339" s="441"/>
      <c r="AD339" s="441"/>
      <c r="AE339" s="441"/>
      <c r="AF339" s="441"/>
      <c r="AG339" s="441"/>
      <c r="AH339" s="441"/>
    </row>
    <row r="340" spans="1:34" ht="12.75" customHeight="1">
      <c r="A340" s="441"/>
      <c r="B340" s="441"/>
      <c r="C340" s="441"/>
      <c r="D340" s="441"/>
      <c r="E340" s="441"/>
      <c r="F340" s="441"/>
      <c r="G340" s="441"/>
      <c r="H340" s="441"/>
      <c r="I340" s="441"/>
      <c r="J340" s="441"/>
      <c r="K340" s="441"/>
      <c r="L340" s="441"/>
      <c r="M340" s="441"/>
      <c r="N340" s="441"/>
      <c r="O340" s="441"/>
      <c r="P340" s="441"/>
      <c r="Q340" s="441"/>
      <c r="R340" s="441"/>
      <c r="S340" s="441"/>
      <c r="T340" s="441"/>
      <c r="U340" s="441"/>
      <c r="V340" s="441"/>
      <c r="W340" s="441"/>
      <c r="X340" s="441"/>
      <c r="Y340" s="441"/>
      <c r="Z340" s="441"/>
      <c r="AA340" s="441"/>
      <c r="AB340" s="441"/>
      <c r="AC340" s="441"/>
      <c r="AD340" s="441"/>
      <c r="AE340" s="441"/>
      <c r="AF340" s="441"/>
      <c r="AG340" s="441"/>
      <c r="AH340" s="441"/>
    </row>
    <row r="341" spans="1:34" ht="12.75" customHeight="1">
      <c r="A341" s="441"/>
      <c r="B341" s="441"/>
      <c r="C341" s="441"/>
      <c r="D341" s="441"/>
      <c r="E341" s="441"/>
      <c r="F341" s="441"/>
      <c r="G341" s="441"/>
      <c r="H341" s="441"/>
      <c r="I341" s="441"/>
      <c r="J341" s="441"/>
      <c r="K341" s="441"/>
      <c r="L341" s="441"/>
      <c r="M341" s="441"/>
      <c r="N341" s="441"/>
      <c r="O341" s="441"/>
      <c r="P341" s="441"/>
      <c r="Q341" s="441"/>
      <c r="R341" s="441"/>
      <c r="S341" s="441"/>
      <c r="T341" s="441"/>
      <c r="U341" s="441"/>
      <c r="V341" s="441"/>
      <c r="W341" s="441"/>
      <c r="X341" s="441"/>
      <c r="Y341" s="441"/>
      <c r="Z341" s="441"/>
      <c r="AA341" s="441"/>
      <c r="AB341" s="441"/>
      <c r="AC341" s="441"/>
      <c r="AD341" s="441"/>
      <c r="AE341" s="441"/>
      <c r="AF341" s="441"/>
      <c r="AG341" s="441"/>
      <c r="AH341" s="441"/>
    </row>
    <row r="342" spans="1:34" ht="12.75" customHeight="1">
      <c r="A342" s="441"/>
      <c r="B342" s="441"/>
      <c r="C342" s="441"/>
      <c r="D342" s="441"/>
      <c r="E342" s="441"/>
      <c r="F342" s="441"/>
      <c r="G342" s="441"/>
      <c r="H342" s="441"/>
      <c r="I342" s="441"/>
      <c r="J342" s="441"/>
      <c r="K342" s="441"/>
      <c r="L342" s="441"/>
      <c r="M342" s="441"/>
      <c r="N342" s="441"/>
      <c r="O342" s="441"/>
      <c r="P342" s="441"/>
      <c r="Q342" s="441"/>
      <c r="R342" s="441"/>
      <c r="S342" s="441"/>
      <c r="T342" s="441"/>
      <c r="U342" s="441"/>
      <c r="V342" s="441"/>
      <c r="W342" s="441"/>
      <c r="X342" s="441"/>
      <c r="Y342" s="441"/>
      <c r="Z342" s="441"/>
      <c r="AA342" s="441"/>
      <c r="AB342" s="441"/>
      <c r="AC342" s="441"/>
      <c r="AD342" s="441"/>
      <c r="AE342" s="441"/>
      <c r="AF342" s="441"/>
      <c r="AG342" s="441"/>
      <c r="AH342" s="441"/>
    </row>
    <row r="343" spans="1:34" ht="12.75" customHeight="1">
      <c r="A343" s="441"/>
      <c r="B343" s="441"/>
      <c r="C343" s="441"/>
      <c r="D343" s="441"/>
      <c r="E343" s="441"/>
      <c r="F343" s="441"/>
      <c r="G343" s="441"/>
      <c r="H343" s="441"/>
      <c r="I343" s="441"/>
      <c r="J343" s="441"/>
      <c r="K343" s="441"/>
      <c r="L343" s="441"/>
      <c r="M343" s="441"/>
      <c r="N343" s="441"/>
      <c r="O343" s="441"/>
      <c r="P343" s="441"/>
      <c r="Q343" s="441"/>
      <c r="R343" s="441"/>
      <c r="S343" s="441"/>
      <c r="T343" s="441"/>
      <c r="U343" s="441"/>
      <c r="V343" s="441"/>
      <c r="W343" s="441"/>
      <c r="X343" s="441"/>
      <c r="Y343" s="441"/>
      <c r="Z343" s="441"/>
      <c r="AA343" s="441"/>
      <c r="AB343" s="441"/>
      <c r="AC343" s="441"/>
      <c r="AD343" s="441"/>
      <c r="AE343" s="441"/>
      <c r="AF343" s="441"/>
      <c r="AG343" s="441"/>
      <c r="AH343" s="441"/>
    </row>
    <row r="344" spans="1:34" ht="12.75" customHeight="1">
      <c r="A344" s="441"/>
      <c r="B344" s="441"/>
      <c r="C344" s="441"/>
      <c r="D344" s="441"/>
      <c r="E344" s="441"/>
      <c r="F344" s="441"/>
      <c r="G344" s="441"/>
      <c r="H344" s="441"/>
      <c r="I344" s="441"/>
      <c r="J344" s="441"/>
      <c r="K344" s="441"/>
      <c r="L344" s="441"/>
      <c r="M344" s="441"/>
      <c r="N344" s="441"/>
      <c r="O344" s="441"/>
      <c r="P344" s="441"/>
      <c r="Q344" s="441"/>
      <c r="R344" s="441"/>
      <c r="S344" s="441"/>
      <c r="T344" s="441"/>
      <c r="U344" s="441"/>
      <c r="V344" s="441"/>
      <c r="W344" s="441"/>
      <c r="X344" s="441"/>
      <c r="Y344" s="441"/>
      <c r="Z344" s="441"/>
      <c r="AA344" s="441"/>
      <c r="AB344" s="441"/>
      <c r="AC344" s="441"/>
      <c r="AD344" s="441"/>
      <c r="AE344" s="441"/>
      <c r="AF344" s="441"/>
      <c r="AG344" s="441"/>
      <c r="AH344" s="441"/>
    </row>
    <row r="345" spans="1:34" ht="12.75" customHeight="1">
      <c r="A345" s="441"/>
      <c r="B345" s="441"/>
      <c r="C345" s="441"/>
      <c r="D345" s="441"/>
      <c r="E345" s="441"/>
      <c r="F345" s="441"/>
      <c r="G345" s="441"/>
      <c r="H345" s="441"/>
      <c r="I345" s="441"/>
      <c r="J345" s="441"/>
      <c r="K345" s="441"/>
      <c r="L345" s="441"/>
      <c r="M345" s="441"/>
      <c r="N345" s="441"/>
      <c r="O345" s="441"/>
      <c r="P345" s="441"/>
      <c r="Q345" s="441"/>
      <c r="R345" s="441"/>
      <c r="S345" s="441"/>
      <c r="T345" s="441"/>
      <c r="U345" s="441"/>
      <c r="V345" s="441"/>
      <c r="W345" s="441"/>
      <c r="X345" s="441"/>
      <c r="Y345" s="441"/>
      <c r="Z345" s="441"/>
      <c r="AA345" s="441"/>
      <c r="AB345" s="441"/>
      <c r="AC345" s="441"/>
      <c r="AD345" s="441"/>
      <c r="AE345" s="441"/>
      <c r="AF345" s="441"/>
      <c r="AG345" s="441"/>
      <c r="AH345" s="441"/>
    </row>
    <row r="346" spans="1:34" ht="12.75" customHeight="1">
      <c r="A346" s="441"/>
      <c r="B346" s="441"/>
      <c r="C346" s="441"/>
      <c r="D346" s="441"/>
      <c r="E346" s="441"/>
      <c r="F346" s="441"/>
      <c r="G346" s="441"/>
      <c r="H346" s="441"/>
      <c r="I346" s="441"/>
      <c r="J346" s="441"/>
      <c r="K346" s="441"/>
      <c r="L346" s="441"/>
      <c r="M346" s="441"/>
      <c r="N346" s="441"/>
      <c r="O346" s="441"/>
      <c r="P346" s="441"/>
      <c r="Q346" s="441"/>
      <c r="R346" s="441"/>
      <c r="S346" s="441"/>
      <c r="T346" s="441"/>
      <c r="U346" s="441"/>
      <c r="V346" s="441"/>
      <c r="W346" s="441"/>
      <c r="X346" s="441"/>
      <c r="Y346" s="441"/>
      <c r="Z346" s="441"/>
      <c r="AA346" s="441"/>
      <c r="AB346" s="441"/>
      <c r="AC346" s="441"/>
      <c r="AD346" s="441"/>
      <c r="AE346" s="441"/>
      <c r="AF346" s="441"/>
      <c r="AG346" s="441"/>
      <c r="AH346" s="441"/>
    </row>
    <row r="347" spans="1:34" ht="12.75" customHeight="1">
      <c r="A347" s="441"/>
      <c r="B347" s="441"/>
      <c r="C347" s="441"/>
      <c r="D347" s="441"/>
      <c r="E347" s="441"/>
      <c r="F347" s="441"/>
      <c r="G347" s="441"/>
      <c r="H347" s="441"/>
      <c r="I347" s="441"/>
      <c r="J347" s="441"/>
      <c r="K347" s="441"/>
      <c r="L347" s="441"/>
      <c r="M347" s="441"/>
      <c r="N347" s="441"/>
      <c r="O347" s="441"/>
      <c r="P347" s="441"/>
      <c r="Q347" s="441"/>
      <c r="R347" s="441"/>
      <c r="S347" s="441"/>
      <c r="T347" s="441"/>
      <c r="U347" s="441"/>
      <c r="V347" s="441"/>
      <c r="W347" s="441"/>
      <c r="X347" s="441"/>
      <c r="Y347" s="441"/>
      <c r="Z347" s="441"/>
      <c r="AA347" s="441"/>
      <c r="AB347" s="441"/>
      <c r="AC347" s="441"/>
      <c r="AD347" s="441"/>
      <c r="AE347" s="441"/>
      <c r="AF347" s="441"/>
      <c r="AG347" s="441"/>
      <c r="AH347" s="441"/>
    </row>
    <row r="348" spans="1:34" ht="12.75" customHeight="1">
      <c r="A348" s="441"/>
      <c r="B348" s="441"/>
      <c r="C348" s="441"/>
      <c r="D348" s="441"/>
      <c r="E348" s="441"/>
      <c r="F348" s="441"/>
      <c r="G348" s="441"/>
      <c r="H348" s="441"/>
      <c r="I348" s="441"/>
      <c r="J348" s="441"/>
      <c r="K348" s="441"/>
      <c r="L348" s="441"/>
      <c r="M348" s="441"/>
      <c r="N348" s="441"/>
      <c r="O348" s="441"/>
      <c r="P348" s="441"/>
      <c r="Q348" s="441"/>
      <c r="R348" s="441"/>
      <c r="S348" s="441"/>
      <c r="T348" s="441"/>
      <c r="U348" s="441"/>
      <c r="V348" s="441"/>
      <c r="W348" s="441"/>
      <c r="X348" s="441"/>
      <c r="Y348" s="441"/>
      <c r="Z348" s="441"/>
      <c r="AA348" s="441"/>
      <c r="AB348" s="441"/>
      <c r="AC348" s="441"/>
      <c r="AD348" s="441"/>
      <c r="AE348" s="441"/>
      <c r="AF348" s="441"/>
      <c r="AG348" s="441"/>
      <c r="AH348" s="441"/>
    </row>
    <row r="349" spans="1:34" ht="12.75" customHeight="1">
      <c r="A349" s="441"/>
      <c r="B349" s="441"/>
      <c r="C349" s="441"/>
      <c r="D349" s="441"/>
      <c r="E349" s="441"/>
      <c r="F349" s="441"/>
      <c r="G349" s="441"/>
      <c r="H349" s="441"/>
      <c r="I349" s="441"/>
      <c r="J349" s="441"/>
      <c r="K349" s="441"/>
      <c r="L349" s="441"/>
      <c r="M349" s="441"/>
      <c r="N349" s="441"/>
      <c r="O349" s="441"/>
      <c r="P349" s="441"/>
      <c r="Q349" s="441"/>
      <c r="R349" s="441"/>
      <c r="S349" s="441"/>
      <c r="T349" s="441"/>
      <c r="U349" s="441"/>
      <c r="V349" s="441"/>
      <c r="W349" s="441"/>
      <c r="X349" s="441"/>
      <c r="Y349" s="441"/>
      <c r="Z349" s="441"/>
      <c r="AA349" s="441"/>
      <c r="AB349" s="441"/>
      <c r="AC349" s="441"/>
      <c r="AD349" s="441"/>
      <c r="AE349" s="441"/>
      <c r="AF349" s="441"/>
      <c r="AG349" s="441"/>
      <c r="AH349" s="441"/>
    </row>
    <row r="350" spans="1:34" ht="12.75" customHeight="1">
      <c r="A350" s="441"/>
      <c r="B350" s="441"/>
      <c r="C350" s="441"/>
      <c r="D350" s="441"/>
      <c r="E350" s="441"/>
      <c r="F350" s="441"/>
      <c r="G350" s="441"/>
      <c r="H350" s="441"/>
      <c r="I350" s="441"/>
      <c r="J350" s="441"/>
      <c r="K350" s="441"/>
      <c r="L350" s="441"/>
      <c r="M350" s="441"/>
      <c r="N350" s="441"/>
      <c r="O350" s="441"/>
      <c r="P350" s="441"/>
      <c r="Q350" s="441"/>
      <c r="R350" s="441"/>
      <c r="S350" s="441"/>
      <c r="T350" s="441"/>
      <c r="U350" s="441"/>
      <c r="V350" s="441"/>
      <c r="W350" s="441"/>
      <c r="X350" s="441"/>
      <c r="Y350" s="441"/>
      <c r="Z350" s="441"/>
      <c r="AA350" s="441"/>
      <c r="AB350" s="441"/>
      <c r="AC350" s="441"/>
      <c r="AD350" s="441"/>
      <c r="AE350" s="441"/>
      <c r="AF350" s="441"/>
      <c r="AG350" s="441"/>
      <c r="AH350" s="441"/>
    </row>
    <row r="351" spans="1:34" ht="12.75" customHeight="1">
      <c r="A351" s="441"/>
      <c r="B351" s="441"/>
      <c r="C351" s="441"/>
      <c r="D351" s="441"/>
      <c r="E351" s="441"/>
      <c r="F351" s="441"/>
      <c r="G351" s="441"/>
      <c r="H351" s="441"/>
      <c r="I351" s="441"/>
      <c r="J351" s="441"/>
      <c r="K351" s="441"/>
      <c r="L351" s="441"/>
      <c r="M351" s="441"/>
      <c r="N351" s="441"/>
      <c r="O351" s="441"/>
      <c r="P351" s="441"/>
      <c r="Q351" s="441"/>
      <c r="R351" s="441"/>
      <c r="S351" s="441"/>
      <c r="T351" s="441"/>
      <c r="U351" s="441"/>
      <c r="V351" s="441"/>
      <c r="W351" s="441"/>
      <c r="X351" s="441"/>
      <c r="Y351" s="441"/>
      <c r="Z351" s="441"/>
      <c r="AA351" s="441"/>
      <c r="AB351" s="441"/>
      <c r="AC351" s="441"/>
      <c r="AD351" s="441"/>
      <c r="AE351" s="441"/>
      <c r="AF351" s="441"/>
      <c r="AG351" s="441"/>
      <c r="AH351" s="441"/>
    </row>
    <row r="352" spans="1:34" ht="12.75" customHeight="1">
      <c r="A352" s="441"/>
      <c r="B352" s="441"/>
      <c r="C352" s="441"/>
      <c r="D352" s="441"/>
      <c r="E352" s="441"/>
      <c r="F352" s="441"/>
      <c r="G352" s="441"/>
      <c r="H352" s="441"/>
      <c r="I352" s="441"/>
      <c r="J352" s="441"/>
      <c r="K352" s="441"/>
      <c r="L352" s="441"/>
      <c r="M352" s="441"/>
      <c r="N352" s="441"/>
      <c r="O352" s="441"/>
      <c r="P352" s="441"/>
      <c r="Q352" s="441"/>
      <c r="R352" s="441"/>
      <c r="S352" s="441"/>
      <c r="T352" s="441"/>
      <c r="U352" s="441"/>
      <c r="V352" s="441"/>
      <c r="W352" s="441"/>
      <c r="X352" s="441"/>
      <c r="Y352" s="441"/>
      <c r="Z352" s="441"/>
      <c r="AA352" s="441"/>
      <c r="AB352" s="441"/>
      <c r="AC352" s="441"/>
      <c r="AD352" s="441"/>
      <c r="AE352" s="441"/>
      <c r="AF352" s="441"/>
      <c r="AG352" s="441"/>
      <c r="AH352" s="441"/>
    </row>
    <row r="353" spans="1:34" ht="12.75" customHeight="1">
      <c r="A353" s="441"/>
      <c r="B353" s="441"/>
      <c r="C353" s="441"/>
      <c r="D353" s="441"/>
      <c r="E353" s="441"/>
      <c r="F353" s="441"/>
      <c r="G353" s="441"/>
      <c r="H353" s="441"/>
      <c r="I353" s="441"/>
      <c r="J353" s="441"/>
      <c r="K353" s="441"/>
      <c r="L353" s="441"/>
      <c r="M353" s="441"/>
      <c r="N353" s="441"/>
      <c r="O353" s="441"/>
      <c r="P353" s="441"/>
      <c r="Q353" s="441"/>
      <c r="R353" s="441"/>
      <c r="S353" s="441"/>
      <c r="T353" s="441"/>
      <c r="U353" s="441"/>
      <c r="V353" s="441"/>
      <c r="W353" s="441"/>
      <c r="X353" s="441"/>
      <c r="Y353" s="441"/>
      <c r="Z353" s="441"/>
      <c r="AA353" s="441"/>
      <c r="AB353" s="441"/>
      <c r="AC353" s="441"/>
      <c r="AD353" s="441"/>
      <c r="AE353" s="441"/>
      <c r="AF353" s="441"/>
      <c r="AG353" s="441"/>
      <c r="AH353" s="441"/>
    </row>
    <row r="354" spans="1:34" ht="12.75" customHeight="1">
      <c r="A354" s="441"/>
      <c r="B354" s="441"/>
      <c r="C354" s="441"/>
      <c r="D354" s="441"/>
      <c r="E354" s="441"/>
      <c r="F354" s="441"/>
      <c r="G354" s="441"/>
      <c r="H354" s="441"/>
      <c r="I354" s="441"/>
      <c r="J354" s="441"/>
      <c r="K354" s="441"/>
      <c r="L354" s="441"/>
      <c r="M354" s="441"/>
      <c r="N354" s="441"/>
      <c r="O354" s="441"/>
      <c r="P354" s="441"/>
      <c r="Q354" s="441"/>
      <c r="R354" s="441"/>
      <c r="S354" s="441"/>
      <c r="T354" s="441"/>
      <c r="U354" s="441"/>
      <c r="V354" s="441"/>
      <c r="W354" s="441"/>
      <c r="X354" s="441"/>
      <c r="Y354" s="441"/>
      <c r="Z354" s="441"/>
      <c r="AA354" s="441"/>
      <c r="AB354" s="441"/>
      <c r="AC354" s="441"/>
      <c r="AD354" s="441"/>
      <c r="AE354" s="441"/>
      <c r="AF354" s="441"/>
      <c r="AG354" s="441"/>
      <c r="AH354" s="441"/>
    </row>
    <row r="355" spans="1:34" ht="12.75" customHeight="1">
      <c r="A355" s="441"/>
      <c r="B355" s="441"/>
      <c r="C355" s="441"/>
      <c r="D355" s="441"/>
      <c r="E355" s="441"/>
      <c r="F355" s="441"/>
      <c r="G355" s="441"/>
      <c r="H355" s="441"/>
      <c r="I355" s="441"/>
      <c r="J355" s="441"/>
      <c r="K355" s="441"/>
      <c r="L355" s="441"/>
      <c r="M355" s="441"/>
      <c r="N355" s="441"/>
      <c r="O355" s="441"/>
      <c r="P355" s="441"/>
      <c r="Q355" s="441"/>
      <c r="R355" s="441"/>
      <c r="S355" s="441"/>
      <c r="T355" s="441"/>
      <c r="U355" s="441"/>
      <c r="V355" s="441"/>
      <c r="W355" s="441"/>
      <c r="X355" s="441"/>
      <c r="Y355" s="441"/>
      <c r="Z355" s="441"/>
      <c r="AA355" s="441"/>
      <c r="AB355" s="441"/>
      <c r="AC355" s="441"/>
      <c r="AD355" s="441"/>
      <c r="AE355" s="441"/>
      <c r="AF355" s="441"/>
      <c r="AG355" s="441"/>
      <c r="AH355" s="441"/>
    </row>
    <row r="356" spans="1:34" ht="12.75" customHeight="1">
      <c r="A356" s="441"/>
      <c r="B356" s="441"/>
      <c r="C356" s="441"/>
      <c r="D356" s="441"/>
      <c r="E356" s="441"/>
      <c r="F356" s="441"/>
      <c r="G356" s="441"/>
      <c r="H356" s="441"/>
      <c r="I356" s="441"/>
      <c r="J356" s="441"/>
      <c r="K356" s="441"/>
      <c r="L356" s="441"/>
      <c r="M356" s="441"/>
      <c r="N356" s="441"/>
      <c r="O356" s="441"/>
      <c r="P356" s="441"/>
      <c r="Q356" s="441"/>
      <c r="R356" s="441"/>
      <c r="S356" s="441"/>
      <c r="T356" s="441"/>
      <c r="U356" s="441"/>
      <c r="V356" s="441"/>
      <c r="W356" s="441"/>
      <c r="X356" s="441"/>
      <c r="Y356" s="441"/>
      <c r="Z356" s="441"/>
      <c r="AA356" s="441"/>
      <c r="AB356" s="441"/>
      <c r="AC356" s="441"/>
      <c r="AD356" s="441"/>
      <c r="AE356" s="441"/>
      <c r="AF356" s="441"/>
      <c r="AG356" s="441"/>
      <c r="AH356" s="441"/>
    </row>
    <row r="357" spans="1:34" ht="12.75" customHeight="1">
      <c r="A357" s="441"/>
      <c r="B357" s="441"/>
      <c r="C357" s="441"/>
      <c r="D357" s="441"/>
      <c r="E357" s="441"/>
      <c r="F357" s="441"/>
      <c r="G357" s="441"/>
      <c r="H357" s="441"/>
      <c r="I357" s="441"/>
      <c r="J357" s="441"/>
      <c r="K357" s="441"/>
      <c r="L357" s="441"/>
      <c r="M357" s="441"/>
      <c r="N357" s="441"/>
      <c r="O357" s="441"/>
      <c r="P357" s="441"/>
      <c r="Q357" s="441"/>
      <c r="R357" s="441"/>
      <c r="S357" s="441"/>
      <c r="T357" s="441"/>
      <c r="U357" s="441"/>
      <c r="V357" s="441"/>
      <c r="W357" s="441"/>
      <c r="X357" s="441"/>
      <c r="Y357" s="441"/>
      <c r="Z357" s="441"/>
      <c r="AA357" s="441"/>
      <c r="AB357" s="441"/>
      <c r="AC357" s="441"/>
      <c r="AD357" s="441"/>
      <c r="AE357" s="441"/>
      <c r="AF357" s="441"/>
      <c r="AG357" s="441"/>
      <c r="AH357" s="441"/>
    </row>
    <row r="358" spans="1:34" ht="12.75" customHeight="1">
      <c r="A358" s="441"/>
      <c r="B358" s="441"/>
      <c r="C358" s="441"/>
      <c r="D358" s="441"/>
      <c r="E358" s="441"/>
      <c r="F358" s="441"/>
      <c r="G358" s="441"/>
      <c r="H358" s="441"/>
      <c r="I358" s="441"/>
      <c r="J358" s="441"/>
      <c r="K358" s="441"/>
      <c r="L358" s="441"/>
      <c r="M358" s="441"/>
      <c r="N358" s="441"/>
      <c r="O358" s="441"/>
      <c r="P358" s="441"/>
      <c r="Q358" s="441"/>
      <c r="R358" s="441"/>
      <c r="S358" s="441"/>
      <c r="T358" s="441"/>
      <c r="U358" s="441"/>
      <c r="V358" s="441"/>
      <c r="W358" s="441"/>
      <c r="X358" s="441"/>
      <c r="Y358" s="441"/>
      <c r="Z358" s="441"/>
      <c r="AA358" s="441"/>
      <c r="AB358" s="441"/>
      <c r="AC358" s="441"/>
      <c r="AD358" s="441"/>
      <c r="AE358" s="441"/>
      <c r="AF358" s="441"/>
      <c r="AG358" s="441"/>
      <c r="AH358" s="441"/>
    </row>
    <row r="359" spans="1:34" ht="12.75" customHeight="1">
      <c r="A359" s="441"/>
      <c r="B359" s="441"/>
      <c r="C359" s="441"/>
      <c r="D359" s="441"/>
      <c r="E359" s="441"/>
      <c r="F359" s="441"/>
      <c r="G359" s="441"/>
      <c r="H359" s="441"/>
      <c r="I359" s="441"/>
      <c r="J359" s="441"/>
      <c r="K359" s="441"/>
      <c r="L359" s="441"/>
      <c r="M359" s="441"/>
      <c r="N359" s="441"/>
      <c r="O359" s="441"/>
      <c r="P359" s="441"/>
      <c r="Q359" s="441"/>
      <c r="R359" s="441"/>
      <c r="S359" s="441"/>
      <c r="T359" s="441"/>
      <c r="U359" s="441"/>
      <c r="V359" s="441"/>
      <c r="W359" s="441"/>
      <c r="X359" s="441"/>
      <c r="Y359" s="441"/>
      <c r="Z359" s="441"/>
      <c r="AA359" s="441"/>
      <c r="AB359" s="441"/>
      <c r="AC359" s="441"/>
      <c r="AD359" s="441"/>
      <c r="AE359" s="441"/>
      <c r="AF359" s="441"/>
      <c r="AG359" s="441"/>
      <c r="AH359" s="441"/>
    </row>
    <row r="360" spans="1:34" ht="12.75" customHeight="1">
      <c r="A360" s="441"/>
      <c r="B360" s="441"/>
      <c r="C360" s="441"/>
      <c r="D360" s="441"/>
      <c r="E360" s="441"/>
      <c r="F360" s="441"/>
      <c r="G360" s="441"/>
      <c r="H360" s="441"/>
      <c r="I360" s="441"/>
      <c r="J360" s="441"/>
      <c r="K360" s="441"/>
      <c r="L360" s="441"/>
      <c r="M360" s="441"/>
      <c r="N360" s="441"/>
      <c r="O360" s="441"/>
      <c r="P360" s="441"/>
      <c r="Q360" s="441"/>
      <c r="R360" s="441"/>
      <c r="S360" s="441"/>
      <c r="T360" s="441"/>
      <c r="U360" s="441"/>
      <c r="V360" s="441"/>
      <c r="W360" s="441"/>
      <c r="X360" s="441"/>
      <c r="Y360" s="441"/>
      <c r="Z360" s="441"/>
      <c r="AA360" s="441"/>
      <c r="AB360" s="441"/>
      <c r="AC360" s="441"/>
      <c r="AD360" s="441"/>
      <c r="AE360" s="441"/>
      <c r="AF360" s="441"/>
      <c r="AG360" s="441"/>
      <c r="AH360" s="441"/>
    </row>
    <row r="361" spans="1:34" ht="12.75" customHeight="1">
      <c r="A361" s="441"/>
      <c r="B361" s="441"/>
      <c r="C361" s="441"/>
      <c r="D361" s="441"/>
      <c r="E361" s="441"/>
      <c r="F361" s="441"/>
      <c r="G361" s="441"/>
      <c r="H361" s="441"/>
      <c r="I361" s="441"/>
      <c r="J361" s="441"/>
      <c r="K361" s="441"/>
      <c r="L361" s="441"/>
      <c r="M361" s="441"/>
      <c r="N361" s="441"/>
      <c r="O361" s="441"/>
      <c r="P361" s="441"/>
      <c r="Q361" s="441"/>
      <c r="R361" s="441"/>
      <c r="S361" s="441"/>
      <c r="T361" s="441"/>
      <c r="U361" s="441"/>
      <c r="V361" s="441"/>
      <c r="W361" s="441"/>
      <c r="X361" s="441"/>
      <c r="Y361" s="441"/>
      <c r="Z361" s="441"/>
      <c r="AA361" s="441"/>
      <c r="AB361" s="441"/>
      <c r="AC361" s="441"/>
      <c r="AD361" s="441"/>
      <c r="AE361" s="441"/>
      <c r="AF361" s="441"/>
      <c r="AG361" s="441"/>
      <c r="AH361" s="441"/>
    </row>
    <row r="362" spans="1:34" ht="12.75" customHeight="1">
      <c r="A362" s="441"/>
      <c r="B362" s="441"/>
      <c r="C362" s="441"/>
      <c r="D362" s="441"/>
      <c r="E362" s="441"/>
      <c r="F362" s="441"/>
      <c r="G362" s="441"/>
      <c r="H362" s="441"/>
      <c r="I362" s="441"/>
      <c r="J362" s="441"/>
      <c r="K362" s="441"/>
      <c r="L362" s="441"/>
      <c r="M362" s="441"/>
      <c r="N362" s="441"/>
      <c r="O362" s="441"/>
      <c r="P362" s="441"/>
      <c r="Q362" s="441"/>
      <c r="R362" s="441"/>
      <c r="S362" s="441"/>
      <c r="T362" s="441"/>
      <c r="U362" s="441"/>
      <c r="V362" s="441"/>
      <c r="W362" s="441"/>
      <c r="X362" s="441"/>
      <c r="Y362" s="441"/>
      <c r="Z362" s="441"/>
      <c r="AA362" s="441"/>
      <c r="AB362" s="441"/>
      <c r="AC362" s="441"/>
      <c r="AD362" s="441"/>
      <c r="AE362" s="441"/>
      <c r="AF362" s="441"/>
      <c r="AG362" s="441"/>
      <c r="AH362" s="441"/>
    </row>
    <row r="363" spans="1:34" ht="12.75" customHeight="1">
      <c r="A363" s="441"/>
      <c r="B363" s="441"/>
      <c r="C363" s="441"/>
      <c r="D363" s="441"/>
      <c r="E363" s="441"/>
      <c r="F363" s="441"/>
      <c r="G363" s="441"/>
      <c r="H363" s="441"/>
      <c r="I363" s="441"/>
      <c r="J363" s="441"/>
      <c r="K363" s="441"/>
      <c r="L363" s="441"/>
      <c r="M363" s="441"/>
      <c r="N363" s="441"/>
      <c r="O363" s="441"/>
      <c r="P363" s="441"/>
      <c r="Q363" s="441"/>
      <c r="R363" s="441"/>
      <c r="S363" s="441"/>
      <c r="T363" s="441"/>
      <c r="U363" s="441"/>
      <c r="V363" s="441"/>
      <c r="W363" s="441"/>
      <c r="X363" s="441"/>
      <c r="Y363" s="441"/>
      <c r="Z363" s="441"/>
      <c r="AA363" s="441"/>
      <c r="AB363" s="441"/>
      <c r="AC363" s="441"/>
      <c r="AD363" s="441"/>
      <c r="AE363" s="441"/>
      <c r="AF363" s="441"/>
      <c r="AG363" s="441"/>
      <c r="AH363" s="441"/>
    </row>
    <row r="364" spans="1:34" ht="12.75" customHeight="1">
      <c r="A364" s="441"/>
      <c r="B364" s="441"/>
      <c r="C364" s="441"/>
      <c r="D364" s="441"/>
      <c r="E364" s="441"/>
      <c r="F364" s="441"/>
      <c r="G364" s="441"/>
      <c r="H364" s="441"/>
      <c r="I364" s="441"/>
      <c r="J364" s="441"/>
      <c r="K364" s="441"/>
      <c r="L364" s="441"/>
      <c r="M364" s="441"/>
      <c r="N364" s="441"/>
      <c r="O364" s="441"/>
      <c r="P364" s="441"/>
      <c r="Q364" s="441"/>
      <c r="R364" s="441"/>
      <c r="S364" s="441"/>
      <c r="T364" s="441"/>
      <c r="U364" s="441"/>
      <c r="V364" s="441"/>
      <c r="W364" s="441"/>
      <c r="X364" s="441"/>
      <c r="Y364" s="441"/>
      <c r="Z364" s="441"/>
      <c r="AA364" s="441"/>
      <c r="AB364" s="441"/>
      <c r="AC364" s="441"/>
      <c r="AD364" s="441"/>
      <c r="AE364" s="441"/>
      <c r="AF364" s="441"/>
      <c r="AG364" s="441"/>
      <c r="AH364" s="441"/>
    </row>
    <row r="365" spans="1:34" ht="12.75" customHeight="1">
      <c r="A365" s="441"/>
      <c r="B365" s="441"/>
      <c r="C365" s="441"/>
      <c r="D365" s="441"/>
      <c r="E365" s="441"/>
      <c r="F365" s="441"/>
      <c r="G365" s="441"/>
      <c r="H365" s="441"/>
      <c r="I365" s="441"/>
      <c r="J365" s="441"/>
      <c r="K365" s="441"/>
      <c r="L365" s="441"/>
      <c r="M365" s="441"/>
      <c r="N365" s="441"/>
      <c r="O365" s="441"/>
      <c r="P365" s="441"/>
      <c r="Q365" s="441"/>
      <c r="R365" s="441"/>
      <c r="S365" s="441"/>
      <c r="T365" s="441"/>
      <c r="U365" s="441"/>
      <c r="V365" s="441"/>
      <c r="W365" s="441"/>
      <c r="X365" s="441"/>
      <c r="Y365" s="441"/>
      <c r="Z365" s="441"/>
      <c r="AA365" s="441"/>
      <c r="AB365" s="441"/>
      <c r="AC365" s="441"/>
      <c r="AD365" s="441"/>
      <c r="AE365" s="441"/>
      <c r="AF365" s="441"/>
      <c r="AG365" s="441"/>
      <c r="AH365" s="441"/>
    </row>
    <row r="366" spans="1:34" ht="12.75" customHeight="1">
      <c r="A366" s="441"/>
      <c r="B366" s="441"/>
      <c r="C366" s="441"/>
      <c r="D366" s="441"/>
      <c r="E366" s="441"/>
      <c r="F366" s="441"/>
      <c r="G366" s="441"/>
      <c r="H366" s="441"/>
      <c r="I366" s="441"/>
      <c r="J366" s="441"/>
      <c r="K366" s="441"/>
      <c r="L366" s="441"/>
      <c r="M366" s="441"/>
      <c r="N366" s="441"/>
      <c r="O366" s="441"/>
      <c r="P366" s="441"/>
      <c r="Q366" s="441"/>
      <c r="R366" s="441"/>
      <c r="S366" s="441"/>
      <c r="T366" s="441"/>
      <c r="U366" s="441"/>
      <c r="V366" s="441"/>
      <c r="W366" s="441"/>
      <c r="X366" s="441"/>
      <c r="Y366" s="441"/>
      <c r="Z366" s="441"/>
      <c r="AA366" s="441"/>
      <c r="AB366" s="441"/>
      <c r="AC366" s="441"/>
      <c r="AD366" s="441"/>
      <c r="AE366" s="441"/>
      <c r="AF366" s="441"/>
      <c r="AG366" s="441"/>
      <c r="AH366" s="441"/>
    </row>
    <row r="367" spans="1:34" ht="12.75" customHeight="1">
      <c r="A367" s="441"/>
      <c r="B367" s="441"/>
      <c r="C367" s="441"/>
      <c r="D367" s="441"/>
      <c r="E367" s="441"/>
      <c r="F367" s="441"/>
      <c r="G367" s="441"/>
      <c r="H367" s="441"/>
      <c r="I367" s="441"/>
      <c r="J367" s="441"/>
      <c r="K367" s="441"/>
      <c r="L367" s="441"/>
      <c r="M367" s="441"/>
      <c r="N367" s="441"/>
      <c r="O367" s="441"/>
      <c r="P367" s="441"/>
      <c r="Q367" s="441"/>
      <c r="R367" s="441"/>
      <c r="S367" s="441"/>
      <c r="T367" s="441"/>
      <c r="U367" s="441"/>
      <c r="V367" s="441"/>
      <c r="W367" s="441"/>
      <c r="X367" s="441"/>
      <c r="Y367" s="441"/>
      <c r="Z367" s="441"/>
      <c r="AA367" s="441"/>
      <c r="AB367" s="441"/>
      <c r="AC367" s="441"/>
      <c r="AD367" s="441"/>
      <c r="AE367" s="441"/>
      <c r="AF367" s="441"/>
      <c r="AG367" s="441"/>
      <c r="AH367" s="441"/>
    </row>
    <row r="368" spans="1:34" ht="12.75" customHeight="1">
      <c r="A368" s="441"/>
      <c r="B368" s="441"/>
      <c r="C368" s="441"/>
      <c r="D368" s="441"/>
      <c r="E368" s="441"/>
      <c r="F368" s="441"/>
      <c r="G368" s="441"/>
      <c r="H368" s="441"/>
      <c r="I368" s="441"/>
      <c r="J368" s="441"/>
      <c r="K368" s="441"/>
      <c r="L368" s="441"/>
      <c r="M368" s="441"/>
      <c r="N368" s="441"/>
      <c r="O368" s="441"/>
      <c r="P368" s="441"/>
      <c r="Q368" s="441"/>
      <c r="R368" s="441"/>
      <c r="S368" s="441"/>
      <c r="T368" s="441"/>
      <c r="U368" s="441"/>
      <c r="V368" s="441"/>
      <c r="W368" s="441"/>
      <c r="X368" s="441"/>
      <c r="Y368" s="441"/>
      <c r="Z368" s="441"/>
      <c r="AA368" s="441"/>
      <c r="AB368" s="441"/>
      <c r="AC368" s="441"/>
      <c r="AD368" s="441"/>
      <c r="AE368" s="441"/>
      <c r="AF368" s="441"/>
      <c r="AG368" s="441"/>
      <c r="AH368" s="441"/>
    </row>
    <row r="369" spans="1:34" ht="12.75" customHeight="1">
      <c r="A369" s="441"/>
      <c r="B369" s="441"/>
      <c r="C369" s="441"/>
      <c r="D369" s="441"/>
      <c r="E369" s="441"/>
      <c r="F369" s="441"/>
      <c r="G369" s="441"/>
      <c r="H369" s="441"/>
      <c r="I369" s="441"/>
      <c r="J369" s="441"/>
      <c r="K369" s="441"/>
      <c r="L369" s="441"/>
      <c r="M369" s="441"/>
      <c r="N369" s="441"/>
      <c r="O369" s="441"/>
      <c r="P369" s="441"/>
      <c r="Q369" s="441"/>
      <c r="R369" s="441"/>
      <c r="S369" s="441"/>
      <c r="T369" s="441"/>
      <c r="U369" s="441"/>
      <c r="V369" s="441"/>
      <c r="W369" s="441"/>
      <c r="X369" s="441"/>
      <c r="Y369" s="441"/>
      <c r="Z369" s="441"/>
      <c r="AA369" s="441"/>
      <c r="AB369" s="441"/>
      <c r="AC369" s="441"/>
      <c r="AD369" s="441"/>
      <c r="AE369" s="441"/>
      <c r="AF369" s="441"/>
      <c r="AG369" s="441"/>
      <c r="AH369" s="441"/>
    </row>
    <row r="370" spans="1:34" ht="12.75" customHeight="1">
      <c r="A370" s="441"/>
      <c r="B370" s="441"/>
      <c r="C370" s="441"/>
      <c r="D370" s="441"/>
      <c r="E370" s="441"/>
      <c r="F370" s="441"/>
      <c r="G370" s="441"/>
      <c r="H370" s="441"/>
      <c r="I370" s="441"/>
      <c r="J370" s="441"/>
      <c r="K370" s="441"/>
      <c r="L370" s="441"/>
      <c r="M370" s="441"/>
      <c r="N370" s="441"/>
      <c r="O370" s="441"/>
      <c r="P370" s="441"/>
      <c r="Q370" s="441"/>
      <c r="R370" s="441"/>
      <c r="S370" s="441"/>
      <c r="T370" s="441"/>
      <c r="U370" s="441"/>
      <c r="V370" s="441"/>
      <c r="W370" s="441"/>
      <c r="X370" s="441"/>
      <c r="Y370" s="441"/>
      <c r="Z370" s="441"/>
      <c r="AA370" s="441"/>
      <c r="AB370" s="441"/>
      <c r="AC370" s="441"/>
      <c r="AD370" s="441"/>
      <c r="AE370" s="441"/>
      <c r="AF370" s="441"/>
      <c r="AG370" s="441"/>
      <c r="AH370" s="441"/>
    </row>
    <row r="371" spans="1:34" ht="12.75" customHeight="1">
      <c r="A371" s="441"/>
      <c r="B371" s="441"/>
      <c r="C371" s="441"/>
      <c r="D371" s="441"/>
      <c r="E371" s="441"/>
      <c r="F371" s="441"/>
      <c r="G371" s="441"/>
      <c r="H371" s="441"/>
      <c r="I371" s="441"/>
      <c r="J371" s="441"/>
      <c r="K371" s="441"/>
      <c r="L371" s="441"/>
      <c r="M371" s="441"/>
      <c r="N371" s="441"/>
      <c r="O371" s="441"/>
      <c r="P371" s="441"/>
      <c r="Q371" s="441"/>
      <c r="R371" s="441"/>
      <c r="S371" s="441"/>
      <c r="T371" s="441"/>
      <c r="U371" s="441"/>
      <c r="V371" s="441"/>
      <c r="W371" s="441"/>
      <c r="X371" s="441"/>
      <c r="Y371" s="441"/>
      <c r="Z371" s="441"/>
      <c r="AA371" s="441"/>
      <c r="AB371" s="441"/>
      <c r="AC371" s="441"/>
      <c r="AD371" s="441"/>
      <c r="AE371" s="441"/>
      <c r="AF371" s="441"/>
      <c r="AG371" s="441"/>
      <c r="AH371" s="441"/>
    </row>
    <row r="372" spans="1:34" ht="12.75" customHeight="1">
      <c r="A372" s="441"/>
      <c r="B372" s="441"/>
      <c r="C372" s="441"/>
      <c r="D372" s="441"/>
      <c r="E372" s="441"/>
      <c r="F372" s="441"/>
      <c r="G372" s="441"/>
      <c r="H372" s="441"/>
      <c r="I372" s="441"/>
      <c r="J372" s="441"/>
      <c r="K372" s="441"/>
      <c r="L372" s="441"/>
      <c r="M372" s="441"/>
      <c r="N372" s="441"/>
      <c r="O372" s="441"/>
      <c r="P372" s="441"/>
      <c r="Q372" s="441"/>
      <c r="R372" s="441"/>
      <c r="S372" s="441"/>
      <c r="T372" s="441"/>
      <c r="U372" s="441"/>
      <c r="V372" s="441"/>
      <c r="W372" s="441"/>
      <c r="X372" s="441"/>
      <c r="Y372" s="441"/>
      <c r="Z372" s="441"/>
      <c r="AA372" s="441"/>
      <c r="AB372" s="441"/>
      <c r="AC372" s="441"/>
      <c r="AD372" s="441"/>
      <c r="AE372" s="441"/>
      <c r="AF372" s="441"/>
      <c r="AG372" s="441"/>
      <c r="AH372" s="441"/>
    </row>
    <row r="373" spans="1:34" ht="12.75" customHeight="1">
      <c r="A373" s="441"/>
      <c r="B373" s="441"/>
      <c r="C373" s="441"/>
      <c r="D373" s="441"/>
      <c r="E373" s="441"/>
      <c r="F373" s="441"/>
      <c r="G373" s="441"/>
      <c r="H373" s="441"/>
      <c r="I373" s="441"/>
      <c r="J373" s="441"/>
      <c r="K373" s="441"/>
      <c r="L373" s="441"/>
      <c r="M373" s="441"/>
      <c r="N373" s="441"/>
      <c r="O373" s="441"/>
      <c r="P373" s="441"/>
      <c r="Q373" s="441"/>
      <c r="R373" s="441"/>
      <c r="S373" s="441"/>
      <c r="T373" s="441"/>
      <c r="U373" s="441"/>
      <c r="V373" s="441"/>
      <c r="W373" s="441"/>
      <c r="X373" s="441"/>
      <c r="Y373" s="441"/>
      <c r="Z373" s="441"/>
      <c r="AA373" s="441"/>
      <c r="AB373" s="441"/>
      <c r="AC373" s="441"/>
      <c r="AD373" s="441"/>
      <c r="AE373" s="441"/>
      <c r="AF373" s="441"/>
      <c r="AG373" s="441"/>
      <c r="AH373" s="441"/>
    </row>
    <row r="374" spans="1:34" ht="12.75" customHeight="1">
      <c r="A374" s="441"/>
      <c r="B374" s="441"/>
      <c r="C374" s="441"/>
      <c r="D374" s="441"/>
      <c r="E374" s="441"/>
      <c r="F374" s="441"/>
      <c r="G374" s="441"/>
      <c r="H374" s="441"/>
      <c r="I374" s="441"/>
      <c r="J374" s="441"/>
      <c r="K374" s="441"/>
      <c r="L374" s="441"/>
      <c r="M374" s="441"/>
      <c r="N374" s="441"/>
      <c r="O374" s="441"/>
      <c r="P374" s="441"/>
      <c r="Q374" s="441"/>
      <c r="R374" s="441"/>
      <c r="S374" s="441"/>
      <c r="T374" s="441"/>
      <c r="U374" s="441"/>
      <c r="V374" s="441"/>
      <c r="W374" s="441"/>
      <c r="X374" s="441"/>
      <c r="Y374" s="441"/>
      <c r="Z374" s="441"/>
      <c r="AA374" s="441"/>
      <c r="AB374" s="441"/>
      <c r="AC374" s="441"/>
      <c r="AD374" s="441"/>
      <c r="AE374" s="441"/>
      <c r="AF374" s="441"/>
      <c r="AG374" s="441"/>
      <c r="AH374" s="441"/>
    </row>
    <row r="375" spans="1:34" ht="12.75" customHeight="1">
      <c r="A375" s="441"/>
      <c r="B375" s="441"/>
      <c r="C375" s="441"/>
      <c r="D375" s="441"/>
      <c r="E375" s="441"/>
      <c r="F375" s="441"/>
      <c r="G375" s="441"/>
      <c r="H375" s="441"/>
      <c r="I375" s="441"/>
      <c r="J375" s="441"/>
      <c r="K375" s="441"/>
      <c r="L375" s="441"/>
      <c r="M375" s="441"/>
      <c r="N375" s="441"/>
      <c r="O375" s="441"/>
      <c r="P375" s="441"/>
      <c r="Q375" s="441"/>
      <c r="R375" s="441"/>
      <c r="S375" s="441"/>
      <c r="T375" s="441"/>
      <c r="U375" s="441"/>
      <c r="V375" s="441"/>
      <c r="W375" s="441"/>
      <c r="X375" s="441"/>
      <c r="Y375" s="441"/>
      <c r="Z375" s="441"/>
      <c r="AA375" s="441"/>
      <c r="AB375" s="441"/>
      <c r="AC375" s="441"/>
      <c r="AD375" s="441"/>
      <c r="AE375" s="441"/>
      <c r="AF375" s="441"/>
      <c r="AG375" s="441"/>
      <c r="AH375" s="441"/>
    </row>
    <row r="376" spans="1:34" ht="12.75" customHeight="1">
      <c r="A376" s="441"/>
      <c r="B376" s="441"/>
      <c r="C376" s="441"/>
      <c r="D376" s="441"/>
      <c r="E376" s="441"/>
      <c r="F376" s="441"/>
      <c r="G376" s="441"/>
      <c r="H376" s="441"/>
      <c r="I376" s="441"/>
      <c r="J376" s="441"/>
      <c r="K376" s="441"/>
      <c r="L376" s="441"/>
      <c r="M376" s="441"/>
      <c r="N376" s="441"/>
      <c r="O376" s="441"/>
      <c r="P376" s="441"/>
      <c r="Q376" s="441"/>
      <c r="R376" s="441"/>
      <c r="S376" s="441"/>
      <c r="T376" s="441"/>
      <c r="U376" s="441"/>
      <c r="V376" s="441"/>
      <c r="W376" s="441"/>
      <c r="X376" s="441"/>
      <c r="Y376" s="441"/>
      <c r="Z376" s="441"/>
      <c r="AA376" s="441"/>
      <c r="AB376" s="441"/>
      <c r="AC376" s="441"/>
      <c r="AD376" s="441"/>
      <c r="AE376" s="441"/>
      <c r="AF376" s="441"/>
      <c r="AG376" s="441"/>
      <c r="AH376" s="441"/>
    </row>
    <row r="377" spans="1:34" ht="12.75" customHeight="1">
      <c r="A377" s="441"/>
      <c r="B377" s="441"/>
      <c r="C377" s="441"/>
      <c r="D377" s="441"/>
      <c r="E377" s="441"/>
      <c r="F377" s="441"/>
      <c r="G377" s="441"/>
      <c r="H377" s="441"/>
      <c r="I377" s="441"/>
      <c r="J377" s="441"/>
      <c r="K377" s="441"/>
      <c r="L377" s="441"/>
      <c r="M377" s="441"/>
      <c r="N377" s="441"/>
      <c r="O377" s="441"/>
      <c r="P377" s="441"/>
      <c r="Q377" s="441"/>
      <c r="R377" s="441"/>
      <c r="S377" s="441"/>
      <c r="T377" s="441"/>
      <c r="U377" s="441"/>
      <c r="V377" s="441"/>
      <c r="W377" s="441"/>
      <c r="X377" s="441"/>
      <c r="Y377" s="441"/>
      <c r="Z377" s="441"/>
      <c r="AA377" s="441"/>
      <c r="AB377" s="441"/>
      <c r="AC377" s="441"/>
      <c r="AD377" s="441"/>
      <c r="AE377" s="441"/>
      <c r="AF377" s="441"/>
      <c r="AG377" s="441"/>
      <c r="AH377" s="441"/>
    </row>
    <row r="378" spans="1:34" ht="12.75" customHeight="1">
      <c r="A378" s="441"/>
      <c r="B378" s="441"/>
      <c r="C378" s="441"/>
      <c r="D378" s="441"/>
      <c r="E378" s="441"/>
      <c r="F378" s="441"/>
      <c r="G378" s="441"/>
      <c r="H378" s="441"/>
      <c r="I378" s="441"/>
      <c r="J378" s="441"/>
      <c r="K378" s="441"/>
      <c r="L378" s="441"/>
      <c r="M378" s="441"/>
      <c r="N378" s="441"/>
      <c r="O378" s="441"/>
      <c r="P378" s="441"/>
      <c r="Q378" s="441"/>
      <c r="R378" s="441"/>
      <c r="S378" s="441"/>
      <c r="T378" s="441"/>
      <c r="U378" s="441"/>
      <c r="V378" s="441"/>
      <c r="W378" s="441"/>
      <c r="X378" s="441"/>
      <c r="Y378" s="441"/>
      <c r="Z378" s="441"/>
      <c r="AA378" s="441"/>
      <c r="AB378" s="441"/>
      <c r="AC378" s="441"/>
      <c r="AD378" s="441"/>
      <c r="AE378" s="441"/>
      <c r="AF378" s="441"/>
      <c r="AG378" s="441"/>
      <c r="AH378" s="441"/>
    </row>
    <row r="379" spans="1:34" ht="12.75" customHeight="1">
      <c r="A379" s="441"/>
      <c r="B379" s="441"/>
      <c r="C379" s="441"/>
      <c r="D379" s="441"/>
      <c r="E379" s="441"/>
      <c r="F379" s="441"/>
      <c r="G379" s="441"/>
      <c r="H379" s="441"/>
      <c r="I379" s="441"/>
      <c r="J379" s="441"/>
      <c r="K379" s="441"/>
      <c r="L379" s="441"/>
      <c r="M379" s="441"/>
      <c r="N379" s="441"/>
      <c r="O379" s="441"/>
      <c r="P379" s="441"/>
      <c r="Q379" s="441"/>
      <c r="R379" s="441"/>
      <c r="S379" s="441"/>
      <c r="T379" s="441"/>
      <c r="U379" s="441"/>
      <c r="V379" s="441"/>
      <c r="W379" s="441"/>
      <c r="X379" s="441"/>
      <c r="Y379" s="441"/>
      <c r="Z379" s="441"/>
      <c r="AA379" s="441"/>
      <c r="AB379" s="441"/>
      <c r="AC379" s="441"/>
      <c r="AD379" s="441"/>
      <c r="AE379" s="441"/>
      <c r="AF379" s="441"/>
      <c r="AG379" s="441"/>
      <c r="AH379" s="441"/>
    </row>
    <row r="380" spans="1:34" ht="12.75" customHeight="1">
      <c r="A380" s="441"/>
      <c r="B380" s="441"/>
      <c r="C380" s="441"/>
      <c r="D380" s="441"/>
      <c r="E380" s="441"/>
      <c r="F380" s="441"/>
      <c r="G380" s="441"/>
      <c r="H380" s="441"/>
      <c r="I380" s="441"/>
      <c r="J380" s="441"/>
      <c r="K380" s="441"/>
      <c r="L380" s="441"/>
      <c r="M380" s="441"/>
      <c r="N380" s="441"/>
      <c r="O380" s="441"/>
      <c r="P380" s="441"/>
      <c r="Q380" s="441"/>
      <c r="R380" s="441"/>
      <c r="S380" s="441"/>
      <c r="T380" s="441"/>
      <c r="U380" s="441"/>
      <c r="V380" s="441"/>
      <c r="W380" s="441"/>
      <c r="X380" s="441"/>
      <c r="Y380" s="441"/>
      <c r="Z380" s="441"/>
      <c r="AA380" s="441"/>
      <c r="AB380" s="441"/>
      <c r="AC380" s="441"/>
      <c r="AD380" s="441"/>
      <c r="AE380" s="441"/>
      <c r="AF380" s="441"/>
      <c r="AG380" s="441"/>
      <c r="AH380" s="441"/>
    </row>
    <row r="381" spans="1:34" ht="12.75" customHeight="1">
      <c r="A381" s="441"/>
      <c r="B381" s="441"/>
      <c r="C381" s="441"/>
      <c r="D381" s="441"/>
      <c r="E381" s="441"/>
      <c r="F381" s="441"/>
      <c r="G381" s="441"/>
      <c r="H381" s="441"/>
      <c r="I381" s="441"/>
      <c r="J381" s="441"/>
      <c r="K381" s="441"/>
      <c r="L381" s="441"/>
      <c r="M381" s="441"/>
      <c r="N381" s="441"/>
      <c r="O381" s="441"/>
      <c r="P381" s="441"/>
      <c r="Q381" s="441"/>
      <c r="R381" s="441"/>
      <c r="S381" s="441"/>
      <c r="T381" s="441"/>
      <c r="U381" s="441"/>
      <c r="V381" s="441"/>
      <c r="W381" s="441"/>
      <c r="X381" s="441"/>
      <c r="Y381" s="441"/>
      <c r="Z381" s="441"/>
      <c r="AA381" s="441"/>
      <c r="AB381" s="441"/>
      <c r="AC381" s="441"/>
      <c r="AD381" s="441"/>
      <c r="AE381" s="441"/>
      <c r="AF381" s="441"/>
      <c r="AG381" s="441"/>
      <c r="AH381" s="441"/>
    </row>
    <row r="382" spans="1:34" ht="12.75" customHeight="1">
      <c r="A382" s="441"/>
      <c r="B382" s="441"/>
      <c r="C382" s="441"/>
      <c r="D382" s="441"/>
      <c r="E382" s="441"/>
      <c r="F382" s="441"/>
      <c r="G382" s="441"/>
      <c r="H382" s="441"/>
      <c r="I382" s="441"/>
      <c r="J382" s="441"/>
      <c r="K382" s="441"/>
      <c r="L382" s="441"/>
      <c r="M382" s="441"/>
      <c r="N382" s="441"/>
      <c r="O382" s="441"/>
      <c r="P382" s="441"/>
      <c r="Q382" s="441"/>
      <c r="R382" s="441"/>
      <c r="S382" s="441"/>
      <c r="T382" s="441"/>
      <c r="U382" s="441"/>
      <c r="V382" s="441"/>
      <c r="W382" s="441"/>
      <c r="X382" s="441"/>
      <c r="Y382" s="441"/>
      <c r="Z382" s="441"/>
      <c r="AA382" s="441"/>
      <c r="AB382" s="441"/>
      <c r="AC382" s="441"/>
      <c r="AD382" s="441"/>
      <c r="AE382" s="441"/>
      <c r="AF382" s="441"/>
      <c r="AG382" s="441"/>
      <c r="AH382" s="441"/>
    </row>
    <row r="383" spans="1:34" ht="12.75" customHeight="1">
      <c r="A383" s="441"/>
      <c r="B383" s="441"/>
      <c r="C383" s="441"/>
      <c r="D383" s="441"/>
      <c r="E383" s="441"/>
      <c r="F383" s="441"/>
      <c r="G383" s="441"/>
      <c r="H383" s="441"/>
      <c r="I383" s="441"/>
      <c r="J383" s="441"/>
      <c r="K383" s="441"/>
      <c r="L383" s="441"/>
      <c r="M383" s="441"/>
      <c r="N383" s="441"/>
      <c r="O383" s="441"/>
      <c r="P383" s="441"/>
      <c r="Q383" s="441"/>
      <c r="R383" s="441"/>
      <c r="S383" s="441"/>
      <c r="T383" s="441"/>
      <c r="U383" s="441"/>
      <c r="V383" s="441"/>
      <c r="W383" s="441"/>
      <c r="X383" s="441"/>
      <c r="Y383" s="441"/>
      <c r="Z383" s="441"/>
      <c r="AA383" s="441"/>
      <c r="AB383" s="441"/>
      <c r="AC383" s="441"/>
      <c r="AD383" s="441"/>
      <c r="AE383" s="441"/>
      <c r="AF383" s="441"/>
      <c r="AG383" s="441"/>
      <c r="AH383" s="441"/>
    </row>
    <row r="384" spans="1:34" ht="12.75" customHeight="1">
      <c r="A384" s="441"/>
      <c r="B384" s="441"/>
      <c r="C384" s="441"/>
      <c r="D384" s="441"/>
      <c r="E384" s="441"/>
      <c r="F384" s="441"/>
      <c r="G384" s="441"/>
      <c r="H384" s="441"/>
      <c r="I384" s="441"/>
      <c r="J384" s="441"/>
      <c r="K384" s="441"/>
      <c r="L384" s="441"/>
      <c r="M384" s="441"/>
      <c r="N384" s="441"/>
      <c r="O384" s="441"/>
      <c r="P384" s="441"/>
      <c r="Q384" s="441"/>
      <c r="R384" s="441"/>
      <c r="S384" s="441"/>
      <c r="T384" s="441"/>
      <c r="U384" s="441"/>
      <c r="V384" s="441"/>
      <c r="W384" s="441"/>
      <c r="X384" s="441"/>
      <c r="Y384" s="441"/>
      <c r="Z384" s="441"/>
      <c r="AA384" s="441"/>
      <c r="AB384" s="441"/>
      <c r="AC384" s="441"/>
      <c r="AD384" s="441"/>
      <c r="AE384" s="441"/>
      <c r="AF384" s="441"/>
      <c r="AG384" s="441"/>
      <c r="AH384" s="441"/>
    </row>
    <row r="385" spans="1:34" ht="12.75" customHeight="1">
      <c r="A385" s="441"/>
      <c r="B385" s="441"/>
      <c r="C385" s="441"/>
      <c r="D385" s="441"/>
      <c r="E385" s="441"/>
      <c r="F385" s="441"/>
      <c r="G385" s="441"/>
      <c r="H385" s="441"/>
      <c r="I385" s="441"/>
      <c r="J385" s="441"/>
      <c r="K385" s="441"/>
      <c r="L385" s="441"/>
      <c r="M385" s="441"/>
      <c r="N385" s="441"/>
      <c r="O385" s="441"/>
      <c r="P385" s="441"/>
      <c r="Q385" s="441"/>
      <c r="R385" s="441"/>
      <c r="S385" s="441"/>
      <c r="T385" s="441"/>
      <c r="U385" s="441"/>
      <c r="V385" s="441"/>
      <c r="W385" s="441"/>
      <c r="X385" s="441"/>
      <c r="Y385" s="441"/>
      <c r="Z385" s="441"/>
      <c r="AA385" s="441"/>
      <c r="AB385" s="441"/>
      <c r="AC385" s="441"/>
      <c r="AD385" s="441"/>
      <c r="AE385" s="441"/>
      <c r="AF385" s="441"/>
      <c r="AG385" s="441"/>
      <c r="AH385" s="441"/>
    </row>
    <row r="386" spans="1:34" ht="12.75" customHeight="1">
      <c r="A386" s="441"/>
      <c r="B386" s="441"/>
      <c r="C386" s="441"/>
      <c r="D386" s="441"/>
      <c r="E386" s="441"/>
      <c r="F386" s="441"/>
      <c r="G386" s="441"/>
      <c r="H386" s="441"/>
      <c r="I386" s="441"/>
      <c r="J386" s="441"/>
      <c r="K386" s="441"/>
      <c r="L386" s="441"/>
      <c r="M386" s="441"/>
      <c r="N386" s="441"/>
      <c r="O386" s="441"/>
      <c r="P386" s="441"/>
      <c r="Q386" s="441"/>
      <c r="R386" s="441"/>
      <c r="S386" s="441"/>
      <c r="T386" s="441"/>
      <c r="U386" s="441"/>
      <c r="V386" s="441"/>
      <c r="W386" s="441"/>
      <c r="X386" s="441"/>
      <c r="Y386" s="441"/>
      <c r="Z386" s="441"/>
      <c r="AA386" s="441"/>
      <c r="AB386" s="441"/>
      <c r="AC386" s="441"/>
      <c r="AD386" s="441"/>
      <c r="AE386" s="441"/>
      <c r="AF386" s="441"/>
      <c r="AG386" s="441"/>
      <c r="AH386" s="441"/>
    </row>
    <row r="387" spans="1:34" ht="12.75" customHeight="1">
      <c r="A387" s="441"/>
      <c r="B387" s="441"/>
      <c r="C387" s="441"/>
      <c r="D387" s="441"/>
      <c r="E387" s="441"/>
      <c r="F387" s="441"/>
      <c r="G387" s="441"/>
      <c r="H387" s="441"/>
      <c r="I387" s="441"/>
      <c r="J387" s="441"/>
      <c r="K387" s="441"/>
      <c r="L387" s="441"/>
      <c r="M387" s="441"/>
      <c r="N387" s="441"/>
      <c r="O387" s="441"/>
      <c r="P387" s="441"/>
      <c r="Q387" s="441"/>
      <c r="R387" s="441"/>
      <c r="S387" s="441"/>
      <c r="T387" s="441"/>
      <c r="U387" s="441"/>
      <c r="V387" s="441"/>
      <c r="W387" s="441"/>
      <c r="X387" s="441"/>
      <c r="Y387" s="441"/>
      <c r="Z387" s="441"/>
      <c r="AA387" s="441"/>
      <c r="AB387" s="441"/>
      <c r="AC387" s="441"/>
      <c r="AD387" s="441"/>
      <c r="AE387" s="441"/>
      <c r="AF387" s="441"/>
      <c r="AG387" s="441"/>
      <c r="AH387" s="441"/>
    </row>
    <row r="388" spans="1:34" ht="12.75" customHeight="1">
      <c r="A388" s="441"/>
      <c r="B388" s="441"/>
      <c r="C388" s="441"/>
      <c r="D388" s="441"/>
      <c r="E388" s="441"/>
      <c r="F388" s="441"/>
      <c r="G388" s="441"/>
      <c r="H388" s="441"/>
      <c r="I388" s="441"/>
      <c r="J388" s="441"/>
      <c r="K388" s="441"/>
      <c r="L388" s="441"/>
      <c r="M388" s="441"/>
      <c r="N388" s="441"/>
      <c r="O388" s="441"/>
      <c r="P388" s="441"/>
      <c r="Q388" s="441"/>
      <c r="R388" s="441"/>
      <c r="S388" s="441"/>
      <c r="T388" s="441"/>
      <c r="U388" s="441"/>
      <c r="V388" s="441"/>
      <c r="W388" s="441"/>
      <c r="X388" s="441"/>
      <c r="Y388" s="441"/>
      <c r="Z388" s="441"/>
      <c r="AA388" s="441"/>
      <c r="AB388" s="441"/>
      <c r="AC388" s="441"/>
      <c r="AD388" s="441"/>
      <c r="AE388" s="441"/>
      <c r="AF388" s="441"/>
      <c r="AG388" s="441"/>
      <c r="AH388" s="441"/>
    </row>
    <row r="389" spans="1:34" ht="12.75" customHeight="1">
      <c r="A389" s="441"/>
      <c r="B389" s="441"/>
      <c r="C389" s="441"/>
      <c r="D389" s="441"/>
      <c r="E389" s="441"/>
      <c r="F389" s="441"/>
      <c r="G389" s="441"/>
      <c r="H389" s="441"/>
      <c r="I389" s="441"/>
      <c r="J389" s="441"/>
      <c r="K389" s="441"/>
      <c r="L389" s="441"/>
      <c r="M389" s="441"/>
      <c r="N389" s="441"/>
      <c r="O389" s="441"/>
      <c r="P389" s="441"/>
      <c r="Q389" s="441"/>
      <c r="R389" s="441"/>
      <c r="S389" s="441"/>
      <c r="T389" s="441"/>
      <c r="U389" s="441"/>
      <c r="V389" s="441"/>
      <c r="W389" s="441"/>
      <c r="X389" s="441"/>
      <c r="Y389" s="441"/>
      <c r="Z389" s="441"/>
      <c r="AA389" s="441"/>
      <c r="AB389" s="441"/>
      <c r="AC389" s="441"/>
      <c r="AD389" s="441"/>
      <c r="AE389" s="441"/>
      <c r="AF389" s="441"/>
      <c r="AG389" s="441"/>
      <c r="AH389" s="441"/>
    </row>
    <row r="390" spans="1:34" ht="12.75" customHeight="1">
      <c r="A390" s="441"/>
      <c r="B390" s="441"/>
      <c r="C390" s="441"/>
      <c r="D390" s="441"/>
      <c r="E390" s="441"/>
      <c r="F390" s="441"/>
      <c r="G390" s="441"/>
      <c r="H390" s="441"/>
      <c r="I390" s="441"/>
      <c r="J390" s="441"/>
      <c r="K390" s="441"/>
      <c r="L390" s="441"/>
      <c r="M390" s="441"/>
      <c r="N390" s="441"/>
      <c r="O390" s="441"/>
      <c r="P390" s="441"/>
      <c r="Q390" s="441"/>
      <c r="R390" s="441"/>
      <c r="S390" s="441"/>
      <c r="T390" s="441"/>
      <c r="U390" s="441"/>
      <c r="V390" s="441"/>
      <c r="W390" s="441"/>
      <c r="X390" s="441"/>
      <c r="Y390" s="441"/>
      <c r="Z390" s="441"/>
      <c r="AA390" s="441"/>
      <c r="AB390" s="441"/>
      <c r="AC390" s="441"/>
      <c r="AD390" s="441"/>
      <c r="AE390" s="441"/>
      <c r="AF390" s="441"/>
      <c r="AG390" s="441"/>
      <c r="AH390" s="441"/>
    </row>
    <row r="391" spans="1:34" ht="12.75" customHeight="1">
      <c r="A391" s="441"/>
      <c r="B391" s="441"/>
      <c r="C391" s="441"/>
      <c r="D391" s="441"/>
      <c r="E391" s="441"/>
      <c r="F391" s="441"/>
      <c r="G391" s="441"/>
      <c r="H391" s="441"/>
      <c r="I391" s="441"/>
      <c r="J391" s="441"/>
      <c r="K391" s="441"/>
      <c r="L391" s="441"/>
      <c r="M391" s="441"/>
      <c r="N391" s="441"/>
      <c r="O391" s="441"/>
      <c r="P391" s="441"/>
      <c r="Q391" s="441"/>
      <c r="R391" s="441"/>
      <c r="S391" s="441"/>
      <c r="T391" s="441"/>
      <c r="U391" s="441"/>
      <c r="V391" s="441"/>
      <c r="W391" s="441"/>
      <c r="X391" s="441"/>
      <c r="Y391" s="441"/>
      <c r="Z391" s="441"/>
      <c r="AA391" s="441"/>
      <c r="AB391" s="441"/>
      <c r="AC391" s="441"/>
      <c r="AD391" s="441"/>
      <c r="AE391" s="441"/>
      <c r="AF391" s="441"/>
      <c r="AG391" s="441"/>
      <c r="AH391" s="441"/>
    </row>
    <row r="392" spans="1:34" ht="12.75" customHeight="1">
      <c r="A392" s="441"/>
      <c r="B392" s="441"/>
      <c r="C392" s="441"/>
      <c r="D392" s="441"/>
      <c r="E392" s="441"/>
      <c r="F392" s="441"/>
      <c r="G392" s="441"/>
      <c r="H392" s="441"/>
      <c r="I392" s="441"/>
      <c r="J392" s="441"/>
      <c r="K392" s="441"/>
      <c r="L392" s="441"/>
      <c r="M392" s="441"/>
      <c r="N392" s="441"/>
      <c r="O392" s="441"/>
      <c r="P392" s="441"/>
      <c r="Q392" s="441"/>
      <c r="R392" s="441"/>
      <c r="S392" s="441"/>
      <c r="T392" s="441"/>
      <c r="U392" s="441"/>
      <c r="V392" s="441"/>
      <c r="W392" s="441"/>
      <c r="X392" s="441"/>
      <c r="Y392" s="441"/>
      <c r="Z392" s="441"/>
      <c r="AA392" s="441"/>
      <c r="AB392" s="441"/>
      <c r="AC392" s="441"/>
      <c r="AD392" s="441"/>
      <c r="AE392" s="441"/>
      <c r="AF392" s="441"/>
      <c r="AG392" s="441"/>
      <c r="AH392" s="441"/>
    </row>
    <row r="393" spans="1:34" ht="12.75" customHeight="1">
      <c r="A393" s="441"/>
      <c r="B393" s="441"/>
      <c r="C393" s="441"/>
      <c r="D393" s="441"/>
      <c r="E393" s="441"/>
      <c r="F393" s="441"/>
      <c r="G393" s="441"/>
      <c r="H393" s="441"/>
      <c r="I393" s="441"/>
      <c r="J393" s="441"/>
      <c r="K393" s="441"/>
      <c r="L393" s="441"/>
      <c r="M393" s="441"/>
      <c r="N393" s="441"/>
      <c r="O393" s="441"/>
      <c r="P393" s="441"/>
      <c r="Q393" s="441"/>
      <c r="R393" s="441"/>
      <c r="S393" s="441"/>
      <c r="T393" s="441"/>
      <c r="U393" s="441"/>
      <c r="V393" s="441"/>
      <c r="W393" s="441"/>
      <c r="X393" s="441"/>
      <c r="Y393" s="441"/>
      <c r="Z393" s="441"/>
      <c r="AA393" s="441"/>
      <c r="AB393" s="441"/>
      <c r="AC393" s="441"/>
      <c r="AD393" s="441"/>
      <c r="AE393" s="441"/>
      <c r="AF393" s="441"/>
      <c r="AG393" s="441"/>
      <c r="AH393" s="441"/>
    </row>
    <row r="394" spans="1:34" ht="12.75" customHeight="1">
      <c r="A394" s="441"/>
      <c r="B394" s="441"/>
      <c r="C394" s="441"/>
      <c r="D394" s="441"/>
      <c r="E394" s="441"/>
      <c r="F394" s="441"/>
      <c r="G394" s="441"/>
      <c r="H394" s="441"/>
      <c r="I394" s="441"/>
      <c r="J394" s="441"/>
      <c r="K394" s="441"/>
      <c r="L394" s="441"/>
      <c r="M394" s="441"/>
      <c r="N394" s="441"/>
      <c r="O394" s="441"/>
      <c r="P394" s="441"/>
      <c r="Q394" s="441"/>
      <c r="R394" s="441"/>
      <c r="S394" s="441"/>
      <c r="T394" s="441"/>
      <c r="U394" s="441"/>
      <c r="V394" s="441"/>
      <c r="W394" s="441"/>
      <c r="X394" s="441"/>
      <c r="Y394" s="441"/>
      <c r="Z394" s="441"/>
      <c r="AA394" s="441"/>
      <c r="AB394" s="441"/>
      <c r="AC394" s="441"/>
      <c r="AD394" s="441"/>
      <c r="AE394" s="441"/>
      <c r="AF394" s="441"/>
      <c r="AG394" s="441"/>
      <c r="AH394" s="441"/>
    </row>
    <row r="395" spans="1:34" ht="12.75" customHeight="1">
      <c r="A395" s="441"/>
      <c r="B395" s="441"/>
      <c r="C395" s="441"/>
      <c r="D395" s="441"/>
      <c r="E395" s="441"/>
      <c r="F395" s="441"/>
      <c r="G395" s="441"/>
      <c r="H395" s="441"/>
      <c r="I395" s="441"/>
      <c r="J395" s="441"/>
      <c r="K395" s="441"/>
      <c r="L395" s="441"/>
      <c r="M395" s="441"/>
      <c r="N395" s="441"/>
      <c r="O395" s="441"/>
      <c r="P395" s="441"/>
      <c r="Q395" s="441"/>
      <c r="R395" s="441"/>
      <c r="S395" s="441"/>
      <c r="T395" s="441"/>
      <c r="U395" s="441"/>
      <c r="V395" s="441"/>
      <c r="W395" s="441"/>
      <c r="X395" s="441"/>
      <c r="Y395" s="441"/>
      <c r="Z395" s="441"/>
      <c r="AA395" s="441"/>
      <c r="AB395" s="441"/>
      <c r="AC395" s="441"/>
      <c r="AD395" s="441"/>
      <c r="AE395" s="441"/>
      <c r="AF395" s="441"/>
      <c r="AG395" s="441"/>
      <c r="AH395" s="441"/>
    </row>
    <row r="396" spans="1:34" ht="12.75" customHeight="1">
      <c r="A396" s="441"/>
      <c r="B396" s="441"/>
      <c r="C396" s="441"/>
      <c r="D396" s="441"/>
      <c r="E396" s="441"/>
      <c r="F396" s="441"/>
      <c r="G396" s="441"/>
      <c r="H396" s="441"/>
      <c r="I396" s="441"/>
      <c r="J396" s="441"/>
      <c r="K396" s="441"/>
      <c r="L396" s="441"/>
      <c r="M396" s="441"/>
      <c r="N396" s="441"/>
      <c r="O396" s="441"/>
      <c r="P396" s="441"/>
      <c r="Q396" s="441"/>
      <c r="R396" s="441"/>
      <c r="S396" s="441"/>
      <c r="T396" s="441"/>
      <c r="U396" s="441"/>
      <c r="V396" s="441"/>
      <c r="W396" s="441"/>
      <c r="X396" s="441"/>
      <c r="Y396" s="441"/>
      <c r="Z396" s="441"/>
      <c r="AA396" s="441"/>
      <c r="AB396" s="441"/>
      <c r="AC396" s="441"/>
      <c r="AD396" s="441"/>
      <c r="AE396" s="441"/>
      <c r="AF396" s="441"/>
      <c r="AG396" s="441"/>
      <c r="AH396" s="441"/>
    </row>
    <row r="397" spans="1:34" ht="12.75" customHeight="1">
      <c r="A397" s="441"/>
      <c r="B397" s="441"/>
      <c r="C397" s="441"/>
      <c r="D397" s="441"/>
      <c r="E397" s="441"/>
      <c r="F397" s="441"/>
      <c r="G397" s="441"/>
      <c r="H397" s="441"/>
      <c r="I397" s="441"/>
      <c r="J397" s="441"/>
      <c r="K397" s="441"/>
      <c r="L397" s="441"/>
      <c r="M397" s="441"/>
      <c r="N397" s="441"/>
      <c r="O397" s="441"/>
      <c r="P397" s="441"/>
      <c r="Q397" s="441"/>
      <c r="R397" s="441"/>
      <c r="S397" s="441"/>
      <c r="T397" s="441"/>
      <c r="U397" s="441"/>
      <c r="V397" s="441"/>
      <c r="W397" s="441"/>
      <c r="X397" s="441"/>
      <c r="Y397" s="441"/>
      <c r="Z397" s="441"/>
      <c r="AA397" s="441"/>
      <c r="AB397" s="441"/>
      <c r="AC397" s="441"/>
      <c r="AD397" s="441"/>
      <c r="AE397" s="441"/>
      <c r="AF397" s="441"/>
      <c r="AG397" s="441"/>
      <c r="AH397" s="441"/>
    </row>
    <row r="398" spans="1:34" ht="12.75" customHeight="1">
      <c r="A398" s="441"/>
      <c r="B398" s="441"/>
      <c r="C398" s="441"/>
      <c r="D398" s="441"/>
      <c r="E398" s="441"/>
      <c r="F398" s="441"/>
      <c r="G398" s="441"/>
      <c r="H398" s="441"/>
      <c r="I398" s="441"/>
      <c r="J398" s="441"/>
      <c r="K398" s="441"/>
      <c r="L398" s="441"/>
      <c r="M398" s="441"/>
      <c r="N398" s="441"/>
      <c r="O398" s="441"/>
      <c r="P398" s="441"/>
      <c r="Q398" s="441"/>
      <c r="R398" s="441"/>
      <c r="S398" s="441"/>
      <c r="T398" s="441"/>
      <c r="U398" s="441"/>
      <c r="V398" s="441"/>
      <c r="W398" s="441"/>
      <c r="X398" s="441"/>
      <c r="Y398" s="441"/>
      <c r="Z398" s="441"/>
      <c r="AA398" s="441"/>
      <c r="AB398" s="441"/>
      <c r="AC398" s="441"/>
      <c r="AD398" s="441"/>
      <c r="AE398" s="441"/>
      <c r="AF398" s="441"/>
      <c r="AG398" s="441"/>
      <c r="AH398" s="441"/>
    </row>
    <row r="399" spans="1:34" ht="12.75" customHeight="1">
      <c r="A399" s="441"/>
      <c r="B399" s="441"/>
      <c r="C399" s="441"/>
      <c r="D399" s="441"/>
      <c r="E399" s="441"/>
      <c r="F399" s="441"/>
      <c r="G399" s="441"/>
      <c r="H399" s="441"/>
      <c r="I399" s="441"/>
      <c r="J399" s="441"/>
      <c r="K399" s="441"/>
      <c r="L399" s="441"/>
      <c r="M399" s="441"/>
      <c r="N399" s="441"/>
      <c r="O399" s="441"/>
      <c r="P399" s="441"/>
      <c r="Q399" s="441"/>
      <c r="R399" s="441"/>
      <c r="S399" s="441"/>
      <c r="T399" s="441"/>
      <c r="U399" s="441"/>
      <c r="V399" s="441"/>
      <c r="W399" s="441"/>
      <c r="X399" s="441"/>
      <c r="Y399" s="441"/>
      <c r="Z399" s="441"/>
      <c r="AA399" s="441"/>
      <c r="AB399" s="441"/>
      <c r="AC399" s="441"/>
      <c r="AD399" s="441"/>
      <c r="AE399" s="441"/>
      <c r="AF399" s="441"/>
      <c r="AG399" s="441"/>
      <c r="AH399" s="441"/>
    </row>
    <row r="400" spans="1:34" ht="12.75" customHeight="1">
      <c r="A400" s="441"/>
      <c r="B400" s="441"/>
      <c r="C400" s="441"/>
      <c r="D400" s="441"/>
      <c r="E400" s="441"/>
      <c r="F400" s="441"/>
      <c r="G400" s="441"/>
      <c r="H400" s="441"/>
      <c r="I400" s="441"/>
      <c r="J400" s="441"/>
      <c r="K400" s="441"/>
      <c r="L400" s="441"/>
      <c r="M400" s="441"/>
      <c r="N400" s="441"/>
      <c r="O400" s="441"/>
      <c r="P400" s="441"/>
      <c r="Q400" s="441"/>
      <c r="R400" s="441"/>
      <c r="S400" s="441"/>
      <c r="T400" s="441"/>
      <c r="U400" s="441"/>
      <c r="V400" s="441"/>
      <c r="W400" s="441"/>
      <c r="X400" s="441"/>
      <c r="Y400" s="441"/>
      <c r="Z400" s="441"/>
      <c r="AA400" s="441"/>
      <c r="AB400" s="441"/>
      <c r="AC400" s="441"/>
      <c r="AD400" s="441"/>
      <c r="AE400" s="441"/>
      <c r="AF400" s="441"/>
      <c r="AG400" s="441"/>
      <c r="AH400" s="441"/>
    </row>
    <row r="401" spans="1:34" ht="12.75" customHeight="1">
      <c r="A401" s="441"/>
      <c r="B401" s="441"/>
      <c r="C401" s="441"/>
      <c r="D401" s="441"/>
      <c r="E401" s="441"/>
      <c r="F401" s="441"/>
      <c r="G401" s="441"/>
      <c r="H401" s="441"/>
      <c r="I401" s="441"/>
      <c r="J401" s="441"/>
      <c r="K401" s="441"/>
      <c r="L401" s="441"/>
      <c r="M401" s="441"/>
      <c r="N401" s="441"/>
      <c r="O401" s="441"/>
      <c r="P401" s="441"/>
      <c r="Q401" s="441"/>
      <c r="R401" s="441"/>
      <c r="S401" s="441"/>
      <c r="T401" s="441"/>
      <c r="U401" s="441"/>
      <c r="V401" s="441"/>
      <c r="W401" s="441"/>
      <c r="X401" s="441"/>
      <c r="Y401" s="441"/>
      <c r="Z401" s="441"/>
      <c r="AA401" s="441"/>
      <c r="AB401" s="441"/>
      <c r="AC401" s="441"/>
      <c r="AD401" s="441"/>
      <c r="AE401" s="441"/>
      <c r="AF401" s="441"/>
      <c r="AG401" s="441"/>
      <c r="AH401" s="441"/>
    </row>
    <row r="402" spans="1:34" ht="12.75" customHeight="1">
      <c r="A402" s="441"/>
      <c r="B402" s="441"/>
      <c r="C402" s="441"/>
      <c r="D402" s="441"/>
      <c r="E402" s="441"/>
      <c r="F402" s="441"/>
      <c r="G402" s="441"/>
      <c r="H402" s="441"/>
      <c r="I402" s="441"/>
      <c r="J402" s="441"/>
      <c r="K402" s="441"/>
      <c r="L402" s="441"/>
      <c r="M402" s="441"/>
      <c r="N402" s="441"/>
      <c r="O402" s="441"/>
      <c r="P402" s="441"/>
      <c r="Q402" s="441"/>
      <c r="R402" s="441"/>
      <c r="S402" s="441"/>
      <c r="T402" s="441"/>
      <c r="U402" s="441"/>
      <c r="V402" s="441"/>
      <c r="W402" s="441"/>
      <c r="X402" s="441"/>
      <c r="Y402" s="441"/>
      <c r="Z402" s="441"/>
      <c r="AA402" s="441"/>
      <c r="AB402" s="441"/>
      <c r="AC402" s="441"/>
      <c r="AD402" s="441"/>
      <c r="AE402" s="441"/>
      <c r="AF402" s="441"/>
      <c r="AG402" s="441"/>
      <c r="AH402" s="441"/>
    </row>
    <row r="403" spans="1:34" ht="12.75" customHeight="1">
      <c r="A403" s="441"/>
      <c r="B403" s="441"/>
      <c r="C403" s="441"/>
      <c r="D403" s="441"/>
      <c r="E403" s="441"/>
      <c r="F403" s="441"/>
      <c r="G403" s="441"/>
      <c r="H403" s="441"/>
      <c r="I403" s="441"/>
      <c r="J403" s="441"/>
      <c r="K403" s="441"/>
      <c r="L403" s="441"/>
      <c r="M403" s="441"/>
      <c r="N403" s="441"/>
      <c r="O403" s="441"/>
      <c r="P403" s="441"/>
      <c r="Q403" s="441"/>
      <c r="R403" s="441"/>
      <c r="S403" s="441"/>
      <c r="T403" s="441"/>
      <c r="U403" s="441"/>
      <c r="V403" s="441"/>
      <c r="W403" s="441"/>
      <c r="X403" s="441"/>
      <c r="Y403" s="441"/>
      <c r="Z403" s="441"/>
      <c r="AA403" s="441"/>
      <c r="AB403" s="441"/>
      <c r="AC403" s="441"/>
      <c r="AD403" s="441"/>
      <c r="AE403" s="441"/>
      <c r="AF403" s="441"/>
      <c r="AG403" s="441"/>
      <c r="AH403" s="441"/>
    </row>
    <row r="404" spans="1:34" ht="12.75" customHeight="1">
      <c r="A404" s="441"/>
      <c r="B404" s="441"/>
      <c r="C404" s="441"/>
      <c r="D404" s="441"/>
      <c r="E404" s="441"/>
      <c r="F404" s="441"/>
      <c r="G404" s="441"/>
      <c r="H404" s="441"/>
      <c r="I404" s="441"/>
      <c r="J404" s="441"/>
      <c r="K404" s="441"/>
      <c r="L404" s="441"/>
      <c r="M404" s="441"/>
      <c r="N404" s="441"/>
      <c r="O404" s="441"/>
      <c r="P404" s="441"/>
      <c r="Q404" s="441"/>
      <c r="R404" s="441"/>
      <c r="S404" s="441"/>
      <c r="T404" s="441"/>
      <c r="U404" s="441"/>
      <c r="V404" s="441"/>
      <c r="W404" s="441"/>
      <c r="X404" s="441"/>
      <c r="Y404" s="441"/>
      <c r="Z404" s="441"/>
      <c r="AA404" s="441"/>
      <c r="AB404" s="441"/>
      <c r="AC404" s="441"/>
      <c r="AD404" s="441"/>
      <c r="AE404" s="441"/>
      <c r="AF404" s="441"/>
      <c r="AG404" s="441"/>
      <c r="AH404" s="441"/>
    </row>
    <row r="405" spans="1:34" ht="12.75" customHeight="1">
      <c r="A405" s="441"/>
      <c r="B405" s="441"/>
      <c r="C405" s="441"/>
      <c r="D405" s="441"/>
      <c r="E405" s="441"/>
      <c r="F405" s="441"/>
      <c r="G405" s="441"/>
      <c r="H405" s="441"/>
      <c r="I405" s="441"/>
      <c r="J405" s="441"/>
      <c r="K405" s="441"/>
      <c r="L405" s="441"/>
      <c r="M405" s="441"/>
      <c r="N405" s="441"/>
      <c r="O405" s="441"/>
      <c r="P405" s="441"/>
      <c r="Q405" s="441"/>
      <c r="R405" s="441"/>
      <c r="S405" s="441"/>
      <c r="T405" s="441"/>
      <c r="U405" s="441"/>
      <c r="V405" s="441"/>
      <c r="W405" s="441"/>
      <c r="X405" s="441"/>
      <c r="Y405" s="441"/>
      <c r="Z405" s="441"/>
      <c r="AA405" s="441"/>
      <c r="AB405" s="441"/>
      <c r="AC405" s="441"/>
      <c r="AD405" s="441"/>
      <c r="AE405" s="441"/>
      <c r="AF405" s="441"/>
      <c r="AG405" s="441"/>
      <c r="AH405" s="441"/>
    </row>
    <row r="406" spans="1:34" ht="12.75" customHeight="1">
      <c r="A406" s="441"/>
      <c r="B406" s="441"/>
      <c r="C406" s="441"/>
      <c r="D406" s="441"/>
      <c r="E406" s="441"/>
      <c r="F406" s="441"/>
      <c r="G406" s="441"/>
      <c r="H406" s="441"/>
      <c r="I406" s="441"/>
      <c r="J406" s="441"/>
      <c r="K406" s="441"/>
      <c r="L406" s="441"/>
      <c r="M406" s="441"/>
      <c r="N406" s="441"/>
      <c r="O406" s="441"/>
      <c r="P406" s="441"/>
      <c r="Q406" s="441"/>
      <c r="R406" s="441"/>
      <c r="S406" s="441"/>
      <c r="T406" s="441"/>
      <c r="U406" s="441"/>
      <c r="V406" s="441"/>
      <c r="W406" s="441"/>
      <c r="X406" s="441"/>
      <c r="Y406" s="441"/>
      <c r="Z406" s="441"/>
      <c r="AA406" s="441"/>
      <c r="AB406" s="441"/>
      <c r="AC406" s="441"/>
      <c r="AD406" s="441"/>
      <c r="AE406" s="441"/>
      <c r="AF406" s="441"/>
      <c r="AG406" s="441"/>
      <c r="AH406" s="441"/>
    </row>
    <row r="407" spans="1:34" ht="12.75" customHeight="1">
      <c r="A407" s="441"/>
      <c r="B407" s="441"/>
      <c r="C407" s="441"/>
      <c r="D407" s="441"/>
      <c r="E407" s="441"/>
      <c r="F407" s="441"/>
      <c r="G407" s="441"/>
      <c r="H407" s="441"/>
      <c r="I407" s="441"/>
      <c r="J407" s="441"/>
      <c r="K407" s="441"/>
      <c r="L407" s="441"/>
      <c r="M407" s="441"/>
      <c r="N407" s="441"/>
      <c r="O407" s="441"/>
      <c r="P407" s="441"/>
      <c r="Q407" s="441"/>
      <c r="R407" s="441"/>
      <c r="S407" s="441"/>
      <c r="T407" s="441"/>
      <c r="U407" s="441"/>
      <c r="V407" s="441"/>
      <c r="W407" s="441"/>
      <c r="X407" s="441"/>
      <c r="Y407" s="441"/>
      <c r="Z407" s="441"/>
      <c r="AA407" s="441"/>
      <c r="AB407" s="441"/>
      <c r="AC407" s="441"/>
      <c r="AD407" s="441"/>
      <c r="AE407" s="441"/>
      <c r="AF407" s="441"/>
      <c r="AG407" s="441"/>
      <c r="AH407" s="441"/>
    </row>
    <row r="408" spans="1:34" ht="12.75" customHeight="1">
      <c r="A408" s="441"/>
      <c r="B408" s="441"/>
      <c r="C408" s="441"/>
      <c r="D408" s="441"/>
      <c r="E408" s="441"/>
      <c r="F408" s="441"/>
      <c r="G408" s="441"/>
      <c r="H408" s="441"/>
      <c r="I408" s="441"/>
      <c r="J408" s="441"/>
      <c r="K408" s="441"/>
      <c r="L408" s="441"/>
      <c r="M408" s="441"/>
      <c r="N408" s="441"/>
      <c r="O408" s="441"/>
      <c r="P408" s="441"/>
      <c r="Q408" s="441"/>
      <c r="R408" s="441"/>
      <c r="S408" s="441"/>
      <c r="T408" s="441"/>
      <c r="U408" s="441"/>
      <c r="V408" s="441"/>
      <c r="W408" s="441"/>
      <c r="X408" s="441"/>
      <c r="Y408" s="441"/>
      <c r="Z408" s="441"/>
      <c r="AA408" s="441"/>
      <c r="AB408" s="441"/>
      <c r="AC408" s="441"/>
      <c r="AD408" s="441"/>
      <c r="AE408" s="441"/>
      <c r="AF408" s="441"/>
      <c r="AG408" s="441"/>
      <c r="AH408" s="441"/>
    </row>
    <row r="409" spans="1:34" ht="12.75" customHeight="1">
      <c r="A409" s="441"/>
      <c r="B409" s="441"/>
      <c r="C409" s="441"/>
      <c r="D409" s="441"/>
      <c r="E409" s="441"/>
      <c r="F409" s="441"/>
      <c r="G409" s="441"/>
      <c r="H409" s="441"/>
      <c r="I409" s="441"/>
      <c r="J409" s="441"/>
      <c r="K409" s="441"/>
      <c r="L409" s="441"/>
      <c r="M409" s="441"/>
      <c r="N409" s="441"/>
      <c r="O409" s="441"/>
      <c r="P409" s="441"/>
      <c r="Q409" s="441"/>
      <c r="R409" s="441"/>
      <c r="S409" s="441"/>
      <c r="T409" s="441"/>
      <c r="U409" s="441"/>
      <c r="V409" s="441"/>
      <c r="W409" s="441"/>
      <c r="X409" s="441"/>
      <c r="Y409" s="441"/>
      <c r="Z409" s="441"/>
      <c r="AA409" s="441"/>
      <c r="AB409" s="441"/>
      <c r="AC409" s="441"/>
      <c r="AD409" s="441"/>
      <c r="AE409" s="441"/>
      <c r="AF409" s="441"/>
      <c r="AG409" s="441"/>
      <c r="AH409" s="441"/>
    </row>
    <row r="410" spans="1:34" ht="12.75" customHeight="1">
      <c r="A410" s="441"/>
      <c r="B410" s="441"/>
      <c r="C410" s="441"/>
      <c r="D410" s="441"/>
      <c r="E410" s="441"/>
      <c r="F410" s="441"/>
      <c r="G410" s="441"/>
      <c r="H410" s="441"/>
      <c r="I410" s="441"/>
      <c r="J410" s="441"/>
      <c r="K410" s="441"/>
      <c r="L410" s="441"/>
      <c r="M410" s="441"/>
      <c r="N410" s="441"/>
      <c r="O410" s="441"/>
      <c r="P410" s="441"/>
      <c r="Q410" s="441"/>
      <c r="R410" s="441"/>
      <c r="S410" s="441"/>
      <c r="T410" s="441"/>
      <c r="U410" s="441"/>
      <c r="V410" s="441"/>
      <c r="W410" s="441"/>
      <c r="X410" s="441"/>
      <c r="Y410" s="441"/>
      <c r="Z410" s="441"/>
      <c r="AA410" s="441"/>
      <c r="AB410" s="441"/>
      <c r="AC410" s="441"/>
      <c r="AD410" s="441"/>
      <c r="AE410" s="441"/>
      <c r="AF410" s="441"/>
      <c r="AG410" s="441"/>
      <c r="AH410" s="441"/>
    </row>
    <row r="411" spans="1:34" ht="12.75" customHeight="1">
      <c r="A411" s="441"/>
      <c r="B411" s="441"/>
      <c r="C411" s="441"/>
      <c r="D411" s="441"/>
      <c r="E411" s="441"/>
      <c r="F411" s="441"/>
      <c r="G411" s="441"/>
      <c r="H411" s="441"/>
      <c r="I411" s="441"/>
      <c r="J411" s="441"/>
      <c r="K411" s="441"/>
      <c r="L411" s="441"/>
      <c r="M411" s="441"/>
      <c r="N411" s="441"/>
      <c r="O411" s="441"/>
      <c r="P411" s="441"/>
      <c r="Q411" s="441"/>
      <c r="R411" s="441"/>
      <c r="S411" s="441"/>
      <c r="T411" s="441"/>
      <c r="U411" s="441"/>
      <c r="V411" s="441"/>
      <c r="W411" s="441"/>
      <c r="X411" s="441"/>
      <c r="Y411" s="441"/>
      <c r="Z411" s="441"/>
      <c r="AA411" s="441"/>
      <c r="AB411" s="441"/>
      <c r="AC411" s="441"/>
      <c r="AD411" s="441"/>
      <c r="AE411" s="441"/>
      <c r="AF411" s="441"/>
      <c r="AG411" s="441"/>
      <c r="AH411" s="441"/>
    </row>
    <row r="412" spans="1:34" ht="12.75" customHeight="1">
      <c r="A412" s="441"/>
      <c r="B412" s="441"/>
      <c r="C412" s="441"/>
      <c r="D412" s="441"/>
      <c r="E412" s="441"/>
      <c r="F412" s="441"/>
      <c r="G412" s="441"/>
      <c r="H412" s="441"/>
      <c r="I412" s="441"/>
      <c r="J412" s="441"/>
      <c r="K412" s="441"/>
      <c r="L412" s="441"/>
      <c r="M412" s="441"/>
      <c r="N412" s="441"/>
      <c r="O412" s="441"/>
      <c r="P412" s="441"/>
      <c r="Q412" s="441"/>
      <c r="R412" s="441"/>
      <c r="S412" s="441"/>
      <c r="T412" s="441"/>
      <c r="U412" s="441"/>
      <c r="V412" s="441"/>
      <c r="W412" s="441"/>
      <c r="X412" s="441"/>
      <c r="Y412" s="441"/>
      <c r="Z412" s="441"/>
      <c r="AA412" s="441"/>
      <c r="AB412" s="441"/>
      <c r="AC412" s="441"/>
      <c r="AD412" s="441"/>
      <c r="AE412" s="441"/>
      <c r="AF412" s="441"/>
      <c r="AG412" s="441"/>
      <c r="AH412" s="441"/>
    </row>
    <row r="413" spans="1:34" ht="12.75" customHeight="1">
      <c r="A413" s="441"/>
      <c r="B413" s="441"/>
      <c r="C413" s="441"/>
      <c r="D413" s="441"/>
      <c r="E413" s="441"/>
      <c r="F413" s="441"/>
      <c r="G413" s="441"/>
      <c r="H413" s="441"/>
      <c r="I413" s="441"/>
      <c r="J413" s="441"/>
      <c r="K413" s="441"/>
      <c r="L413" s="441"/>
      <c r="M413" s="441"/>
      <c r="N413" s="441"/>
      <c r="O413" s="441"/>
      <c r="P413" s="441"/>
      <c r="Q413" s="441"/>
      <c r="R413" s="441"/>
      <c r="S413" s="441"/>
      <c r="T413" s="441"/>
      <c r="U413" s="441"/>
      <c r="V413" s="441"/>
      <c r="W413" s="441"/>
      <c r="X413" s="441"/>
      <c r="Y413" s="441"/>
      <c r="Z413" s="441"/>
      <c r="AA413" s="441"/>
      <c r="AB413" s="441"/>
      <c r="AC413" s="441"/>
      <c r="AD413" s="441"/>
      <c r="AE413" s="441"/>
      <c r="AF413" s="441"/>
      <c r="AG413" s="441"/>
      <c r="AH413" s="441"/>
    </row>
    <row r="414" spans="1:34" ht="12.75" customHeight="1">
      <c r="A414" s="441"/>
      <c r="B414" s="441"/>
      <c r="C414" s="441"/>
      <c r="D414" s="441"/>
      <c r="E414" s="441"/>
      <c r="F414" s="441"/>
      <c r="G414" s="441"/>
      <c r="H414" s="441"/>
      <c r="I414" s="441"/>
      <c r="J414" s="441"/>
      <c r="K414" s="441"/>
      <c r="L414" s="441"/>
      <c r="M414" s="441"/>
      <c r="N414" s="441"/>
      <c r="O414" s="441"/>
      <c r="P414" s="441"/>
      <c r="Q414" s="441"/>
      <c r="R414" s="441"/>
      <c r="S414" s="441"/>
      <c r="T414" s="441"/>
      <c r="U414" s="441"/>
      <c r="V414" s="441"/>
      <c r="W414" s="441"/>
      <c r="X414" s="441"/>
      <c r="Y414" s="441"/>
      <c r="Z414" s="441"/>
      <c r="AA414" s="441"/>
      <c r="AB414" s="441"/>
      <c r="AC414" s="441"/>
      <c r="AD414" s="441"/>
      <c r="AE414" s="441"/>
      <c r="AF414" s="441"/>
      <c r="AG414" s="441"/>
      <c r="AH414" s="441"/>
    </row>
    <row r="415" spans="1:34" ht="12.75" customHeight="1">
      <c r="A415" s="441"/>
      <c r="B415" s="441"/>
      <c r="C415" s="441"/>
      <c r="D415" s="441"/>
      <c r="E415" s="441"/>
      <c r="F415" s="441"/>
      <c r="G415" s="441"/>
      <c r="H415" s="441"/>
      <c r="I415" s="441"/>
      <c r="J415" s="441"/>
      <c r="K415" s="441"/>
      <c r="L415" s="441"/>
      <c r="M415" s="441"/>
      <c r="N415" s="441"/>
      <c r="O415" s="441"/>
      <c r="P415" s="441"/>
      <c r="Q415" s="441"/>
      <c r="R415" s="441"/>
      <c r="S415" s="441"/>
      <c r="T415" s="441"/>
      <c r="U415" s="441"/>
      <c r="V415" s="441"/>
      <c r="W415" s="441"/>
      <c r="X415" s="441"/>
      <c r="Y415" s="441"/>
      <c r="Z415" s="441"/>
      <c r="AA415" s="441"/>
      <c r="AB415" s="441"/>
      <c r="AC415" s="441"/>
      <c r="AD415" s="441"/>
      <c r="AE415" s="441"/>
      <c r="AF415" s="441"/>
      <c r="AG415" s="441"/>
      <c r="AH415" s="441"/>
    </row>
    <row r="416" spans="1:34" ht="12.75" customHeight="1">
      <c r="A416" s="441"/>
      <c r="B416" s="441"/>
      <c r="C416" s="441"/>
      <c r="D416" s="441"/>
      <c r="E416" s="441"/>
      <c r="F416" s="441"/>
      <c r="G416" s="441"/>
      <c r="H416" s="441"/>
      <c r="I416" s="441"/>
      <c r="J416" s="441"/>
      <c r="K416" s="441"/>
      <c r="L416" s="441"/>
      <c r="M416" s="441"/>
      <c r="N416" s="441"/>
      <c r="O416" s="441"/>
      <c r="P416" s="441"/>
      <c r="Q416" s="441"/>
      <c r="R416" s="441"/>
      <c r="S416" s="441"/>
      <c r="T416" s="441"/>
      <c r="U416" s="441"/>
      <c r="V416" s="441"/>
      <c r="W416" s="441"/>
      <c r="X416" s="441"/>
      <c r="Y416" s="441"/>
      <c r="Z416" s="441"/>
      <c r="AA416" s="441"/>
      <c r="AB416" s="441"/>
      <c r="AC416" s="441"/>
      <c r="AD416" s="441"/>
      <c r="AE416" s="441"/>
      <c r="AF416" s="441"/>
      <c r="AG416" s="441"/>
      <c r="AH416" s="441"/>
    </row>
    <row r="417" spans="1:34" ht="12.75" customHeight="1">
      <c r="A417" s="441"/>
      <c r="B417" s="441"/>
      <c r="C417" s="441"/>
      <c r="D417" s="441"/>
      <c r="E417" s="441"/>
      <c r="F417" s="441"/>
      <c r="G417" s="441"/>
      <c r="H417" s="441"/>
      <c r="I417" s="441"/>
      <c r="J417" s="441"/>
      <c r="K417" s="441"/>
      <c r="L417" s="441"/>
      <c r="M417" s="441"/>
      <c r="N417" s="441"/>
      <c r="O417" s="441"/>
      <c r="P417" s="441"/>
      <c r="Q417" s="441"/>
      <c r="R417" s="441"/>
      <c r="S417" s="441"/>
      <c r="T417" s="441"/>
      <c r="U417" s="441"/>
      <c r="V417" s="441"/>
      <c r="W417" s="441"/>
      <c r="X417" s="441"/>
      <c r="Y417" s="441"/>
      <c r="Z417" s="441"/>
      <c r="AA417" s="441"/>
      <c r="AB417" s="441"/>
      <c r="AC417" s="441"/>
      <c r="AD417" s="441"/>
      <c r="AE417" s="441"/>
      <c r="AF417" s="441"/>
      <c r="AG417" s="441"/>
      <c r="AH417" s="441"/>
    </row>
    <row r="418" spans="1:34" ht="12.75" customHeight="1">
      <c r="A418" s="441"/>
      <c r="B418" s="441"/>
      <c r="C418" s="441"/>
      <c r="D418" s="441"/>
      <c r="E418" s="441"/>
      <c r="F418" s="441"/>
      <c r="G418" s="441"/>
      <c r="H418" s="441"/>
      <c r="I418" s="441"/>
      <c r="J418" s="441"/>
      <c r="K418" s="441"/>
      <c r="L418" s="441"/>
      <c r="M418" s="441"/>
      <c r="N418" s="441"/>
      <c r="O418" s="441"/>
      <c r="P418" s="441"/>
      <c r="Q418" s="441"/>
      <c r="R418" s="441"/>
      <c r="S418" s="441"/>
      <c r="T418" s="441"/>
      <c r="U418" s="441"/>
      <c r="V418" s="441"/>
      <c r="W418" s="441"/>
      <c r="X418" s="441"/>
      <c r="Y418" s="441"/>
      <c r="Z418" s="441"/>
      <c r="AA418" s="441"/>
      <c r="AB418" s="441"/>
      <c r="AC418" s="441"/>
      <c r="AD418" s="441"/>
      <c r="AE418" s="441"/>
      <c r="AF418" s="441"/>
      <c r="AG418" s="441"/>
      <c r="AH418" s="441"/>
    </row>
    <row r="419" spans="1:34" ht="12.75" customHeight="1">
      <c r="A419" s="441"/>
      <c r="B419" s="441"/>
      <c r="C419" s="441"/>
      <c r="D419" s="441"/>
      <c r="E419" s="441"/>
      <c r="F419" s="441"/>
      <c r="G419" s="441"/>
      <c r="H419" s="441"/>
      <c r="I419" s="441"/>
      <c r="J419" s="441"/>
      <c r="K419" s="441"/>
      <c r="L419" s="441"/>
      <c r="M419" s="441"/>
      <c r="N419" s="441"/>
      <c r="O419" s="441"/>
      <c r="P419" s="441"/>
      <c r="Q419" s="441"/>
      <c r="R419" s="441"/>
      <c r="S419" s="441"/>
      <c r="T419" s="441"/>
      <c r="U419" s="441"/>
      <c r="V419" s="441"/>
      <c r="W419" s="441"/>
      <c r="X419" s="441"/>
      <c r="Y419" s="441"/>
      <c r="Z419" s="441"/>
      <c r="AA419" s="441"/>
      <c r="AB419" s="441"/>
      <c r="AC419" s="441"/>
      <c r="AD419" s="441"/>
      <c r="AE419" s="441"/>
      <c r="AF419" s="441"/>
      <c r="AG419" s="441"/>
      <c r="AH419" s="441"/>
    </row>
    <row r="420" spans="1:34" ht="12.75" customHeight="1">
      <c r="A420" s="441"/>
      <c r="B420" s="441"/>
      <c r="C420" s="441"/>
      <c r="D420" s="441"/>
      <c r="E420" s="441"/>
      <c r="F420" s="441"/>
      <c r="G420" s="441"/>
      <c r="H420" s="441"/>
      <c r="I420" s="441"/>
      <c r="J420" s="441"/>
      <c r="K420" s="441"/>
      <c r="L420" s="441"/>
      <c r="M420" s="441"/>
      <c r="N420" s="441"/>
      <c r="O420" s="441"/>
      <c r="P420" s="441"/>
      <c r="Q420" s="441"/>
      <c r="R420" s="441"/>
      <c r="S420" s="441"/>
      <c r="T420" s="441"/>
      <c r="U420" s="441"/>
      <c r="V420" s="441"/>
      <c r="W420" s="441"/>
      <c r="X420" s="441"/>
      <c r="Y420" s="441"/>
      <c r="Z420" s="441"/>
      <c r="AA420" s="441"/>
      <c r="AB420" s="441"/>
      <c r="AC420" s="441"/>
      <c r="AD420" s="441"/>
      <c r="AE420" s="441"/>
      <c r="AF420" s="441"/>
      <c r="AG420" s="441"/>
      <c r="AH420" s="441"/>
    </row>
    <row r="421" spans="1:34" ht="12.75" customHeight="1">
      <c r="A421" s="441"/>
      <c r="B421" s="441"/>
      <c r="C421" s="441"/>
      <c r="D421" s="441"/>
      <c r="E421" s="441"/>
      <c r="F421" s="441"/>
      <c r="G421" s="441"/>
      <c r="H421" s="441"/>
      <c r="I421" s="441"/>
      <c r="J421" s="441"/>
      <c r="K421" s="441"/>
      <c r="L421" s="441"/>
      <c r="M421" s="441"/>
      <c r="N421" s="441"/>
      <c r="O421" s="441"/>
      <c r="P421" s="441"/>
      <c r="Q421" s="441"/>
      <c r="R421" s="441"/>
      <c r="S421" s="441"/>
      <c r="T421" s="441"/>
      <c r="U421" s="441"/>
      <c r="V421" s="441"/>
      <c r="W421" s="441"/>
      <c r="X421" s="441"/>
      <c r="Y421" s="441"/>
      <c r="Z421" s="441"/>
      <c r="AA421" s="441"/>
      <c r="AB421" s="441"/>
      <c r="AC421" s="441"/>
      <c r="AD421" s="441"/>
      <c r="AE421" s="441"/>
      <c r="AF421" s="441"/>
      <c r="AG421" s="441"/>
      <c r="AH421" s="441"/>
    </row>
    <row r="422" spans="1:34" ht="12.75" customHeight="1">
      <c r="A422" s="441"/>
      <c r="B422" s="441"/>
      <c r="C422" s="441"/>
      <c r="D422" s="441"/>
      <c r="E422" s="441"/>
      <c r="F422" s="441"/>
      <c r="G422" s="441"/>
      <c r="H422" s="441"/>
      <c r="I422" s="441"/>
      <c r="J422" s="441"/>
      <c r="K422" s="441"/>
      <c r="L422" s="441"/>
      <c r="M422" s="441"/>
      <c r="N422" s="441"/>
      <c r="O422" s="441"/>
      <c r="P422" s="441"/>
      <c r="Q422" s="441"/>
      <c r="R422" s="441"/>
      <c r="S422" s="441"/>
      <c r="T422" s="441"/>
      <c r="U422" s="441"/>
      <c r="V422" s="441"/>
      <c r="W422" s="441"/>
      <c r="X422" s="441"/>
      <c r="Y422" s="441"/>
      <c r="Z422" s="441"/>
      <c r="AA422" s="441"/>
      <c r="AB422" s="441"/>
      <c r="AC422" s="441"/>
      <c r="AD422" s="441"/>
      <c r="AE422" s="441"/>
      <c r="AF422" s="441"/>
      <c r="AG422" s="441"/>
      <c r="AH422" s="441"/>
    </row>
    <row r="423" spans="1:34" ht="12.75" customHeight="1">
      <c r="A423" s="441"/>
      <c r="B423" s="441"/>
      <c r="C423" s="441"/>
      <c r="D423" s="441"/>
      <c r="E423" s="441"/>
      <c r="F423" s="441"/>
      <c r="G423" s="441"/>
      <c r="H423" s="441"/>
      <c r="I423" s="441"/>
      <c r="J423" s="441"/>
      <c r="K423" s="441"/>
      <c r="L423" s="441"/>
      <c r="M423" s="441"/>
      <c r="N423" s="441"/>
      <c r="O423" s="441"/>
      <c r="P423" s="441"/>
      <c r="Q423" s="441"/>
      <c r="R423" s="441"/>
      <c r="S423" s="441"/>
      <c r="T423" s="441"/>
      <c r="U423" s="441"/>
      <c r="V423" s="441"/>
      <c r="W423" s="441"/>
      <c r="X423" s="441"/>
      <c r="Y423" s="441"/>
      <c r="Z423" s="441"/>
      <c r="AA423" s="441"/>
      <c r="AB423" s="441"/>
      <c r="AC423" s="441"/>
      <c r="AD423" s="441"/>
      <c r="AE423" s="441"/>
      <c r="AF423" s="441"/>
      <c r="AG423" s="441"/>
      <c r="AH423" s="441"/>
    </row>
    <row r="424" spans="1:34" ht="12.75" customHeight="1">
      <c r="A424" s="441"/>
      <c r="B424" s="441"/>
      <c r="C424" s="441"/>
      <c r="D424" s="441"/>
      <c r="E424" s="441"/>
      <c r="F424" s="441"/>
      <c r="G424" s="441"/>
      <c r="H424" s="441"/>
      <c r="I424" s="441"/>
      <c r="J424" s="441"/>
      <c r="K424" s="441"/>
      <c r="L424" s="441"/>
      <c r="M424" s="441"/>
      <c r="N424" s="441"/>
      <c r="O424" s="441"/>
      <c r="P424" s="441"/>
      <c r="Q424" s="441"/>
      <c r="R424" s="441"/>
      <c r="S424" s="441"/>
      <c r="T424" s="441"/>
      <c r="U424" s="441"/>
      <c r="V424" s="441"/>
      <c r="W424" s="441"/>
      <c r="X424" s="441"/>
      <c r="Y424" s="441"/>
      <c r="Z424" s="441"/>
      <c r="AA424" s="441"/>
      <c r="AB424" s="441"/>
      <c r="AC424" s="441"/>
      <c r="AD424" s="441"/>
      <c r="AE424" s="441"/>
      <c r="AF424" s="441"/>
      <c r="AG424" s="441"/>
      <c r="AH424" s="441"/>
    </row>
    <row r="425" spans="1:34" ht="12.75" customHeight="1">
      <c r="A425" s="441"/>
      <c r="B425" s="441"/>
      <c r="C425" s="441"/>
      <c r="D425" s="441"/>
      <c r="E425" s="441"/>
      <c r="F425" s="441"/>
      <c r="G425" s="441"/>
      <c r="H425" s="441"/>
      <c r="I425" s="441"/>
      <c r="J425" s="441"/>
      <c r="K425" s="441"/>
      <c r="L425" s="441"/>
      <c r="M425" s="441"/>
      <c r="N425" s="441"/>
      <c r="O425" s="441"/>
      <c r="P425" s="441"/>
      <c r="Q425" s="441"/>
      <c r="R425" s="441"/>
      <c r="S425" s="441"/>
      <c r="T425" s="441"/>
      <c r="U425" s="441"/>
      <c r="V425" s="441"/>
      <c r="W425" s="441"/>
      <c r="X425" s="441"/>
      <c r="Y425" s="441"/>
      <c r="Z425" s="441"/>
      <c r="AA425" s="441"/>
      <c r="AB425" s="441"/>
      <c r="AC425" s="441"/>
      <c r="AD425" s="441"/>
      <c r="AE425" s="441"/>
      <c r="AF425" s="441"/>
      <c r="AG425" s="441"/>
      <c r="AH425" s="441"/>
    </row>
    <row r="426" spans="1:34" ht="12.75" customHeight="1">
      <c r="A426" s="441"/>
      <c r="B426" s="441"/>
      <c r="C426" s="441"/>
      <c r="D426" s="441"/>
      <c r="E426" s="441"/>
      <c r="F426" s="441"/>
      <c r="G426" s="441"/>
      <c r="H426" s="441"/>
      <c r="I426" s="441"/>
      <c r="J426" s="441"/>
      <c r="K426" s="441"/>
      <c r="L426" s="441"/>
      <c r="M426" s="441"/>
      <c r="N426" s="441"/>
      <c r="O426" s="441"/>
      <c r="P426" s="441"/>
      <c r="Q426" s="441"/>
      <c r="R426" s="441"/>
      <c r="S426" s="441"/>
      <c r="T426" s="441"/>
      <c r="U426" s="441"/>
      <c r="V426" s="441"/>
      <c r="W426" s="441"/>
      <c r="X426" s="441"/>
      <c r="Y426" s="441"/>
      <c r="Z426" s="441"/>
      <c r="AA426" s="441"/>
      <c r="AB426" s="441"/>
      <c r="AC426" s="441"/>
      <c r="AD426" s="441"/>
      <c r="AE426" s="441"/>
      <c r="AF426" s="441"/>
      <c r="AG426" s="441"/>
      <c r="AH426" s="441"/>
    </row>
    <row r="427" spans="1:34" ht="12.75" customHeight="1">
      <c r="A427" s="441"/>
      <c r="B427" s="441"/>
      <c r="C427" s="441"/>
      <c r="D427" s="441"/>
      <c r="E427" s="441"/>
      <c r="F427" s="441"/>
      <c r="G427" s="441"/>
      <c r="H427" s="441"/>
      <c r="I427" s="441"/>
      <c r="J427" s="441"/>
      <c r="K427" s="441"/>
      <c r="L427" s="441"/>
      <c r="M427" s="441"/>
      <c r="N427" s="441"/>
      <c r="O427" s="441"/>
      <c r="P427" s="441"/>
      <c r="Q427" s="441"/>
      <c r="R427" s="441"/>
      <c r="S427" s="441"/>
      <c r="T427" s="441"/>
      <c r="U427" s="441"/>
      <c r="V427" s="441"/>
      <c r="W427" s="441"/>
      <c r="X427" s="441"/>
      <c r="Y427" s="441"/>
      <c r="Z427" s="441"/>
      <c r="AA427" s="441"/>
      <c r="AB427" s="441"/>
      <c r="AC427" s="441"/>
      <c r="AD427" s="441"/>
      <c r="AE427" s="441"/>
      <c r="AF427" s="441"/>
      <c r="AG427" s="441"/>
      <c r="AH427" s="441"/>
    </row>
    <row r="428" spans="1:34" ht="12.75" customHeight="1">
      <c r="A428" s="441"/>
      <c r="B428" s="441"/>
      <c r="C428" s="441"/>
      <c r="D428" s="441"/>
      <c r="E428" s="441"/>
      <c r="F428" s="441"/>
      <c r="G428" s="441"/>
      <c r="H428" s="441"/>
      <c r="I428" s="441"/>
      <c r="J428" s="441"/>
      <c r="K428" s="441"/>
      <c r="L428" s="441"/>
      <c r="M428" s="441"/>
      <c r="N428" s="441"/>
      <c r="O428" s="441"/>
      <c r="P428" s="441"/>
      <c r="Q428" s="441"/>
      <c r="R428" s="441"/>
      <c r="S428" s="441"/>
      <c r="T428" s="441"/>
      <c r="U428" s="441"/>
      <c r="V428" s="441"/>
      <c r="W428" s="441"/>
      <c r="X428" s="441"/>
      <c r="Y428" s="441"/>
      <c r="Z428" s="441"/>
      <c r="AA428" s="441"/>
      <c r="AB428" s="441"/>
      <c r="AC428" s="441"/>
      <c r="AD428" s="441"/>
      <c r="AE428" s="441"/>
      <c r="AF428" s="441"/>
      <c r="AG428" s="441"/>
      <c r="AH428" s="441"/>
    </row>
    <row r="429" spans="1:34" ht="12.75" customHeight="1">
      <c r="A429" s="441"/>
      <c r="B429" s="441"/>
      <c r="C429" s="441"/>
      <c r="D429" s="441"/>
      <c r="E429" s="441"/>
      <c r="F429" s="441"/>
      <c r="G429" s="441"/>
      <c r="H429" s="441"/>
      <c r="I429" s="441"/>
      <c r="J429" s="441"/>
      <c r="K429" s="441"/>
      <c r="L429" s="441"/>
      <c r="M429" s="441"/>
      <c r="N429" s="441"/>
      <c r="O429" s="441"/>
      <c r="P429" s="441"/>
      <c r="Q429" s="441"/>
      <c r="R429" s="441"/>
      <c r="S429" s="441"/>
      <c r="T429" s="441"/>
      <c r="U429" s="441"/>
      <c r="V429" s="441"/>
      <c r="W429" s="441"/>
      <c r="X429" s="441"/>
      <c r="Y429" s="441"/>
      <c r="Z429" s="441"/>
      <c r="AA429" s="441"/>
      <c r="AB429" s="441"/>
      <c r="AC429" s="441"/>
      <c r="AD429" s="441"/>
      <c r="AE429" s="441"/>
      <c r="AF429" s="441"/>
      <c r="AG429" s="441"/>
      <c r="AH429" s="441"/>
    </row>
    <row r="430" spans="1:34" ht="12.75" customHeight="1">
      <c r="A430" s="441"/>
      <c r="B430" s="441"/>
      <c r="C430" s="441"/>
      <c r="D430" s="441"/>
      <c r="E430" s="441"/>
      <c r="F430" s="441"/>
      <c r="G430" s="441"/>
      <c r="H430" s="441"/>
      <c r="I430" s="441"/>
      <c r="J430" s="441"/>
      <c r="K430" s="441"/>
      <c r="L430" s="441"/>
      <c r="M430" s="441"/>
      <c r="N430" s="441"/>
      <c r="O430" s="441"/>
      <c r="P430" s="441"/>
      <c r="Q430" s="441"/>
      <c r="R430" s="441"/>
      <c r="S430" s="441"/>
      <c r="T430" s="441"/>
      <c r="U430" s="441"/>
      <c r="V430" s="441"/>
      <c r="W430" s="441"/>
      <c r="X430" s="441"/>
      <c r="Y430" s="441"/>
      <c r="Z430" s="441"/>
      <c r="AA430" s="441"/>
      <c r="AB430" s="441"/>
      <c r="AC430" s="441"/>
      <c r="AD430" s="441"/>
      <c r="AE430" s="441"/>
      <c r="AF430" s="441"/>
      <c r="AG430" s="441"/>
      <c r="AH430" s="441"/>
    </row>
    <row r="431" spans="1:34" ht="12.75" customHeight="1">
      <c r="A431" s="441"/>
      <c r="B431" s="441"/>
      <c r="C431" s="441"/>
      <c r="D431" s="441"/>
      <c r="E431" s="441"/>
      <c r="F431" s="441"/>
      <c r="G431" s="441"/>
      <c r="H431" s="441"/>
      <c r="I431" s="441"/>
      <c r="J431" s="441"/>
      <c r="K431" s="441"/>
      <c r="L431" s="441"/>
      <c r="M431" s="441"/>
      <c r="N431" s="441"/>
      <c r="O431" s="441"/>
      <c r="P431" s="441"/>
      <c r="Q431" s="441"/>
      <c r="R431" s="441"/>
      <c r="S431" s="441"/>
      <c r="T431" s="441"/>
      <c r="U431" s="441"/>
      <c r="V431" s="441"/>
      <c r="W431" s="441"/>
      <c r="X431" s="441"/>
      <c r="Y431" s="441"/>
      <c r="Z431" s="441"/>
      <c r="AA431" s="441"/>
      <c r="AB431" s="441"/>
      <c r="AC431" s="441"/>
      <c r="AD431" s="441"/>
      <c r="AE431" s="441"/>
      <c r="AF431" s="441"/>
      <c r="AG431" s="441"/>
      <c r="AH431" s="441"/>
    </row>
    <row r="432" spans="1:34" ht="12.75" customHeight="1">
      <c r="A432" s="441"/>
      <c r="B432" s="441"/>
      <c r="C432" s="441"/>
      <c r="D432" s="441"/>
      <c r="E432" s="441"/>
      <c r="F432" s="441"/>
      <c r="G432" s="441"/>
      <c r="H432" s="441"/>
      <c r="I432" s="441"/>
      <c r="J432" s="441"/>
      <c r="K432" s="441"/>
      <c r="L432" s="441"/>
      <c r="M432" s="441"/>
      <c r="N432" s="441"/>
      <c r="O432" s="441"/>
      <c r="P432" s="441"/>
      <c r="Q432" s="441"/>
      <c r="R432" s="441"/>
      <c r="S432" s="441"/>
      <c r="T432" s="441"/>
      <c r="U432" s="441"/>
      <c r="V432" s="441"/>
      <c r="W432" s="441"/>
      <c r="X432" s="441"/>
      <c r="Y432" s="441"/>
      <c r="Z432" s="441"/>
      <c r="AA432" s="441"/>
      <c r="AB432" s="441"/>
      <c r="AC432" s="441"/>
      <c r="AD432" s="441"/>
      <c r="AE432" s="441"/>
      <c r="AF432" s="441"/>
      <c r="AG432" s="441"/>
      <c r="AH432" s="441"/>
    </row>
    <row r="433" spans="1:34" ht="12.75" customHeight="1">
      <c r="A433" s="441"/>
      <c r="B433" s="441"/>
      <c r="C433" s="441"/>
      <c r="D433" s="441"/>
      <c r="E433" s="441"/>
      <c r="F433" s="441"/>
      <c r="G433" s="441"/>
      <c r="H433" s="441"/>
      <c r="I433" s="441"/>
      <c r="J433" s="441"/>
      <c r="K433" s="441"/>
      <c r="L433" s="441"/>
      <c r="M433" s="441"/>
      <c r="N433" s="441"/>
      <c r="O433" s="441"/>
      <c r="P433" s="441"/>
      <c r="Q433" s="441"/>
      <c r="R433" s="441"/>
      <c r="S433" s="441"/>
      <c r="T433" s="441"/>
      <c r="U433" s="441"/>
      <c r="V433" s="441"/>
      <c r="W433" s="441"/>
      <c r="X433" s="441"/>
      <c r="Y433" s="441"/>
      <c r="Z433" s="441"/>
      <c r="AA433" s="441"/>
      <c r="AB433" s="441"/>
      <c r="AC433" s="441"/>
      <c r="AD433" s="441"/>
      <c r="AE433" s="441"/>
      <c r="AF433" s="441"/>
      <c r="AG433" s="441"/>
      <c r="AH433" s="441"/>
    </row>
    <row r="434" spans="1:34" ht="12.75" customHeight="1">
      <c r="A434" s="441"/>
      <c r="B434" s="441"/>
      <c r="C434" s="441"/>
      <c r="D434" s="441"/>
      <c r="E434" s="441"/>
      <c r="F434" s="441"/>
      <c r="G434" s="441"/>
      <c r="H434" s="441"/>
      <c r="I434" s="441"/>
      <c r="J434" s="441"/>
      <c r="K434" s="441"/>
      <c r="L434" s="441"/>
      <c r="M434" s="441"/>
      <c r="N434" s="441"/>
      <c r="O434" s="441"/>
      <c r="P434" s="441"/>
      <c r="Q434" s="441"/>
      <c r="R434" s="441"/>
      <c r="S434" s="441"/>
      <c r="T434" s="441"/>
      <c r="U434" s="441"/>
      <c r="V434" s="441"/>
      <c r="W434" s="441"/>
      <c r="X434" s="441"/>
      <c r="Y434" s="441"/>
      <c r="Z434" s="441"/>
      <c r="AA434" s="441"/>
      <c r="AB434" s="441"/>
      <c r="AC434" s="441"/>
      <c r="AD434" s="441"/>
      <c r="AE434" s="441"/>
      <c r="AF434" s="441"/>
      <c r="AG434" s="441"/>
      <c r="AH434" s="441"/>
    </row>
    <row r="435" spans="1:34" ht="12.75" customHeight="1">
      <c r="A435" s="441"/>
      <c r="B435" s="441"/>
      <c r="C435" s="441"/>
      <c r="D435" s="441"/>
      <c r="E435" s="441"/>
      <c r="F435" s="441"/>
      <c r="G435" s="441"/>
      <c r="H435" s="441"/>
      <c r="I435" s="441"/>
      <c r="J435" s="441"/>
      <c r="K435" s="441"/>
      <c r="L435" s="441"/>
      <c r="M435" s="441"/>
      <c r="N435" s="441"/>
      <c r="O435" s="441"/>
      <c r="P435" s="441"/>
      <c r="Q435" s="441"/>
      <c r="R435" s="441"/>
      <c r="S435" s="441"/>
      <c r="T435" s="441"/>
      <c r="U435" s="441"/>
      <c r="V435" s="441"/>
      <c r="W435" s="441"/>
      <c r="X435" s="441"/>
      <c r="Y435" s="441"/>
      <c r="Z435" s="441"/>
      <c r="AA435" s="441"/>
      <c r="AB435" s="441"/>
      <c r="AC435" s="441"/>
      <c r="AD435" s="441"/>
      <c r="AE435" s="441"/>
      <c r="AF435" s="441"/>
      <c r="AG435" s="441"/>
      <c r="AH435" s="441"/>
    </row>
    <row r="436" spans="1:34" ht="12.75" customHeight="1">
      <c r="A436" s="441"/>
      <c r="B436" s="441"/>
      <c r="C436" s="441"/>
      <c r="D436" s="441"/>
      <c r="E436" s="441"/>
      <c r="F436" s="441"/>
      <c r="G436" s="441"/>
      <c r="H436" s="441"/>
      <c r="I436" s="441"/>
      <c r="J436" s="441"/>
      <c r="K436" s="441"/>
      <c r="L436" s="441"/>
      <c r="M436" s="441"/>
      <c r="N436" s="441"/>
      <c r="O436" s="441"/>
      <c r="P436" s="441"/>
      <c r="Q436" s="441"/>
      <c r="R436" s="441"/>
      <c r="S436" s="441"/>
      <c r="T436" s="441"/>
      <c r="U436" s="441"/>
      <c r="V436" s="441"/>
      <c r="W436" s="441"/>
      <c r="X436" s="441"/>
      <c r="Y436" s="441"/>
      <c r="Z436" s="441"/>
      <c r="AA436" s="441"/>
      <c r="AB436" s="441"/>
      <c r="AC436" s="441"/>
      <c r="AD436" s="441"/>
      <c r="AE436" s="441"/>
      <c r="AF436" s="441"/>
      <c r="AG436" s="441"/>
      <c r="AH436" s="441"/>
    </row>
    <row r="437" spans="1:34" ht="12.75" customHeight="1">
      <c r="A437" s="441"/>
      <c r="B437" s="441"/>
      <c r="C437" s="441"/>
      <c r="D437" s="441"/>
      <c r="E437" s="441"/>
      <c r="F437" s="441"/>
      <c r="G437" s="441"/>
      <c r="H437" s="441"/>
      <c r="I437" s="441"/>
      <c r="J437" s="441"/>
      <c r="K437" s="441"/>
      <c r="L437" s="441"/>
      <c r="M437" s="441"/>
      <c r="N437" s="441"/>
      <c r="O437" s="441"/>
      <c r="P437" s="441"/>
      <c r="Q437" s="441"/>
      <c r="R437" s="441"/>
      <c r="S437" s="441"/>
      <c r="T437" s="441"/>
      <c r="U437" s="441"/>
      <c r="V437" s="441"/>
      <c r="W437" s="441"/>
      <c r="X437" s="441"/>
      <c r="Y437" s="441"/>
      <c r="Z437" s="441"/>
      <c r="AA437" s="441"/>
      <c r="AB437" s="441"/>
      <c r="AC437" s="441"/>
      <c r="AD437" s="441"/>
      <c r="AE437" s="441"/>
      <c r="AF437" s="441"/>
      <c r="AG437" s="441"/>
      <c r="AH437" s="441"/>
    </row>
    <row r="438" spans="1:34" ht="12.75" customHeight="1">
      <c r="A438" s="441"/>
      <c r="B438" s="441"/>
      <c r="C438" s="441"/>
      <c r="D438" s="441"/>
      <c r="E438" s="441"/>
      <c r="F438" s="441"/>
      <c r="G438" s="441"/>
      <c r="H438" s="441"/>
      <c r="I438" s="441"/>
      <c r="J438" s="441"/>
      <c r="K438" s="441"/>
      <c r="L438" s="441"/>
      <c r="M438" s="441"/>
      <c r="N438" s="441"/>
      <c r="O438" s="441"/>
      <c r="P438" s="441"/>
      <c r="Q438" s="441"/>
      <c r="R438" s="441"/>
      <c r="S438" s="441"/>
      <c r="T438" s="441"/>
      <c r="U438" s="441"/>
      <c r="V438" s="441"/>
      <c r="W438" s="441"/>
      <c r="X438" s="441"/>
      <c r="Y438" s="441"/>
      <c r="Z438" s="441"/>
      <c r="AA438" s="441"/>
      <c r="AB438" s="441"/>
      <c r="AC438" s="441"/>
      <c r="AD438" s="441"/>
      <c r="AE438" s="441"/>
      <c r="AF438" s="441"/>
      <c r="AG438" s="441"/>
      <c r="AH438" s="441"/>
    </row>
    <row r="439" spans="1:34" ht="12.75" customHeight="1">
      <c r="A439" s="441"/>
      <c r="B439" s="441"/>
      <c r="C439" s="441"/>
      <c r="D439" s="441"/>
      <c r="E439" s="441"/>
      <c r="F439" s="441"/>
      <c r="G439" s="441"/>
      <c r="H439" s="441"/>
      <c r="I439" s="441"/>
      <c r="J439" s="441"/>
      <c r="K439" s="441"/>
      <c r="L439" s="441"/>
      <c r="M439" s="441"/>
      <c r="N439" s="441"/>
      <c r="O439" s="441"/>
      <c r="P439" s="441"/>
      <c r="Q439" s="441"/>
      <c r="R439" s="441"/>
      <c r="S439" s="441"/>
      <c r="T439" s="441"/>
      <c r="U439" s="441"/>
      <c r="V439" s="441"/>
      <c r="W439" s="441"/>
      <c r="X439" s="441"/>
      <c r="Y439" s="441"/>
      <c r="Z439" s="441"/>
      <c r="AA439" s="441"/>
      <c r="AB439" s="441"/>
      <c r="AC439" s="441"/>
      <c r="AD439" s="441"/>
      <c r="AE439" s="441"/>
      <c r="AF439" s="441"/>
      <c r="AG439" s="441"/>
      <c r="AH439" s="441"/>
    </row>
    <row r="440" spans="1:34" ht="12.75" customHeight="1">
      <c r="A440" s="441"/>
      <c r="B440" s="441"/>
      <c r="C440" s="441"/>
      <c r="D440" s="441"/>
      <c r="E440" s="441"/>
      <c r="F440" s="441"/>
      <c r="G440" s="441"/>
      <c r="H440" s="441"/>
      <c r="I440" s="441"/>
      <c r="J440" s="441"/>
      <c r="K440" s="441"/>
      <c r="L440" s="441"/>
      <c r="M440" s="441"/>
      <c r="N440" s="441"/>
      <c r="O440" s="441"/>
      <c r="P440" s="441"/>
      <c r="Q440" s="441"/>
      <c r="R440" s="441"/>
      <c r="S440" s="441"/>
      <c r="T440" s="441"/>
      <c r="U440" s="441"/>
      <c r="V440" s="441"/>
      <c r="W440" s="441"/>
      <c r="X440" s="441"/>
      <c r="Y440" s="441"/>
      <c r="Z440" s="441"/>
      <c r="AA440" s="441"/>
      <c r="AB440" s="441"/>
      <c r="AC440" s="441"/>
      <c r="AD440" s="441"/>
      <c r="AE440" s="441"/>
      <c r="AF440" s="441"/>
      <c r="AG440" s="441"/>
      <c r="AH440" s="441"/>
    </row>
    <row r="441" spans="1:34" ht="12.75" customHeight="1">
      <c r="A441" s="441"/>
      <c r="B441" s="441"/>
      <c r="C441" s="441"/>
      <c r="D441" s="441"/>
      <c r="E441" s="441"/>
      <c r="F441" s="441"/>
      <c r="G441" s="441"/>
      <c r="H441" s="441"/>
      <c r="I441" s="441"/>
      <c r="J441" s="441"/>
      <c r="K441" s="441"/>
      <c r="L441" s="441"/>
      <c r="M441" s="441"/>
      <c r="N441" s="441"/>
      <c r="O441" s="441"/>
      <c r="P441" s="441"/>
      <c r="Q441" s="441"/>
      <c r="R441" s="441"/>
      <c r="S441" s="441"/>
      <c r="T441" s="441"/>
      <c r="U441" s="441"/>
      <c r="V441" s="441"/>
      <c r="W441" s="441"/>
      <c r="X441" s="441"/>
      <c r="Y441" s="441"/>
      <c r="Z441" s="441"/>
      <c r="AA441" s="441"/>
      <c r="AB441" s="441"/>
      <c r="AC441" s="441"/>
      <c r="AD441" s="441"/>
      <c r="AE441" s="441"/>
      <c r="AF441" s="441"/>
      <c r="AG441" s="441"/>
      <c r="AH441" s="441"/>
    </row>
    <row r="442" spans="1:34" ht="12.75" customHeight="1">
      <c r="A442" s="441"/>
      <c r="B442" s="441"/>
      <c r="C442" s="441"/>
      <c r="D442" s="441"/>
      <c r="E442" s="441"/>
      <c r="F442" s="441"/>
      <c r="G442" s="441"/>
      <c r="H442" s="441"/>
      <c r="I442" s="441"/>
      <c r="J442" s="441"/>
      <c r="K442" s="441"/>
      <c r="L442" s="441"/>
      <c r="M442" s="441"/>
      <c r="N442" s="441"/>
      <c r="O442" s="441"/>
      <c r="P442" s="441"/>
      <c r="Q442" s="441"/>
      <c r="R442" s="441"/>
      <c r="S442" s="441"/>
      <c r="T442" s="441"/>
      <c r="U442" s="441"/>
      <c r="V442" s="441"/>
      <c r="W442" s="441"/>
      <c r="X442" s="441"/>
      <c r="Y442" s="441"/>
      <c r="Z442" s="441"/>
      <c r="AA442" s="441"/>
      <c r="AB442" s="441"/>
      <c r="AC442" s="441"/>
      <c r="AD442" s="441"/>
      <c r="AE442" s="441"/>
      <c r="AF442" s="441"/>
      <c r="AG442" s="441"/>
      <c r="AH442" s="441"/>
    </row>
    <row r="443" spans="1:34" ht="12.75" customHeight="1">
      <c r="A443" s="441"/>
      <c r="B443" s="441"/>
      <c r="C443" s="441"/>
      <c r="D443" s="441"/>
      <c r="E443" s="441"/>
      <c r="F443" s="441"/>
      <c r="G443" s="441"/>
      <c r="H443" s="441"/>
      <c r="I443" s="441"/>
      <c r="J443" s="441"/>
      <c r="K443" s="441"/>
      <c r="L443" s="441"/>
      <c r="M443" s="441"/>
      <c r="N443" s="441"/>
      <c r="O443" s="441"/>
      <c r="P443" s="441"/>
      <c r="Q443" s="441"/>
      <c r="R443" s="441"/>
      <c r="S443" s="441"/>
      <c r="T443" s="441"/>
      <c r="U443" s="441"/>
      <c r="V443" s="441"/>
      <c r="W443" s="441"/>
      <c r="X443" s="441"/>
      <c r="Y443" s="441"/>
      <c r="Z443" s="441"/>
      <c r="AA443" s="441"/>
      <c r="AB443" s="441"/>
      <c r="AC443" s="441"/>
      <c r="AD443" s="441"/>
      <c r="AE443" s="441"/>
      <c r="AF443" s="441"/>
      <c r="AG443" s="441"/>
      <c r="AH443" s="441"/>
    </row>
    <row r="444" spans="1:34" ht="12.75" customHeight="1">
      <c r="A444" s="441"/>
      <c r="B444" s="441"/>
      <c r="C444" s="441"/>
      <c r="D444" s="441"/>
      <c r="E444" s="441"/>
      <c r="F444" s="441"/>
      <c r="G444" s="441"/>
      <c r="H444" s="441"/>
      <c r="I444" s="441"/>
      <c r="J444" s="441"/>
      <c r="K444" s="441"/>
      <c r="L444" s="441"/>
      <c r="M444" s="441"/>
      <c r="N444" s="441"/>
      <c r="O444" s="441"/>
      <c r="P444" s="441"/>
      <c r="Q444" s="441"/>
      <c r="R444" s="441"/>
      <c r="S444" s="441"/>
      <c r="T444" s="441"/>
      <c r="U444" s="441"/>
      <c r="V444" s="441"/>
      <c r="W444" s="441"/>
      <c r="X444" s="441"/>
      <c r="Y444" s="441"/>
      <c r="Z444" s="441"/>
      <c r="AA444" s="441"/>
      <c r="AB444" s="441"/>
      <c r="AC444" s="441"/>
      <c r="AD444" s="441"/>
      <c r="AE444" s="441"/>
      <c r="AF444" s="441"/>
      <c r="AG444" s="441"/>
      <c r="AH444" s="441"/>
    </row>
    <row r="445" spans="1:34" ht="12.75" customHeight="1">
      <c r="A445" s="441"/>
      <c r="B445" s="441"/>
      <c r="C445" s="441"/>
      <c r="D445" s="441"/>
      <c r="E445" s="441"/>
      <c r="F445" s="441"/>
      <c r="G445" s="441"/>
      <c r="H445" s="441"/>
      <c r="I445" s="441"/>
      <c r="J445" s="441"/>
      <c r="K445" s="441"/>
      <c r="L445" s="441"/>
      <c r="M445" s="441"/>
      <c r="N445" s="441"/>
      <c r="O445" s="441"/>
      <c r="P445" s="441"/>
      <c r="Q445" s="441"/>
      <c r="R445" s="441"/>
      <c r="S445" s="441"/>
      <c r="T445" s="441"/>
      <c r="U445" s="441"/>
      <c r="V445" s="441"/>
      <c r="W445" s="441"/>
      <c r="X445" s="441"/>
      <c r="Y445" s="441"/>
      <c r="Z445" s="441"/>
      <c r="AA445" s="441"/>
      <c r="AB445" s="441"/>
      <c r="AC445" s="441"/>
      <c r="AD445" s="441"/>
      <c r="AE445" s="441"/>
      <c r="AF445" s="441"/>
      <c r="AG445" s="441"/>
      <c r="AH445" s="441"/>
    </row>
    <row r="446" spans="1:34" ht="12.75" customHeight="1">
      <c r="A446" s="441"/>
      <c r="B446" s="441"/>
      <c r="C446" s="441"/>
      <c r="D446" s="441"/>
      <c r="E446" s="441"/>
      <c r="F446" s="441"/>
      <c r="G446" s="441"/>
      <c r="H446" s="441"/>
      <c r="I446" s="441"/>
      <c r="J446" s="441"/>
      <c r="K446" s="441"/>
      <c r="L446" s="441"/>
      <c r="M446" s="441"/>
      <c r="N446" s="441"/>
      <c r="O446" s="441"/>
      <c r="P446" s="441"/>
      <c r="Q446" s="441"/>
      <c r="R446" s="441"/>
      <c r="S446" s="441"/>
      <c r="T446" s="441"/>
      <c r="U446" s="441"/>
      <c r="V446" s="441"/>
      <c r="W446" s="441"/>
      <c r="X446" s="441"/>
      <c r="Y446" s="441"/>
      <c r="Z446" s="441"/>
      <c r="AA446" s="441"/>
      <c r="AB446" s="441"/>
      <c r="AC446" s="441"/>
      <c r="AD446" s="441"/>
      <c r="AE446" s="441"/>
      <c r="AF446" s="441"/>
      <c r="AG446" s="441"/>
      <c r="AH446" s="441"/>
    </row>
    <row r="447" spans="1:34" ht="12.75" customHeight="1">
      <c r="A447" s="441"/>
      <c r="B447" s="441"/>
      <c r="C447" s="441"/>
      <c r="D447" s="441"/>
      <c r="E447" s="441"/>
      <c r="F447" s="441"/>
      <c r="G447" s="441"/>
      <c r="H447" s="441"/>
      <c r="I447" s="441"/>
      <c r="J447" s="441"/>
      <c r="K447" s="441"/>
      <c r="L447" s="441"/>
      <c r="M447" s="441"/>
      <c r="N447" s="441"/>
      <c r="O447" s="441"/>
      <c r="P447" s="441"/>
      <c r="Q447" s="441"/>
      <c r="R447" s="441"/>
      <c r="S447" s="441"/>
      <c r="T447" s="441"/>
      <c r="U447" s="441"/>
      <c r="V447" s="441"/>
      <c r="W447" s="441"/>
      <c r="X447" s="441"/>
      <c r="Y447" s="441"/>
      <c r="Z447" s="441"/>
      <c r="AA447" s="441"/>
      <c r="AB447" s="441"/>
      <c r="AC447" s="441"/>
      <c r="AD447" s="441"/>
      <c r="AE447" s="441"/>
      <c r="AF447" s="441"/>
      <c r="AG447" s="441"/>
      <c r="AH447" s="441"/>
    </row>
    <row r="448" spans="1:34" ht="12.75" customHeight="1">
      <c r="A448" s="441"/>
      <c r="B448" s="441"/>
      <c r="C448" s="441"/>
      <c r="D448" s="441"/>
      <c r="E448" s="441"/>
      <c r="F448" s="441"/>
      <c r="G448" s="441"/>
      <c r="H448" s="441"/>
      <c r="I448" s="441"/>
      <c r="J448" s="441"/>
      <c r="K448" s="441"/>
      <c r="L448" s="441"/>
      <c r="M448" s="441"/>
      <c r="N448" s="441"/>
      <c r="O448" s="441"/>
      <c r="P448" s="441"/>
      <c r="Q448" s="441"/>
      <c r="R448" s="441"/>
      <c r="S448" s="441"/>
      <c r="T448" s="441"/>
      <c r="U448" s="441"/>
      <c r="V448" s="441"/>
      <c r="W448" s="441"/>
      <c r="X448" s="441"/>
      <c r="Y448" s="441"/>
      <c r="Z448" s="441"/>
      <c r="AA448" s="441"/>
      <c r="AB448" s="441"/>
      <c r="AC448" s="441"/>
      <c r="AD448" s="441"/>
      <c r="AE448" s="441"/>
      <c r="AF448" s="441"/>
      <c r="AG448" s="441"/>
      <c r="AH448" s="441"/>
    </row>
    <row r="449" spans="1:34" ht="12.75" customHeight="1">
      <c r="A449" s="441"/>
      <c r="B449" s="441"/>
      <c r="C449" s="441"/>
      <c r="D449" s="441"/>
      <c r="E449" s="441"/>
      <c r="F449" s="441"/>
      <c r="G449" s="441"/>
      <c r="H449" s="441"/>
      <c r="I449" s="441"/>
      <c r="J449" s="441"/>
      <c r="K449" s="441"/>
      <c r="L449" s="441"/>
      <c r="M449" s="441"/>
      <c r="N449" s="441"/>
      <c r="O449" s="441"/>
      <c r="P449" s="441"/>
      <c r="Q449" s="441"/>
      <c r="R449" s="441"/>
      <c r="S449" s="441"/>
      <c r="T449" s="441"/>
      <c r="U449" s="441"/>
      <c r="V449" s="441"/>
      <c r="W449" s="441"/>
      <c r="X449" s="441"/>
      <c r="Y449" s="441"/>
      <c r="Z449" s="441"/>
      <c r="AA449" s="441"/>
      <c r="AB449" s="441"/>
      <c r="AC449" s="441"/>
      <c r="AD449" s="441"/>
      <c r="AE449" s="441"/>
      <c r="AF449" s="441"/>
      <c r="AG449" s="441"/>
      <c r="AH449" s="441"/>
    </row>
    <row r="450" spans="1:34" ht="12.75" customHeight="1">
      <c r="A450" s="441"/>
      <c r="B450" s="441"/>
      <c r="C450" s="441"/>
      <c r="D450" s="441"/>
      <c r="E450" s="441"/>
      <c r="F450" s="441"/>
      <c r="G450" s="441"/>
      <c r="H450" s="441"/>
      <c r="I450" s="441"/>
      <c r="J450" s="441"/>
      <c r="K450" s="441"/>
      <c r="L450" s="441"/>
      <c r="M450" s="441"/>
      <c r="N450" s="441"/>
      <c r="O450" s="441"/>
      <c r="P450" s="441"/>
      <c r="Q450" s="441"/>
      <c r="R450" s="441"/>
      <c r="S450" s="441"/>
      <c r="T450" s="441"/>
      <c r="U450" s="441"/>
      <c r="V450" s="441"/>
      <c r="W450" s="441"/>
      <c r="X450" s="441"/>
      <c r="Y450" s="441"/>
      <c r="Z450" s="441"/>
      <c r="AA450" s="441"/>
      <c r="AB450" s="441"/>
      <c r="AC450" s="441"/>
      <c r="AD450" s="441"/>
      <c r="AE450" s="441"/>
      <c r="AF450" s="441"/>
      <c r="AG450" s="441"/>
      <c r="AH450" s="441"/>
    </row>
    <row r="451" spans="1:34" ht="12.75" customHeight="1">
      <c r="A451" s="441"/>
      <c r="B451" s="441"/>
      <c r="C451" s="441"/>
      <c r="D451" s="441"/>
      <c r="E451" s="441"/>
      <c r="F451" s="441"/>
      <c r="G451" s="441"/>
      <c r="H451" s="441"/>
      <c r="I451" s="441"/>
      <c r="J451" s="441"/>
      <c r="K451" s="441"/>
      <c r="L451" s="441"/>
      <c r="M451" s="441"/>
      <c r="N451" s="441"/>
      <c r="O451" s="441"/>
      <c r="P451" s="441"/>
      <c r="Q451" s="441"/>
      <c r="R451" s="441"/>
      <c r="S451" s="441"/>
      <c r="T451" s="441"/>
      <c r="U451" s="441"/>
      <c r="V451" s="441"/>
      <c r="W451" s="441"/>
      <c r="X451" s="441"/>
      <c r="Y451" s="441"/>
      <c r="Z451" s="441"/>
      <c r="AA451" s="441"/>
      <c r="AB451" s="441"/>
      <c r="AC451" s="441"/>
      <c r="AD451" s="441"/>
      <c r="AE451" s="441"/>
      <c r="AF451" s="441"/>
      <c r="AG451" s="441"/>
      <c r="AH451" s="441"/>
    </row>
    <row r="452" spans="1:34" ht="12.75" customHeight="1">
      <c r="A452" s="441"/>
      <c r="B452" s="441"/>
      <c r="C452" s="441"/>
      <c r="D452" s="441"/>
      <c r="E452" s="441"/>
      <c r="F452" s="441"/>
      <c r="G452" s="441"/>
      <c r="H452" s="441"/>
      <c r="I452" s="441"/>
      <c r="J452" s="441"/>
      <c r="K452" s="441"/>
      <c r="L452" s="441"/>
      <c r="M452" s="441"/>
      <c r="N452" s="441"/>
      <c r="O452" s="441"/>
      <c r="P452" s="441"/>
      <c r="Q452" s="441"/>
      <c r="R452" s="441"/>
      <c r="S452" s="441"/>
      <c r="T452" s="441"/>
      <c r="U452" s="441"/>
      <c r="V452" s="441"/>
      <c r="W452" s="441"/>
      <c r="X452" s="441"/>
      <c r="Y452" s="441"/>
      <c r="Z452" s="441"/>
      <c r="AA452" s="441"/>
      <c r="AB452" s="441"/>
      <c r="AC452" s="441"/>
      <c r="AD452" s="441"/>
      <c r="AE452" s="441"/>
      <c r="AF452" s="441"/>
      <c r="AG452" s="441"/>
      <c r="AH452" s="441"/>
    </row>
    <row r="453" spans="1:34" ht="12.75" customHeight="1">
      <c r="A453" s="441"/>
      <c r="B453" s="441"/>
      <c r="C453" s="441"/>
      <c r="D453" s="441"/>
      <c r="E453" s="441"/>
      <c r="F453" s="441"/>
      <c r="G453" s="441"/>
      <c r="H453" s="441"/>
      <c r="I453" s="441"/>
      <c r="J453" s="441"/>
      <c r="K453" s="441"/>
      <c r="L453" s="441"/>
      <c r="M453" s="441"/>
      <c r="N453" s="441"/>
      <c r="O453" s="441"/>
      <c r="P453" s="441"/>
      <c r="Q453" s="441"/>
      <c r="R453" s="441"/>
      <c r="S453" s="441"/>
      <c r="T453" s="441"/>
      <c r="U453" s="441"/>
      <c r="V453" s="441"/>
      <c r="W453" s="441"/>
      <c r="X453" s="441"/>
      <c r="Y453" s="441"/>
      <c r="Z453" s="441"/>
      <c r="AA453" s="441"/>
      <c r="AB453" s="441"/>
      <c r="AC453" s="441"/>
      <c r="AD453" s="441"/>
      <c r="AE453" s="441"/>
      <c r="AF453" s="441"/>
      <c r="AG453" s="441"/>
      <c r="AH453" s="441"/>
    </row>
    <row r="454" spans="1:34" ht="12.75" customHeight="1">
      <c r="A454" s="441"/>
      <c r="B454" s="441"/>
      <c r="C454" s="441"/>
      <c r="D454" s="441"/>
      <c r="E454" s="441"/>
      <c r="F454" s="441"/>
      <c r="G454" s="441"/>
      <c r="H454" s="441"/>
      <c r="I454" s="441"/>
      <c r="J454" s="441"/>
      <c r="K454" s="441"/>
      <c r="L454" s="441"/>
      <c r="M454" s="441"/>
      <c r="N454" s="441"/>
      <c r="O454" s="441"/>
      <c r="P454" s="441"/>
      <c r="Q454" s="441"/>
      <c r="R454" s="441"/>
      <c r="S454" s="441"/>
      <c r="T454" s="441"/>
      <c r="U454" s="441"/>
      <c r="V454" s="441"/>
      <c r="W454" s="441"/>
      <c r="X454" s="441"/>
      <c r="Y454" s="441"/>
      <c r="Z454" s="441"/>
      <c r="AA454" s="441"/>
      <c r="AB454" s="441"/>
      <c r="AC454" s="441"/>
      <c r="AD454" s="441"/>
      <c r="AE454" s="441"/>
      <c r="AF454" s="441"/>
      <c r="AG454" s="441"/>
      <c r="AH454" s="441"/>
    </row>
    <row r="455" spans="1:34" ht="12.75" customHeight="1">
      <c r="A455" s="441"/>
      <c r="B455" s="441"/>
      <c r="C455" s="441"/>
      <c r="D455" s="441"/>
      <c r="E455" s="441"/>
      <c r="F455" s="441"/>
      <c r="G455" s="441"/>
      <c r="H455" s="441"/>
      <c r="I455" s="441"/>
      <c r="J455" s="441"/>
      <c r="K455" s="441"/>
      <c r="L455" s="441"/>
      <c r="M455" s="441"/>
      <c r="N455" s="441"/>
      <c r="O455" s="441"/>
      <c r="P455" s="441"/>
      <c r="Q455" s="441"/>
      <c r="R455" s="441"/>
      <c r="S455" s="441"/>
      <c r="T455" s="441"/>
      <c r="U455" s="441"/>
      <c r="V455" s="441"/>
      <c r="W455" s="441"/>
      <c r="X455" s="441"/>
      <c r="Y455" s="441"/>
      <c r="Z455" s="441"/>
      <c r="AA455" s="441"/>
      <c r="AB455" s="441"/>
      <c r="AC455" s="441"/>
      <c r="AD455" s="441"/>
      <c r="AE455" s="441"/>
      <c r="AF455" s="441"/>
      <c r="AG455" s="441"/>
      <c r="AH455" s="441"/>
    </row>
    <row r="456" spans="1:34" ht="12.75" customHeight="1">
      <c r="A456" s="441"/>
      <c r="B456" s="441"/>
      <c r="C456" s="441"/>
      <c r="D456" s="441"/>
      <c r="E456" s="441"/>
      <c r="F456" s="441"/>
      <c r="G456" s="441"/>
      <c r="H456" s="441"/>
      <c r="I456" s="441"/>
      <c r="J456" s="441"/>
      <c r="K456" s="441"/>
      <c r="L456" s="441"/>
      <c r="M456" s="441"/>
      <c r="N456" s="441"/>
      <c r="O456" s="441"/>
      <c r="P456" s="441"/>
      <c r="Q456" s="441"/>
      <c r="R456" s="441"/>
      <c r="S456" s="441"/>
      <c r="T456" s="441"/>
      <c r="U456" s="441"/>
      <c r="V456" s="441"/>
      <c r="W456" s="441"/>
      <c r="X456" s="441"/>
      <c r="Y456" s="441"/>
      <c r="Z456" s="441"/>
      <c r="AA456" s="441"/>
      <c r="AB456" s="441"/>
      <c r="AC456" s="441"/>
      <c r="AD456" s="441"/>
      <c r="AE456" s="441"/>
      <c r="AF456" s="441"/>
      <c r="AG456" s="441"/>
      <c r="AH456" s="441"/>
    </row>
    <row r="457" spans="1:34" ht="12.75" customHeight="1">
      <c r="A457" s="441"/>
      <c r="B457" s="441"/>
      <c r="C457" s="441"/>
      <c r="D457" s="441"/>
      <c r="E457" s="441"/>
      <c r="F457" s="441"/>
      <c r="G457" s="441"/>
      <c r="H457" s="441"/>
      <c r="I457" s="441"/>
      <c r="J457" s="441"/>
      <c r="K457" s="441"/>
      <c r="L457" s="441"/>
      <c r="M457" s="441"/>
      <c r="N457" s="441"/>
      <c r="O457" s="441"/>
      <c r="P457" s="441"/>
      <c r="Q457" s="441"/>
      <c r="R457" s="441"/>
      <c r="S457" s="441"/>
      <c r="T457" s="441"/>
      <c r="U457" s="441"/>
      <c r="V457" s="441"/>
      <c r="W457" s="441"/>
      <c r="X457" s="441"/>
      <c r="Y457" s="441"/>
      <c r="Z457" s="441"/>
      <c r="AA457" s="441"/>
      <c r="AB457" s="441"/>
      <c r="AC457" s="441"/>
      <c r="AD457" s="441"/>
      <c r="AE457" s="441"/>
      <c r="AF457" s="441"/>
      <c r="AG457" s="441"/>
      <c r="AH457" s="441"/>
    </row>
    <row r="458" spans="1:34" ht="12.75" customHeight="1">
      <c r="A458" s="441"/>
      <c r="B458" s="441"/>
      <c r="C458" s="441"/>
      <c r="D458" s="441"/>
      <c r="E458" s="441"/>
      <c r="F458" s="441"/>
      <c r="G458" s="441"/>
      <c r="H458" s="441"/>
      <c r="I458" s="441"/>
      <c r="J458" s="441"/>
      <c r="K458" s="441"/>
      <c r="L458" s="441"/>
      <c r="M458" s="441"/>
      <c r="N458" s="441"/>
      <c r="O458" s="441"/>
      <c r="P458" s="441"/>
      <c r="Q458" s="441"/>
      <c r="R458" s="441"/>
      <c r="S458" s="441"/>
      <c r="T458" s="441"/>
      <c r="U458" s="441"/>
      <c r="V458" s="441"/>
      <c r="W458" s="441"/>
      <c r="X458" s="441"/>
      <c r="Y458" s="441"/>
      <c r="Z458" s="441"/>
      <c r="AA458" s="441"/>
      <c r="AB458" s="441"/>
      <c r="AC458" s="441"/>
      <c r="AD458" s="441"/>
      <c r="AE458" s="441"/>
      <c r="AF458" s="441"/>
      <c r="AG458" s="441"/>
      <c r="AH458" s="441"/>
    </row>
    <row r="459" spans="1:34" ht="12.75" customHeight="1">
      <c r="A459" s="441"/>
      <c r="B459" s="441"/>
      <c r="C459" s="441"/>
      <c r="D459" s="441"/>
      <c r="E459" s="441"/>
      <c r="F459" s="441"/>
      <c r="G459" s="441"/>
      <c r="H459" s="441"/>
      <c r="I459" s="441"/>
      <c r="J459" s="441"/>
      <c r="K459" s="441"/>
      <c r="L459" s="441"/>
      <c r="M459" s="441"/>
      <c r="N459" s="441"/>
      <c r="O459" s="441"/>
      <c r="P459" s="441"/>
      <c r="Q459" s="441"/>
      <c r="R459" s="441"/>
      <c r="S459" s="441"/>
      <c r="T459" s="441"/>
      <c r="U459" s="441"/>
      <c r="V459" s="441"/>
      <c r="W459" s="441"/>
      <c r="X459" s="441"/>
      <c r="Y459" s="441"/>
      <c r="Z459" s="441"/>
      <c r="AA459" s="441"/>
      <c r="AB459" s="441"/>
      <c r="AC459" s="441"/>
      <c r="AD459" s="441"/>
      <c r="AE459" s="441"/>
      <c r="AF459" s="441"/>
      <c r="AG459" s="441"/>
      <c r="AH459" s="441"/>
    </row>
    <row r="460" spans="1:34" ht="12.75" customHeight="1">
      <c r="A460" s="441"/>
      <c r="B460" s="441"/>
      <c r="C460" s="441"/>
      <c r="D460" s="441"/>
      <c r="E460" s="441"/>
      <c r="F460" s="441"/>
      <c r="G460" s="441"/>
      <c r="H460" s="441"/>
      <c r="I460" s="441"/>
      <c r="J460" s="441"/>
      <c r="K460" s="441"/>
      <c r="L460" s="441"/>
      <c r="M460" s="441"/>
      <c r="N460" s="441"/>
      <c r="O460" s="441"/>
      <c r="P460" s="441"/>
      <c r="Q460" s="441"/>
      <c r="R460" s="441"/>
      <c r="S460" s="441"/>
      <c r="T460" s="441"/>
      <c r="U460" s="441"/>
      <c r="V460" s="441"/>
      <c r="W460" s="441"/>
      <c r="X460" s="441"/>
      <c r="Y460" s="441"/>
      <c r="Z460" s="441"/>
      <c r="AA460" s="441"/>
      <c r="AB460" s="441"/>
      <c r="AC460" s="441"/>
      <c r="AD460" s="441"/>
      <c r="AE460" s="441"/>
      <c r="AF460" s="441"/>
      <c r="AG460" s="441"/>
      <c r="AH460" s="441"/>
    </row>
    <row r="461" spans="1:34" ht="12.75" customHeight="1">
      <c r="A461" s="441"/>
      <c r="B461" s="441"/>
      <c r="C461" s="441"/>
      <c r="D461" s="441"/>
      <c r="E461" s="441"/>
      <c r="F461" s="441"/>
      <c r="G461" s="441"/>
      <c r="H461" s="441"/>
      <c r="I461" s="441"/>
      <c r="J461" s="441"/>
      <c r="K461" s="441"/>
      <c r="L461" s="441"/>
      <c r="M461" s="441"/>
      <c r="N461" s="441"/>
      <c r="O461" s="441"/>
      <c r="P461" s="441"/>
      <c r="Q461" s="441"/>
      <c r="R461" s="441"/>
      <c r="S461" s="441"/>
      <c r="T461" s="441"/>
      <c r="U461" s="441"/>
      <c r="V461" s="441"/>
      <c r="W461" s="441"/>
      <c r="X461" s="441"/>
      <c r="Y461" s="441"/>
      <c r="Z461" s="441"/>
      <c r="AA461" s="441"/>
      <c r="AB461" s="441"/>
      <c r="AC461" s="441"/>
      <c r="AD461" s="441"/>
      <c r="AE461" s="441"/>
      <c r="AF461" s="441"/>
      <c r="AG461" s="441"/>
      <c r="AH461" s="441"/>
    </row>
    <row r="462" spans="1:34" ht="12.75" customHeight="1">
      <c r="A462" s="441"/>
      <c r="B462" s="441"/>
      <c r="C462" s="441"/>
      <c r="D462" s="441"/>
      <c r="E462" s="441"/>
      <c r="F462" s="441"/>
      <c r="G462" s="441"/>
      <c r="H462" s="441"/>
      <c r="I462" s="441"/>
      <c r="J462" s="441"/>
      <c r="K462" s="441"/>
      <c r="L462" s="441"/>
      <c r="M462" s="441"/>
      <c r="N462" s="441"/>
      <c r="O462" s="441"/>
      <c r="P462" s="441"/>
      <c r="Q462" s="441"/>
      <c r="R462" s="441"/>
      <c r="S462" s="441"/>
      <c r="T462" s="441"/>
      <c r="U462" s="441"/>
      <c r="V462" s="441"/>
      <c r="W462" s="441"/>
      <c r="X462" s="441"/>
      <c r="Y462" s="441"/>
      <c r="Z462" s="441"/>
      <c r="AA462" s="441"/>
      <c r="AB462" s="441"/>
      <c r="AC462" s="441"/>
      <c r="AD462" s="441"/>
      <c r="AE462" s="441"/>
      <c r="AF462" s="441"/>
      <c r="AG462" s="441"/>
      <c r="AH462" s="441"/>
    </row>
    <row r="463" spans="1:34" ht="12.75" customHeight="1">
      <c r="A463" s="441"/>
      <c r="B463" s="441"/>
      <c r="C463" s="441"/>
      <c r="D463" s="441"/>
      <c r="E463" s="441"/>
      <c r="F463" s="441"/>
      <c r="G463" s="441"/>
      <c r="H463" s="441"/>
      <c r="I463" s="441"/>
      <c r="J463" s="441"/>
      <c r="K463" s="441"/>
      <c r="L463" s="441"/>
      <c r="M463" s="441"/>
      <c r="N463" s="441"/>
      <c r="O463" s="441"/>
      <c r="P463" s="441"/>
      <c r="Q463" s="441"/>
      <c r="R463" s="441"/>
      <c r="S463" s="441"/>
      <c r="T463" s="441"/>
      <c r="U463" s="441"/>
      <c r="V463" s="441"/>
      <c r="W463" s="441"/>
      <c r="X463" s="441"/>
      <c r="Y463" s="441"/>
      <c r="Z463" s="441"/>
      <c r="AA463" s="441"/>
      <c r="AB463" s="441"/>
      <c r="AC463" s="441"/>
      <c r="AD463" s="441"/>
      <c r="AE463" s="441"/>
      <c r="AF463" s="441"/>
      <c r="AG463" s="441"/>
      <c r="AH463" s="441"/>
    </row>
    <row r="464" spans="1:34" ht="12.75" customHeight="1">
      <c r="A464" s="441"/>
      <c r="B464" s="441"/>
      <c r="C464" s="441"/>
      <c r="D464" s="441"/>
      <c r="E464" s="441"/>
      <c r="F464" s="441"/>
      <c r="G464" s="441"/>
      <c r="H464" s="441"/>
      <c r="I464" s="441"/>
      <c r="J464" s="441"/>
      <c r="K464" s="441"/>
      <c r="L464" s="441"/>
      <c r="M464" s="441"/>
      <c r="N464" s="441"/>
      <c r="O464" s="441"/>
      <c r="P464" s="441"/>
      <c r="Q464" s="441"/>
      <c r="R464" s="441"/>
      <c r="S464" s="441"/>
      <c r="T464" s="441"/>
      <c r="U464" s="441"/>
      <c r="V464" s="441"/>
      <c r="W464" s="441"/>
      <c r="X464" s="441"/>
      <c r="Y464" s="441"/>
      <c r="Z464" s="441"/>
      <c r="AA464" s="441"/>
      <c r="AB464" s="441"/>
      <c r="AC464" s="441"/>
      <c r="AD464" s="441"/>
      <c r="AE464" s="441"/>
      <c r="AF464" s="441"/>
      <c r="AG464" s="441"/>
      <c r="AH464" s="441"/>
    </row>
    <row r="465" spans="1:34" ht="12.75" customHeight="1">
      <c r="A465" s="441"/>
      <c r="B465" s="441"/>
      <c r="C465" s="441"/>
      <c r="D465" s="441"/>
      <c r="E465" s="441"/>
      <c r="F465" s="441"/>
      <c r="G465" s="441"/>
      <c r="H465" s="441"/>
      <c r="I465" s="441"/>
      <c r="J465" s="441"/>
      <c r="K465" s="441"/>
      <c r="L465" s="441"/>
      <c r="M465" s="441"/>
      <c r="N465" s="441"/>
      <c r="O465" s="441"/>
      <c r="P465" s="441"/>
      <c r="Q465" s="441"/>
      <c r="R465" s="441"/>
      <c r="S465" s="441"/>
      <c r="T465" s="441"/>
      <c r="U465" s="441"/>
      <c r="V465" s="441"/>
      <c r="W465" s="441"/>
      <c r="X465" s="441"/>
      <c r="Y465" s="441"/>
      <c r="Z465" s="441"/>
      <c r="AA465" s="441"/>
      <c r="AB465" s="441"/>
      <c r="AC465" s="441"/>
      <c r="AD465" s="441"/>
      <c r="AE465" s="441"/>
      <c r="AF465" s="441"/>
      <c r="AG465" s="441"/>
      <c r="AH465" s="441"/>
    </row>
    <row r="466" spans="1:34" ht="12.75" customHeight="1">
      <c r="A466" s="441"/>
      <c r="B466" s="441"/>
      <c r="C466" s="441"/>
      <c r="D466" s="441"/>
      <c r="E466" s="441"/>
      <c r="F466" s="441"/>
      <c r="G466" s="441"/>
      <c r="H466" s="441"/>
      <c r="I466" s="441"/>
      <c r="J466" s="441"/>
      <c r="K466" s="441"/>
      <c r="L466" s="441"/>
      <c r="M466" s="441"/>
      <c r="N466" s="441"/>
      <c r="O466" s="441"/>
      <c r="P466" s="441"/>
      <c r="Q466" s="441"/>
      <c r="R466" s="441"/>
      <c r="S466" s="441"/>
      <c r="T466" s="441"/>
      <c r="U466" s="441"/>
      <c r="V466" s="441"/>
      <c r="W466" s="441"/>
      <c r="X466" s="441"/>
      <c r="Y466" s="441"/>
      <c r="Z466" s="441"/>
      <c r="AA466" s="441"/>
      <c r="AB466" s="441"/>
      <c r="AC466" s="441"/>
      <c r="AD466" s="441"/>
      <c r="AE466" s="441"/>
      <c r="AF466" s="441"/>
      <c r="AG466" s="441"/>
      <c r="AH466" s="441"/>
    </row>
    <row r="467" spans="1:34" ht="12.75" customHeight="1">
      <c r="A467" s="441"/>
      <c r="B467" s="441"/>
      <c r="C467" s="441"/>
      <c r="D467" s="441"/>
      <c r="E467" s="441"/>
      <c r="F467" s="441"/>
      <c r="G467" s="441"/>
      <c r="H467" s="441"/>
      <c r="I467" s="441"/>
      <c r="J467" s="441"/>
      <c r="K467" s="441"/>
      <c r="L467" s="441"/>
      <c r="M467" s="441"/>
      <c r="N467" s="441"/>
      <c r="O467" s="441"/>
      <c r="P467" s="441"/>
      <c r="Q467" s="441"/>
      <c r="R467" s="441"/>
      <c r="S467" s="441"/>
      <c r="T467" s="441"/>
      <c r="U467" s="441"/>
      <c r="V467" s="441"/>
      <c r="W467" s="441"/>
      <c r="X467" s="441"/>
      <c r="Y467" s="441"/>
      <c r="Z467" s="441"/>
      <c r="AA467" s="441"/>
      <c r="AB467" s="441"/>
      <c r="AC467" s="441"/>
      <c r="AD467" s="441"/>
      <c r="AE467" s="441"/>
      <c r="AF467" s="441"/>
      <c r="AG467" s="441"/>
      <c r="AH467" s="441"/>
    </row>
    <row r="468" spans="1:34" ht="12.75" customHeight="1">
      <c r="A468" s="441"/>
      <c r="B468" s="441"/>
      <c r="C468" s="441"/>
      <c r="D468" s="441"/>
      <c r="E468" s="441"/>
      <c r="F468" s="441"/>
      <c r="G468" s="441"/>
      <c r="H468" s="441"/>
      <c r="I468" s="441"/>
      <c r="J468" s="441"/>
      <c r="K468" s="441"/>
      <c r="L468" s="441"/>
      <c r="M468" s="441"/>
      <c r="N468" s="441"/>
      <c r="O468" s="441"/>
      <c r="P468" s="441"/>
      <c r="Q468" s="441"/>
      <c r="R468" s="441"/>
      <c r="S468" s="441"/>
      <c r="T468" s="441"/>
      <c r="U468" s="441"/>
      <c r="V468" s="441"/>
      <c r="W468" s="441"/>
      <c r="X468" s="441"/>
      <c r="Y468" s="441"/>
      <c r="Z468" s="441"/>
      <c r="AA468" s="441"/>
      <c r="AB468" s="441"/>
      <c r="AC468" s="441"/>
      <c r="AD468" s="441"/>
      <c r="AE468" s="441"/>
      <c r="AF468" s="441"/>
      <c r="AG468" s="441"/>
      <c r="AH468" s="441"/>
    </row>
    <row r="469" spans="1:34" ht="12.75" customHeight="1">
      <c r="A469" s="441"/>
      <c r="B469" s="441"/>
      <c r="C469" s="441"/>
      <c r="D469" s="441"/>
      <c r="E469" s="441"/>
      <c r="F469" s="441"/>
      <c r="G469" s="441"/>
      <c r="H469" s="441"/>
      <c r="I469" s="441"/>
      <c r="J469" s="441"/>
      <c r="K469" s="441"/>
      <c r="L469" s="441"/>
      <c r="M469" s="441"/>
      <c r="N469" s="441"/>
      <c r="O469" s="441"/>
      <c r="P469" s="441"/>
      <c r="Q469" s="441"/>
      <c r="R469" s="441"/>
      <c r="S469" s="441"/>
      <c r="T469" s="441"/>
      <c r="U469" s="441"/>
      <c r="V469" s="441"/>
      <c r="W469" s="441"/>
      <c r="X469" s="441"/>
      <c r="Y469" s="441"/>
      <c r="Z469" s="441"/>
      <c r="AA469" s="441"/>
      <c r="AB469" s="441"/>
      <c r="AC469" s="441"/>
      <c r="AD469" s="441"/>
      <c r="AE469" s="441"/>
      <c r="AF469" s="441"/>
      <c r="AG469" s="441"/>
      <c r="AH469" s="441"/>
    </row>
    <row r="470" spans="1:34" ht="12.75" customHeight="1">
      <c r="A470" s="441"/>
      <c r="B470" s="441"/>
      <c r="C470" s="441"/>
      <c r="D470" s="441"/>
      <c r="E470" s="441"/>
      <c r="F470" s="441"/>
      <c r="G470" s="441"/>
      <c r="H470" s="441"/>
      <c r="I470" s="441"/>
      <c r="J470" s="441"/>
      <c r="K470" s="441"/>
      <c r="L470" s="441"/>
      <c r="M470" s="441"/>
      <c r="N470" s="441"/>
      <c r="O470" s="441"/>
      <c r="P470" s="441"/>
      <c r="Q470" s="441"/>
      <c r="R470" s="441"/>
      <c r="S470" s="441"/>
      <c r="T470" s="441"/>
      <c r="U470" s="441"/>
      <c r="V470" s="441"/>
      <c r="W470" s="441"/>
      <c r="X470" s="441"/>
      <c r="Y470" s="441"/>
      <c r="Z470" s="441"/>
      <c r="AA470" s="441"/>
      <c r="AB470" s="441"/>
      <c r="AC470" s="441"/>
      <c r="AD470" s="441"/>
      <c r="AE470" s="441"/>
      <c r="AF470" s="441"/>
      <c r="AG470" s="441"/>
      <c r="AH470" s="441"/>
    </row>
    <row r="471" spans="1:34" ht="12.75" customHeight="1">
      <c r="A471" s="441"/>
      <c r="B471" s="441"/>
      <c r="C471" s="441"/>
      <c r="D471" s="441"/>
      <c r="E471" s="441"/>
      <c r="F471" s="441"/>
      <c r="G471" s="441"/>
      <c r="H471" s="441"/>
      <c r="I471" s="441"/>
      <c r="J471" s="441"/>
      <c r="K471" s="441"/>
      <c r="L471" s="441"/>
      <c r="M471" s="441"/>
      <c r="N471" s="441"/>
      <c r="O471" s="441"/>
      <c r="P471" s="441"/>
      <c r="Q471" s="441"/>
      <c r="R471" s="441"/>
      <c r="S471" s="441"/>
      <c r="T471" s="441"/>
      <c r="U471" s="441"/>
      <c r="V471" s="441"/>
      <c r="W471" s="441"/>
      <c r="X471" s="441"/>
      <c r="Y471" s="441"/>
      <c r="Z471" s="441"/>
      <c r="AA471" s="441"/>
      <c r="AB471" s="441"/>
      <c r="AC471" s="441"/>
      <c r="AD471" s="441"/>
      <c r="AE471" s="441"/>
      <c r="AF471" s="441"/>
      <c r="AG471" s="441"/>
      <c r="AH471" s="441"/>
    </row>
    <row r="472" spans="1:34" ht="12.75" customHeight="1">
      <c r="A472" s="441"/>
      <c r="B472" s="441"/>
      <c r="C472" s="441"/>
      <c r="D472" s="441"/>
      <c r="E472" s="441"/>
      <c r="F472" s="441"/>
      <c r="G472" s="441"/>
      <c r="H472" s="441"/>
      <c r="I472" s="441"/>
      <c r="J472" s="441"/>
      <c r="K472" s="441"/>
      <c r="L472" s="441"/>
      <c r="M472" s="441"/>
      <c r="N472" s="441"/>
      <c r="O472" s="441"/>
      <c r="P472" s="441"/>
      <c r="Q472" s="441"/>
      <c r="R472" s="441"/>
      <c r="S472" s="441"/>
      <c r="T472" s="441"/>
      <c r="U472" s="441"/>
      <c r="V472" s="441"/>
      <c r="W472" s="441"/>
      <c r="X472" s="441"/>
      <c r="Y472" s="441"/>
      <c r="Z472" s="441"/>
      <c r="AA472" s="441"/>
      <c r="AB472" s="441"/>
      <c r="AC472" s="441"/>
      <c r="AD472" s="441"/>
      <c r="AE472" s="441"/>
      <c r="AF472" s="441"/>
      <c r="AG472" s="441"/>
      <c r="AH472" s="441"/>
    </row>
    <row r="473" spans="1:34" ht="12.75" customHeight="1">
      <c r="A473" s="441"/>
      <c r="B473" s="441"/>
      <c r="C473" s="441"/>
      <c r="D473" s="441"/>
      <c r="E473" s="441"/>
      <c r="F473" s="441"/>
      <c r="G473" s="441"/>
      <c r="H473" s="441"/>
      <c r="I473" s="441"/>
      <c r="J473" s="441"/>
      <c r="K473" s="441"/>
      <c r="L473" s="441"/>
      <c r="M473" s="441"/>
      <c r="N473" s="441"/>
      <c r="O473" s="441"/>
      <c r="P473" s="441"/>
      <c r="Q473" s="441"/>
      <c r="R473" s="441"/>
      <c r="S473" s="441"/>
      <c r="T473" s="441"/>
      <c r="U473" s="441"/>
      <c r="V473" s="441"/>
      <c r="W473" s="441"/>
      <c r="X473" s="441"/>
      <c r="Y473" s="441"/>
      <c r="Z473" s="441"/>
      <c r="AA473" s="441"/>
      <c r="AB473" s="441"/>
      <c r="AC473" s="441"/>
      <c r="AD473" s="441"/>
      <c r="AE473" s="441"/>
      <c r="AF473" s="441"/>
      <c r="AG473" s="441"/>
      <c r="AH473" s="441"/>
    </row>
    <row r="474" spans="1:34" ht="12.75" customHeight="1">
      <c r="A474" s="441"/>
      <c r="B474" s="441"/>
      <c r="C474" s="441"/>
      <c r="D474" s="441"/>
      <c r="E474" s="441"/>
      <c r="F474" s="441"/>
      <c r="G474" s="441"/>
      <c r="H474" s="441"/>
      <c r="I474" s="441"/>
      <c r="J474" s="441"/>
      <c r="K474" s="441"/>
      <c r="L474" s="441"/>
      <c r="M474" s="441"/>
      <c r="N474" s="441"/>
      <c r="O474" s="441"/>
      <c r="P474" s="441"/>
      <c r="Q474" s="441"/>
      <c r="R474" s="441"/>
      <c r="S474" s="441"/>
      <c r="T474" s="441"/>
      <c r="U474" s="441"/>
      <c r="V474" s="441"/>
      <c r="W474" s="441"/>
      <c r="X474" s="441"/>
      <c r="Y474" s="441"/>
      <c r="Z474" s="441"/>
      <c r="AA474" s="441"/>
      <c r="AB474" s="441"/>
      <c r="AC474" s="441"/>
      <c r="AD474" s="441"/>
      <c r="AE474" s="441"/>
      <c r="AF474" s="441"/>
      <c r="AG474" s="441"/>
      <c r="AH474" s="441"/>
    </row>
    <row r="475" spans="1:34" ht="12.75" customHeight="1">
      <c r="A475" s="441"/>
      <c r="B475" s="441"/>
      <c r="C475" s="441"/>
      <c r="D475" s="441"/>
      <c r="E475" s="441"/>
      <c r="F475" s="441"/>
      <c r="G475" s="441"/>
      <c r="H475" s="441"/>
      <c r="I475" s="441"/>
      <c r="J475" s="441"/>
      <c r="K475" s="441"/>
      <c r="L475" s="441"/>
      <c r="M475" s="441"/>
      <c r="N475" s="441"/>
      <c r="O475" s="441"/>
      <c r="P475" s="441"/>
      <c r="Q475" s="441"/>
      <c r="R475" s="441"/>
      <c r="S475" s="441"/>
      <c r="T475" s="441"/>
      <c r="U475" s="441"/>
      <c r="V475" s="441"/>
      <c r="W475" s="441"/>
      <c r="X475" s="441"/>
      <c r="Y475" s="441"/>
      <c r="Z475" s="441"/>
      <c r="AA475" s="441"/>
      <c r="AB475" s="441"/>
      <c r="AC475" s="441"/>
      <c r="AD475" s="441"/>
      <c r="AE475" s="441"/>
      <c r="AF475" s="441"/>
      <c r="AG475" s="441"/>
      <c r="AH475" s="441"/>
    </row>
    <row r="476" spans="1:34" ht="12.75" customHeight="1">
      <c r="A476" s="441"/>
      <c r="B476" s="441"/>
      <c r="C476" s="441"/>
      <c r="D476" s="441"/>
      <c r="E476" s="441"/>
      <c r="F476" s="441"/>
      <c r="G476" s="441"/>
      <c r="H476" s="441"/>
      <c r="I476" s="441"/>
      <c r="J476" s="441"/>
      <c r="K476" s="441"/>
      <c r="L476" s="441"/>
      <c r="M476" s="441"/>
      <c r="N476" s="441"/>
      <c r="O476" s="441"/>
      <c r="P476" s="441"/>
      <c r="Q476" s="441"/>
      <c r="R476" s="441"/>
      <c r="S476" s="441"/>
      <c r="T476" s="441"/>
      <c r="U476" s="441"/>
      <c r="V476" s="441"/>
      <c r="W476" s="441"/>
      <c r="X476" s="441"/>
      <c r="Y476" s="441"/>
      <c r="Z476" s="441"/>
      <c r="AA476" s="441"/>
      <c r="AB476" s="441"/>
      <c r="AC476" s="441"/>
      <c r="AD476" s="441"/>
      <c r="AE476" s="441"/>
      <c r="AF476" s="441"/>
      <c r="AG476" s="441"/>
      <c r="AH476" s="441"/>
    </row>
    <row r="477" spans="1:34" ht="12.75" customHeight="1">
      <c r="A477" s="441"/>
      <c r="B477" s="441"/>
      <c r="C477" s="441"/>
      <c r="D477" s="441"/>
      <c r="E477" s="441"/>
      <c r="F477" s="441"/>
      <c r="G477" s="441"/>
      <c r="H477" s="441"/>
      <c r="I477" s="441"/>
      <c r="J477" s="441"/>
      <c r="K477" s="441"/>
      <c r="L477" s="441"/>
      <c r="M477" s="441"/>
      <c r="N477" s="441"/>
      <c r="O477" s="441"/>
      <c r="P477" s="441"/>
      <c r="Q477" s="441"/>
      <c r="R477" s="441"/>
      <c r="S477" s="441"/>
      <c r="T477" s="441"/>
      <c r="U477" s="441"/>
      <c r="V477" s="441"/>
      <c r="W477" s="441"/>
      <c r="X477" s="441"/>
      <c r="Y477" s="441"/>
      <c r="Z477" s="441"/>
      <c r="AA477" s="441"/>
      <c r="AB477" s="441"/>
      <c r="AC477" s="441"/>
      <c r="AD477" s="441"/>
      <c r="AE477" s="441"/>
      <c r="AF477" s="441"/>
      <c r="AG477" s="441"/>
      <c r="AH477" s="441"/>
    </row>
    <row r="478" spans="1:34" ht="12.75" customHeight="1">
      <c r="A478" s="441"/>
      <c r="B478" s="441"/>
      <c r="C478" s="441"/>
      <c r="D478" s="441"/>
      <c r="E478" s="441"/>
      <c r="F478" s="441"/>
      <c r="G478" s="441"/>
      <c r="H478" s="441"/>
      <c r="I478" s="441"/>
      <c r="J478" s="441"/>
      <c r="K478" s="441"/>
      <c r="L478" s="441"/>
      <c r="M478" s="441"/>
      <c r="N478" s="441"/>
      <c r="O478" s="441"/>
      <c r="P478" s="441"/>
      <c r="Q478" s="441"/>
      <c r="R478" s="441"/>
      <c r="S478" s="441"/>
      <c r="T478" s="441"/>
      <c r="U478" s="441"/>
      <c r="V478" s="441"/>
      <c r="W478" s="441"/>
      <c r="X478" s="441"/>
      <c r="Y478" s="441"/>
      <c r="Z478" s="441"/>
      <c r="AA478" s="441"/>
      <c r="AB478" s="441"/>
      <c r="AC478" s="441"/>
      <c r="AD478" s="441"/>
      <c r="AE478" s="441"/>
      <c r="AF478" s="441"/>
      <c r="AG478" s="441"/>
      <c r="AH478" s="441"/>
    </row>
    <row r="479" spans="1:34" ht="12.75" customHeight="1">
      <c r="A479" s="441"/>
      <c r="B479" s="441"/>
      <c r="C479" s="441"/>
      <c r="D479" s="441"/>
      <c r="E479" s="441"/>
      <c r="F479" s="441"/>
      <c r="G479" s="441"/>
      <c r="H479" s="441"/>
      <c r="I479" s="441"/>
      <c r="J479" s="441"/>
      <c r="K479" s="441"/>
      <c r="L479" s="441"/>
      <c r="M479" s="441"/>
      <c r="N479" s="441"/>
      <c r="O479" s="441"/>
      <c r="P479" s="441"/>
      <c r="Q479" s="441"/>
      <c r="R479" s="441"/>
      <c r="S479" s="441"/>
      <c r="T479" s="441"/>
      <c r="U479" s="441"/>
      <c r="V479" s="441"/>
      <c r="W479" s="441"/>
      <c r="X479" s="441"/>
      <c r="Y479" s="441"/>
      <c r="Z479" s="441"/>
      <c r="AA479" s="441"/>
      <c r="AB479" s="441"/>
      <c r="AC479" s="441"/>
      <c r="AD479" s="441"/>
      <c r="AE479" s="441"/>
      <c r="AF479" s="441"/>
      <c r="AG479" s="441"/>
      <c r="AH479" s="441"/>
    </row>
    <row r="480" spans="1:34" ht="12.75" customHeight="1">
      <c r="A480" s="441"/>
      <c r="B480" s="441"/>
      <c r="C480" s="441"/>
      <c r="D480" s="441"/>
      <c r="E480" s="441"/>
      <c r="F480" s="441"/>
      <c r="G480" s="441"/>
      <c r="H480" s="441"/>
      <c r="I480" s="441"/>
      <c r="J480" s="441"/>
      <c r="K480" s="441"/>
      <c r="L480" s="441"/>
      <c r="M480" s="441"/>
      <c r="N480" s="441"/>
      <c r="O480" s="441"/>
      <c r="P480" s="441"/>
      <c r="Q480" s="441"/>
      <c r="R480" s="441"/>
      <c r="S480" s="441"/>
      <c r="T480" s="441"/>
      <c r="U480" s="441"/>
      <c r="V480" s="441"/>
      <c r="W480" s="441"/>
      <c r="X480" s="441"/>
      <c r="Y480" s="441"/>
      <c r="Z480" s="441"/>
      <c r="AA480" s="441"/>
      <c r="AB480" s="441"/>
      <c r="AC480" s="441"/>
      <c r="AD480" s="441"/>
      <c r="AE480" s="441"/>
      <c r="AF480" s="441"/>
      <c r="AG480" s="441"/>
      <c r="AH480" s="441"/>
    </row>
    <row r="481" spans="1:34" ht="12.75" customHeight="1">
      <c r="A481" s="441"/>
      <c r="B481" s="441"/>
      <c r="C481" s="441"/>
      <c r="D481" s="441"/>
      <c r="E481" s="441"/>
      <c r="F481" s="441"/>
      <c r="G481" s="441"/>
      <c r="H481" s="441"/>
      <c r="I481" s="441"/>
      <c r="J481" s="441"/>
      <c r="K481" s="441"/>
      <c r="L481" s="441"/>
      <c r="M481" s="441"/>
      <c r="N481" s="441"/>
      <c r="O481" s="441"/>
      <c r="P481" s="441"/>
      <c r="Q481" s="441"/>
      <c r="R481" s="441"/>
      <c r="S481" s="441"/>
      <c r="T481" s="441"/>
      <c r="U481" s="441"/>
      <c r="V481" s="441"/>
      <c r="W481" s="441"/>
      <c r="X481" s="441"/>
      <c r="Y481" s="441"/>
      <c r="Z481" s="441"/>
      <c r="AA481" s="441"/>
      <c r="AB481" s="441"/>
      <c r="AC481" s="441"/>
      <c r="AD481" s="441"/>
      <c r="AE481" s="441"/>
      <c r="AF481" s="441"/>
      <c r="AG481" s="441"/>
      <c r="AH481" s="441"/>
    </row>
    <row r="482" spans="1:34" ht="12.75" customHeight="1">
      <c r="A482" s="441"/>
      <c r="B482" s="441"/>
      <c r="C482" s="441"/>
      <c r="D482" s="441"/>
      <c r="E482" s="441"/>
      <c r="F482" s="441"/>
      <c r="G482" s="441"/>
      <c r="H482" s="441"/>
      <c r="I482" s="441"/>
      <c r="J482" s="441"/>
      <c r="K482" s="441"/>
      <c r="L482" s="441"/>
      <c r="M482" s="441"/>
      <c r="N482" s="441"/>
      <c r="O482" s="441"/>
      <c r="P482" s="441"/>
      <c r="Q482" s="441"/>
      <c r="R482" s="441"/>
      <c r="S482" s="441"/>
      <c r="T482" s="441"/>
      <c r="U482" s="441"/>
      <c r="V482" s="441"/>
      <c r="W482" s="441"/>
      <c r="X482" s="441"/>
      <c r="Y482" s="441"/>
      <c r="Z482" s="441"/>
      <c r="AA482" s="441"/>
      <c r="AB482" s="441"/>
      <c r="AC482" s="441"/>
      <c r="AD482" s="441"/>
      <c r="AE482" s="441"/>
      <c r="AF482" s="441"/>
      <c r="AG482" s="441"/>
      <c r="AH482" s="441"/>
    </row>
    <row r="483" spans="1:34" ht="12.75" customHeight="1">
      <c r="A483" s="441"/>
      <c r="B483" s="441"/>
      <c r="C483" s="441"/>
      <c r="D483" s="441"/>
      <c r="E483" s="441"/>
      <c r="F483" s="441"/>
      <c r="G483" s="441"/>
      <c r="H483" s="441"/>
      <c r="I483" s="441"/>
      <c r="J483" s="441"/>
      <c r="K483" s="441"/>
      <c r="L483" s="441"/>
      <c r="M483" s="441"/>
      <c r="N483" s="441"/>
      <c r="O483" s="441"/>
      <c r="P483" s="441"/>
      <c r="Q483" s="441"/>
      <c r="R483" s="441"/>
      <c r="S483" s="441"/>
      <c r="T483" s="441"/>
      <c r="U483" s="441"/>
      <c r="V483" s="441"/>
      <c r="W483" s="441"/>
      <c r="X483" s="441"/>
      <c r="Y483" s="441"/>
      <c r="Z483" s="441"/>
      <c r="AA483" s="441"/>
      <c r="AB483" s="441"/>
      <c r="AC483" s="441"/>
      <c r="AD483" s="441"/>
      <c r="AE483" s="441"/>
      <c r="AF483" s="441"/>
      <c r="AG483" s="441"/>
      <c r="AH483" s="441"/>
    </row>
    <row r="484" spans="1:34" ht="12.75" customHeight="1">
      <c r="A484" s="441"/>
      <c r="B484" s="441"/>
      <c r="C484" s="441"/>
      <c r="D484" s="441"/>
      <c r="E484" s="441"/>
      <c r="F484" s="441"/>
      <c r="G484" s="441"/>
      <c r="H484" s="441"/>
      <c r="I484" s="441"/>
      <c r="J484" s="441"/>
      <c r="K484" s="441"/>
      <c r="L484" s="441"/>
      <c r="M484" s="441"/>
      <c r="N484" s="441"/>
      <c r="O484" s="441"/>
      <c r="P484" s="441"/>
      <c r="Q484" s="441"/>
      <c r="R484" s="441"/>
      <c r="S484" s="441"/>
      <c r="T484" s="441"/>
      <c r="U484" s="441"/>
      <c r="V484" s="441"/>
      <c r="W484" s="441"/>
      <c r="X484" s="441"/>
      <c r="Y484" s="441"/>
      <c r="Z484" s="441"/>
      <c r="AA484" s="441"/>
      <c r="AB484" s="441"/>
      <c r="AC484" s="441"/>
      <c r="AD484" s="441"/>
      <c r="AE484" s="441"/>
      <c r="AF484" s="441"/>
      <c r="AG484" s="441"/>
      <c r="AH484" s="441"/>
    </row>
    <row r="485" spans="1:34" ht="12.75" customHeight="1">
      <c r="A485" s="441"/>
      <c r="B485" s="441"/>
      <c r="C485" s="441"/>
      <c r="D485" s="441"/>
      <c r="E485" s="441"/>
      <c r="F485" s="441"/>
      <c r="G485" s="441"/>
      <c r="H485" s="441"/>
      <c r="I485" s="441"/>
      <c r="J485" s="441"/>
      <c r="K485" s="441"/>
      <c r="L485" s="441"/>
      <c r="M485" s="441"/>
      <c r="N485" s="441"/>
      <c r="O485" s="441"/>
      <c r="P485" s="441"/>
      <c r="Q485" s="441"/>
      <c r="R485" s="441"/>
      <c r="S485" s="441"/>
      <c r="T485" s="441"/>
      <c r="U485" s="441"/>
      <c r="V485" s="441"/>
      <c r="W485" s="441"/>
      <c r="X485" s="441"/>
      <c r="Y485" s="441"/>
      <c r="Z485" s="441"/>
      <c r="AA485" s="441"/>
      <c r="AB485" s="441"/>
      <c r="AC485" s="441"/>
      <c r="AD485" s="441"/>
      <c r="AE485" s="441"/>
      <c r="AF485" s="441"/>
      <c r="AG485" s="441"/>
      <c r="AH485" s="441"/>
    </row>
    <row r="486" spans="1:34" ht="12.75" customHeight="1">
      <c r="A486" s="441"/>
      <c r="B486" s="441"/>
      <c r="C486" s="441"/>
      <c r="D486" s="441"/>
      <c r="E486" s="441"/>
      <c r="F486" s="441"/>
      <c r="G486" s="441"/>
      <c r="H486" s="441"/>
      <c r="I486" s="441"/>
      <c r="J486" s="441"/>
      <c r="K486" s="441"/>
      <c r="L486" s="441"/>
      <c r="M486" s="441"/>
      <c r="N486" s="441"/>
      <c r="O486" s="441"/>
      <c r="P486" s="441"/>
      <c r="Q486" s="441"/>
      <c r="R486" s="441"/>
      <c r="S486" s="441"/>
      <c r="T486" s="441"/>
      <c r="U486" s="441"/>
      <c r="V486" s="441"/>
      <c r="W486" s="441"/>
      <c r="X486" s="441"/>
      <c r="Y486" s="441"/>
      <c r="Z486" s="441"/>
      <c r="AA486" s="441"/>
      <c r="AB486" s="441"/>
      <c r="AC486" s="441"/>
      <c r="AD486" s="441"/>
      <c r="AE486" s="441"/>
      <c r="AF486" s="441"/>
      <c r="AG486" s="441"/>
      <c r="AH486" s="441"/>
    </row>
    <row r="487" spans="1:34" ht="12.75" customHeight="1">
      <c r="A487" s="441"/>
      <c r="B487" s="441"/>
      <c r="C487" s="441"/>
      <c r="D487" s="441"/>
      <c r="E487" s="441"/>
      <c r="F487" s="441"/>
      <c r="G487" s="441"/>
      <c r="H487" s="441"/>
      <c r="I487" s="441"/>
      <c r="J487" s="441"/>
      <c r="K487" s="441"/>
      <c r="L487" s="441"/>
      <c r="M487" s="441"/>
      <c r="N487" s="441"/>
      <c r="O487" s="441"/>
      <c r="P487" s="441"/>
      <c r="Q487" s="441"/>
      <c r="R487" s="441"/>
      <c r="S487" s="441"/>
      <c r="T487" s="441"/>
      <c r="U487" s="441"/>
      <c r="V487" s="441"/>
      <c r="W487" s="441"/>
      <c r="X487" s="441"/>
      <c r="Y487" s="441"/>
      <c r="Z487" s="441"/>
      <c r="AA487" s="441"/>
      <c r="AB487" s="441"/>
      <c r="AC487" s="441"/>
      <c r="AD487" s="441"/>
      <c r="AE487" s="441"/>
      <c r="AF487" s="441"/>
      <c r="AG487" s="441"/>
      <c r="AH487" s="441"/>
    </row>
    <row r="488" spans="1:34" ht="12.75" customHeight="1">
      <c r="A488" s="441"/>
      <c r="B488" s="441"/>
      <c r="C488" s="441"/>
      <c r="D488" s="441"/>
      <c r="E488" s="441"/>
      <c r="F488" s="441"/>
      <c r="G488" s="441"/>
      <c r="H488" s="441"/>
      <c r="I488" s="441"/>
      <c r="J488" s="441"/>
      <c r="K488" s="441"/>
      <c r="L488" s="441"/>
      <c r="M488" s="441"/>
      <c r="N488" s="441"/>
      <c r="O488" s="441"/>
      <c r="P488" s="441"/>
      <c r="Q488" s="441"/>
      <c r="R488" s="441"/>
      <c r="S488" s="441"/>
      <c r="T488" s="441"/>
      <c r="U488" s="441"/>
      <c r="V488" s="441"/>
      <c r="W488" s="441"/>
      <c r="X488" s="441"/>
      <c r="Y488" s="441"/>
      <c r="Z488" s="441"/>
      <c r="AA488" s="441"/>
      <c r="AB488" s="441"/>
      <c r="AC488" s="441"/>
      <c r="AD488" s="441"/>
      <c r="AE488" s="441"/>
      <c r="AF488" s="441"/>
      <c r="AG488" s="441"/>
      <c r="AH488" s="441"/>
    </row>
    <row r="489" spans="1:34" ht="12.75" customHeight="1">
      <c r="A489" s="441"/>
      <c r="B489" s="441"/>
      <c r="C489" s="441"/>
      <c r="D489" s="441"/>
      <c r="E489" s="441"/>
      <c r="F489" s="441"/>
      <c r="G489" s="441"/>
      <c r="H489" s="441"/>
      <c r="I489" s="441"/>
      <c r="J489" s="441"/>
      <c r="K489" s="441"/>
      <c r="L489" s="441"/>
      <c r="M489" s="441"/>
      <c r="N489" s="441"/>
      <c r="O489" s="441"/>
      <c r="P489" s="441"/>
      <c r="Q489" s="441"/>
      <c r="R489" s="441"/>
      <c r="S489" s="441"/>
      <c r="T489" s="441"/>
      <c r="U489" s="441"/>
      <c r="V489" s="441"/>
      <c r="W489" s="441"/>
      <c r="X489" s="441"/>
      <c r="Y489" s="441"/>
      <c r="Z489" s="441"/>
      <c r="AA489" s="441"/>
      <c r="AB489" s="441"/>
      <c r="AC489" s="441"/>
      <c r="AD489" s="441"/>
      <c r="AE489" s="441"/>
      <c r="AF489" s="441"/>
      <c r="AG489" s="441"/>
      <c r="AH489" s="441"/>
    </row>
    <row r="490" spans="1:34" ht="12.75" customHeight="1">
      <c r="A490" s="441"/>
      <c r="B490" s="441"/>
      <c r="C490" s="441"/>
      <c r="D490" s="441"/>
      <c r="E490" s="441"/>
      <c r="F490" s="441"/>
      <c r="G490" s="441"/>
      <c r="H490" s="441"/>
      <c r="I490" s="441"/>
      <c r="J490" s="441"/>
      <c r="K490" s="441"/>
      <c r="L490" s="441"/>
      <c r="M490" s="441"/>
      <c r="N490" s="441"/>
      <c r="O490" s="441"/>
      <c r="P490" s="441"/>
      <c r="Q490" s="441"/>
      <c r="R490" s="441"/>
      <c r="S490" s="441"/>
      <c r="T490" s="441"/>
      <c r="U490" s="441"/>
      <c r="V490" s="441"/>
      <c r="W490" s="441"/>
      <c r="X490" s="441"/>
      <c r="Y490" s="441"/>
      <c r="Z490" s="441"/>
      <c r="AA490" s="441"/>
      <c r="AB490" s="441"/>
      <c r="AC490" s="441"/>
      <c r="AD490" s="441"/>
      <c r="AE490" s="441"/>
      <c r="AF490" s="441"/>
      <c r="AG490" s="441"/>
      <c r="AH490" s="441"/>
    </row>
    <row r="491" spans="1:34" ht="12.75" customHeight="1">
      <c r="A491" s="441"/>
      <c r="B491" s="441"/>
      <c r="C491" s="441"/>
      <c r="D491" s="441"/>
      <c r="E491" s="441"/>
      <c r="F491" s="441"/>
      <c r="G491" s="441"/>
      <c r="H491" s="441"/>
      <c r="I491" s="441"/>
      <c r="J491" s="441"/>
      <c r="K491" s="441"/>
      <c r="L491" s="441"/>
      <c r="M491" s="441"/>
      <c r="N491" s="441"/>
      <c r="O491" s="441"/>
      <c r="P491" s="441"/>
      <c r="Q491" s="441"/>
      <c r="R491" s="441"/>
      <c r="S491" s="441"/>
      <c r="T491" s="441"/>
      <c r="U491" s="441"/>
      <c r="V491" s="441"/>
      <c r="W491" s="441"/>
      <c r="X491" s="441"/>
      <c r="Y491" s="441"/>
      <c r="Z491" s="441"/>
      <c r="AA491" s="441"/>
      <c r="AB491" s="441"/>
      <c r="AC491" s="441"/>
      <c r="AD491" s="441"/>
      <c r="AE491" s="441"/>
      <c r="AF491" s="441"/>
      <c r="AG491" s="441"/>
      <c r="AH491" s="441"/>
    </row>
    <row r="492" spans="1:34" ht="12.75" customHeight="1">
      <c r="A492" s="441"/>
      <c r="B492" s="441"/>
      <c r="C492" s="441"/>
      <c r="D492" s="441"/>
      <c r="E492" s="441"/>
      <c r="F492" s="441"/>
      <c r="G492" s="441"/>
      <c r="H492" s="441"/>
      <c r="I492" s="441"/>
      <c r="J492" s="441"/>
      <c r="K492" s="441"/>
      <c r="L492" s="441"/>
      <c r="M492" s="441"/>
      <c r="N492" s="441"/>
      <c r="O492" s="441"/>
      <c r="P492" s="441"/>
      <c r="Q492" s="441"/>
      <c r="R492" s="441"/>
      <c r="S492" s="441"/>
      <c r="T492" s="441"/>
      <c r="U492" s="441"/>
      <c r="V492" s="441"/>
      <c r="W492" s="441"/>
      <c r="X492" s="441"/>
      <c r="Y492" s="441"/>
      <c r="Z492" s="441"/>
      <c r="AA492" s="441"/>
      <c r="AB492" s="441"/>
      <c r="AC492" s="441"/>
      <c r="AD492" s="441"/>
      <c r="AE492" s="441"/>
      <c r="AF492" s="441"/>
      <c r="AG492" s="441"/>
      <c r="AH492" s="441"/>
    </row>
    <row r="493" spans="1:34" ht="12.75" customHeight="1">
      <c r="A493" s="441"/>
      <c r="B493" s="441"/>
      <c r="C493" s="441"/>
      <c r="D493" s="441"/>
      <c r="E493" s="441"/>
      <c r="F493" s="441"/>
      <c r="G493" s="441"/>
      <c r="H493" s="441"/>
      <c r="I493" s="441"/>
      <c r="J493" s="441"/>
      <c r="K493" s="441"/>
      <c r="L493" s="441"/>
      <c r="M493" s="441"/>
      <c r="N493" s="441"/>
      <c r="O493" s="441"/>
      <c r="P493" s="441"/>
      <c r="Q493" s="441"/>
      <c r="R493" s="441"/>
      <c r="S493" s="441"/>
      <c r="T493" s="441"/>
      <c r="U493" s="441"/>
      <c r="V493" s="441"/>
      <c r="W493" s="441"/>
      <c r="X493" s="441"/>
      <c r="Y493" s="441"/>
      <c r="Z493" s="441"/>
      <c r="AA493" s="441"/>
      <c r="AB493" s="441"/>
      <c r="AC493" s="441"/>
      <c r="AD493" s="441"/>
      <c r="AE493" s="441"/>
      <c r="AF493" s="441"/>
      <c r="AG493" s="441"/>
      <c r="AH493" s="441"/>
    </row>
    <row r="494" spans="1:34" ht="12.75" customHeight="1">
      <c r="A494" s="441"/>
      <c r="B494" s="441"/>
      <c r="C494" s="441"/>
      <c r="D494" s="441"/>
      <c r="E494" s="441"/>
      <c r="F494" s="441"/>
      <c r="G494" s="441"/>
      <c r="H494" s="441"/>
      <c r="I494" s="441"/>
      <c r="J494" s="441"/>
      <c r="K494" s="441"/>
      <c r="L494" s="441"/>
      <c r="M494" s="441"/>
      <c r="N494" s="441"/>
      <c r="O494" s="441"/>
      <c r="P494" s="441"/>
      <c r="Q494" s="441"/>
      <c r="R494" s="441"/>
      <c r="S494" s="441"/>
      <c r="T494" s="441"/>
      <c r="U494" s="441"/>
      <c r="V494" s="441"/>
      <c r="W494" s="441"/>
      <c r="X494" s="441"/>
      <c r="Y494" s="441"/>
      <c r="Z494" s="441"/>
      <c r="AA494" s="441"/>
      <c r="AB494" s="441"/>
      <c r="AC494" s="441"/>
      <c r="AD494" s="441"/>
      <c r="AE494" s="441"/>
      <c r="AF494" s="441"/>
      <c r="AG494" s="441"/>
      <c r="AH494" s="441"/>
    </row>
    <row r="495" spans="1:34" ht="12.75" customHeight="1">
      <c r="A495" s="441"/>
      <c r="B495" s="441"/>
      <c r="C495" s="441"/>
      <c r="D495" s="441"/>
      <c r="E495" s="441"/>
      <c r="F495" s="441"/>
      <c r="G495" s="441"/>
      <c r="H495" s="441"/>
      <c r="I495" s="441"/>
      <c r="J495" s="441"/>
      <c r="K495" s="441"/>
      <c r="L495" s="441"/>
      <c r="M495" s="441"/>
      <c r="N495" s="441"/>
      <c r="O495" s="441"/>
      <c r="P495" s="441"/>
      <c r="Q495" s="441"/>
      <c r="R495" s="441"/>
      <c r="S495" s="441"/>
      <c r="T495" s="441"/>
      <c r="U495" s="441"/>
      <c r="V495" s="441"/>
      <c r="W495" s="441"/>
      <c r="X495" s="441"/>
      <c r="Y495" s="441"/>
      <c r="Z495" s="441"/>
      <c r="AA495" s="441"/>
      <c r="AB495" s="441"/>
      <c r="AC495" s="441"/>
      <c r="AD495" s="441"/>
      <c r="AE495" s="441"/>
      <c r="AF495" s="441"/>
      <c r="AG495" s="441"/>
      <c r="AH495" s="441"/>
    </row>
    <row r="496" spans="1:34" ht="12.75" customHeight="1">
      <c r="A496" s="441"/>
      <c r="B496" s="441"/>
      <c r="C496" s="441"/>
      <c r="D496" s="441"/>
      <c r="E496" s="441"/>
      <c r="F496" s="441"/>
      <c r="G496" s="441"/>
      <c r="H496" s="441"/>
      <c r="I496" s="441"/>
      <c r="J496" s="441"/>
      <c r="K496" s="441"/>
      <c r="L496" s="441"/>
      <c r="M496" s="441"/>
      <c r="N496" s="441"/>
      <c r="O496" s="441"/>
      <c r="P496" s="441"/>
      <c r="Q496" s="441"/>
      <c r="R496" s="441"/>
      <c r="S496" s="441"/>
      <c r="T496" s="441"/>
      <c r="U496" s="441"/>
      <c r="V496" s="441"/>
      <c r="W496" s="441"/>
      <c r="X496" s="441"/>
      <c r="Y496" s="441"/>
      <c r="Z496" s="441"/>
      <c r="AA496" s="441"/>
      <c r="AB496" s="441"/>
      <c r="AC496" s="441"/>
      <c r="AD496" s="441"/>
      <c r="AE496" s="441"/>
      <c r="AF496" s="441"/>
      <c r="AG496" s="441"/>
      <c r="AH496" s="441"/>
    </row>
    <row r="497" spans="1:34" ht="12.75" customHeight="1">
      <c r="A497" s="441"/>
      <c r="B497" s="441"/>
      <c r="C497" s="441"/>
      <c r="D497" s="441"/>
      <c r="E497" s="441"/>
      <c r="F497" s="441"/>
      <c r="G497" s="441"/>
      <c r="H497" s="441"/>
      <c r="I497" s="441"/>
      <c r="J497" s="441"/>
      <c r="K497" s="441"/>
      <c r="L497" s="441"/>
      <c r="M497" s="441"/>
      <c r="N497" s="441"/>
      <c r="O497" s="441"/>
      <c r="P497" s="441"/>
      <c r="Q497" s="441"/>
      <c r="R497" s="441"/>
      <c r="S497" s="441"/>
      <c r="T497" s="441"/>
      <c r="U497" s="441"/>
      <c r="V497" s="441"/>
      <c r="W497" s="441"/>
      <c r="X497" s="441"/>
      <c r="Y497" s="441"/>
      <c r="Z497" s="441"/>
      <c r="AA497" s="441"/>
      <c r="AB497" s="441"/>
      <c r="AC497" s="441"/>
      <c r="AD497" s="441"/>
      <c r="AE497" s="441"/>
      <c r="AF497" s="441"/>
      <c r="AG497" s="441"/>
      <c r="AH497" s="441"/>
    </row>
    <row r="498" spans="1:34" ht="12.75" customHeight="1">
      <c r="A498" s="441"/>
      <c r="B498" s="441"/>
      <c r="C498" s="441"/>
      <c r="D498" s="441"/>
      <c r="E498" s="441"/>
      <c r="F498" s="441"/>
      <c r="G498" s="441"/>
      <c r="H498" s="441"/>
      <c r="I498" s="441"/>
      <c r="J498" s="441"/>
      <c r="K498" s="441"/>
      <c r="L498" s="441"/>
      <c r="M498" s="441"/>
      <c r="N498" s="441"/>
      <c r="O498" s="441"/>
      <c r="P498" s="441"/>
      <c r="Q498" s="441"/>
      <c r="R498" s="441"/>
      <c r="S498" s="441"/>
      <c r="T498" s="441"/>
      <c r="U498" s="441"/>
      <c r="V498" s="441"/>
      <c r="W498" s="441"/>
      <c r="X498" s="441"/>
      <c r="Y498" s="441"/>
      <c r="Z498" s="441"/>
      <c r="AA498" s="441"/>
      <c r="AB498" s="441"/>
      <c r="AC498" s="441"/>
      <c r="AD498" s="441"/>
      <c r="AE498" s="441"/>
      <c r="AF498" s="441"/>
      <c r="AG498" s="441"/>
      <c r="AH498" s="441"/>
    </row>
    <row r="499" spans="1:34" ht="12.75" customHeight="1">
      <c r="A499" s="441"/>
      <c r="B499" s="441"/>
      <c r="C499" s="441"/>
      <c r="D499" s="441"/>
      <c r="E499" s="441"/>
      <c r="F499" s="441"/>
      <c r="G499" s="441"/>
      <c r="H499" s="441"/>
      <c r="I499" s="441"/>
      <c r="J499" s="441"/>
      <c r="K499" s="441"/>
      <c r="L499" s="441"/>
      <c r="M499" s="441"/>
      <c r="N499" s="441"/>
      <c r="O499" s="441"/>
      <c r="P499" s="441"/>
      <c r="Q499" s="441"/>
      <c r="R499" s="441"/>
      <c r="S499" s="441"/>
      <c r="T499" s="441"/>
      <c r="U499" s="441"/>
      <c r="V499" s="441"/>
      <c r="W499" s="441"/>
      <c r="X499" s="441"/>
      <c r="Y499" s="441"/>
      <c r="Z499" s="441"/>
      <c r="AA499" s="441"/>
      <c r="AB499" s="441"/>
      <c r="AC499" s="441"/>
      <c r="AD499" s="441"/>
      <c r="AE499" s="441"/>
      <c r="AF499" s="441"/>
      <c r="AG499" s="441"/>
      <c r="AH499" s="441"/>
    </row>
    <row r="500" spans="1:34" ht="12.75" customHeight="1">
      <c r="A500" s="441"/>
      <c r="B500" s="441"/>
      <c r="C500" s="441"/>
      <c r="D500" s="441"/>
      <c r="E500" s="441"/>
      <c r="F500" s="441"/>
      <c r="G500" s="441"/>
      <c r="H500" s="441"/>
      <c r="I500" s="441"/>
      <c r="J500" s="441"/>
      <c r="K500" s="441"/>
      <c r="L500" s="441"/>
      <c r="M500" s="441"/>
      <c r="N500" s="441"/>
      <c r="O500" s="441"/>
      <c r="P500" s="441"/>
      <c r="Q500" s="441"/>
      <c r="R500" s="441"/>
      <c r="S500" s="441"/>
      <c r="T500" s="441"/>
      <c r="U500" s="441"/>
      <c r="V500" s="441"/>
      <c r="W500" s="441"/>
      <c r="X500" s="441"/>
      <c r="Y500" s="441"/>
      <c r="Z500" s="441"/>
      <c r="AA500" s="441"/>
      <c r="AB500" s="441"/>
      <c r="AC500" s="441"/>
      <c r="AD500" s="441"/>
      <c r="AE500" s="441"/>
      <c r="AF500" s="441"/>
      <c r="AG500" s="441"/>
      <c r="AH500" s="441"/>
    </row>
    <row r="501" spans="1:34" ht="12.75" customHeight="1">
      <c r="A501" s="441"/>
      <c r="B501" s="441"/>
      <c r="C501" s="441"/>
      <c r="D501" s="441"/>
      <c r="E501" s="441"/>
      <c r="F501" s="441"/>
      <c r="G501" s="441"/>
      <c r="H501" s="441"/>
      <c r="I501" s="441"/>
      <c r="J501" s="441"/>
      <c r="K501" s="441"/>
      <c r="L501" s="441"/>
      <c r="M501" s="441"/>
      <c r="N501" s="441"/>
      <c r="O501" s="441"/>
      <c r="P501" s="441"/>
      <c r="Q501" s="441"/>
      <c r="R501" s="441"/>
      <c r="S501" s="441"/>
      <c r="T501" s="441"/>
      <c r="U501" s="441"/>
      <c r="V501" s="441"/>
      <c r="W501" s="441"/>
      <c r="X501" s="441"/>
      <c r="Y501" s="441"/>
      <c r="Z501" s="441"/>
      <c r="AA501" s="441"/>
      <c r="AB501" s="441"/>
      <c r="AC501" s="441"/>
      <c r="AD501" s="441"/>
      <c r="AE501" s="441"/>
      <c r="AF501" s="441"/>
      <c r="AG501" s="441"/>
      <c r="AH501" s="441"/>
    </row>
    <row r="502" spans="1:34" ht="12.75" customHeight="1">
      <c r="A502" s="441"/>
      <c r="B502" s="441"/>
      <c r="C502" s="441"/>
      <c r="D502" s="441"/>
      <c r="E502" s="441"/>
      <c r="F502" s="441"/>
      <c r="G502" s="441"/>
      <c r="H502" s="441"/>
      <c r="I502" s="441"/>
      <c r="J502" s="441"/>
      <c r="K502" s="441"/>
      <c r="L502" s="441"/>
      <c r="M502" s="441"/>
      <c r="N502" s="441"/>
      <c r="O502" s="441"/>
      <c r="P502" s="441"/>
      <c r="Q502" s="441"/>
      <c r="R502" s="441"/>
      <c r="S502" s="441"/>
      <c r="T502" s="441"/>
      <c r="U502" s="441"/>
      <c r="V502" s="441"/>
      <c r="W502" s="441"/>
      <c r="X502" s="441"/>
      <c r="Y502" s="441"/>
      <c r="Z502" s="441"/>
      <c r="AA502" s="441"/>
      <c r="AB502" s="441"/>
      <c r="AC502" s="441"/>
      <c r="AD502" s="441"/>
      <c r="AE502" s="441"/>
      <c r="AF502" s="441"/>
      <c r="AG502" s="441"/>
      <c r="AH502" s="441"/>
    </row>
    <row r="503" spans="1:34" ht="12.75" customHeight="1">
      <c r="A503" s="441"/>
      <c r="B503" s="441"/>
      <c r="C503" s="441"/>
      <c r="D503" s="441"/>
      <c r="E503" s="441"/>
      <c r="F503" s="441"/>
      <c r="G503" s="441"/>
      <c r="H503" s="441"/>
      <c r="I503" s="441"/>
      <c r="J503" s="441"/>
      <c r="K503" s="441"/>
      <c r="L503" s="441"/>
      <c r="M503" s="441"/>
      <c r="N503" s="441"/>
      <c r="O503" s="441"/>
      <c r="P503" s="441"/>
      <c r="Q503" s="441"/>
      <c r="R503" s="441"/>
      <c r="S503" s="441"/>
      <c r="T503" s="441"/>
      <c r="U503" s="441"/>
      <c r="V503" s="441"/>
      <c r="W503" s="441"/>
      <c r="X503" s="441"/>
      <c r="Y503" s="441"/>
      <c r="Z503" s="441"/>
      <c r="AA503" s="441"/>
      <c r="AB503" s="441"/>
      <c r="AC503" s="441"/>
      <c r="AD503" s="441"/>
      <c r="AE503" s="441"/>
      <c r="AF503" s="441"/>
      <c r="AG503" s="441"/>
      <c r="AH503" s="441"/>
    </row>
    <row r="504" spans="1:34" ht="12.75" customHeight="1">
      <c r="A504" s="441"/>
      <c r="B504" s="441"/>
      <c r="C504" s="441"/>
      <c r="D504" s="441"/>
      <c r="E504" s="441"/>
      <c r="F504" s="441"/>
      <c r="G504" s="441"/>
      <c r="H504" s="441"/>
      <c r="I504" s="441"/>
      <c r="J504" s="441"/>
      <c r="K504" s="441"/>
      <c r="L504" s="441"/>
      <c r="M504" s="441"/>
      <c r="N504" s="441"/>
      <c r="O504" s="441"/>
      <c r="P504" s="441"/>
      <c r="Q504" s="441"/>
      <c r="R504" s="441"/>
      <c r="S504" s="441"/>
      <c r="T504" s="441"/>
      <c r="U504" s="441"/>
      <c r="V504" s="441"/>
      <c r="W504" s="441"/>
      <c r="X504" s="441"/>
      <c r="Y504" s="441"/>
      <c r="Z504" s="441"/>
      <c r="AA504" s="441"/>
      <c r="AB504" s="441"/>
      <c r="AC504" s="441"/>
      <c r="AD504" s="441"/>
      <c r="AE504" s="441"/>
      <c r="AF504" s="441"/>
      <c r="AG504" s="441"/>
      <c r="AH504" s="441"/>
    </row>
    <row r="505" spans="1:34" ht="12.75" customHeight="1">
      <c r="A505" s="441"/>
      <c r="B505" s="441"/>
      <c r="C505" s="441"/>
      <c r="D505" s="441"/>
      <c r="E505" s="441"/>
      <c r="F505" s="441"/>
      <c r="G505" s="441"/>
      <c r="H505" s="441"/>
      <c r="I505" s="441"/>
      <c r="J505" s="441"/>
      <c r="K505" s="441"/>
      <c r="L505" s="441"/>
      <c r="M505" s="441"/>
      <c r="N505" s="441"/>
      <c r="O505" s="441"/>
      <c r="P505" s="441"/>
      <c r="Q505" s="441"/>
      <c r="R505" s="441"/>
      <c r="S505" s="441"/>
      <c r="T505" s="441"/>
      <c r="U505" s="441"/>
      <c r="V505" s="441"/>
      <c r="W505" s="441"/>
      <c r="X505" s="441"/>
      <c r="Y505" s="441"/>
      <c r="Z505" s="441"/>
      <c r="AA505" s="441"/>
      <c r="AB505" s="441"/>
      <c r="AC505" s="441"/>
      <c r="AD505" s="441"/>
      <c r="AE505" s="441"/>
      <c r="AF505" s="441"/>
      <c r="AG505" s="441"/>
      <c r="AH505" s="441"/>
    </row>
    <row r="506" spans="1:34" ht="12.75" customHeight="1">
      <c r="A506" s="441"/>
      <c r="B506" s="441"/>
      <c r="C506" s="441"/>
      <c r="D506" s="441"/>
      <c r="E506" s="441"/>
      <c r="F506" s="441"/>
      <c r="G506" s="441"/>
      <c r="H506" s="441"/>
      <c r="I506" s="441"/>
      <c r="J506" s="441"/>
      <c r="K506" s="441"/>
      <c r="L506" s="441"/>
      <c r="M506" s="441"/>
      <c r="N506" s="441"/>
      <c r="O506" s="441"/>
      <c r="P506" s="441"/>
      <c r="Q506" s="441"/>
      <c r="R506" s="441"/>
      <c r="S506" s="441"/>
      <c r="T506" s="441"/>
      <c r="U506" s="441"/>
      <c r="V506" s="441"/>
      <c r="W506" s="441"/>
      <c r="X506" s="441"/>
      <c r="Y506" s="441"/>
      <c r="Z506" s="441"/>
      <c r="AA506" s="441"/>
      <c r="AB506" s="441"/>
      <c r="AC506" s="441"/>
      <c r="AD506" s="441"/>
      <c r="AE506" s="441"/>
      <c r="AF506" s="441"/>
      <c r="AG506" s="441"/>
      <c r="AH506" s="441"/>
    </row>
    <row r="507" spans="1:34" ht="12.75" customHeight="1">
      <c r="A507" s="441"/>
      <c r="B507" s="441"/>
      <c r="C507" s="441"/>
      <c r="D507" s="441"/>
      <c r="E507" s="441"/>
      <c r="F507" s="441"/>
      <c r="G507" s="441"/>
      <c r="H507" s="441"/>
      <c r="I507" s="441"/>
      <c r="J507" s="441"/>
      <c r="K507" s="441"/>
      <c r="L507" s="441"/>
      <c r="M507" s="441"/>
      <c r="N507" s="441"/>
      <c r="O507" s="441"/>
      <c r="P507" s="441"/>
      <c r="Q507" s="441"/>
      <c r="R507" s="441"/>
      <c r="S507" s="441"/>
      <c r="T507" s="441"/>
      <c r="U507" s="441"/>
      <c r="V507" s="441"/>
      <c r="W507" s="441"/>
      <c r="X507" s="441"/>
      <c r="Y507" s="441"/>
      <c r="Z507" s="441"/>
      <c r="AA507" s="441"/>
      <c r="AB507" s="441"/>
      <c r="AC507" s="441"/>
      <c r="AD507" s="441"/>
      <c r="AE507" s="441"/>
      <c r="AF507" s="441"/>
      <c r="AG507" s="441"/>
      <c r="AH507" s="441"/>
    </row>
    <row r="508" spans="1:34" ht="12.75" customHeight="1">
      <c r="A508" s="441"/>
      <c r="B508" s="441"/>
      <c r="C508" s="441"/>
      <c r="D508" s="441"/>
      <c r="E508" s="441"/>
      <c r="F508" s="441"/>
      <c r="G508" s="441"/>
      <c r="H508" s="441"/>
      <c r="I508" s="441"/>
      <c r="J508" s="441"/>
      <c r="K508" s="441"/>
      <c r="L508" s="441"/>
      <c r="M508" s="441"/>
      <c r="N508" s="441"/>
      <c r="O508" s="441"/>
      <c r="P508" s="441"/>
      <c r="Q508" s="441"/>
      <c r="R508" s="441"/>
      <c r="S508" s="441"/>
      <c r="T508" s="441"/>
      <c r="U508" s="441"/>
      <c r="V508" s="441"/>
      <c r="W508" s="441"/>
      <c r="X508" s="441"/>
      <c r="Y508" s="441"/>
      <c r="Z508" s="441"/>
      <c r="AA508" s="441"/>
      <c r="AB508" s="441"/>
      <c r="AC508" s="441"/>
      <c r="AD508" s="441"/>
      <c r="AE508" s="441"/>
      <c r="AF508" s="441"/>
      <c r="AG508" s="441"/>
      <c r="AH508" s="441"/>
    </row>
    <row r="509" spans="1:34" ht="12.75" customHeight="1">
      <c r="A509" s="441"/>
      <c r="B509" s="441"/>
      <c r="C509" s="441"/>
      <c r="D509" s="441"/>
      <c r="E509" s="441"/>
      <c r="F509" s="441"/>
      <c r="G509" s="441"/>
      <c r="H509" s="441"/>
      <c r="I509" s="441"/>
      <c r="J509" s="441"/>
      <c r="K509" s="441"/>
      <c r="L509" s="441"/>
      <c r="M509" s="441"/>
      <c r="N509" s="441"/>
      <c r="O509" s="441"/>
      <c r="P509" s="441"/>
      <c r="Q509" s="441"/>
      <c r="R509" s="441"/>
      <c r="S509" s="441"/>
      <c r="T509" s="441"/>
      <c r="U509" s="441"/>
      <c r="V509" s="441"/>
      <c r="W509" s="441"/>
      <c r="X509" s="441"/>
      <c r="Y509" s="441"/>
      <c r="Z509" s="441"/>
      <c r="AA509" s="441"/>
      <c r="AB509" s="441"/>
      <c r="AC509" s="441"/>
      <c r="AD509" s="441"/>
      <c r="AE509" s="441"/>
      <c r="AF509" s="441"/>
      <c r="AG509" s="441"/>
      <c r="AH509" s="441"/>
    </row>
    <row r="510" spans="1:34" ht="12.75" customHeight="1">
      <c r="A510" s="441"/>
      <c r="B510" s="441"/>
      <c r="C510" s="441"/>
      <c r="D510" s="441"/>
      <c r="E510" s="441"/>
      <c r="F510" s="441"/>
      <c r="G510" s="441"/>
      <c r="H510" s="441"/>
      <c r="I510" s="441"/>
      <c r="J510" s="441"/>
      <c r="K510" s="441"/>
      <c r="L510" s="441"/>
      <c r="M510" s="441"/>
      <c r="N510" s="441"/>
      <c r="O510" s="441"/>
      <c r="P510" s="441"/>
      <c r="Q510" s="441"/>
      <c r="R510" s="441"/>
      <c r="S510" s="441"/>
      <c r="T510" s="441"/>
      <c r="U510" s="441"/>
      <c r="V510" s="441"/>
      <c r="W510" s="441"/>
      <c r="X510" s="441"/>
      <c r="Y510" s="441"/>
      <c r="Z510" s="441"/>
      <c r="AA510" s="441"/>
      <c r="AB510" s="441"/>
      <c r="AC510" s="441"/>
      <c r="AD510" s="441"/>
      <c r="AE510" s="441"/>
      <c r="AF510" s="441"/>
      <c r="AG510" s="441"/>
      <c r="AH510" s="441"/>
    </row>
    <row r="511" spans="1:34" ht="12.75" customHeight="1">
      <c r="A511" s="441"/>
      <c r="B511" s="441"/>
      <c r="C511" s="441"/>
      <c r="D511" s="441"/>
      <c r="E511" s="441"/>
      <c r="F511" s="441"/>
      <c r="G511" s="441"/>
      <c r="H511" s="441"/>
      <c r="I511" s="441"/>
      <c r="J511" s="441"/>
      <c r="K511" s="441"/>
      <c r="L511" s="441"/>
      <c r="M511" s="441"/>
      <c r="N511" s="441"/>
      <c r="O511" s="441"/>
      <c r="P511" s="441"/>
      <c r="Q511" s="441"/>
      <c r="R511" s="441"/>
      <c r="S511" s="441"/>
      <c r="T511" s="441"/>
      <c r="U511" s="441"/>
      <c r="V511" s="441"/>
      <c r="W511" s="441"/>
      <c r="X511" s="441"/>
      <c r="Y511" s="441"/>
      <c r="Z511" s="441"/>
      <c r="AA511" s="441"/>
      <c r="AB511" s="441"/>
      <c r="AC511" s="441"/>
      <c r="AD511" s="441"/>
      <c r="AE511" s="441"/>
      <c r="AF511" s="441"/>
      <c r="AG511" s="441"/>
      <c r="AH511" s="441"/>
    </row>
    <row r="512" spans="1:34" ht="12.75" customHeight="1">
      <c r="A512" s="441"/>
      <c r="B512" s="441"/>
      <c r="C512" s="441"/>
      <c r="D512" s="441"/>
      <c r="E512" s="441"/>
      <c r="F512" s="441"/>
      <c r="G512" s="441"/>
      <c r="H512" s="441"/>
      <c r="I512" s="441"/>
      <c r="J512" s="441"/>
      <c r="K512" s="441"/>
      <c r="L512" s="441"/>
      <c r="M512" s="441"/>
      <c r="N512" s="441"/>
      <c r="O512" s="441"/>
      <c r="P512" s="441"/>
      <c r="Q512" s="441"/>
      <c r="R512" s="441"/>
      <c r="S512" s="441"/>
      <c r="T512" s="441"/>
      <c r="U512" s="441"/>
      <c r="V512" s="441"/>
      <c r="W512" s="441"/>
      <c r="X512" s="441"/>
      <c r="Y512" s="441"/>
      <c r="Z512" s="441"/>
      <c r="AA512" s="441"/>
      <c r="AB512" s="441"/>
      <c r="AC512" s="441"/>
      <c r="AD512" s="441"/>
      <c r="AE512" s="441"/>
      <c r="AF512" s="441"/>
      <c r="AG512" s="441"/>
      <c r="AH512" s="441"/>
    </row>
    <row r="513" spans="1:34" ht="12.75" customHeight="1">
      <c r="A513" s="441"/>
      <c r="B513" s="441"/>
      <c r="C513" s="441"/>
      <c r="D513" s="441"/>
      <c r="E513" s="441"/>
      <c r="F513" s="441"/>
      <c r="G513" s="441"/>
      <c r="H513" s="441"/>
      <c r="I513" s="441"/>
      <c r="J513" s="441"/>
      <c r="K513" s="441"/>
      <c r="L513" s="441"/>
      <c r="M513" s="441"/>
      <c r="N513" s="441"/>
      <c r="O513" s="441"/>
      <c r="P513" s="441"/>
      <c r="Q513" s="441"/>
      <c r="R513" s="441"/>
      <c r="S513" s="441"/>
      <c r="T513" s="441"/>
      <c r="U513" s="441"/>
      <c r="V513" s="441"/>
      <c r="W513" s="441"/>
      <c r="X513" s="441"/>
      <c r="Y513" s="441"/>
      <c r="Z513" s="441"/>
      <c r="AA513" s="441"/>
      <c r="AB513" s="441"/>
      <c r="AC513" s="441"/>
      <c r="AD513" s="441"/>
      <c r="AE513" s="441"/>
      <c r="AF513" s="441"/>
      <c r="AG513" s="441"/>
      <c r="AH513" s="441"/>
    </row>
    <row r="514" spans="1:34" ht="12.75" customHeight="1">
      <c r="A514" s="441"/>
      <c r="B514" s="441"/>
      <c r="C514" s="441"/>
      <c r="D514" s="441"/>
      <c r="E514" s="441"/>
      <c r="F514" s="441"/>
      <c r="G514" s="441"/>
      <c r="H514" s="441"/>
      <c r="I514" s="441"/>
      <c r="J514" s="441"/>
      <c r="K514" s="441"/>
      <c r="L514" s="441"/>
      <c r="M514" s="441"/>
      <c r="N514" s="441"/>
      <c r="O514" s="441"/>
      <c r="P514" s="441"/>
      <c r="Q514" s="441"/>
      <c r="R514" s="441"/>
      <c r="S514" s="441"/>
      <c r="T514" s="441"/>
      <c r="U514" s="441"/>
      <c r="V514" s="441"/>
      <c r="W514" s="441"/>
      <c r="X514" s="441"/>
      <c r="Y514" s="441"/>
      <c r="Z514" s="441"/>
      <c r="AA514" s="441"/>
      <c r="AB514" s="441"/>
      <c r="AC514" s="441"/>
      <c r="AD514" s="441"/>
      <c r="AE514" s="441"/>
      <c r="AF514" s="441"/>
      <c r="AG514" s="441"/>
      <c r="AH514" s="441"/>
    </row>
    <row r="515" spans="1:34" ht="12.75" customHeight="1">
      <c r="A515" s="441"/>
      <c r="B515" s="441"/>
      <c r="C515" s="441"/>
      <c r="D515" s="441"/>
      <c r="E515" s="441"/>
      <c r="F515" s="441"/>
      <c r="G515" s="441"/>
      <c r="H515" s="441"/>
      <c r="I515" s="441"/>
      <c r="J515" s="441"/>
      <c r="K515" s="441"/>
      <c r="L515" s="441"/>
      <c r="M515" s="441"/>
      <c r="N515" s="441"/>
      <c r="O515" s="441"/>
      <c r="P515" s="441"/>
      <c r="Q515" s="441"/>
      <c r="R515" s="441"/>
      <c r="S515" s="441"/>
      <c r="T515" s="441"/>
      <c r="U515" s="441"/>
      <c r="V515" s="441"/>
      <c r="W515" s="441"/>
      <c r="X515" s="441"/>
      <c r="Y515" s="441"/>
      <c r="Z515" s="441"/>
      <c r="AA515" s="441"/>
      <c r="AB515" s="441"/>
      <c r="AC515" s="441"/>
      <c r="AD515" s="441"/>
      <c r="AE515" s="441"/>
      <c r="AF515" s="441"/>
      <c r="AG515" s="441"/>
      <c r="AH515" s="441"/>
    </row>
    <row r="516" spans="1:34" ht="12.75" customHeight="1">
      <c r="A516" s="441"/>
      <c r="B516" s="441"/>
      <c r="C516" s="441"/>
      <c r="D516" s="441"/>
      <c r="E516" s="441"/>
      <c r="F516" s="441"/>
      <c r="G516" s="441"/>
      <c r="H516" s="441"/>
      <c r="I516" s="441"/>
      <c r="J516" s="441"/>
      <c r="K516" s="441"/>
      <c r="L516" s="441"/>
      <c r="M516" s="441"/>
      <c r="N516" s="441"/>
      <c r="O516" s="441"/>
      <c r="P516" s="441"/>
      <c r="Q516" s="441"/>
      <c r="R516" s="441"/>
      <c r="S516" s="441"/>
      <c r="T516" s="441"/>
      <c r="U516" s="441"/>
      <c r="V516" s="441"/>
      <c r="W516" s="441"/>
      <c r="X516" s="441"/>
      <c r="Y516" s="441"/>
      <c r="Z516" s="441"/>
      <c r="AA516" s="441"/>
      <c r="AB516" s="441"/>
      <c r="AC516" s="441"/>
      <c r="AD516" s="441"/>
      <c r="AE516" s="441"/>
      <c r="AF516" s="441"/>
      <c r="AG516" s="441"/>
      <c r="AH516" s="441"/>
    </row>
    <row r="517" spans="1:34" ht="12.75" customHeight="1">
      <c r="A517" s="441"/>
      <c r="B517" s="441"/>
      <c r="C517" s="441"/>
      <c r="D517" s="441"/>
      <c r="E517" s="441"/>
      <c r="F517" s="441"/>
      <c r="G517" s="441"/>
      <c r="H517" s="441"/>
      <c r="I517" s="441"/>
      <c r="J517" s="441"/>
      <c r="K517" s="441"/>
      <c r="L517" s="441"/>
      <c r="M517" s="441"/>
      <c r="N517" s="441"/>
      <c r="O517" s="441"/>
      <c r="P517" s="441"/>
      <c r="Q517" s="441"/>
      <c r="R517" s="441"/>
      <c r="S517" s="441"/>
      <c r="T517" s="441"/>
      <c r="U517" s="441"/>
      <c r="V517" s="441"/>
      <c r="W517" s="441"/>
      <c r="X517" s="441"/>
      <c r="Y517" s="441"/>
      <c r="Z517" s="441"/>
      <c r="AA517" s="441"/>
      <c r="AB517" s="441"/>
      <c r="AC517" s="441"/>
      <c r="AD517" s="441"/>
      <c r="AE517" s="441"/>
      <c r="AF517" s="441"/>
      <c r="AG517" s="441"/>
      <c r="AH517" s="441"/>
    </row>
    <row r="518" spans="1:34" ht="12.75" customHeight="1">
      <c r="A518" s="441"/>
      <c r="B518" s="441"/>
      <c r="C518" s="441"/>
      <c r="D518" s="441"/>
      <c r="E518" s="441"/>
      <c r="F518" s="441"/>
      <c r="G518" s="441"/>
      <c r="H518" s="441"/>
      <c r="I518" s="441"/>
      <c r="J518" s="441"/>
      <c r="K518" s="441"/>
      <c r="L518" s="441"/>
      <c r="M518" s="441"/>
      <c r="N518" s="441"/>
      <c r="O518" s="441"/>
      <c r="P518" s="441"/>
      <c r="Q518" s="441"/>
      <c r="R518" s="441"/>
      <c r="S518" s="441"/>
      <c r="T518" s="441"/>
      <c r="U518" s="441"/>
      <c r="V518" s="441"/>
      <c r="W518" s="441"/>
      <c r="X518" s="441"/>
      <c r="Y518" s="441"/>
      <c r="Z518" s="441"/>
      <c r="AA518" s="441"/>
      <c r="AB518" s="441"/>
      <c r="AC518" s="441"/>
      <c r="AD518" s="441"/>
      <c r="AE518" s="441"/>
      <c r="AF518" s="441"/>
      <c r="AG518" s="441"/>
      <c r="AH518" s="441"/>
    </row>
    <row r="519" spans="1:34" ht="12.75" customHeight="1">
      <c r="A519" s="441"/>
      <c r="B519" s="441"/>
      <c r="C519" s="441"/>
      <c r="D519" s="441"/>
      <c r="E519" s="441"/>
      <c r="F519" s="441"/>
      <c r="G519" s="441"/>
      <c r="H519" s="441"/>
      <c r="I519" s="441"/>
      <c r="J519" s="441"/>
      <c r="K519" s="441"/>
      <c r="L519" s="441"/>
      <c r="M519" s="441"/>
      <c r="N519" s="441"/>
      <c r="O519" s="441"/>
      <c r="P519" s="441"/>
      <c r="Q519" s="441"/>
      <c r="R519" s="441"/>
      <c r="S519" s="441"/>
      <c r="T519" s="441"/>
      <c r="U519" s="441"/>
      <c r="V519" s="441"/>
      <c r="W519" s="441"/>
      <c r="X519" s="441"/>
      <c r="Y519" s="441"/>
      <c r="Z519" s="441"/>
      <c r="AA519" s="441"/>
      <c r="AB519" s="441"/>
      <c r="AC519" s="441"/>
      <c r="AD519" s="441"/>
      <c r="AE519" s="441"/>
      <c r="AF519" s="441"/>
      <c r="AG519" s="441"/>
      <c r="AH519" s="441"/>
    </row>
    <row r="520" spans="1:34" ht="12.75" customHeight="1">
      <c r="A520" s="441"/>
      <c r="B520" s="441"/>
      <c r="C520" s="441"/>
      <c r="D520" s="441"/>
      <c r="E520" s="441"/>
      <c r="F520" s="441"/>
      <c r="G520" s="441"/>
      <c r="H520" s="441"/>
      <c r="I520" s="441"/>
      <c r="J520" s="441"/>
      <c r="K520" s="441"/>
      <c r="L520" s="441"/>
      <c r="M520" s="441"/>
      <c r="N520" s="441"/>
      <c r="O520" s="441"/>
      <c r="P520" s="441"/>
      <c r="Q520" s="441"/>
      <c r="R520" s="441"/>
      <c r="S520" s="441"/>
      <c r="T520" s="441"/>
      <c r="U520" s="441"/>
      <c r="V520" s="441"/>
      <c r="W520" s="441"/>
      <c r="X520" s="441"/>
      <c r="Y520" s="441"/>
      <c r="Z520" s="441"/>
      <c r="AA520" s="441"/>
      <c r="AB520" s="441"/>
      <c r="AC520" s="441"/>
      <c r="AD520" s="441"/>
      <c r="AE520" s="441"/>
      <c r="AF520" s="441"/>
      <c r="AG520" s="441"/>
      <c r="AH520" s="441"/>
    </row>
    <row r="521" spans="1:34" ht="12.75" customHeight="1">
      <c r="A521" s="441"/>
      <c r="B521" s="441"/>
      <c r="C521" s="441"/>
      <c r="D521" s="441"/>
      <c r="E521" s="441"/>
      <c r="F521" s="441"/>
      <c r="G521" s="441"/>
      <c r="H521" s="441"/>
      <c r="I521" s="441"/>
      <c r="J521" s="441"/>
      <c r="K521" s="441"/>
      <c r="L521" s="441"/>
      <c r="M521" s="441"/>
      <c r="N521" s="441"/>
      <c r="O521" s="441"/>
      <c r="P521" s="441"/>
      <c r="Q521" s="441"/>
      <c r="R521" s="441"/>
      <c r="S521" s="441"/>
      <c r="T521" s="441"/>
      <c r="U521" s="441"/>
      <c r="V521" s="441"/>
      <c r="W521" s="441"/>
      <c r="X521" s="441"/>
      <c r="Y521" s="441"/>
      <c r="Z521" s="441"/>
      <c r="AA521" s="441"/>
      <c r="AB521" s="441"/>
      <c r="AC521" s="441"/>
      <c r="AD521" s="441"/>
      <c r="AE521" s="441"/>
      <c r="AF521" s="441"/>
      <c r="AG521" s="441"/>
      <c r="AH521" s="441"/>
    </row>
    <row r="522" spans="1:34" ht="12.75" customHeight="1">
      <c r="A522" s="441"/>
      <c r="B522" s="441"/>
      <c r="C522" s="441"/>
      <c r="D522" s="441"/>
      <c r="E522" s="441"/>
      <c r="F522" s="441"/>
      <c r="G522" s="441"/>
      <c r="H522" s="441"/>
      <c r="I522" s="441"/>
      <c r="J522" s="441"/>
      <c r="K522" s="441"/>
      <c r="L522" s="441"/>
      <c r="M522" s="441"/>
      <c r="N522" s="441"/>
      <c r="O522" s="441"/>
      <c r="P522" s="441"/>
      <c r="Q522" s="441"/>
      <c r="R522" s="441"/>
      <c r="S522" s="441"/>
      <c r="T522" s="441"/>
      <c r="U522" s="441"/>
      <c r="V522" s="441"/>
      <c r="W522" s="441"/>
      <c r="X522" s="441"/>
      <c r="Y522" s="441"/>
      <c r="Z522" s="441"/>
      <c r="AA522" s="441"/>
      <c r="AB522" s="441"/>
      <c r="AC522" s="441"/>
      <c r="AD522" s="441"/>
      <c r="AE522" s="441"/>
      <c r="AF522" s="441"/>
      <c r="AG522" s="441"/>
      <c r="AH522" s="441"/>
    </row>
    <row r="523" spans="1:34" ht="12.75" customHeight="1">
      <c r="A523" s="441"/>
      <c r="B523" s="441"/>
      <c r="C523" s="441"/>
      <c r="D523" s="441"/>
      <c r="E523" s="441"/>
      <c r="F523" s="441"/>
      <c r="G523" s="441"/>
      <c r="H523" s="441"/>
      <c r="I523" s="441"/>
      <c r="J523" s="441"/>
      <c r="K523" s="441"/>
      <c r="L523" s="441"/>
      <c r="M523" s="441"/>
      <c r="N523" s="441"/>
      <c r="O523" s="441"/>
      <c r="P523" s="441"/>
      <c r="Q523" s="441"/>
      <c r="R523" s="441"/>
      <c r="S523" s="441"/>
      <c r="T523" s="441"/>
      <c r="U523" s="441"/>
      <c r="V523" s="441"/>
      <c r="W523" s="441"/>
      <c r="X523" s="441"/>
      <c r="Y523" s="441"/>
      <c r="Z523" s="441"/>
      <c r="AA523" s="441"/>
      <c r="AB523" s="441"/>
      <c r="AC523" s="441"/>
      <c r="AD523" s="441"/>
      <c r="AE523" s="441"/>
      <c r="AF523" s="441"/>
      <c r="AG523" s="441"/>
      <c r="AH523" s="441"/>
    </row>
    <row r="524" spans="1:34" ht="12.75" customHeight="1">
      <c r="A524" s="441"/>
      <c r="B524" s="441"/>
      <c r="C524" s="441"/>
      <c r="D524" s="441"/>
      <c r="E524" s="441"/>
      <c r="F524" s="441"/>
      <c r="G524" s="441"/>
      <c r="H524" s="441"/>
      <c r="I524" s="441"/>
      <c r="J524" s="441"/>
      <c r="K524" s="441"/>
      <c r="L524" s="441"/>
      <c r="M524" s="441"/>
      <c r="N524" s="441"/>
      <c r="O524" s="441"/>
      <c r="P524" s="441"/>
      <c r="Q524" s="441"/>
      <c r="R524" s="441"/>
      <c r="S524" s="441"/>
      <c r="T524" s="441"/>
      <c r="U524" s="441"/>
      <c r="V524" s="441"/>
      <c r="W524" s="441"/>
      <c r="X524" s="441"/>
      <c r="Y524" s="441"/>
      <c r="Z524" s="441"/>
      <c r="AA524" s="441"/>
      <c r="AB524" s="441"/>
      <c r="AC524" s="441"/>
      <c r="AD524" s="441"/>
      <c r="AE524" s="441"/>
      <c r="AF524" s="441"/>
      <c r="AG524" s="441"/>
      <c r="AH524" s="441"/>
    </row>
    <row r="525" spans="1:34" ht="12.75" customHeight="1">
      <c r="A525" s="441"/>
      <c r="B525" s="441"/>
      <c r="C525" s="441"/>
      <c r="D525" s="441"/>
      <c r="E525" s="441"/>
      <c r="F525" s="441"/>
      <c r="G525" s="441"/>
      <c r="H525" s="441"/>
      <c r="I525" s="441"/>
      <c r="J525" s="441"/>
      <c r="K525" s="441"/>
      <c r="L525" s="441"/>
      <c r="M525" s="441"/>
      <c r="N525" s="441"/>
      <c r="O525" s="441"/>
      <c r="P525" s="441"/>
      <c r="Q525" s="441"/>
      <c r="R525" s="441"/>
      <c r="S525" s="441"/>
      <c r="T525" s="441"/>
      <c r="U525" s="441"/>
      <c r="V525" s="441"/>
      <c r="W525" s="441"/>
      <c r="X525" s="441"/>
      <c r="Y525" s="441"/>
      <c r="Z525" s="441"/>
      <c r="AA525" s="441"/>
      <c r="AB525" s="441"/>
      <c r="AC525" s="441"/>
      <c r="AD525" s="441"/>
      <c r="AE525" s="441"/>
      <c r="AF525" s="441"/>
      <c r="AG525" s="441"/>
      <c r="AH525" s="441"/>
    </row>
    <row r="526" spans="1:34" ht="12.75" customHeight="1">
      <c r="A526" s="441"/>
      <c r="B526" s="441"/>
      <c r="C526" s="441"/>
      <c r="D526" s="441"/>
      <c r="E526" s="441"/>
      <c r="F526" s="441"/>
      <c r="G526" s="441"/>
      <c r="H526" s="441"/>
      <c r="I526" s="441"/>
      <c r="J526" s="441"/>
      <c r="K526" s="441"/>
      <c r="L526" s="441"/>
      <c r="M526" s="441"/>
      <c r="N526" s="441"/>
      <c r="O526" s="441"/>
      <c r="P526" s="441"/>
      <c r="Q526" s="441"/>
      <c r="R526" s="441"/>
      <c r="S526" s="441"/>
      <c r="T526" s="441"/>
      <c r="U526" s="441"/>
      <c r="V526" s="441"/>
      <c r="W526" s="441"/>
      <c r="X526" s="441"/>
      <c r="Y526" s="441"/>
      <c r="Z526" s="441"/>
      <c r="AA526" s="441"/>
      <c r="AB526" s="441"/>
      <c r="AC526" s="441"/>
      <c r="AD526" s="441"/>
      <c r="AE526" s="441"/>
      <c r="AF526" s="441"/>
      <c r="AG526" s="441"/>
      <c r="AH526" s="441"/>
    </row>
    <row r="527" spans="1:34" ht="12.75" customHeight="1">
      <c r="A527" s="441"/>
      <c r="B527" s="441"/>
      <c r="C527" s="441"/>
      <c r="D527" s="441"/>
      <c r="E527" s="441"/>
      <c r="F527" s="441"/>
      <c r="G527" s="441"/>
      <c r="H527" s="441"/>
      <c r="I527" s="441"/>
      <c r="J527" s="441"/>
      <c r="K527" s="441"/>
      <c r="L527" s="441"/>
      <c r="M527" s="441"/>
      <c r="N527" s="441"/>
      <c r="O527" s="441"/>
      <c r="P527" s="441"/>
      <c r="Q527" s="441"/>
      <c r="R527" s="441"/>
      <c r="S527" s="441"/>
      <c r="T527" s="441"/>
      <c r="U527" s="441"/>
      <c r="V527" s="441"/>
      <c r="W527" s="441"/>
      <c r="X527" s="441"/>
      <c r="Y527" s="441"/>
      <c r="Z527" s="441"/>
      <c r="AA527" s="441"/>
      <c r="AB527" s="441"/>
      <c r="AC527" s="441"/>
      <c r="AD527" s="441"/>
      <c r="AE527" s="441"/>
      <c r="AF527" s="441"/>
      <c r="AG527" s="441"/>
      <c r="AH527" s="441"/>
    </row>
    <row r="528" spans="1:34" ht="12.75" customHeight="1">
      <c r="A528" s="441"/>
      <c r="B528" s="441"/>
      <c r="C528" s="441"/>
      <c r="D528" s="441"/>
      <c r="E528" s="441"/>
      <c r="F528" s="441"/>
      <c r="G528" s="441"/>
      <c r="H528" s="441"/>
      <c r="I528" s="441"/>
      <c r="J528" s="441"/>
      <c r="K528" s="441"/>
      <c r="L528" s="441"/>
      <c r="M528" s="441"/>
      <c r="N528" s="441"/>
      <c r="O528" s="441"/>
      <c r="P528" s="441"/>
      <c r="Q528" s="441"/>
      <c r="R528" s="441"/>
      <c r="S528" s="441"/>
      <c r="T528" s="441"/>
      <c r="U528" s="441"/>
      <c r="V528" s="441"/>
      <c r="W528" s="441"/>
      <c r="X528" s="441"/>
      <c r="Y528" s="441"/>
      <c r="Z528" s="441"/>
      <c r="AA528" s="441"/>
      <c r="AB528" s="441"/>
      <c r="AC528" s="441"/>
      <c r="AD528" s="441"/>
      <c r="AE528" s="441"/>
      <c r="AF528" s="441"/>
      <c r="AG528" s="441"/>
      <c r="AH528" s="441"/>
    </row>
    <row r="529" spans="1:34" ht="12.75" customHeight="1">
      <c r="A529" s="441"/>
      <c r="B529" s="441"/>
      <c r="C529" s="441"/>
      <c r="D529" s="441"/>
      <c r="E529" s="441"/>
      <c r="F529" s="441"/>
      <c r="G529" s="441"/>
      <c r="H529" s="441"/>
      <c r="I529" s="441"/>
      <c r="J529" s="441"/>
      <c r="K529" s="441"/>
      <c r="L529" s="441"/>
      <c r="M529" s="441"/>
      <c r="N529" s="441"/>
      <c r="O529" s="441"/>
      <c r="P529" s="441"/>
      <c r="Q529" s="441"/>
      <c r="R529" s="441"/>
      <c r="S529" s="441"/>
      <c r="T529" s="441"/>
      <c r="U529" s="441"/>
      <c r="V529" s="441"/>
      <c r="W529" s="441"/>
      <c r="X529" s="441"/>
      <c r="Y529" s="441"/>
      <c r="Z529" s="441"/>
      <c r="AA529" s="441"/>
      <c r="AB529" s="441"/>
      <c r="AC529" s="441"/>
      <c r="AD529" s="441"/>
      <c r="AE529" s="441"/>
      <c r="AF529" s="441"/>
      <c r="AG529" s="441"/>
      <c r="AH529" s="441"/>
    </row>
    <row r="530" spans="1:34" ht="12.75" customHeight="1">
      <c r="A530" s="441"/>
      <c r="B530" s="441"/>
      <c r="C530" s="441"/>
      <c r="D530" s="441"/>
      <c r="E530" s="441"/>
      <c r="F530" s="441"/>
      <c r="G530" s="441"/>
      <c r="H530" s="441"/>
      <c r="I530" s="441"/>
      <c r="J530" s="441"/>
      <c r="K530" s="441"/>
      <c r="L530" s="441"/>
      <c r="M530" s="441"/>
      <c r="N530" s="441"/>
      <c r="O530" s="441"/>
      <c r="P530" s="441"/>
      <c r="Q530" s="441"/>
      <c r="R530" s="441"/>
      <c r="S530" s="441"/>
      <c r="T530" s="441"/>
      <c r="U530" s="441"/>
      <c r="V530" s="441"/>
      <c r="W530" s="441"/>
      <c r="X530" s="441"/>
      <c r="Y530" s="441"/>
      <c r="Z530" s="441"/>
      <c r="AA530" s="441"/>
      <c r="AB530" s="441"/>
      <c r="AC530" s="441"/>
      <c r="AD530" s="441"/>
      <c r="AE530" s="441"/>
      <c r="AF530" s="441"/>
      <c r="AG530" s="441"/>
      <c r="AH530" s="441"/>
    </row>
    <row r="531" spans="1:34" ht="12.75" customHeight="1">
      <c r="A531" s="441"/>
      <c r="B531" s="441"/>
      <c r="C531" s="441"/>
      <c r="D531" s="441"/>
      <c r="E531" s="441"/>
      <c r="F531" s="441"/>
      <c r="G531" s="441"/>
      <c r="H531" s="441"/>
      <c r="I531" s="441"/>
      <c r="J531" s="441"/>
      <c r="K531" s="441"/>
      <c r="L531" s="441"/>
      <c r="M531" s="441"/>
      <c r="N531" s="441"/>
      <c r="O531" s="441"/>
      <c r="P531" s="441"/>
      <c r="Q531" s="441"/>
      <c r="R531" s="441"/>
      <c r="S531" s="441"/>
      <c r="T531" s="441"/>
      <c r="U531" s="441"/>
      <c r="V531" s="441"/>
      <c r="W531" s="441"/>
      <c r="X531" s="441"/>
      <c r="Y531" s="441"/>
      <c r="Z531" s="441"/>
      <c r="AA531" s="441"/>
      <c r="AB531" s="441"/>
      <c r="AC531" s="441"/>
      <c r="AD531" s="441"/>
      <c r="AE531" s="441"/>
      <c r="AF531" s="441"/>
      <c r="AG531" s="441"/>
      <c r="AH531" s="441"/>
    </row>
    <row r="532" spans="1:34" ht="12.75" customHeight="1">
      <c r="A532" s="441"/>
      <c r="B532" s="441"/>
      <c r="C532" s="441"/>
      <c r="D532" s="441"/>
      <c r="E532" s="441"/>
      <c r="F532" s="441"/>
      <c r="G532" s="441"/>
      <c r="H532" s="441"/>
      <c r="I532" s="441"/>
      <c r="J532" s="441"/>
      <c r="K532" s="441"/>
      <c r="L532" s="441"/>
      <c r="M532" s="441"/>
      <c r="N532" s="441"/>
      <c r="O532" s="441"/>
      <c r="P532" s="441"/>
      <c r="Q532" s="441"/>
      <c r="R532" s="441"/>
      <c r="S532" s="441"/>
      <c r="T532" s="441"/>
      <c r="U532" s="441"/>
      <c r="V532" s="441"/>
      <c r="W532" s="441"/>
      <c r="X532" s="441"/>
      <c r="Y532" s="441"/>
      <c r="Z532" s="441"/>
      <c r="AA532" s="441"/>
      <c r="AB532" s="441"/>
      <c r="AC532" s="441"/>
      <c r="AD532" s="441"/>
      <c r="AE532" s="441"/>
      <c r="AF532" s="441"/>
      <c r="AG532" s="441"/>
      <c r="AH532" s="441"/>
    </row>
    <row r="533" spans="1:34" ht="12.75" customHeight="1">
      <c r="A533" s="441"/>
      <c r="B533" s="441"/>
      <c r="C533" s="441"/>
      <c r="D533" s="441"/>
      <c r="E533" s="441"/>
      <c r="F533" s="441"/>
      <c r="G533" s="441"/>
      <c r="H533" s="441"/>
      <c r="I533" s="441"/>
      <c r="J533" s="441"/>
      <c r="K533" s="441"/>
      <c r="L533" s="441"/>
      <c r="M533" s="441"/>
      <c r="N533" s="441"/>
      <c r="O533" s="441"/>
      <c r="P533" s="441"/>
      <c r="Q533" s="441"/>
      <c r="R533" s="441"/>
      <c r="S533" s="441"/>
      <c r="T533" s="441"/>
      <c r="U533" s="441"/>
      <c r="V533" s="441"/>
      <c r="W533" s="441"/>
      <c r="X533" s="441"/>
      <c r="Y533" s="441"/>
      <c r="Z533" s="441"/>
      <c r="AA533" s="441"/>
      <c r="AB533" s="441"/>
      <c r="AC533" s="441"/>
      <c r="AD533" s="441"/>
      <c r="AE533" s="441"/>
      <c r="AF533" s="441"/>
      <c r="AG533" s="441"/>
      <c r="AH533" s="441"/>
    </row>
    <row r="534" spans="1:34" ht="12.75" customHeight="1">
      <c r="A534" s="441"/>
      <c r="B534" s="441"/>
      <c r="C534" s="441"/>
      <c r="D534" s="441"/>
      <c r="E534" s="441"/>
      <c r="F534" s="441"/>
      <c r="G534" s="441"/>
      <c r="H534" s="441"/>
      <c r="I534" s="441"/>
      <c r="J534" s="441"/>
      <c r="K534" s="441"/>
      <c r="L534" s="441"/>
      <c r="M534" s="441"/>
      <c r="N534" s="441"/>
      <c r="O534" s="441"/>
      <c r="P534" s="441"/>
      <c r="Q534" s="441"/>
      <c r="R534" s="441"/>
      <c r="S534" s="441"/>
      <c r="T534" s="441"/>
      <c r="U534" s="441"/>
      <c r="V534" s="441"/>
      <c r="W534" s="441"/>
      <c r="X534" s="441"/>
      <c r="Y534" s="441"/>
      <c r="Z534" s="441"/>
      <c r="AA534" s="441"/>
      <c r="AB534" s="441"/>
      <c r="AC534" s="441"/>
      <c r="AD534" s="441"/>
      <c r="AE534" s="441"/>
      <c r="AF534" s="441"/>
      <c r="AG534" s="441"/>
      <c r="AH534" s="441"/>
    </row>
    <row r="535" spans="1:34" ht="12.75" customHeight="1">
      <c r="A535" s="441"/>
      <c r="B535" s="441"/>
      <c r="C535" s="441"/>
      <c r="D535" s="441"/>
      <c r="E535" s="441"/>
      <c r="F535" s="441"/>
      <c r="G535" s="441"/>
      <c r="H535" s="441"/>
      <c r="I535" s="441"/>
      <c r="J535" s="441"/>
      <c r="K535" s="441"/>
      <c r="L535" s="441"/>
      <c r="M535" s="441"/>
      <c r="N535" s="441"/>
      <c r="O535" s="441"/>
      <c r="P535" s="441"/>
      <c r="Q535" s="441"/>
      <c r="R535" s="441"/>
      <c r="S535" s="441"/>
      <c r="T535" s="441"/>
      <c r="U535" s="441"/>
      <c r="V535" s="441"/>
      <c r="W535" s="441"/>
      <c r="X535" s="441"/>
      <c r="Y535" s="441"/>
      <c r="Z535" s="441"/>
      <c r="AA535" s="441"/>
      <c r="AB535" s="441"/>
      <c r="AC535" s="441"/>
      <c r="AD535" s="441"/>
      <c r="AE535" s="441"/>
      <c r="AF535" s="441"/>
      <c r="AG535" s="441"/>
      <c r="AH535" s="441"/>
    </row>
    <row r="536" spans="1:34" ht="12.75" customHeight="1">
      <c r="A536" s="441"/>
      <c r="B536" s="441"/>
      <c r="C536" s="441"/>
      <c r="D536" s="441"/>
      <c r="E536" s="441"/>
      <c r="F536" s="441"/>
      <c r="G536" s="441"/>
      <c r="H536" s="441"/>
      <c r="I536" s="441"/>
      <c r="J536" s="441"/>
      <c r="K536" s="441"/>
      <c r="L536" s="441"/>
      <c r="M536" s="441"/>
      <c r="N536" s="441"/>
      <c r="O536" s="441"/>
      <c r="P536" s="441"/>
      <c r="Q536" s="441"/>
      <c r="R536" s="441"/>
      <c r="S536" s="441"/>
      <c r="T536" s="441"/>
      <c r="U536" s="441"/>
      <c r="V536" s="441"/>
      <c r="W536" s="441"/>
      <c r="X536" s="441"/>
      <c r="Y536" s="441"/>
      <c r="Z536" s="441"/>
      <c r="AA536" s="441"/>
      <c r="AB536" s="441"/>
      <c r="AC536" s="441"/>
      <c r="AD536" s="441"/>
      <c r="AE536" s="441"/>
      <c r="AF536" s="441"/>
      <c r="AG536" s="441"/>
      <c r="AH536" s="441"/>
    </row>
    <row r="537" spans="1:34" ht="12.75" customHeight="1">
      <c r="A537" s="441"/>
      <c r="B537" s="441"/>
      <c r="C537" s="441"/>
      <c r="D537" s="441"/>
      <c r="E537" s="441"/>
      <c r="F537" s="441"/>
      <c r="G537" s="441"/>
      <c r="H537" s="441"/>
      <c r="I537" s="441"/>
      <c r="J537" s="441"/>
      <c r="K537" s="441"/>
      <c r="L537" s="441"/>
      <c r="M537" s="441"/>
      <c r="N537" s="441"/>
      <c r="O537" s="441"/>
      <c r="P537" s="441"/>
      <c r="Q537" s="441"/>
      <c r="R537" s="441"/>
      <c r="S537" s="441"/>
      <c r="T537" s="441"/>
      <c r="U537" s="441"/>
      <c r="V537" s="441"/>
      <c r="W537" s="441"/>
      <c r="X537" s="441"/>
      <c r="Y537" s="441"/>
      <c r="Z537" s="441"/>
      <c r="AA537" s="441"/>
      <c r="AB537" s="441"/>
      <c r="AC537" s="441"/>
      <c r="AD537" s="441"/>
      <c r="AE537" s="441"/>
      <c r="AF537" s="441"/>
      <c r="AG537" s="441"/>
      <c r="AH537" s="441"/>
    </row>
    <row r="538" spans="1:34" ht="12.75" customHeight="1">
      <c r="A538" s="441"/>
      <c r="B538" s="441"/>
      <c r="C538" s="441"/>
      <c r="D538" s="441"/>
      <c r="E538" s="441"/>
      <c r="F538" s="441"/>
      <c r="G538" s="441"/>
      <c r="H538" s="441"/>
      <c r="I538" s="441"/>
      <c r="J538" s="441"/>
      <c r="K538" s="441"/>
      <c r="L538" s="441"/>
      <c r="M538" s="441"/>
      <c r="N538" s="441"/>
      <c r="O538" s="441"/>
      <c r="P538" s="441"/>
      <c r="Q538" s="441"/>
      <c r="R538" s="441"/>
      <c r="S538" s="441"/>
      <c r="T538" s="441"/>
      <c r="U538" s="441"/>
      <c r="V538" s="441"/>
      <c r="W538" s="441"/>
      <c r="X538" s="441"/>
      <c r="Y538" s="441"/>
      <c r="Z538" s="441"/>
      <c r="AA538" s="441"/>
      <c r="AB538" s="441"/>
      <c r="AC538" s="441"/>
      <c r="AD538" s="441"/>
      <c r="AE538" s="441"/>
      <c r="AF538" s="441"/>
      <c r="AG538" s="441"/>
      <c r="AH538" s="441"/>
    </row>
    <row r="539" spans="1:34" ht="12.75" customHeight="1">
      <c r="A539" s="441"/>
      <c r="B539" s="441"/>
      <c r="C539" s="441"/>
      <c r="D539" s="441"/>
      <c r="E539" s="441"/>
      <c r="F539" s="441"/>
      <c r="G539" s="441"/>
      <c r="H539" s="441"/>
      <c r="I539" s="441"/>
      <c r="J539" s="441"/>
      <c r="K539" s="441"/>
      <c r="L539" s="441"/>
      <c r="M539" s="441"/>
      <c r="N539" s="441"/>
      <c r="O539" s="441"/>
      <c r="P539" s="441"/>
      <c r="Q539" s="441"/>
      <c r="R539" s="441"/>
      <c r="S539" s="441"/>
      <c r="T539" s="441"/>
      <c r="U539" s="441"/>
      <c r="V539" s="441"/>
      <c r="W539" s="441"/>
      <c r="X539" s="441"/>
      <c r="Y539" s="441"/>
      <c r="Z539" s="441"/>
      <c r="AA539" s="441"/>
      <c r="AB539" s="441"/>
      <c r="AC539" s="441"/>
      <c r="AD539" s="441"/>
      <c r="AE539" s="441"/>
      <c r="AF539" s="441"/>
      <c r="AG539" s="441"/>
      <c r="AH539" s="441"/>
    </row>
    <row r="540" spans="1:34" ht="12.75" customHeight="1">
      <c r="A540" s="441"/>
      <c r="B540" s="441"/>
      <c r="C540" s="441"/>
      <c r="D540" s="441"/>
      <c r="E540" s="441"/>
      <c r="F540" s="441"/>
      <c r="G540" s="441"/>
      <c r="H540" s="441"/>
      <c r="I540" s="441"/>
      <c r="J540" s="441"/>
      <c r="K540" s="441"/>
      <c r="L540" s="441"/>
      <c r="M540" s="441"/>
      <c r="N540" s="441"/>
      <c r="O540" s="441"/>
      <c r="P540" s="441"/>
      <c r="Q540" s="441"/>
      <c r="R540" s="441"/>
      <c r="S540" s="441"/>
      <c r="T540" s="441"/>
      <c r="U540" s="441"/>
      <c r="V540" s="441"/>
      <c r="W540" s="441"/>
      <c r="X540" s="441"/>
      <c r="Y540" s="441"/>
      <c r="Z540" s="441"/>
      <c r="AA540" s="441"/>
      <c r="AB540" s="441"/>
      <c r="AC540" s="441"/>
      <c r="AD540" s="441"/>
      <c r="AE540" s="441"/>
      <c r="AF540" s="441"/>
      <c r="AG540" s="441"/>
      <c r="AH540" s="441"/>
    </row>
    <row r="541" spans="1:34" ht="12.75" customHeight="1">
      <c r="A541" s="441"/>
      <c r="B541" s="441"/>
      <c r="C541" s="441"/>
      <c r="D541" s="441"/>
      <c r="E541" s="441"/>
      <c r="F541" s="441"/>
      <c r="G541" s="441"/>
      <c r="H541" s="441"/>
      <c r="I541" s="441"/>
      <c r="J541" s="441"/>
      <c r="K541" s="441"/>
      <c r="L541" s="441"/>
      <c r="M541" s="441"/>
      <c r="N541" s="441"/>
      <c r="O541" s="441"/>
      <c r="P541" s="441"/>
      <c r="Q541" s="441"/>
      <c r="R541" s="441"/>
      <c r="S541" s="441"/>
      <c r="T541" s="441"/>
      <c r="U541" s="441"/>
      <c r="V541" s="441"/>
      <c r="W541" s="441"/>
      <c r="X541" s="441"/>
      <c r="Y541" s="441"/>
      <c r="Z541" s="441"/>
      <c r="AA541" s="441"/>
      <c r="AB541" s="441"/>
      <c r="AC541" s="441"/>
      <c r="AD541" s="441"/>
      <c r="AE541" s="441"/>
      <c r="AF541" s="441"/>
      <c r="AG541" s="441"/>
      <c r="AH541" s="441"/>
    </row>
    <row r="542" spans="1:34" ht="12.75" customHeight="1">
      <c r="A542" s="441"/>
      <c r="B542" s="441"/>
      <c r="C542" s="441"/>
      <c r="D542" s="441"/>
      <c r="E542" s="441"/>
      <c r="F542" s="441"/>
      <c r="G542" s="441"/>
      <c r="H542" s="441"/>
      <c r="I542" s="441"/>
      <c r="J542" s="441"/>
      <c r="K542" s="441"/>
      <c r="L542" s="441"/>
      <c r="M542" s="441"/>
      <c r="N542" s="441"/>
      <c r="O542" s="441"/>
      <c r="P542" s="441"/>
      <c r="Q542" s="441"/>
      <c r="R542" s="441"/>
      <c r="S542" s="441"/>
      <c r="T542" s="441"/>
      <c r="U542" s="441"/>
      <c r="V542" s="441"/>
      <c r="W542" s="441"/>
      <c r="X542" s="441"/>
      <c r="Y542" s="441"/>
      <c r="Z542" s="441"/>
      <c r="AA542" s="441"/>
      <c r="AB542" s="441"/>
      <c r="AC542" s="441"/>
      <c r="AD542" s="441"/>
      <c r="AE542" s="441"/>
      <c r="AF542" s="441"/>
      <c r="AG542" s="441"/>
      <c r="AH542" s="441"/>
    </row>
    <row r="543" spans="1:34" ht="12.75" customHeight="1">
      <c r="A543" s="441"/>
      <c r="B543" s="441"/>
      <c r="C543" s="441"/>
      <c r="D543" s="441"/>
      <c r="E543" s="441"/>
      <c r="F543" s="441"/>
      <c r="G543" s="441"/>
      <c r="H543" s="441"/>
      <c r="I543" s="441"/>
      <c r="J543" s="441"/>
      <c r="K543" s="441"/>
      <c r="L543" s="441"/>
      <c r="M543" s="441"/>
      <c r="N543" s="441"/>
      <c r="O543" s="441"/>
      <c r="P543" s="441"/>
      <c r="Q543" s="441"/>
      <c r="R543" s="441"/>
      <c r="S543" s="441"/>
      <c r="T543" s="441"/>
      <c r="U543" s="441"/>
      <c r="V543" s="441"/>
      <c r="W543" s="441"/>
      <c r="X543" s="441"/>
      <c r="Y543" s="441"/>
      <c r="Z543" s="441"/>
      <c r="AA543" s="441"/>
      <c r="AB543" s="441"/>
      <c r="AC543" s="441"/>
      <c r="AD543" s="441"/>
      <c r="AE543" s="441"/>
      <c r="AF543" s="441"/>
      <c r="AG543" s="441"/>
      <c r="AH543" s="441"/>
    </row>
    <row r="544" spans="1:34" ht="12.75" customHeight="1">
      <c r="A544" s="441"/>
      <c r="B544" s="441"/>
      <c r="C544" s="441"/>
      <c r="D544" s="441"/>
      <c r="E544" s="441"/>
      <c r="F544" s="441"/>
      <c r="G544" s="441"/>
      <c r="H544" s="441"/>
      <c r="I544" s="441"/>
      <c r="J544" s="441"/>
      <c r="K544" s="441"/>
      <c r="L544" s="441"/>
      <c r="M544" s="441"/>
      <c r="N544" s="441"/>
      <c r="O544" s="441"/>
      <c r="P544" s="441"/>
      <c r="Q544" s="441"/>
      <c r="R544" s="441"/>
      <c r="S544" s="441"/>
      <c r="T544" s="441"/>
      <c r="U544" s="441"/>
      <c r="V544" s="441"/>
      <c r="W544" s="441"/>
      <c r="X544" s="441"/>
      <c r="Y544" s="441"/>
      <c r="Z544" s="441"/>
      <c r="AA544" s="441"/>
      <c r="AB544" s="441"/>
      <c r="AC544" s="441"/>
      <c r="AD544" s="441"/>
      <c r="AE544" s="441"/>
      <c r="AF544" s="441"/>
      <c r="AG544" s="441"/>
      <c r="AH544" s="441"/>
    </row>
    <row r="545" spans="1:34" ht="12.75" customHeight="1">
      <c r="A545" s="441"/>
      <c r="B545" s="441"/>
      <c r="C545" s="441"/>
      <c r="D545" s="441"/>
      <c r="E545" s="441"/>
      <c r="F545" s="441"/>
      <c r="G545" s="441"/>
      <c r="H545" s="441"/>
      <c r="I545" s="441"/>
      <c r="J545" s="441"/>
      <c r="K545" s="441"/>
      <c r="L545" s="441"/>
      <c r="M545" s="441"/>
      <c r="N545" s="441"/>
      <c r="O545" s="441"/>
      <c r="P545" s="441"/>
      <c r="Q545" s="441"/>
      <c r="R545" s="441"/>
      <c r="S545" s="441"/>
      <c r="T545" s="441"/>
      <c r="U545" s="441"/>
      <c r="V545" s="441"/>
      <c r="W545" s="441"/>
      <c r="X545" s="441"/>
      <c r="Y545" s="441"/>
      <c r="Z545" s="441"/>
      <c r="AA545" s="441"/>
      <c r="AB545" s="441"/>
      <c r="AC545" s="441"/>
      <c r="AD545" s="441"/>
      <c r="AE545" s="441"/>
      <c r="AF545" s="441"/>
      <c r="AG545" s="441"/>
      <c r="AH545" s="441"/>
    </row>
    <row r="546" spans="1:34" ht="12.75" customHeight="1">
      <c r="A546" s="441"/>
      <c r="B546" s="441"/>
      <c r="C546" s="441"/>
      <c r="D546" s="441"/>
      <c r="E546" s="441"/>
      <c r="F546" s="441"/>
      <c r="G546" s="441"/>
      <c r="H546" s="441"/>
      <c r="I546" s="441"/>
      <c r="J546" s="441"/>
      <c r="K546" s="441"/>
      <c r="L546" s="441"/>
      <c r="M546" s="441"/>
      <c r="N546" s="441"/>
      <c r="O546" s="441"/>
      <c r="P546" s="441"/>
      <c r="Q546" s="441"/>
      <c r="R546" s="441"/>
      <c r="S546" s="441"/>
      <c r="T546" s="441"/>
      <c r="U546" s="441"/>
      <c r="V546" s="441"/>
      <c r="W546" s="441"/>
      <c r="X546" s="441"/>
      <c r="Y546" s="441"/>
      <c r="Z546" s="441"/>
      <c r="AA546" s="441"/>
      <c r="AB546" s="441"/>
      <c r="AC546" s="441"/>
      <c r="AD546" s="441"/>
      <c r="AE546" s="441"/>
      <c r="AF546" s="441"/>
      <c r="AG546" s="441"/>
      <c r="AH546" s="441"/>
    </row>
    <row r="547" spans="1:34" ht="12.75" customHeight="1">
      <c r="A547" s="441"/>
      <c r="B547" s="441"/>
      <c r="C547" s="441"/>
      <c r="D547" s="441"/>
      <c r="E547" s="441"/>
      <c r="F547" s="441"/>
      <c r="G547" s="441"/>
      <c r="H547" s="441"/>
      <c r="I547" s="441"/>
      <c r="J547" s="441"/>
      <c r="K547" s="441"/>
      <c r="L547" s="441"/>
      <c r="M547" s="441"/>
      <c r="N547" s="441"/>
      <c r="O547" s="441"/>
      <c r="P547" s="441"/>
      <c r="Q547" s="441"/>
      <c r="R547" s="441"/>
      <c r="S547" s="441"/>
      <c r="T547" s="441"/>
      <c r="U547" s="441"/>
      <c r="V547" s="441"/>
      <c r="W547" s="441"/>
      <c r="X547" s="441"/>
      <c r="Y547" s="441"/>
      <c r="Z547" s="441"/>
      <c r="AA547" s="441"/>
      <c r="AB547" s="441"/>
      <c r="AC547" s="441"/>
      <c r="AD547" s="441"/>
      <c r="AE547" s="441"/>
      <c r="AF547" s="441"/>
      <c r="AG547" s="441"/>
      <c r="AH547" s="441"/>
    </row>
    <row r="548" spans="1:34" ht="12.75" customHeight="1">
      <c r="A548" s="441"/>
      <c r="B548" s="441"/>
      <c r="C548" s="441"/>
      <c r="D548" s="441"/>
      <c r="E548" s="441"/>
      <c r="F548" s="441"/>
      <c r="G548" s="441"/>
      <c r="H548" s="441"/>
      <c r="I548" s="441"/>
      <c r="J548" s="441"/>
      <c r="K548" s="441"/>
      <c r="L548" s="441"/>
      <c r="M548" s="441"/>
      <c r="N548" s="441"/>
      <c r="O548" s="441"/>
      <c r="P548" s="441"/>
      <c r="Q548" s="441"/>
      <c r="R548" s="441"/>
      <c r="S548" s="441"/>
      <c r="T548" s="441"/>
      <c r="U548" s="441"/>
      <c r="V548" s="441"/>
      <c r="W548" s="441"/>
      <c r="X548" s="441"/>
      <c r="Y548" s="441"/>
      <c r="Z548" s="441"/>
      <c r="AA548" s="441"/>
      <c r="AB548" s="441"/>
      <c r="AC548" s="441"/>
      <c r="AD548" s="441"/>
      <c r="AE548" s="441"/>
      <c r="AF548" s="441"/>
      <c r="AG548" s="441"/>
      <c r="AH548" s="441"/>
    </row>
    <row r="549" spans="1:34" ht="12.75" customHeight="1">
      <c r="A549" s="441"/>
      <c r="B549" s="441"/>
      <c r="C549" s="441"/>
      <c r="D549" s="441"/>
      <c r="E549" s="441"/>
      <c r="F549" s="441"/>
      <c r="G549" s="441"/>
      <c r="H549" s="441"/>
      <c r="I549" s="441"/>
      <c r="J549" s="441"/>
      <c r="K549" s="441"/>
      <c r="L549" s="441"/>
      <c r="M549" s="441"/>
      <c r="N549" s="441"/>
      <c r="O549" s="441"/>
      <c r="P549" s="441"/>
      <c r="Q549" s="441"/>
      <c r="R549" s="441"/>
      <c r="S549" s="441"/>
      <c r="T549" s="441"/>
      <c r="U549" s="441"/>
      <c r="V549" s="441"/>
      <c r="W549" s="441"/>
      <c r="X549" s="441"/>
      <c r="Y549" s="441"/>
      <c r="Z549" s="441"/>
      <c r="AA549" s="441"/>
      <c r="AB549" s="441"/>
      <c r="AC549" s="441"/>
      <c r="AD549" s="441"/>
      <c r="AE549" s="441"/>
      <c r="AF549" s="441"/>
      <c r="AG549" s="441"/>
      <c r="AH549" s="441"/>
    </row>
    <row r="550" spans="1:34" ht="12.75" customHeight="1">
      <c r="A550" s="441"/>
      <c r="B550" s="441"/>
      <c r="C550" s="441"/>
      <c r="D550" s="441"/>
      <c r="E550" s="441"/>
      <c r="F550" s="441"/>
      <c r="G550" s="441"/>
      <c r="H550" s="441"/>
      <c r="I550" s="441"/>
      <c r="J550" s="441"/>
      <c r="K550" s="441"/>
      <c r="L550" s="441"/>
      <c r="M550" s="441"/>
      <c r="N550" s="441"/>
      <c r="O550" s="441"/>
      <c r="P550" s="441"/>
      <c r="Q550" s="441"/>
      <c r="R550" s="441"/>
      <c r="S550" s="441"/>
      <c r="T550" s="441"/>
      <c r="U550" s="441"/>
      <c r="V550" s="441"/>
      <c r="W550" s="441"/>
      <c r="X550" s="441"/>
      <c r="Y550" s="441"/>
      <c r="Z550" s="441"/>
      <c r="AA550" s="441"/>
      <c r="AB550" s="441"/>
      <c r="AC550" s="441"/>
      <c r="AD550" s="441"/>
      <c r="AE550" s="441"/>
      <c r="AF550" s="441"/>
      <c r="AG550" s="441"/>
      <c r="AH550" s="441"/>
    </row>
    <row r="551" spans="1:34" ht="12.75" customHeight="1">
      <c r="A551" s="441"/>
      <c r="B551" s="441"/>
      <c r="C551" s="441"/>
      <c r="D551" s="441"/>
      <c r="E551" s="441"/>
      <c r="F551" s="441"/>
      <c r="G551" s="441"/>
      <c r="H551" s="441"/>
      <c r="I551" s="441"/>
      <c r="J551" s="441"/>
      <c r="K551" s="441"/>
      <c r="L551" s="441"/>
      <c r="M551" s="441"/>
      <c r="N551" s="441"/>
      <c r="O551" s="441"/>
      <c r="P551" s="441"/>
      <c r="Q551" s="441"/>
      <c r="R551" s="441"/>
      <c r="S551" s="441"/>
      <c r="T551" s="441"/>
      <c r="U551" s="441"/>
      <c r="V551" s="441"/>
      <c r="W551" s="441"/>
      <c r="X551" s="441"/>
      <c r="Y551" s="441"/>
      <c r="Z551" s="441"/>
      <c r="AA551" s="441"/>
      <c r="AB551" s="441"/>
      <c r="AC551" s="441"/>
      <c r="AD551" s="441"/>
      <c r="AE551" s="441"/>
      <c r="AF551" s="441"/>
      <c r="AG551" s="441"/>
      <c r="AH551" s="441"/>
    </row>
    <row r="552" spans="1:34" ht="12.75" customHeight="1">
      <c r="A552" s="441"/>
      <c r="B552" s="441"/>
      <c r="C552" s="441"/>
      <c r="D552" s="441"/>
      <c r="E552" s="441"/>
      <c r="F552" s="441"/>
      <c r="G552" s="441"/>
      <c r="H552" s="441"/>
      <c r="I552" s="441"/>
      <c r="J552" s="441"/>
      <c r="K552" s="441"/>
      <c r="L552" s="441"/>
      <c r="M552" s="441"/>
      <c r="N552" s="441"/>
      <c r="O552" s="441"/>
      <c r="P552" s="441"/>
      <c r="Q552" s="441"/>
      <c r="R552" s="441"/>
      <c r="S552" s="441"/>
      <c r="T552" s="441"/>
      <c r="U552" s="441"/>
      <c r="V552" s="441"/>
      <c r="W552" s="441"/>
      <c r="X552" s="441"/>
      <c r="Y552" s="441"/>
      <c r="Z552" s="441"/>
      <c r="AA552" s="441"/>
      <c r="AB552" s="441"/>
      <c r="AC552" s="441"/>
      <c r="AD552" s="441"/>
      <c r="AE552" s="441"/>
      <c r="AF552" s="441"/>
      <c r="AG552" s="441"/>
      <c r="AH552" s="441"/>
    </row>
    <row r="553" spans="1:34" ht="12.75" customHeight="1">
      <c r="A553" s="441"/>
      <c r="B553" s="441"/>
      <c r="C553" s="441"/>
      <c r="D553" s="441"/>
      <c r="E553" s="441"/>
      <c r="F553" s="441"/>
      <c r="G553" s="441"/>
      <c r="H553" s="441"/>
      <c r="I553" s="441"/>
      <c r="J553" s="441"/>
      <c r="K553" s="441"/>
      <c r="L553" s="441"/>
      <c r="M553" s="441"/>
      <c r="N553" s="441"/>
      <c r="O553" s="441"/>
      <c r="P553" s="441"/>
      <c r="Q553" s="441"/>
      <c r="R553" s="441"/>
      <c r="S553" s="441"/>
      <c r="T553" s="441"/>
      <c r="U553" s="441"/>
      <c r="V553" s="441"/>
      <c r="W553" s="441"/>
      <c r="X553" s="441"/>
      <c r="Y553" s="441"/>
      <c r="Z553" s="441"/>
      <c r="AA553" s="441"/>
      <c r="AB553" s="441"/>
      <c r="AC553" s="441"/>
      <c r="AD553" s="441"/>
      <c r="AE553" s="441"/>
      <c r="AF553" s="441"/>
      <c r="AG553" s="441"/>
      <c r="AH553" s="441"/>
    </row>
    <row r="554" spans="1:34" ht="12.75" customHeight="1">
      <c r="A554" s="441"/>
      <c r="B554" s="441"/>
      <c r="C554" s="441"/>
      <c r="D554" s="441"/>
      <c r="E554" s="441"/>
      <c r="F554" s="441"/>
      <c r="G554" s="441"/>
      <c r="H554" s="441"/>
      <c r="I554" s="441"/>
      <c r="J554" s="441"/>
      <c r="K554" s="441"/>
      <c r="L554" s="441"/>
      <c r="M554" s="441"/>
      <c r="N554" s="441"/>
      <c r="O554" s="441"/>
      <c r="P554" s="441"/>
      <c r="Q554" s="441"/>
      <c r="R554" s="441"/>
      <c r="S554" s="441"/>
      <c r="T554" s="441"/>
      <c r="U554" s="441"/>
      <c r="V554" s="441"/>
      <c r="W554" s="441"/>
      <c r="X554" s="441"/>
      <c r="Y554" s="441"/>
      <c r="Z554" s="441"/>
      <c r="AA554" s="441"/>
      <c r="AB554" s="441"/>
      <c r="AC554" s="441"/>
      <c r="AD554" s="441"/>
      <c r="AE554" s="441"/>
      <c r="AF554" s="441"/>
      <c r="AG554" s="441"/>
      <c r="AH554" s="441"/>
    </row>
    <row r="555" spans="1:34" ht="12.75" customHeight="1">
      <c r="A555" s="441"/>
      <c r="B555" s="441"/>
      <c r="C555" s="441"/>
      <c r="D555" s="441"/>
      <c r="E555" s="441"/>
      <c r="F555" s="441"/>
      <c r="G555" s="441"/>
      <c r="H555" s="441"/>
      <c r="I555" s="441"/>
      <c r="J555" s="441"/>
      <c r="K555" s="441"/>
      <c r="L555" s="441"/>
      <c r="M555" s="441"/>
      <c r="N555" s="441"/>
      <c r="O555" s="441"/>
      <c r="P555" s="441"/>
      <c r="Q555" s="441"/>
      <c r="R555" s="441"/>
      <c r="S555" s="441"/>
      <c r="T555" s="441"/>
      <c r="U555" s="441"/>
      <c r="V555" s="441"/>
      <c r="W555" s="441"/>
      <c r="X555" s="441"/>
      <c r="Y555" s="441"/>
      <c r="Z555" s="441"/>
      <c r="AA555" s="441"/>
      <c r="AB555" s="441"/>
      <c r="AC555" s="441"/>
      <c r="AD555" s="441"/>
      <c r="AE555" s="441"/>
      <c r="AF555" s="441"/>
      <c r="AG555" s="441"/>
      <c r="AH555" s="441"/>
    </row>
    <row r="556" spans="1:34" ht="12.75" customHeight="1">
      <c r="A556" s="441"/>
      <c r="B556" s="441"/>
      <c r="C556" s="441"/>
      <c r="D556" s="441"/>
      <c r="E556" s="441"/>
      <c r="F556" s="441"/>
      <c r="G556" s="441"/>
      <c r="H556" s="441"/>
      <c r="I556" s="441"/>
      <c r="J556" s="441"/>
      <c r="K556" s="441"/>
      <c r="L556" s="441"/>
      <c r="M556" s="441"/>
      <c r="N556" s="441"/>
      <c r="O556" s="441"/>
      <c r="P556" s="441"/>
      <c r="Q556" s="441"/>
      <c r="R556" s="441"/>
      <c r="S556" s="441"/>
      <c r="T556" s="441"/>
      <c r="U556" s="441"/>
      <c r="V556" s="441"/>
      <c r="W556" s="441"/>
      <c r="X556" s="441"/>
      <c r="Y556" s="441"/>
      <c r="Z556" s="441"/>
      <c r="AA556" s="441"/>
      <c r="AB556" s="441"/>
      <c r="AC556" s="441"/>
      <c r="AD556" s="441"/>
      <c r="AE556" s="441"/>
      <c r="AF556" s="441"/>
      <c r="AG556" s="441"/>
      <c r="AH556" s="441"/>
    </row>
    <row r="557" spans="1:34" ht="12.75" customHeight="1">
      <c r="A557" s="441"/>
      <c r="B557" s="441"/>
      <c r="C557" s="441"/>
      <c r="D557" s="441"/>
      <c r="E557" s="441"/>
      <c r="F557" s="441"/>
      <c r="G557" s="441"/>
      <c r="H557" s="441"/>
      <c r="I557" s="441"/>
      <c r="J557" s="441"/>
      <c r="K557" s="441"/>
      <c r="L557" s="441"/>
      <c r="M557" s="441"/>
      <c r="N557" s="441"/>
      <c r="O557" s="441"/>
      <c r="P557" s="441"/>
      <c r="Q557" s="441"/>
      <c r="R557" s="441"/>
      <c r="S557" s="441"/>
      <c r="T557" s="441"/>
      <c r="U557" s="441"/>
      <c r="V557" s="441"/>
      <c r="W557" s="441"/>
      <c r="X557" s="441"/>
      <c r="Y557" s="441"/>
      <c r="Z557" s="441"/>
      <c r="AA557" s="441"/>
      <c r="AB557" s="441"/>
      <c r="AC557" s="441"/>
      <c r="AD557" s="441"/>
      <c r="AE557" s="441"/>
      <c r="AF557" s="441"/>
      <c r="AG557" s="441"/>
      <c r="AH557" s="441"/>
    </row>
    <row r="558" spans="1:34" ht="12.75" customHeight="1">
      <c r="A558" s="441"/>
      <c r="B558" s="441"/>
      <c r="C558" s="441"/>
      <c r="D558" s="441"/>
      <c r="E558" s="441"/>
      <c r="F558" s="441"/>
      <c r="G558" s="441"/>
      <c r="H558" s="441"/>
      <c r="I558" s="441"/>
      <c r="J558" s="441"/>
      <c r="K558" s="441"/>
      <c r="L558" s="441"/>
      <c r="M558" s="441"/>
      <c r="N558" s="441"/>
      <c r="O558" s="441"/>
      <c r="P558" s="441"/>
      <c r="Q558" s="441"/>
      <c r="R558" s="441"/>
      <c r="S558" s="441"/>
      <c r="T558" s="441"/>
      <c r="U558" s="441"/>
      <c r="V558" s="441"/>
      <c r="W558" s="441"/>
      <c r="X558" s="441"/>
      <c r="Y558" s="441"/>
      <c r="Z558" s="441"/>
      <c r="AA558" s="441"/>
      <c r="AB558" s="441"/>
      <c r="AC558" s="441"/>
      <c r="AD558" s="441"/>
      <c r="AE558" s="441"/>
      <c r="AF558" s="441"/>
      <c r="AG558" s="441"/>
      <c r="AH558" s="441"/>
    </row>
    <row r="559" spans="1:34" ht="12.75" customHeight="1">
      <c r="A559" s="441"/>
      <c r="B559" s="441"/>
      <c r="C559" s="441"/>
      <c r="D559" s="441"/>
      <c r="E559" s="441"/>
      <c r="F559" s="441"/>
      <c r="G559" s="441"/>
      <c r="H559" s="441"/>
      <c r="I559" s="441"/>
      <c r="J559" s="441"/>
      <c r="K559" s="441"/>
      <c r="L559" s="441"/>
      <c r="M559" s="441"/>
      <c r="N559" s="441"/>
      <c r="O559" s="441"/>
      <c r="P559" s="441"/>
      <c r="Q559" s="441"/>
      <c r="R559" s="441"/>
      <c r="S559" s="441"/>
      <c r="T559" s="441"/>
      <c r="U559" s="441"/>
      <c r="V559" s="441"/>
      <c r="W559" s="441"/>
      <c r="X559" s="441"/>
      <c r="Y559" s="441"/>
      <c r="Z559" s="441"/>
      <c r="AA559" s="441"/>
      <c r="AB559" s="441"/>
      <c r="AC559" s="441"/>
      <c r="AD559" s="441"/>
      <c r="AE559" s="441"/>
      <c r="AF559" s="441"/>
      <c r="AG559" s="441"/>
      <c r="AH559" s="441"/>
    </row>
    <row r="560" spans="1:34" ht="12.75" customHeight="1">
      <c r="A560" s="441"/>
      <c r="B560" s="441"/>
      <c r="C560" s="441"/>
      <c r="D560" s="441"/>
      <c r="E560" s="441"/>
      <c r="F560" s="441"/>
      <c r="G560" s="441"/>
      <c r="H560" s="441"/>
      <c r="I560" s="441"/>
      <c r="J560" s="441"/>
      <c r="K560" s="441"/>
      <c r="L560" s="441"/>
      <c r="M560" s="441"/>
      <c r="N560" s="441"/>
      <c r="O560" s="441"/>
      <c r="P560" s="441"/>
      <c r="Q560" s="441"/>
      <c r="R560" s="441"/>
      <c r="S560" s="441"/>
      <c r="T560" s="441"/>
      <c r="U560" s="441"/>
      <c r="V560" s="441"/>
      <c r="W560" s="441"/>
      <c r="X560" s="441"/>
      <c r="Y560" s="441"/>
      <c r="Z560" s="441"/>
      <c r="AA560" s="441"/>
      <c r="AB560" s="441"/>
      <c r="AC560" s="441"/>
      <c r="AD560" s="441"/>
      <c r="AE560" s="441"/>
      <c r="AF560" s="441"/>
      <c r="AG560" s="441"/>
      <c r="AH560" s="441"/>
    </row>
    <row r="561" spans="1:34" ht="12.75" customHeight="1">
      <c r="A561" s="441"/>
      <c r="B561" s="441"/>
      <c r="C561" s="441"/>
      <c r="D561" s="441"/>
      <c r="E561" s="441"/>
      <c r="F561" s="441"/>
      <c r="G561" s="441"/>
      <c r="H561" s="441"/>
      <c r="I561" s="441"/>
      <c r="J561" s="441"/>
      <c r="K561" s="441"/>
      <c r="L561" s="441"/>
      <c r="M561" s="441"/>
      <c r="N561" s="441"/>
      <c r="O561" s="441"/>
      <c r="P561" s="441"/>
      <c r="Q561" s="441"/>
      <c r="R561" s="441"/>
      <c r="S561" s="441"/>
      <c r="T561" s="441"/>
      <c r="U561" s="441"/>
      <c r="V561" s="441"/>
      <c r="W561" s="441"/>
      <c r="X561" s="441"/>
      <c r="Y561" s="441"/>
      <c r="Z561" s="441"/>
      <c r="AA561" s="441"/>
      <c r="AB561" s="441"/>
      <c r="AC561" s="441"/>
      <c r="AD561" s="441"/>
      <c r="AE561" s="441"/>
      <c r="AF561" s="441"/>
      <c r="AG561" s="441"/>
      <c r="AH561" s="441"/>
    </row>
    <row r="562" spans="1:34" ht="12.75" customHeight="1">
      <c r="A562" s="441"/>
      <c r="B562" s="441"/>
      <c r="C562" s="441"/>
      <c r="D562" s="441"/>
      <c r="E562" s="441"/>
      <c r="F562" s="441"/>
      <c r="G562" s="441"/>
      <c r="H562" s="441"/>
      <c r="I562" s="441"/>
      <c r="J562" s="441"/>
      <c r="K562" s="441"/>
      <c r="L562" s="441"/>
      <c r="M562" s="441"/>
      <c r="N562" s="441"/>
      <c r="O562" s="441"/>
      <c r="P562" s="441"/>
      <c r="Q562" s="441"/>
      <c r="R562" s="441"/>
      <c r="S562" s="441"/>
      <c r="T562" s="441"/>
      <c r="U562" s="441"/>
      <c r="V562" s="441"/>
      <c r="W562" s="441"/>
      <c r="X562" s="441"/>
      <c r="Y562" s="441"/>
      <c r="Z562" s="441"/>
      <c r="AA562" s="441"/>
      <c r="AB562" s="441"/>
      <c r="AC562" s="441"/>
      <c r="AD562" s="441"/>
      <c r="AE562" s="441"/>
      <c r="AF562" s="441"/>
      <c r="AG562" s="441"/>
      <c r="AH562" s="441"/>
    </row>
    <row r="563" spans="1:34" ht="12.75" customHeight="1">
      <c r="A563" s="441"/>
      <c r="B563" s="441"/>
      <c r="C563" s="441"/>
      <c r="D563" s="441"/>
      <c r="E563" s="441"/>
      <c r="F563" s="441"/>
      <c r="G563" s="441"/>
      <c r="H563" s="441"/>
      <c r="I563" s="441"/>
      <c r="J563" s="441"/>
      <c r="K563" s="441"/>
      <c r="L563" s="441"/>
      <c r="M563" s="441"/>
      <c r="N563" s="441"/>
      <c r="O563" s="441"/>
      <c r="P563" s="441"/>
      <c r="Q563" s="441"/>
      <c r="R563" s="441"/>
      <c r="S563" s="441"/>
      <c r="T563" s="441"/>
      <c r="U563" s="441"/>
      <c r="V563" s="441"/>
      <c r="W563" s="441"/>
      <c r="X563" s="441"/>
      <c r="Y563" s="441"/>
      <c r="Z563" s="441"/>
      <c r="AA563" s="441"/>
      <c r="AB563" s="441"/>
      <c r="AC563" s="441"/>
      <c r="AD563" s="441"/>
      <c r="AE563" s="441"/>
      <c r="AF563" s="441"/>
      <c r="AG563" s="441"/>
      <c r="AH563" s="441"/>
    </row>
    <row r="564" spans="1:34" ht="12.75" customHeight="1">
      <c r="A564" s="441"/>
      <c r="B564" s="441"/>
      <c r="C564" s="441"/>
      <c r="D564" s="441"/>
      <c r="E564" s="441"/>
      <c r="F564" s="441"/>
      <c r="G564" s="441"/>
      <c r="H564" s="441"/>
      <c r="I564" s="441"/>
      <c r="J564" s="441"/>
      <c r="K564" s="441"/>
      <c r="L564" s="441"/>
      <c r="M564" s="441"/>
      <c r="N564" s="441"/>
      <c r="O564" s="441"/>
      <c r="P564" s="441"/>
      <c r="Q564" s="441"/>
      <c r="R564" s="441"/>
      <c r="S564" s="441"/>
      <c r="T564" s="441"/>
      <c r="U564" s="441"/>
      <c r="V564" s="441"/>
      <c r="W564" s="441"/>
      <c r="X564" s="441"/>
      <c r="Y564" s="441"/>
      <c r="Z564" s="441"/>
      <c r="AA564" s="441"/>
      <c r="AB564" s="441"/>
      <c r="AC564" s="441"/>
      <c r="AD564" s="441"/>
      <c r="AE564" s="441"/>
      <c r="AF564" s="441"/>
      <c r="AG564" s="441"/>
      <c r="AH564" s="441"/>
    </row>
    <row r="565" spans="1:34" ht="12.75" customHeight="1">
      <c r="A565" s="441"/>
      <c r="B565" s="441"/>
      <c r="C565" s="441"/>
      <c r="D565" s="441"/>
      <c r="E565" s="441"/>
      <c r="F565" s="441"/>
      <c r="G565" s="441"/>
      <c r="H565" s="441"/>
      <c r="I565" s="441"/>
      <c r="J565" s="441"/>
      <c r="K565" s="441"/>
      <c r="L565" s="441"/>
      <c r="M565" s="441"/>
      <c r="N565" s="441"/>
      <c r="O565" s="441"/>
      <c r="P565" s="441"/>
      <c r="Q565" s="441"/>
      <c r="R565" s="441"/>
      <c r="S565" s="441"/>
      <c r="T565" s="441"/>
      <c r="U565" s="441"/>
      <c r="V565" s="441"/>
      <c r="W565" s="441"/>
      <c r="X565" s="441"/>
      <c r="Y565" s="441"/>
      <c r="Z565" s="441"/>
      <c r="AA565" s="441"/>
      <c r="AB565" s="441"/>
      <c r="AC565" s="441"/>
      <c r="AD565" s="441"/>
      <c r="AE565" s="441"/>
      <c r="AF565" s="441"/>
      <c r="AG565" s="441"/>
      <c r="AH565" s="441"/>
    </row>
    <row r="566" spans="1:34" ht="12.75" customHeight="1">
      <c r="A566" s="441"/>
      <c r="B566" s="441"/>
      <c r="C566" s="441"/>
      <c r="D566" s="441"/>
      <c r="E566" s="441"/>
      <c r="F566" s="441"/>
      <c r="G566" s="441"/>
      <c r="H566" s="441"/>
      <c r="I566" s="441"/>
      <c r="J566" s="441"/>
      <c r="K566" s="441"/>
      <c r="L566" s="441"/>
      <c r="M566" s="441"/>
      <c r="N566" s="441"/>
      <c r="O566" s="441"/>
      <c r="P566" s="441"/>
      <c r="Q566" s="441"/>
      <c r="R566" s="441"/>
      <c r="S566" s="441"/>
      <c r="T566" s="441"/>
      <c r="U566" s="441"/>
      <c r="V566" s="441"/>
      <c r="W566" s="441"/>
      <c r="X566" s="441"/>
      <c r="Y566" s="441"/>
      <c r="Z566" s="441"/>
      <c r="AA566" s="441"/>
      <c r="AB566" s="441"/>
      <c r="AC566" s="441"/>
      <c r="AD566" s="441"/>
      <c r="AE566" s="441"/>
      <c r="AF566" s="441"/>
      <c r="AG566" s="441"/>
      <c r="AH566" s="441"/>
    </row>
    <row r="567" spans="1:34" ht="12.75" customHeight="1">
      <c r="A567" s="441"/>
      <c r="B567" s="441"/>
      <c r="C567" s="441"/>
      <c r="D567" s="441"/>
      <c r="E567" s="441"/>
      <c r="F567" s="441"/>
      <c r="G567" s="441"/>
      <c r="H567" s="441"/>
      <c r="I567" s="441"/>
      <c r="J567" s="441"/>
      <c r="K567" s="441"/>
      <c r="L567" s="441"/>
      <c r="M567" s="441"/>
      <c r="N567" s="441"/>
      <c r="O567" s="441"/>
      <c r="P567" s="441"/>
      <c r="Q567" s="441"/>
      <c r="R567" s="441"/>
      <c r="S567" s="441"/>
      <c r="T567" s="441"/>
      <c r="U567" s="441"/>
      <c r="V567" s="441"/>
      <c r="W567" s="441"/>
      <c r="X567" s="441"/>
      <c r="Y567" s="441"/>
      <c r="Z567" s="441"/>
      <c r="AA567" s="441"/>
      <c r="AB567" s="441"/>
      <c r="AC567" s="441"/>
      <c r="AD567" s="441"/>
      <c r="AE567" s="441"/>
      <c r="AF567" s="441"/>
      <c r="AG567" s="441"/>
      <c r="AH567" s="441"/>
    </row>
    <row r="568" spans="1:34" ht="12.75" customHeight="1">
      <c r="A568" s="441"/>
      <c r="B568" s="441"/>
      <c r="C568" s="441"/>
      <c r="D568" s="441"/>
      <c r="E568" s="441"/>
      <c r="F568" s="441"/>
      <c r="G568" s="441"/>
      <c r="H568" s="441"/>
      <c r="I568" s="441"/>
      <c r="J568" s="441"/>
      <c r="K568" s="441"/>
      <c r="L568" s="441"/>
      <c r="M568" s="441"/>
      <c r="N568" s="441"/>
      <c r="O568" s="441"/>
      <c r="P568" s="441"/>
      <c r="Q568" s="441"/>
      <c r="R568" s="441"/>
      <c r="S568" s="441"/>
      <c r="T568" s="441"/>
      <c r="U568" s="441"/>
      <c r="V568" s="441"/>
      <c r="W568" s="441"/>
      <c r="X568" s="441"/>
      <c r="Y568" s="441"/>
      <c r="Z568" s="441"/>
      <c r="AA568" s="441"/>
      <c r="AB568" s="441"/>
      <c r="AC568" s="441"/>
      <c r="AD568" s="441"/>
      <c r="AE568" s="441"/>
      <c r="AF568" s="441"/>
      <c r="AG568" s="441"/>
      <c r="AH568" s="441"/>
    </row>
    <row r="569" spans="1:34" ht="12.75" customHeight="1">
      <c r="A569" s="441"/>
      <c r="B569" s="441"/>
      <c r="C569" s="441"/>
      <c r="D569" s="441"/>
      <c r="E569" s="441"/>
      <c r="F569" s="441"/>
      <c r="G569" s="441"/>
      <c r="H569" s="441"/>
      <c r="I569" s="441"/>
      <c r="J569" s="441"/>
      <c r="K569" s="441"/>
      <c r="L569" s="441"/>
      <c r="M569" s="441"/>
      <c r="N569" s="441"/>
      <c r="O569" s="441"/>
      <c r="P569" s="441"/>
      <c r="Q569" s="441"/>
      <c r="R569" s="441"/>
      <c r="S569" s="441"/>
      <c r="T569" s="441"/>
      <c r="U569" s="441"/>
      <c r="V569" s="441"/>
      <c r="W569" s="441"/>
      <c r="X569" s="441"/>
      <c r="Y569" s="441"/>
      <c r="Z569" s="441"/>
      <c r="AA569" s="441"/>
      <c r="AB569" s="441"/>
      <c r="AC569" s="441"/>
      <c r="AD569" s="441"/>
      <c r="AE569" s="441"/>
      <c r="AF569" s="441"/>
      <c r="AG569" s="441"/>
      <c r="AH569" s="441"/>
    </row>
    <row r="570" spans="1:34" ht="12.75" customHeight="1">
      <c r="A570" s="441"/>
      <c r="B570" s="441"/>
      <c r="C570" s="441"/>
      <c r="D570" s="441"/>
      <c r="E570" s="441"/>
      <c r="F570" s="441"/>
      <c r="G570" s="441"/>
      <c r="H570" s="441"/>
      <c r="I570" s="441"/>
      <c r="J570" s="441"/>
      <c r="K570" s="441"/>
      <c r="L570" s="441"/>
      <c r="M570" s="441"/>
      <c r="N570" s="441"/>
      <c r="O570" s="441"/>
      <c r="P570" s="441"/>
      <c r="Q570" s="441"/>
      <c r="R570" s="441"/>
      <c r="S570" s="441"/>
      <c r="T570" s="441"/>
      <c r="U570" s="441"/>
      <c r="V570" s="441"/>
      <c r="W570" s="441"/>
      <c r="X570" s="441"/>
      <c r="Y570" s="441"/>
      <c r="Z570" s="441"/>
      <c r="AA570" s="441"/>
      <c r="AB570" s="441"/>
      <c r="AC570" s="441"/>
      <c r="AD570" s="441"/>
      <c r="AE570" s="441"/>
      <c r="AF570" s="441"/>
      <c r="AG570" s="441"/>
      <c r="AH570" s="441"/>
    </row>
    <row r="571" spans="1:34" ht="12.75" customHeight="1">
      <c r="A571" s="441"/>
      <c r="B571" s="441"/>
      <c r="C571" s="441"/>
      <c r="D571" s="441"/>
      <c r="E571" s="441"/>
      <c r="F571" s="441"/>
      <c r="G571" s="441"/>
      <c r="H571" s="441"/>
      <c r="I571" s="441"/>
      <c r="J571" s="441"/>
      <c r="K571" s="441"/>
      <c r="L571" s="441"/>
      <c r="M571" s="441"/>
      <c r="N571" s="441"/>
      <c r="O571" s="441"/>
      <c r="P571" s="441"/>
      <c r="Q571" s="441"/>
      <c r="R571" s="441"/>
      <c r="S571" s="441"/>
      <c r="T571" s="441"/>
      <c r="U571" s="441"/>
      <c r="V571" s="441"/>
      <c r="W571" s="441"/>
      <c r="X571" s="441"/>
      <c r="Y571" s="441"/>
      <c r="Z571" s="441"/>
      <c r="AA571" s="441"/>
      <c r="AB571" s="441"/>
      <c r="AC571" s="441"/>
      <c r="AD571" s="441"/>
      <c r="AE571" s="441"/>
      <c r="AF571" s="441"/>
      <c r="AG571" s="441"/>
      <c r="AH571" s="441"/>
    </row>
    <row r="572" spans="1:34" ht="12.75" customHeight="1">
      <c r="A572" s="441"/>
      <c r="B572" s="441"/>
      <c r="C572" s="441"/>
      <c r="D572" s="441"/>
      <c r="E572" s="441"/>
      <c r="F572" s="441"/>
      <c r="G572" s="441"/>
      <c r="H572" s="441"/>
      <c r="I572" s="441"/>
      <c r="J572" s="441"/>
      <c r="K572" s="441"/>
      <c r="L572" s="441"/>
      <c r="M572" s="441"/>
      <c r="N572" s="441"/>
      <c r="O572" s="441"/>
      <c r="P572" s="441"/>
      <c r="Q572" s="441"/>
      <c r="R572" s="441"/>
      <c r="S572" s="441"/>
      <c r="T572" s="441"/>
      <c r="U572" s="441"/>
      <c r="V572" s="441"/>
      <c r="W572" s="441"/>
      <c r="X572" s="441"/>
      <c r="Y572" s="441"/>
      <c r="Z572" s="441"/>
      <c r="AA572" s="441"/>
      <c r="AB572" s="441"/>
      <c r="AC572" s="441"/>
      <c r="AD572" s="441"/>
      <c r="AE572" s="441"/>
      <c r="AF572" s="441"/>
      <c r="AG572" s="441"/>
      <c r="AH572" s="441"/>
    </row>
    <row r="573" spans="1:34" ht="12.75" customHeight="1">
      <c r="A573" s="441"/>
      <c r="B573" s="441"/>
      <c r="C573" s="441"/>
      <c r="D573" s="441"/>
      <c r="E573" s="441"/>
      <c r="F573" s="441"/>
      <c r="G573" s="441"/>
      <c r="H573" s="441"/>
      <c r="I573" s="441"/>
      <c r="J573" s="441"/>
      <c r="K573" s="441"/>
      <c r="L573" s="441"/>
      <c r="M573" s="441"/>
      <c r="N573" s="441"/>
      <c r="O573" s="441"/>
      <c r="P573" s="441"/>
      <c r="Q573" s="441"/>
      <c r="R573" s="441"/>
      <c r="S573" s="441"/>
      <c r="T573" s="441"/>
      <c r="U573" s="441"/>
      <c r="V573" s="441"/>
      <c r="W573" s="441"/>
      <c r="X573" s="441"/>
      <c r="Y573" s="441"/>
      <c r="Z573" s="441"/>
      <c r="AA573" s="441"/>
      <c r="AB573" s="441"/>
      <c r="AC573" s="441"/>
      <c r="AD573" s="441"/>
      <c r="AE573" s="441"/>
      <c r="AF573" s="441"/>
      <c r="AG573" s="441"/>
      <c r="AH573" s="441"/>
    </row>
    <row r="574" spans="1:34" ht="12.75" customHeight="1">
      <c r="A574" s="441"/>
      <c r="B574" s="441"/>
      <c r="C574" s="441"/>
      <c r="D574" s="441"/>
      <c r="E574" s="441"/>
      <c r="F574" s="441"/>
      <c r="G574" s="441"/>
      <c r="H574" s="441"/>
      <c r="I574" s="441"/>
      <c r="J574" s="441"/>
      <c r="K574" s="441"/>
      <c r="L574" s="441"/>
      <c r="M574" s="441"/>
      <c r="N574" s="441"/>
      <c r="O574" s="441"/>
      <c r="P574" s="441"/>
      <c r="Q574" s="441"/>
      <c r="R574" s="441"/>
      <c r="S574" s="441"/>
      <c r="T574" s="441"/>
      <c r="U574" s="441"/>
      <c r="V574" s="441"/>
      <c r="W574" s="441"/>
      <c r="X574" s="441"/>
      <c r="Y574" s="441"/>
      <c r="Z574" s="441"/>
      <c r="AA574" s="441"/>
      <c r="AB574" s="441"/>
      <c r="AC574" s="441"/>
      <c r="AD574" s="441"/>
      <c r="AE574" s="441"/>
      <c r="AF574" s="441"/>
      <c r="AG574" s="441"/>
      <c r="AH574" s="441"/>
    </row>
    <row r="575" spans="1:34" ht="12.75" customHeight="1">
      <c r="A575" s="441"/>
      <c r="B575" s="441"/>
      <c r="C575" s="441"/>
      <c r="D575" s="441"/>
      <c r="E575" s="441"/>
      <c r="F575" s="441"/>
      <c r="G575" s="441"/>
      <c r="H575" s="441"/>
      <c r="I575" s="441"/>
      <c r="J575" s="441"/>
      <c r="K575" s="441"/>
      <c r="L575" s="441"/>
      <c r="M575" s="441"/>
      <c r="N575" s="441"/>
      <c r="O575" s="441"/>
      <c r="P575" s="441"/>
      <c r="Q575" s="441"/>
      <c r="R575" s="441"/>
      <c r="S575" s="441"/>
      <c r="T575" s="441"/>
      <c r="U575" s="441"/>
      <c r="V575" s="441"/>
      <c r="W575" s="441"/>
      <c r="X575" s="441"/>
      <c r="Y575" s="441"/>
      <c r="Z575" s="441"/>
      <c r="AA575" s="441"/>
      <c r="AB575" s="441"/>
      <c r="AC575" s="441"/>
      <c r="AD575" s="441"/>
      <c r="AE575" s="441"/>
      <c r="AF575" s="441"/>
      <c r="AG575" s="441"/>
      <c r="AH575" s="441"/>
    </row>
    <row r="576" spans="1:34" ht="12.75" customHeight="1">
      <c r="A576" s="441"/>
      <c r="B576" s="441"/>
      <c r="C576" s="441"/>
      <c r="D576" s="441"/>
      <c r="E576" s="441"/>
      <c r="F576" s="441"/>
      <c r="G576" s="441"/>
      <c r="H576" s="441"/>
      <c r="I576" s="441"/>
      <c r="J576" s="441"/>
      <c r="K576" s="441"/>
      <c r="L576" s="441"/>
      <c r="M576" s="441"/>
      <c r="N576" s="441"/>
      <c r="O576" s="441"/>
      <c r="P576" s="441"/>
      <c r="Q576" s="441"/>
      <c r="R576" s="441"/>
      <c r="S576" s="441"/>
      <c r="T576" s="441"/>
      <c r="U576" s="441"/>
      <c r="V576" s="441"/>
      <c r="W576" s="441"/>
      <c r="X576" s="441"/>
      <c r="Y576" s="441"/>
      <c r="Z576" s="441"/>
      <c r="AA576" s="441"/>
      <c r="AB576" s="441"/>
      <c r="AC576" s="441"/>
      <c r="AD576" s="441"/>
      <c r="AE576" s="441"/>
      <c r="AF576" s="441"/>
      <c r="AG576" s="441"/>
      <c r="AH576" s="441"/>
    </row>
    <row r="577" spans="1:34" ht="12.75" customHeight="1">
      <c r="A577" s="441"/>
      <c r="B577" s="441"/>
      <c r="C577" s="441"/>
      <c r="D577" s="441"/>
      <c r="E577" s="441"/>
      <c r="F577" s="441"/>
      <c r="G577" s="441"/>
      <c r="H577" s="441"/>
      <c r="I577" s="441"/>
      <c r="J577" s="441"/>
      <c r="K577" s="441"/>
      <c r="L577" s="441"/>
      <c r="M577" s="441"/>
      <c r="N577" s="441"/>
      <c r="O577" s="441"/>
      <c r="P577" s="441"/>
      <c r="Q577" s="441"/>
      <c r="R577" s="441"/>
      <c r="S577" s="441"/>
      <c r="T577" s="441"/>
      <c r="U577" s="441"/>
      <c r="V577" s="441"/>
      <c r="W577" s="441"/>
      <c r="X577" s="441"/>
      <c r="Y577" s="441"/>
      <c r="Z577" s="441"/>
      <c r="AA577" s="441"/>
      <c r="AB577" s="441"/>
      <c r="AC577" s="441"/>
      <c r="AD577" s="441"/>
      <c r="AE577" s="441"/>
      <c r="AF577" s="441"/>
      <c r="AG577" s="441"/>
      <c r="AH577" s="441"/>
    </row>
    <row r="578" spans="1:34" ht="12.75" customHeight="1">
      <c r="A578" s="441"/>
      <c r="B578" s="441"/>
      <c r="C578" s="441"/>
      <c r="D578" s="441"/>
      <c r="E578" s="441"/>
      <c r="F578" s="441"/>
      <c r="G578" s="441"/>
      <c r="H578" s="441"/>
      <c r="I578" s="441"/>
      <c r="J578" s="441"/>
      <c r="K578" s="441"/>
      <c r="L578" s="441"/>
      <c r="M578" s="441"/>
      <c r="N578" s="441"/>
      <c r="O578" s="441"/>
      <c r="P578" s="441"/>
      <c r="Q578" s="441"/>
      <c r="R578" s="441"/>
      <c r="S578" s="441"/>
      <c r="T578" s="441"/>
      <c r="U578" s="441"/>
      <c r="V578" s="441"/>
      <c r="W578" s="441"/>
      <c r="X578" s="441"/>
      <c r="Y578" s="441"/>
      <c r="Z578" s="441"/>
      <c r="AA578" s="441"/>
      <c r="AB578" s="441"/>
      <c r="AC578" s="441"/>
      <c r="AD578" s="441"/>
      <c r="AE578" s="441"/>
      <c r="AF578" s="441"/>
      <c r="AG578" s="441"/>
      <c r="AH578" s="441"/>
    </row>
    <row r="579" spans="1:34" ht="12.75" customHeight="1">
      <c r="A579" s="441"/>
      <c r="B579" s="441"/>
      <c r="C579" s="441"/>
      <c r="D579" s="441"/>
      <c r="E579" s="441"/>
      <c r="F579" s="441"/>
      <c r="G579" s="441"/>
      <c r="H579" s="441"/>
      <c r="I579" s="441"/>
      <c r="J579" s="441"/>
      <c r="K579" s="441"/>
      <c r="L579" s="441"/>
      <c r="M579" s="441"/>
      <c r="N579" s="441"/>
      <c r="O579" s="441"/>
      <c r="P579" s="441"/>
      <c r="Q579" s="441"/>
      <c r="R579" s="441"/>
      <c r="S579" s="441"/>
      <c r="T579" s="441"/>
      <c r="U579" s="441"/>
      <c r="V579" s="441"/>
      <c r="W579" s="441"/>
      <c r="X579" s="441"/>
      <c r="Y579" s="441"/>
      <c r="Z579" s="441"/>
      <c r="AA579" s="441"/>
      <c r="AB579" s="441"/>
      <c r="AC579" s="441"/>
      <c r="AD579" s="441"/>
      <c r="AE579" s="441"/>
      <c r="AF579" s="441"/>
      <c r="AG579" s="441"/>
      <c r="AH579" s="441"/>
    </row>
    <row r="580" spans="1:34" ht="12.75" customHeight="1">
      <c r="A580" s="441"/>
      <c r="B580" s="441"/>
      <c r="C580" s="441"/>
      <c r="D580" s="441"/>
      <c r="E580" s="441"/>
      <c r="F580" s="441"/>
      <c r="G580" s="441"/>
      <c r="H580" s="441"/>
      <c r="I580" s="441"/>
      <c r="J580" s="441"/>
      <c r="K580" s="441"/>
      <c r="L580" s="441"/>
      <c r="M580" s="441"/>
      <c r="N580" s="441"/>
      <c r="O580" s="441"/>
      <c r="P580" s="441"/>
      <c r="Q580" s="441"/>
      <c r="R580" s="441"/>
      <c r="S580" s="441"/>
      <c r="T580" s="441"/>
      <c r="U580" s="441"/>
      <c r="V580" s="441"/>
      <c r="W580" s="441"/>
      <c r="X580" s="441"/>
      <c r="Y580" s="441"/>
      <c r="Z580" s="441"/>
      <c r="AA580" s="441"/>
      <c r="AB580" s="441"/>
      <c r="AC580" s="441"/>
      <c r="AD580" s="441"/>
      <c r="AE580" s="441"/>
      <c r="AF580" s="441"/>
      <c r="AG580" s="441"/>
      <c r="AH580" s="441"/>
    </row>
    <row r="581" spans="1:34" ht="12.75" customHeight="1">
      <c r="A581" s="441"/>
      <c r="B581" s="441"/>
      <c r="C581" s="441"/>
      <c r="D581" s="441"/>
      <c r="E581" s="441"/>
      <c r="F581" s="441"/>
      <c r="G581" s="441"/>
      <c r="H581" s="441"/>
      <c r="I581" s="441"/>
      <c r="J581" s="441"/>
      <c r="K581" s="441"/>
      <c r="L581" s="441"/>
      <c r="M581" s="441"/>
      <c r="N581" s="441"/>
      <c r="O581" s="441"/>
      <c r="P581" s="441"/>
      <c r="Q581" s="441"/>
      <c r="R581" s="441"/>
      <c r="S581" s="441"/>
      <c r="T581" s="441"/>
      <c r="U581" s="441"/>
      <c r="V581" s="441"/>
      <c r="W581" s="441"/>
      <c r="X581" s="441"/>
      <c r="Y581" s="441"/>
      <c r="Z581" s="441"/>
      <c r="AA581" s="441"/>
      <c r="AB581" s="441"/>
      <c r="AC581" s="441"/>
      <c r="AD581" s="441"/>
      <c r="AE581" s="441"/>
      <c r="AF581" s="441"/>
      <c r="AG581" s="441"/>
      <c r="AH581" s="441"/>
    </row>
    <row r="582" spans="1:34" ht="12.75" customHeight="1">
      <c r="A582" s="441"/>
      <c r="B582" s="441"/>
      <c r="C582" s="441"/>
      <c r="D582" s="441"/>
      <c r="E582" s="441"/>
      <c r="F582" s="441"/>
      <c r="G582" s="441"/>
      <c r="H582" s="441"/>
      <c r="I582" s="441"/>
      <c r="J582" s="441"/>
      <c r="K582" s="441"/>
      <c r="L582" s="441"/>
      <c r="M582" s="441"/>
      <c r="N582" s="441"/>
      <c r="O582" s="441"/>
      <c r="P582" s="441"/>
      <c r="Q582" s="441"/>
      <c r="R582" s="441"/>
      <c r="S582" s="441"/>
      <c r="T582" s="441"/>
      <c r="U582" s="441"/>
      <c r="V582" s="441"/>
      <c r="W582" s="441"/>
      <c r="X582" s="441"/>
      <c r="Y582" s="441"/>
      <c r="Z582" s="441"/>
      <c r="AA582" s="441"/>
      <c r="AB582" s="441"/>
      <c r="AC582" s="441"/>
      <c r="AD582" s="441"/>
      <c r="AE582" s="441"/>
      <c r="AF582" s="441"/>
      <c r="AG582" s="441"/>
      <c r="AH582" s="441"/>
    </row>
    <row r="583" spans="1:34" ht="12.75" customHeight="1">
      <c r="A583" s="441"/>
      <c r="B583" s="441"/>
      <c r="C583" s="441"/>
      <c r="D583" s="441"/>
      <c r="E583" s="441"/>
      <c r="F583" s="441"/>
      <c r="G583" s="441"/>
      <c r="H583" s="441"/>
      <c r="I583" s="441"/>
      <c r="J583" s="441"/>
      <c r="K583" s="441"/>
      <c r="L583" s="441"/>
      <c r="M583" s="441"/>
      <c r="N583" s="441"/>
      <c r="O583" s="441"/>
      <c r="P583" s="441"/>
      <c r="Q583" s="441"/>
      <c r="R583" s="441"/>
      <c r="S583" s="441"/>
      <c r="T583" s="441"/>
      <c r="U583" s="441"/>
      <c r="V583" s="441"/>
      <c r="W583" s="441"/>
      <c r="X583" s="441"/>
      <c r="Y583" s="441"/>
      <c r="Z583" s="441"/>
      <c r="AA583" s="441"/>
      <c r="AB583" s="441"/>
      <c r="AC583" s="441"/>
      <c r="AD583" s="441"/>
      <c r="AE583" s="441"/>
      <c r="AF583" s="441"/>
      <c r="AG583" s="441"/>
      <c r="AH583" s="441"/>
    </row>
    <row r="584" spans="1:34" ht="12.75" customHeight="1">
      <c r="A584" s="441"/>
      <c r="B584" s="441"/>
      <c r="C584" s="441"/>
      <c r="D584" s="441"/>
      <c r="E584" s="441"/>
      <c r="F584" s="441"/>
      <c r="G584" s="441"/>
      <c r="H584" s="441"/>
      <c r="I584" s="441"/>
      <c r="J584" s="441"/>
      <c r="K584" s="441"/>
      <c r="L584" s="441"/>
      <c r="M584" s="441"/>
      <c r="N584" s="441"/>
      <c r="O584" s="441"/>
      <c r="P584" s="441"/>
      <c r="Q584" s="441"/>
      <c r="R584" s="441"/>
      <c r="S584" s="441"/>
      <c r="T584" s="441"/>
      <c r="U584" s="441"/>
      <c r="V584" s="441"/>
      <c r="W584" s="441"/>
      <c r="X584" s="441"/>
      <c r="Y584" s="441"/>
      <c r="Z584" s="441"/>
      <c r="AA584" s="441"/>
      <c r="AB584" s="441"/>
      <c r="AC584" s="441"/>
      <c r="AD584" s="441"/>
      <c r="AE584" s="441"/>
      <c r="AF584" s="441"/>
      <c r="AG584" s="441"/>
      <c r="AH584" s="441"/>
    </row>
    <row r="585" spans="1:34" ht="12.75" customHeight="1">
      <c r="A585" s="441"/>
      <c r="B585" s="441"/>
      <c r="C585" s="441"/>
      <c r="D585" s="441"/>
      <c r="E585" s="441"/>
      <c r="F585" s="441"/>
      <c r="G585" s="441"/>
      <c r="H585" s="441"/>
      <c r="I585" s="441"/>
      <c r="J585" s="441"/>
      <c r="K585" s="441"/>
      <c r="L585" s="441"/>
      <c r="M585" s="441"/>
      <c r="N585" s="441"/>
      <c r="O585" s="441"/>
      <c r="P585" s="441"/>
      <c r="Q585" s="441"/>
      <c r="R585" s="441"/>
      <c r="S585" s="441"/>
      <c r="T585" s="441"/>
      <c r="U585" s="441"/>
      <c r="V585" s="441"/>
      <c r="W585" s="441"/>
      <c r="X585" s="441"/>
      <c r="Y585" s="441"/>
      <c r="Z585" s="441"/>
      <c r="AA585" s="441"/>
      <c r="AB585" s="441"/>
      <c r="AC585" s="441"/>
      <c r="AD585" s="441"/>
      <c r="AE585" s="441"/>
      <c r="AF585" s="441"/>
      <c r="AG585" s="441"/>
      <c r="AH585" s="441"/>
    </row>
    <row r="586" spans="1:34" ht="12.75" customHeight="1">
      <c r="A586" s="441"/>
      <c r="B586" s="441"/>
      <c r="C586" s="441"/>
      <c r="D586" s="441"/>
      <c r="E586" s="441"/>
      <c r="F586" s="441"/>
      <c r="G586" s="441"/>
      <c r="H586" s="441"/>
      <c r="I586" s="441"/>
      <c r="J586" s="441"/>
      <c r="K586" s="441"/>
      <c r="L586" s="441"/>
      <c r="M586" s="441"/>
      <c r="N586" s="441"/>
      <c r="O586" s="441"/>
      <c r="P586" s="441"/>
      <c r="Q586" s="441"/>
      <c r="R586" s="441"/>
      <c r="S586" s="441"/>
      <c r="T586" s="441"/>
      <c r="U586" s="441"/>
      <c r="V586" s="441"/>
      <c r="W586" s="441"/>
      <c r="X586" s="441"/>
      <c r="Y586" s="441"/>
      <c r="Z586" s="441"/>
      <c r="AA586" s="441"/>
      <c r="AB586" s="441"/>
      <c r="AC586" s="441"/>
      <c r="AD586" s="441"/>
      <c r="AE586" s="441"/>
      <c r="AF586" s="441"/>
      <c r="AG586" s="441"/>
      <c r="AH586" s="441"/>
    </row>
    <row r="587" spans="1:34" ht="12.75" customHeight="1">
      <c r="A587" s="441"/>
      <c r="B587" s="441"/>
      <c r="C587" s="441"/>
      <c r="D587" s="441"/>
      <c r="E587" s="441"/>
      <c r="F587" s="441"/>
      <c r="G587" s="441"/>
      <c r="H587" s="441"/>
      <c r="I587" s="441"/>
      <c r="J587" s="441"/>
      <c r="K587" s="441"/>
      <c r="L587" s="441"/>
      <c r="M587" s="441"/>
      <c r="N587" s="441"/>
      <c r="O587" s="441"/>
      <c r="P587" s="441"/>
      <c r="Q587" s="441"/>
      <c r="R587" s="441"/>
      <c r="S587" s="441"/>
      <c r="T587" s="441"/>
      <c r="U587" s="441"/>
      <c r="V587" s="441"/>
      <c r="W587" s="441"/>
      <c r="X587" s="441"/>
      <c r="Y587" s="441"/>
      <c r="Z587" s="441"/>
      <c r="AA587" s="441"/>
      <c r="AB587" s="441"/>
      <c r="AC587" s="441"/>
      <c r="AD587" s="441"/>
      <c r="AE587" s="441"/>
      <c r="AF587" s="441"/>
      <c r="AG587" s="441"/>
      <c r="AH587" s="441"/>
    </row>
    <row r="588" spans="1:34" ht="12.75" customHeight="1">
      <c r="A588" s="441"/>
      <c r="B588" s="441"/>
      <c r="C588" s="441"/>
      <c r="D588" s="441"/>
      <c r="E588" s="441"/>
      <c r="F588" s="441"/>
      <c r="G588" s="441"/>
      <c r="H588" s="441"/>
      <c r="I588" s="441"/>
      <c r="J588" s="441"/>
      <c r="K588" s="441"/>
      <c r="L588" s="441"/>
      <c r="M588" s="441"/>
      <c r="N588" s="441"/>
      <c r="O588" s="441"/>
      <c r="P588" s="441"/>
      <c r="Q588" s="441"/>
      <c r="R588" s="441"/>
      <c r="S588" s="441"/>
      <c r="T588" s="441"/>
      <c r="U588" s="441"/>
      <c r="V588" s="441"/>
      <c r="W588" s="441"/>
      <c r="X588" s="441"/>
      <c r="Y588" s="441"/>
      <c r="Z588" s="441"/>
      <c r="AA588" s="441"/>
      <c r="AB588" s="441"/>
      <c r="AC588" s="441"/>
      <c r="AD588" s="441"/>
      <c r="AE588" s="441"/>
      <c r="AF588" s="441"/>
      <c r="AG588" s="441"/>
      <c r="AH588" s="441"/>
    </row>
    <row r="589" spans="1:34" ht="12.75" customHeight="1">
      <c r="A589" s="441"/>
      <c r="B589" s="441"/>
      <c r="C589" s="441"/>
      <c r="D589" s="441"/>
      <c r="E589" s="441"/>
      <c r="F589" s="441"/>
      <c r="G589" s="441"/>
      <c r="H589" s="441"/>
      <c r="I589" s="441"/>
      <c r="J589" s="441"/>
      <c r="K589" s="441"/>
      <c r="L589" s="441"/>
      <c r="M589" s="441"/>
      <c r="N589" s="441"/>
      <c r="O589" s="441"/>
      <c r="P589" s="441"/>
      <c r="Q589" s="441"/>
      <c r="R589" s="441"/>
      <c r="S589" s="441"/>
      <c r="T589" s="441"/>
      <c r="U589" s="441"/>
      <c r="V589" s="441"/>
      <c r="W589" s="441"/>
      <c r="X589" s="441"/>
      <c r="Y589" s="441"/>
      <c r="Z589" s="441"/>
      <c r="AA589" s="441"/>
      <c r="AB589" s="441"/>
      <c r="AC589" s="441"/>
      <c r="AD589" s="441"/>
      <c r="AE589" s="441"/>
      <c r="AF589" s="441"/>
      <c r="AG589" s="441"/>
      <c r="AH589" s="441"/>
    </row>
    <row r="590" spans="1:34" ht="12.75" customHeight="1">
      <c r="A590" s="441"/>
      <c r="B590" s="441"/>
      <c r="C590" s="441"/>
      <c r="D590" s="441"/>
      <c r="E590" s="441"/>
      <c r="F590" s="441"/>
      <c r="G590" s="441"/>
      <c r="H590" s="441"/>
      <c r="I590" s="441"/>
      <c r="J590" s="441"/>
      <c r="K590" s="441"/>
      <c r="L590" s="441"/>
      <c r="M590" s="441"/>
      <c r="N590" s="441"/>
      <c r="O590" s="441"/>
      <c r="P590" s="441"/>
      <c r="Q590" s="441"/>
      <c r="R590" s="441"/>
      <c r="S590" s="441"/>
      <c r="T590" s="441"/>
      <c r="U590" s="441"/>
      <c r="V590" s="441"/>
      <c r="W590" s="441"/>
      <c r="X590" s="441"/>
      <c r="Y590" s="441"/>
      <c r="Z590" s="441"/>
      <c r="AA590" s="441"/>
      <c r="AB590" s="441"/>
      <c r="AC590" s="441"/>
      <c r="AD590" s="441"/>
      <c r="AE590" s="441"/>
      <c r="AF590" s="441"/>
      <c r="AG590" s="441"/>
      <c r="AH590" s="441"/>
    </row>
    <row r="591" spans="1:34" ht="12.75" customHeight="1">
      <c r="A591" s="441"/>
      <c r="B591" s="441"/>
      <c r="C591" s="441"/>
      <c r="D591" s="441"/>
      <c r="E591" s="441"/>
      <c r="F591" s="441"/>
      <c r="G591" s="441"/>
      <c r="H591" s="441"/>
      <c r="I591" s="441"/>
      <c r="J591" s="441"/>
      <c r="K591" s="441"/>
      <c r="L591" s="441"/>
      <c r="M591" s="441"/>
      <c r="N591" s="441"/>
      <c r="O591" s="441"/>
      <c r="P591" s="441"/>
      <c r="Q591" s="441"/>
      <c r="R591" s="441"/>
      <c r="S591" s="441"/>
      <c r="T591" s="441"/>
      <c r="U591" s="441"/>
      <c r="V591" s="441"/>
      <c r="W591" s="441"/>
      <c r="X591" s="441"/>
      <c r="Y591" s="441"/>
      <c r="Z591" s="441"/>
      <c r="AA591" s="441"/>
      <c r="AB591" s="441"/>
      <c r="AC591" s="441"/>
      <c r="AD591" s="441"/>
      <c r="AE591" s="441"/>
      <c r="AF591" s="441"/>
      <c r="AG591" s="441"/>
      <c r="AH591" s="441"/>
    </row>
    <row r="592" spans="1:34" ht="12.75" customHeight="1">
      <c r="A592" s="441"/>
      <c r="B592" s="441"/>
      <c r="C592" s="441"/>
      <c r="D592" s="441"/>
      <c r="E592" s="441"/>
      <c r="F592" s="441"/>
      <c r="G592" s="441"/>
      <c r="H592" s="441"/>
      <c r="I592" s="441"/>
      <c r="J592" s="441"/>
      <c r="K592" s="441"/>
      <c r="L592" s="441"/>
      <c r="M592" s="441"/>
      <c r="N592" s="441"/>
      <c r="O592" s="441"/>
      <c r="P592" s="441"/>
      <c r="Q592" s="441"/>
      <c r="R592" s="441"/>
      <c r="S592" s="441"/>
      <c r="T592" s="441"/>
      <c r="U592" s="441"/>
      <c r="V592" s="441"/>
      <c r="W592" s="441"/>
      <c r="X592" s="441"/>
      <c r="Y592" s="441"/>
      <c r="Z592" s="441"/>
      <c r="AA592" s="441"/>
      <c r="AB592" s="441"/>
      <c r="AC592" s="441"/>
      <c r="AD592" s="441"/>
      <c r="AE592" s="441"/>
      <c r="AF592" s="441"/>
      <c r="AG592" s="441"/>
      <c r="AH592" s="441"/>
    </row>
    <row r="593" spans="1:34" ht="12.75" customHeight="1">
      <c r="A593" s="441"/>
      <c r="B593" s="441"/>
      <c r="C593" s="441"/>
      <c r="D593" s="441"/>
      <c r="E593" s="441"/>
      <c r="F593" s="441"/>
      <c r="G593" s="441"/>
      <c r="H593" s="441"/>
      <c r="I593" s="441"/>
      <c r="J593" s="441"/>
      <c r="K593" s="441"/>
      <c r="L593" s="441"/>
      <c r="M593" s="441"/>
      <c r="N593" s="441"/>
      <c r="O593" s="441"/>
      <c r="P593" s="441"/>
      <c r="Q593" s="441"/>
      <c r="R593" s="441"/>
      <c r="S593" s="441"/>
      <c r="T593" s="441"/>
      <c r="U593" s="441"/>
      <c r="V593" s="441"/>
      <c r="W593" s="441"/>
      <c r="X593" s="441"/>
      <c r="Y593" s="441"/>
      <c r="Z593" s="441"/>
      <c r="AA593" s="441"/>
      <c r="AB593" s="441"/>
      <c r="AC593" s="441"/>
      <c r="AD593" s="441"/>
      <c r="AE593" s="441"/>
      <c r="AF593" s="441"/>
      <c r="AG593" s="441"/>
      <c r="AH593" s="441"/>
    </row>
    <row r="594" spans="1:34" ht="12.75" customHeight="1">
      <c r="A594" s="441"/>
      <c r="B594" s="441"/>
      <c r="C594" s="441"/>
      <c r="D594" s="441"/>
      <c r="E594" s="441"/>
      <c r="F594" s="441"/>
      <c r="G594" s="441"/>
      <c r="H594" s="441"/>
      <c r="I594" s="441"/>
      <c r="J594" s="441"/>
      <c r="K594" s="441"/>
      <c r="L594" s="441"/>
      <c r="M594" s="441"/>
      <c r="N594" s="441"/>
      <c r="O594" s="441"/>
      <c r="P594" s="441"/>
      <c r="Q594" s="441"/>
      <c r="R594" s="441"/>
      <c r="S594" s="441"/>
      <c r="T594" s="441"/>
      <c r="U594" s="441"/>
      <c r="V594" s="441"/>
      <c r="W594" s="441"/>
      <c r="X594" s="441"/>
      <c r="Y594" s="441"/>
      <c r="Z594" s="441"/>
      <c r="AA594" s="441"/>
      <c r="AB594" s="441"/>
      <c r="AC594" s="441"/>
      <c r="AD594" s="441"/>
      <c r="AE594" s="441"/>
      <c r="AF594" s="441"/>
      <c r="AG594" s="441"/>
      <c r="AH594" s="441"/>
    </row>
    <row r="595" spans="1:34" ht="12.75" customHeight="1">
      <c r="A595" s="441"/>
      <c r="B595" s="441"/>
      <c r="C595" s="441"/>
      <c r="D595" s="441"/>
      <c r="E595" s="441"/>
      <c r="F595" s="441"/>
      <c r="G595" s="441"/>
      <c r="H595" s="441"/>
      <c r="I595" s="441"/>
      <c r="J595" s="441"/>
      <c r="K595" s="441"/>
      <c r="L595" s="441"/>
      <c r="M595" s="441"/>
      <c r="N595" s="441"/>
      <c r="O595" s="441"/>
      <c r="P595" s="441"/>
      <c r="Q595" s="441"/>
      <c r="R595" s="441"/>
      <c r="S595" s="441"/>
      <c r="T595" s="441"/>
      <c r="U595" s="441"/>
      <c r="V595" s="441"/>
      <c r="W595" s="441"/>
      <c r="X595" s="441"/>
      <c r="Y595" s="441"/>
      <c r="Z595" s="441"/>
      <c r="AA595" s="441"/>
      <c r="AB595" s="441"/>
      <c r="AC595" s="441"/>
      <c r="AD595" s="441"/>
      <c r="AE595" s="441"/>
      <c r="AF595" s="441"/>
      <c r="AG595" s="441"/>
      <c r="AH595" s="441"/>
    </row>
    <row r="596" spans="1:34" ht="12.75" customHeight="1">
      <c r="A596" s="441"/>
      <c r="B596" s="441"/>
      <c r="C596" s="441"/>
      <c r="D596" s="441"/>
      <c r="E596" s="441"/>
      <c r="F596" s="441"/>
      <c r="G596" s="441"/>
      <c r="H596" s="441"/>
      <c r="I596" s="441"/>
      <c r="J596" s="441"/>
      <c r="K596" s="441"/>
      <c r="L596" s="441"/>
      <c r="M596" s="441"/>
      <c r="N596" s="441"/>
      <c r="O596" s="441"/>
      <c r="P596" s="441"/>
      <c r="Q596" s="441"/>
      <c r="R596" s="441"/>
      <c r="S596" s="441"/>
      <c r="T596" s="441"/>
      <c r="U596" s="441"/>
      <c r="V596" s="441"/>
      <c r="W596" s="441"/>
      <c r="X596" s="441"/>
      <c r="Y596" s="441"/>
      <c r="Z596" s="441"/>
      <c r="AA596" s="441"/>
      <c r="AB596" s="441"/>
      <c r="AC596" s="441"/>
      <c r="AD596" s="441"/>
      <c r="AE596" s="441"/>
      <c r="AF596" s="441"/>
      <c r="AG596" s="441"/>
      <c r="AH596" s="441"/>
    </row>
    <row r="597" spans="1:34" ht="12.75" customHeight="1">
      <c r="A597" s="441"/>
      <c r="B597" s="441"/>
      <c r="C597" s="441"/>
      <c r="D597" s="441"/>
      <c r="E597" s="441"/>
      <c r="F597" s="441"/>
      <c r="G597" s="441"/>
      <c r="H597" s="441"/>
      <c r="I597" s="441"/>
      <c r="J597" s="441"/>
      <c r="K597" s="441"/>
      <c r="L597" s="441"/>
      <c r="M597" s="441"/>
      <c r="N597" s="441"/>
      <c r="O597" s="441"/>
      <c r="P597" s="441"/>
      <c r="Q597" s="441"/>
      <c r="R597" s="441"/>
      <c r="S597" s="441"/>
      <c r="T597" s="441"/>
      <c r="U597" s="441"/>
      <c r="V597" s="441"/>
      <c r="W597" s="441"/>
      <c r="X597" s="441"/>
      <c r="Y597" s="441"/>
      <c r="Z597" s="441"/>
      <c r="AA597" s="441"/>
      <c r="AB597" s="441"/>
      <c r="AC597" s="441"/>
      <c r="AD597" s="441"/>
      <c r="AE597" s="441"/>
      <c r="AF597" s="441"/>
      <c r="AG597" s="441"/>
      <c r="AH597" s="441"/>
    </row>
    <row r="598" spans="1:34" ht="12.75" customHeight="1">
      <c r="A598" s="441"/>
      <c r="B598" s="441"/>
      <c r="C598" s="441"/>
      <c r="D598" s="441"/>
      <c r="E598" s="441"/>
      <c r="F598" s="441"/>
      <c r="G598" s="441"/>
      <c r="H598" s="441"/>
      <c r="I598" s="441"/>
      <c r="J598" s="441"/>
      <c r="K598" s="441"/>
      <c r="L598" s="441"/>
      <c r="M598" s="441"/>
      <c r="N598" s="441"/>
      <c r="O598" s="441"/>
      <c r="P598" s="441"/>
      <c r="Q598" s="441"/>
      <c r="R598" s="441"/>
      <c r="S598" s="441"/>
      <c r="T598" s="441"/>
      <c r="U598" s="441"/>
      <c r="V598" s="441"/>
      <c r="W598" s="441"/>
      <c r="X598" s="441"/>
      <c r="Y598" s="441"/>
      <c r="Z598" s="441"/>
      <c r="AA598" s="441"/>
      <c r="AB598" s="441"/>
      <c r="AC598" s="441"/>
      <c r="AD598" s="441"/>
      <c r="AE598" s="441"/>
      <c r="AF598" s="441"/>
      <c r="AG598" s="441"/>
      <c r="AH598" s="441"/>
    </row>
    <row r="599" spans="1:34" ht="12.75" customHeight="1">
      <c r="A599" s="441"/>
      <c r="B599" s="441"/>
      <c r="C599" s="441"/>
      <c r="D599" s="441"/>
      <c r="E599" s="441"/>
      <c r="F599" s="441"/>
      <c r="G599" s="441"/>
      <c r="H599" s="441"/>
      <c r="I599" s="441"/>
      <c r="J599" s="441"/>
      <c r="K599" s="441"/>
      <c r="L599" s="441"/>
      <c r="M599" s="441"/>
      <c r="N599" s="441"/>
      <c r="O599" s="441"/>
      <c r="P599" s="441"/>
      <c r="Q599" s="441"/>
      <c r="R599" s="441"/>
      <c r="S599" s="441"/>
      <c r="T599" s="441"/>
      <c r="U599" s="441"/>
      <c r="V599" s="441"/>
      <c r="W599" s="441"/>
      <c r="X599" s="441"/>
      <c r="Y599" s="441"/>
      <c r="Z599" s="441"/>
      <c r="AA599" s="441"/>
      <c r="AB599" s="441"/>
      <c r="AC599" s="441"/>
      <c r="AD599" s="441"/>
      <c r="AE599" s="441"/>
      <c r="AF599" s="441"/>
      <c r="AG599" s="441"/>
      <c r="AH599" s="441"/>
    </row>
    <row r="600" spans="1:34" ht="12.75" customHeight="1">
      <c r="A600" s="441"/>
      <c r="B600" s="441"/>
      <c r="C600" s="441"/>
      <c r="D600" s="441"/>
      <c r="E600" s="441"/>
      <c r="F600" s="441"/>
      <c r="G600" s="441"/>
      <c r="H600" s="441"/>
      <c r="I600" s="441"/>
      <c r="J600" s="441"/>
      <c r="K600" s="441"/>
      <c r="L600" s="441"/>
      <c r="M600" s="441"/>
      <c r="N600" s="441"/>
      <c r="O600" s="441"/>
      <c r="P600" s="441"/>
      <c r="Q600" s="441"/>
      <c r="R600" s="441"/>
      <c r="S600" s="441"/>
      <c r="T600" s="441"/>
      <c r="U600" s="441"/>
      <c r="V600" s="441"/>
      <c r="W600" s="441"/>
      <c r="X600" s="441"/>
      <c r="Y600" s="441"/>
      <c r="Z600" s="441"/>
      <c r="AA600" s="441"/>
      <c r="AB600" s="441"/>
      <c r="AC600" s="441"/>
      <c r="AD600" s="441"/>
      <c r="AE600" s="441"/>
      <c r="AF600" s="441"/>
      <c r="AG600" s="441"/>
      <c r="AH600" s="441"/>
    </row>
    <row r="601" spans="1:34" ht="12.75" customHeight="1">
      <c r="A601" s="441"/>
      <c r="B601" s="441"/>
      <c r="C601" s="441"/>
      <c r="D601" s="441"/>
      <c r="E601" s="441"/>
      <c r="F601" s="441"/>
      <c r="G601" s="441"/>
      <c r="H601" s="441"/>
      <c r="I601" s="441"/>
      <c r="J601" s="441"/>
      <c r="K601" s="441"/>
      <c r="L601" s="441"/>
      <c r="M601" s="441"/>
      <c r="N601" s="441"/>
      <c r="O601" s="441"/>
      <c r="P601" s="441"/>
      <c r="Q601" s="441"/>
      <c r="R601" s="441"/>
      <c r="S601" s="441"/>
      <c r="T601" s="441"/>
      <c r="U601" s="441"/>
      <c r="V601" s="441"/>
      <c r="W601" s="441"/>
      <c r="X601" s="441"/>
      <c r="Y601" s="441"/>
      <c r="Z601" s="441"/>
      <c r="AA601" s="441"/>
      <c r="AB601" s="441"/>
      <c r="AC601" s="441"/>
      <c r="AD601" s="441"/>
      <c r="AE601" s="441"/>
      <c r="AF601" s="441"/>
      <c r="AG601" s="441"/>
      <c r="AH601" s="441"/>
    </row>
    <row r="602" spans="1:34" ht="12.75" customHeight="1">
      <c r="A602" s="441"/>
      <c r="B602" s="441"/>
      <c r="C602" s="441"/>
      <c r="D602" s="441"/>
      <c r="E602" s="441"/>
      <c r="F602" s="441"/>
      <c r="G602" s="441"/>
      <c r="H602" s="441"/>
      <c r="I602" s="441"/>
      <c r="J602" s="441"/>
      <c r="K602" s="441"/>
      <c r="L602" s="441"/>
      <c r="M602" s="441"/>
      <c r="N602" s="441"/>
      <c r="O602" s="441"/>
      <c r="P602" s="441"/>
      <c r="Q602" s="441"/>
      <c r="R602" s="441"/>
      <c r="S602" s="441"/>
      <c r="T602" s="441"/>
      <c r="U602" s="441"/>
      <c r="V602" s="441"/>
      <c r="W602" s="441"/>
      <c r="X602" s="441"/>
      <c r="Y602" s="441"/>
      <c r="Z602" s="441"/>
      <c r="AA602" s="441"/>
      <c r="AB602" s="441"/>
      <c r="AC602" s="441"/>
      <c r="AD602" s="441"/>
      <c r="AE602" s="441"/>
      <c r="AF602" s="441"/>
      <c r="AG602" s="441"/>
      <c r="AH602" s="441"/>
    </row>
    <row r="603" spans="1:34" ht="12.75" customHeight="1">
      <c r="A603" s="441"/>
      <c r="B603" s="441"/>
      <c r="C603" s="441"/>
      <c r="D603" s="441"/>
      <c r="E603" s="441"/>
      <c r="F603" s="441"/>
      <c r="G603" s="441"/>
      <c r="H603" s="441"/>
      <c r="I603" s="441"/>
      <c r="J603" s="441"/>
      <c r="K603" s="441"/>
      <c r="L603" s="441"/>
      <c r="M603" s="441"/>
      <c r="N603" s="441"/>
      <c r="O603" s="441"/>
      <c r="P603" s="441"/>
      <c r="Q603" s="441"/>
      <c r="R603" s="441"/>
      <c r="S603" s="441"/>
      <c r="T603" s="441"/>
      <c r="U603" s="441"/>
      <c r="V603" s="441"/>
      <c r="W603" s="441"/>
      <c r="X603" s="441"/>
      <c r="Y603" s="441"/>
      <c r="Z603" s="441"/>
      <c r="AA603" s="441"/>
      <c r="AB603" s="441"/>
      <c r="AC603" s="441"/>
      <c r="AD603" s="441"/>
      <c r="AE603" s="441"/>
      <c r="AF603" s="441"/>
      <c r="AG603" s="441"/>
      <c r="AH603" s="441"/>
    </row>
    <row r="604" spans="1:34" ht="12.75" customHeight="1">
      <c r="A604" s="441"/>
      <c r="B604" s="441"/>
      <c r="C604" s="441"/>
      <c r="D604" s="441"/>
      <c r="E604" s="441"/>
      <c r="F604" s="441"/>
      <c r="G604" s="441"/>
      <c r="H604" s="441"/>
      <c r="I604" s="441"/>
      <c r="J604" s="441"/>
      <c r="K604" s="441"/>
      <c r="L604" s="441"/>
      <c r="M604" s="441"/>
      <c r="N604" s="441"/>
      <c r="O604" s="441"/>
      <c r="P604" s="441"/>
      <c r="Q604" s="441"/>
      <c r="R604" s="441"/>
      <c r="S604" s="441"/>
      <c r="T604" s="441"/>
      <c r="U604" s="441"/>
      <c r="V604" s="441"/>
      <c r="W604" s="441"/>
      <c r="X604" s="441"/>
      <c r="Y604" s="441"/>
      <c r="Z604" s="441"/>
      <c r="AA604" s="441"/>
      <c r="AB604" s="441"/>
      <c r="AC604" s="441"/>
      <c r="AD604" s="441"/>
      <c r="AE604" s="441"/>
      <c r="AF604" s="441"/>
      <c r="AG604" s="441"/>
      <c r="AH604" s="441"/>
    </row>
    <row r="605" spans="1:34" ht="12.75" customHeight="1">
      <c r="A605" s="441"/>
      <c r="B605" s="441"/>
      <c r="C605" s="441"/>
      <c r="D605" s="441"/>
      <c r="E605" s="441"/>
      <c r="F605" s="441"/>
      <c r="G605" s="441"/>
      <c r="H605" s="441"/>
      <c r="I605" s="441"/>
      <c r="J605" s="441"/>
      <c r="K605" s="441"/>
      <c r="L605" s="441"/>
      <c r="M605" s="441"/>
      <c r="N605" s="441"/>
      <c r="O605" s="441"/>
      <c r="P605" s="441"/>
      <c r="Q605" s="441"/>
      <c r="R605" s="441"/>
      <c r="S605" s="441"/>
      <c r="T605" s="441"/>
      <c r="U605" s="441"/>
      <c r="V605" s="441"/>
      <c r="W605" s="441"/>
      <c r="X605" s="441"/>
      <c r="Y605" s="441"/>
      <c r="Z605" s="441"/>
      <c r="AA605" s="441"/>
      <c r="AB605" s="441"/>
      <c r="AC605" s="441"/>
      <c r="AD605" s="441"/>
      <c r="AE605" s="441"/>
      <c r="AF605" s="441"/>
      <c r="AG605" s="441"/>
      <c r="AH605" s="441"/>
    </row>
    <row r="606" spans="1:34" ht="12.75" customHeight="1">
      <c r="A606" s="441"/>
      <c r="B606" s="441"/>
      <c r="C606" s="441"/>
      <c r="D606" s="441"/>
      <c r="E606" s="441"/>
      <c r="F606" s="441"/>
      <c r="G606" s="441"/>
      <c r="H606" s="441"/>
      <c r="I606" s="441"/>
      <c r="J606" s="441"/>
      <c r="K606" s="441"/>
      <c r="L606" s="441"/>
      <c r="M606" s="441"/>
      <c r="N606" s="441"/>
      <c r="O606" s="441"/>
      <c r="P606" s="441"/>
      <c r="Q606" s="441"/>
      <c r="R606" s="441"/>
      <c r="S606" s="441"/>
      <c r="T606" s="441"/>
      <c r="U606" s="441"/>
      <c r="V606" s="441"/>
      <c r="W606" s="441"/>
      <c r="X606" s="441"/>
      <c r="Y606" s="441"/>
      <c r="Z606" s="441"/>
      <c r="AA606" s="441"/>
      <c r="AB606" s="441"/>
      <c r="AC606" s="441"/>
      <c r="AD606" s="441"/>
      <c r="AE606" s="441"/>
      <c r="AF606" s="441"/>
      <c r="AG606" s="441"/>
      <c r="AH606" s="441"/>
    </row>
    <row r="607" spans="1:34" ht="12.75" customHeight="1">
      <c r="A607" s="441"/>
      <c r="B607" s="441"/>
      <c r="C607" s="441"/>
      <c r="D607" s="441"/>
      <c r="E607" s="441"/>
      <c r="F607" s="441"/>
      <c r="G607" s="441"/>
      <c r="H607" s="441"/>
      <c r="I607" s="441"/>
      <c r="J607" s="441"/>
      <c r="K607" s="441"/>
      <c r="L607" s="441"/>
      <c r="M607" s="441"/>
      <c r="N607" s="441"/>
      <c r="O607" s="441"/>
      <c r="P607" s="441"/>
      <c r="Q607" s="441"/>
      <c r="R607" s="441"/>
      <c r="S607" s="441"/>
      <c r="T607" s="441"/>
      <c r="U607" s="441"/>
      <c r="V607" s="441"/>
      <c r="W607" s="441"/>
      <c r="X607" s="441"/>
      <c r="Y607" s="441"/>
      <c r="Z607" s="441"/>
      <c r="AA607" s="441"/>
      <c r="AB607" s="441"/>
      <c r="AC607" s="441"/>
      <c r="AD607" s="441"/>
      <c r="AE607" s="441"/>
      <c r="AF607" s="441"/>
      <c r="AG607" s="441"/>
      <c r="AH607" s="441"/>
    </row>
    <row r="608" spans="1:34" ht="12.75" customHeight="1">
      <c r="A608" s="441"/>
      <c r="B608" s="441"/>
      <c r="C608" s="441"/>
      <c r="D608" s="441"/>
      <c r="E608" s="441"/>
      <c r="F608" s="441"/>
      <c r="G608" s="441"/>
      <c r="H608" s="441"/>
      <c r="I608" s="441"/>
      <c r="J608" s="441"/>
      <c r="K608" s="441"/>
      <c r="L608" s="441"/>
      <c r="M608" s="441"/>
      <c r="N608" s="441"/>
      <c r="O608" s="441"/>
      <c r="P608" s="441"/>
      <c r="Q608" s="441"/>
      <c r="R608" s="441"/>
      <c r="S608" s="441"/>
      <c r="T608" s="441"/>
      <c r="U608" s="441"/>
      <c r="V608" s="441"/>
      <c r="W608" s="441"/>
      <c r="X608" s="441"/>
      <c r="Y608" s="441"/>
      <c r="Z608" s="441"/>
      <c r="AA608" s="441"/>
      <c r="AB608" s="441"/>
      <c r="AC608" s="441"/>
      <c r="AD608" s="441"/>
      <c r="AE608" s="441"/>
      <c r="AF608" s="441"/>
      <c r="AG608" s="441"/>
      <c r="AH608" s="441"/>
    </row>
    <row r="609" spans="1:34" ht="12.75" customHeight="1">
      <c r="A609" s="441"/>
      <c r="B609" s="441"/>
      <c r="C609" s="441"/>
      <c r="D609" s="441"/>
      <c r="E609" s="441"/>
      <c r="F609" s="441"/>
      <c r="G609" s="441"/>
      <c r="H609" s="441"/>
      <c r="I609" s="441"/>
      <c r="J609" s="441"/>
      <c r="K609" s="441"/>
      <c r="L609" s="441"/>
      <c r="M609" s="441"/>
      <c r="N609" s="441"/>
      <c r="O609" s="441"/>
      <c r="P609" s="441"/>
      <c r="Q609" s="441"/>
      <c r="R609" s="441"/>
      <c r="S609" s="441"/>
      <c r="T609" s="441"/>
      <c r="U609" s="441"/>
      <c r="V609" s="441"/>
      <c r="W609" s="441"/>
      <c r="X609" s="441"/>
      <c r="Y609" s="441"/>
      <c r="Z609" s="441"/>
      <c r="AA609" s="441"/>
      <c r="AB609" s="441"/>
      <c r="AC609" s="441"/>
      <c r="AD609" s="441"/>
      <c r="AE609" s="441"/>
      <c r="AF609" s="441"/>
      <c r="AG609" s="441"/>
      <c r="AH609" s="441"/>
    </row>
    <row r="610" spans="1:34" ht="12.75" customHeight="1">
      <c r="A610" s="441"/>
      <c r="B610" s="441"/>
      <c r="C610" s="441"/>
      <c r="D610" s="441"/>
      <c r="E610" s="441"/>
      <c r="F610" s="441"/>
      <c r="G610" s="441"/>
      <c r="H610" s="441"/>
      <c r="I610" s="441"/>
      <c r="J610" s="441"/>
      <c r="K610" s="441"/>
      <c r="L610" s="441"/>
      <c r="M610" s="441"/>
      <c r="N610" s="441"/>
      <c r="O610" s="441"/>
      <c r="P610" s="441"/>
      <c r="Q610" s="441"/>
      <c r="R610" s="441"/>
      <c r="S610" s="441"/>
      <c r="T610" s="441"/>
      <c r="U610" s="441"/>
      <c r="V610" s="441"/>
      <c r="W610" s="441"/>
      <c r="X610" s="441"/>
      <c r="Y610" s="441"/>
      <c r="Z610" s="441"/>
      <c r="AA610" s="441"/>
      <c r="AB610" s="441"/>
      <c r="AC610" s="441"/>
      <c r="AD610" s="441"/>
      <c r="AE610" s="441"/>
      <c r="AF610" s="441"/>
      <c r="AG610" s="441"/>
      <c r="AH610" s="441"/>
    </row>
    <row r="611" spans="1:34" ht="12.75" customHeight="1">
      <c r="A611" s="441"/>
      <c r="B611" s="441"/>
      <c r="C611" s="441"/>
      <c r="D611" s="441"/>
      <c r="E611" s="441"/>
      <c r="F611" s="441"/>
      <c r="G611" s="441"/>
      <c r="H611" s="441"/>
      <c r="I611" s="441"/>
      <c r="J611" s="441"/>
      <c r="K611" s="441"/>
      <c r="L611" s="441"/>
      <c r="M611" s="441"/>
      <c r="N611" s="441"/>
      <c r="O611" s="441"/>
      <c r="P611" s="441"/>
      <c r="Q611" s="441"/>
      <c r="R611" s="441"/>
      <c r="S611" s="441"/>
      <c r="T611" s="441"/>
      <c r="U611" s="441"/>
      <c r="V611" s="441"/>
      <c r="W611" s="441"/>
      <c r="X611" s="441"/>
      <c r="Y611" s="441"/>
      <c r="Z611" s="441"/>
      <c r="AA611" s="441"/>
      <c r="AB611" s="441"/>
      <c r="AC611" s="441"/>
      <c r="AD611" s="441"/>
      <c r="AE611" s="441"/>
      <c r="AF611" s="441"/>
      <c r="AG611" s="441"/>
      <c r="AH611" s="441"/>
    </row>
    <row r="612" spans="1:34" ht="12.75" customHeight="1">
      <c r="A612" s="441"/>
      <c r="B612" s="441"/>
      <c r="C612" s="441"/>
      <c r="D612" s="441"/>
      <c r="E612" s="441"/>
      <c r="F612" s="441"/>
      <c r="G612" s="441"/>
      <c r="H612" s="441"/>
      <c r="I612" s="441"/>
      <c r="J612" s="441"/>
      <c r="K612" s="441"/>
      <c r="L612" s="441"/>
      <c r="M612" s="441"/>
      <c r="N612" s="441"/>
      <c r="O612" s="441"/>
      <c r="P612" s="441"/>
      <c r="Q612" s="441"/>
      <c r="R612" s="441"/>
      <c r="S612" s="441"/>
      <c r="T612" s="441"/>
      <c r="U612" s="441"/>
      <c r="V612" s="441"/>
      <c r="W612" s="441"/>
      <c r="X612" s="441"/>
      <c r="Y612" s="441"/>
      <c r="Z612" s="441"/>
      <c r="AA612" s="441"/>
      <c r="AB612" s="441"/>
      <c r="AC612" s="441"/>
      <c r="AD612" s="441"/>
      <c r="AE612" s="441"/>
      <c r="AF612" s="441"/>
      <c r="AG612" s="441"/>
      <c r="AH612" s="441"/>
    </row>
    <row r="613" spans="1:34" ht="12.75" customHeight="1">
      <c r="A613" s="441"/>
      <c r="B613" s="441"/>
      <c r="C613" s="441"/>
      <c r="D613" s="441"/>
      <c r="E613" s="441"/>
      <c r="F613" s="441"/>
      <c r="G613" s="441"/>
      <c r="H613" s="441"/>
      <c r="I613" s="441"/>
      <c r="J613" s="441"/>
      <c r="K613" s="441"/>
      <c r="L613" s="441"/>
      <c r="M613" s="441"/>
      <c r="N613" s="441"/>
      <c r="O613" s="441"/>
      <c r="P613" s="441"/>
      <c r="Q613" s="441"/>
      <c r="R613" s="441"/>
      <c r="S613" s="441"/>
      <c r="T613" s="441"/>
      <c r="U613" s="441"/>
      <c r="V613" s="441"/>
      <c r="W613" s="441"/>
      <c r="X613" s="441"/>
      <c r="Y613" s="441"/>
      <c r="Z613" s="441"/>
      <c r="AA613" s="441"/>
      <c r="AB613" s="441"/>
      <c r="AC613" s="441"/>
      <c r="AD613" s="441"/>
      <c r="AE613" s="441"/>
      <c r="AF613" s="441"/>
      <c r="AG613" s="441"/>
      <c r="AH613" s="441"/>
    </row>
    <row r="614" spans="1:34" ht="12.75" customHeight="1">
      <c r="A614" s="441"/>
      <c r="B614" s="441"/>
      <c r="C614" s="441"/>
      <c r="D614" s="441"/>
      <c r="E614" s="441"/>
      <c r="F614" s="441"/>
      <c r="G614" s="441"/>
      <c r="H614" s="441"/>
      <c r="I614" s="441"/>
      <c r="J614" s="441"/>
      <c r="K614" s="441"/>
      <c r="L614" s="441"/>
      <c r="M614" s="441"/>
      <c r="N614" s="441"/>
      <c r="O614" s="441"/>
      <c r="P614" s="441"/>
      <c r="Q614" s="441"/>
      <c r="R614" s="441"/>
      <c r="S614" s="441"/>
      <c r="T614" s="441"/>
      <c r="U614" s="441"/>
      <c r="V614" s="441"/>
      <c r="W614" s="441"/>
      <c r="X614" s="441"/>
      <c r="Y614" s="441"/>
      <c r="Z614" s="441"/>
      <c r="AA614" s="441"/>
      <c r="AB614" s="441"/>
      <c r="AC614" s="441"/>
      <c r="AD614" s="441"/>
      <c r="AE614" s="441"/>
      <c r="AF614" s="441"/>
      <c r="AG614" s="441"/>
      <c r="AH614" s="441"/>
    </row>
    <row r="615" spans="1:34" ht="12.75" customHeight="1">
      <c r="A615" s="441"/>
      <c r="B615" s="441"/>
      <c r="C615" s="441"/>
      <c r="D615" s="441"/>
      <c r="E615" s="441"/>
      <c r="F615" s="441"/>
      <c r="G615" s="441"/>
      <c r="H615" s="441"/>
      <c r="I615" s="441"/>
      <c r="J615" s="441"/>
      <c r="K615" s="441"/>
      <c r="L615" s="441"/>
      <c r="M615" s="441"/>
      <c r="N615" s="441"/>
      <c r="O615" s="441"/>
      <c r="P615" s="441"/>
      <c r="Q615" s="441"/>
      <c r="R615" s="441"/>
      <c r="S615" s="441"/>
      <c r="T615" s="441"/>
      <c r="U615" s="441"/>
      <c r="V615" s="441"/>
      <c r="W615" s="441"/>
      <c r="X615" s="441"/>
      <c r="Y615" s="441"/>
      <c r="Z615" s="441"/>
      <c r="AA615" s="441"/>
      <c r="AB615" s="441"/>
      <c r="AC615" s="441"/>
      <c r="AD615" s="441"/>
      <c r="AE615" s="441"/>
      <c r="AF615" s="441"/>
      <c r="AG615" s="441"/>
      <c r="AH615" s="441"/>
    </row>
    <row r="616" spans="1:34" ht="12.75" customHeight="1">
      <c r="A616" s="441"/>
      <c r="B616" s="441"/>
      <c r="C616" s="441"/>
      <c r="D616" s="441"/>
      <c r="E616" s="441"/>
      <c r="F616" s="441"/>
      <c r="G616" s="441"/>
      <c r="H616" s="441"/>
      <c r="I616" s="441"/>
      <c r="J616" s="441"/>
      <c r="K616" s="441"/>
      <c r="L616" s="441"/>
      <c r="M616" s="441"/>
      <c r="N616" s="441"/>
      <c r="O616" s="441"/>
      <c r="P616" s="441"/>
      <c r="Q616" s="441"/>
      <c r="R616" s="441"/>
      <c r="S616" s="441"/>
      <c r="T616" s="441"/>
      <c r="U616" s="441"/>
      <c r="V616" s="441"/>
      <c r="W616" s="441"/>
      <c r="X616" s="441"/>
      <c r="Y616" s="441"/>
      <c r="Z616" s="441"/>
      <c r="AA616" s="441"/>
      <c r="AB616" s="441"/>
      <c r="AC616" s="441"/>
      <c r="AD616" s="441"/>
      <c r="AE616" s="441"/>
      <c r="AF616" s="441"/>
      <c r="AG616" s="441"/>
      <c r="AH616" s="441"/>
    </row>
    <row r="617" spans="1:34" ht="12.75" customHeight="1">
      <c r="A617" s="441"/>
      <c r="B617" s="441"/>
      <c r="C617" s="441"/>
      <c r="D617" s="441"/>
      <c r="E617" s="441"/>
      <c r="F617" s="441"/>
      <c r="G617" s="441"/>
      <c r="H617" s="441"/>
      <c r="I617" s="441"/>
      <c r="J617" s="441"/>
      <c r="K617" s="441"/>
      <c r="L617" s="441"/>
      <c r="M617" s="441"/>
      <c r="N617" s="441"/>
      <c r="O617" s="441"/>
      <c r="P617" s="441"/>
      <c r="Q617" s="441"/>
      <c r="R617" s="441"/>
      <c r="S617" s="441"/>
      <c r="T617" s="441"/>
      <c r="U617" s="441"/>
      <c r="V617" s="441"/>
      <c r="W617" s="441"/>
      <c r="X617" s="441"/>
      <c r="Y617" s="441"/>
      <c r="Z617" s="441"/>
      <c r="AA617" s="441"/>
      <c r="AB617" s="441"/>
      <c r="AC617" s="441"/>
      <c r="AD617" s="441"/>
      <c r="AE617" s="441"/>
      <c r="AF617" s="441"/>
      <c r="AG617" s="441"/>
      <c r="AH617" s="441"/>
    </row>
    <row r="618" spans="1:34" ht="12.75" customHeight="1">
      <c r="A618" s="441"/>
      <c r="B618" s="441"/>
      <c r="C618" s="441"/>
      <c r="D618" s="441"/>
      <c r="E618" s="441"/>
      <c r="F618" s="441"/>
      <c r="G618" s="441"/>
      <c r="H618" s="441"/>
      <c r="I618" s="441"/>
      <c r="J618" s="441"/>
      <c r="K618" s="441"/>
      <c r="L618" s="441"/>
      <c r="M618" s="441"/>
      <c r="N618" s="441"/>
      <c r="O618" s="441"/>
      <c r="P618" s="441"/>
      <c r="Q618" s="441"/>
      <c r="R618" s="441"/>
      <c r="S618" s="441"/>
      <c r="T618" s="441"/>
      <c r="U618" s="441"/>
      <c r="V618" s="441"/>
      <c r="W618" s="441"/>
      <c r="X618" s="441"/>
      <c r="Y618" s="441"/>
      <c r="Z618" s="441"/>
      <c r="AA618" s="441"/>
      <c r="AB618" s="441"/>
      <c r="AC618" s="441"/>
      <c r="AD618" s="441"/>
      <c r="AE618" s="441"/>
      <c r="AF618" s="441"/>
      <c r="AG618" s="441"/>
      <c r="AH618" s="441"/>
    </row>
    <row r="619" spans="1:34" ht="12.75" customHeight="1">
      <c r="A619" s="441"/>
      <c r="B619" s="441"/>
      <c r="C619" s="441"/>
      <c r="D619" s="441"/>
      <c r="E619" s="441"/>
      <c r="F619" s="441"/>
      <c r="G619" s="441"/>
      <c r="H619" s="441"/>
      <c r="I619" s="441"/>
      <c r="J619" s="441"/>
      <c r="K619" s="441"/>
      <c r="L619" s="441"/>
      <c r="M619" s="441"/>
      <c r="N619" s="441"/>
      <c r="O619" s="441"/>
      <c r="P619" s="441"/>
      <c r="Q619" s="441"/>
      <c r="R619" s="441"/>
      <c r="S619" s="441"/>
      <c r="T619" s="441"/>
      <c r="U619" s="441"/>
      <c r="V619" s="441"/>
      <c r="W619" s="441"/>
      <c r="X619" s="441"/>
      <c r="Y619" s="441"/>
      <c r="Z619" s="441"/>
      <c r="AA619" s="441"/>
      <c r="AB619" s="441"/>
      <c r="AC619" s="441"/>
      <c r="AD619" s="441"/>
      <c r="AE619" s="441"/>
      <c r="AF619" s="441"/>
      <c r="AG619" s="441"/>
      <c r="AH619" s="441"/>
    </row>
    <row r="620" spans="1:34" ht="12.75" customHeight="1">
      <c r="A620" s="441"/>
      <c r="B620" s="441"/>
      <c r="C620" s="441"/>
      <c r="D620" s="441"/>
      <c r="E620" s="441"/>
      <c r="F620" s="441"/>
      <c r="G620" s="441"/>
      <c r="H620" s="441"/>
      <c r="I620" s="441"/>
      <c r="J620" s="441"/>
      <c r="K620" s="441"/>
      <c r="L620" s="441"/>
      <c r="M620" s="441"/>
      <c r="N620" s="441"/>
      <c r="O620" s="441"/>
      <c r="P620" s="441"/>
      <c r="Q620" s="441"/>
      <c r="R620" s="441"/>
      <c r="S620" s="441"/>
      <c r="T620" s="441"/>
      <c r="U620" s="441"/>
      <c r="V620" s="441"/>
      <c r="W620" s="441"/>
      <c r="X620" s="441"/>
      <c r="Y620" s="441"/>
      <c r="Z620" s="441"/>
      <c r="AA620" s="441"/>
      <c r="AB620" s="441"/>
      <c r="AC620" s="441"/>
      <c r="AD620" s="441"/>
      <c r="AE620" s="441"/>
      <c r="AF620" s="441"/>
      <c r="AG620" s="441"/>
      <c r="AH620" s="441"/>
    </row>
    <row r="621" spans="1:34" ht="12.75" customHeight="1">
      <c r="A621" s="441"/>
      <c r="B621" s="441"/>
      <c r="C621" s="441"/>
      <c r="D621" s="441"/>
      <c r="E621" s="441"/>
      <c r="F621" s="441"/>
      <c r="G621" s="441"/>
      <c r="H621" s="441"/>
      <c r="I621" s="441"/>
      <c r="J621" s="441"/>
      <c r="K621" s="441"/>
      <c r="L621" s="441"/>
      <c r="M621" s="441"/>
      <c r="N621" s="441"/>
      <c r="O621" s="441"/>
      <c r="P621" s="441"/>
      <c r="Q621" s="441"/>
      <c r="R621" s="441"/>
      <c r="S621" s="441"/>
      <c r="T621" s="441"/>
      <c r="U621" s="441"/>
      <c r="V621" s="441"/>
      <c r="W621" s="441"/>
      <c r="X621" s="441"/>
      <c r="Y621" s="441"/>
      <c r="Z621" s="441"/>
      <c r="AA621" s="441"/>
      <c r="AB621" s="441"/>
      <c r="AC621" s="441"/>
      <c r="AD621" s="441"/>
      <c r="AE621" s="441"/>
      <c r="AF621" s="441"/>
      <c r="AG621" s="441"/>
      <c r="AH621" s="441"/>
    </row>
    <row r="622" spans="1:34" ht="12.75" customHeight="1">
      <c r="A622" s="441"/>
      <c r="B622" s="441"/>
      <c r="C622" s="441"/>
      <c r="D622" s="441"/>
      <c r="E622" s="441"/>
      <c r="F622" s="441"/>
      <c r="G622" s="441"/>
      <c r="H622" s="441"/>
      <c r="I622" s="441"/>
      <c r="J622" s="441"/>
      <c r="K622" s="441"/>
      <c r="L622" s="441"/>
      <c r="M622" s="441"/>
      <c r="N622" s="441"/>
      <c r="O622" s="441"/>
      <c r="P622" s="441"/>
      <c r="Q622" s="441"/>
      <c r="R622" s="441"/>
      <c r="S622" s="441"/>
      <c r="T622" s="441"/>
      <c r="U622" s="441"/>
      <c r="V622" s="441"/>
      <c r="W622" s="441"/>
      <c r="X622" s="441"/>
      <c r="Y622" s="441"/>
      <c r="Z622" s="441"/>
      <c r="AA622" s="441"/>
      <c r="AB622" s="441"/>
      <c r="AC622" s="441"/>
      <c r="AD622" s="441"/>
      <c r="AE622" s="441"/>
      <c r="AF622" s="441"/>
      <c r="AG622" s="441"/>
      <c r="AH622" s="441"/>
    </row>
    <row r="623" spans="1:34" ht="12.75" customHeight="1">
      <c r="A623" s="441"/>
      <c r="B623" s="441"/>
      <c r="C623" s="441"/>
      <c r="D623" s="441"/>
      <c r="E623" s="441"/>
      <c r="F623" s="441"/>
      <c r="G623" s="441"/>
      <c r="H623" s="441"/>
      <c r="I623" s="441"/>
      <c r="J623" s="441"/>
      <c r="K623" s="441"/>
      <c r="L623" s="441"/>
      <c r="M623" s="441"/>
      <c r="N623" s="441"/>
      <c r="O623" s="441"/>
      <c r="P623" s="441"/>
      <c r="Q623" s="441"/>
      <c r="R623" s="441"/>
      <c r="S623" s="441"/>
      <c r="T623" s="441"/>
      <c r="U623" s="441"/>
      <c r="V623" s="441"/>
      <c r="W623" s="441"/>
      <c r="X623" s="441"/>
      <c r="Y623" s="441"/>
      <c r="Z623" s="441"/>
      <c r="AA623" s="441"/>
      <c r="AB623" s="441"/>
      <c r="AC623" s="441"/>
      <c r="AD623" s="441"/>
      <c r="AE623" s="441"/>
      <c r="AF623" s="441"/>
      <c r="AG623" s="441"/>
      <c r="AH623" s="441"/>
    </row>
    <row r="624" spans="1:34" ht="12.75" customHeight="1">
      <c r="A624" s="441"/>
      <c r="B624" s="441"/>
      <c r="C624" s="441"/>
      <c r="D624" s="441"/>
      <c r="E624" s="441"/>
      <c r="F624" s="441"/>
      <c r="G624" s="441"/>
      <c r="H624" s="441"/>
      <c r="I624" s="441"/>
      <c r="J624" s="441"/>
      <c r="K624" s="441"/>
      <c r="L624" s="441"/>
      <c r="M624" s="441"/>
      <c r="N624" s="441"/>
      <c r="O624" s="441"/>
      <c r="P624" s="441"/>
      <c r="Q624" s="441"/>
      <c r="R624" s="441"/>
      <c r="S624" s="441"/>
      <c r="T624" s="441"/>
      <c r="U624" s="441"/>
      <c r="V624" s="441"/>
      <c r="W624" s="441"/>
      <c r="X624" s="441"/>
      <c r="Y624" s="441"/>
      <c r="Z624" s="441"/>
      <c r="AA624" s="441"/>
      <c r="AB624" s="441"/>
      <c r="AC624" s="441"/>
      <c r="AD624" s="441"/>
      <c r="AE624" s="441"/>
      <c r="AF624" s="441"/>
      <c r="AG624" s="441"/>
      <c r="AH624" s="441"/>
    </row>
    <row r="625" spans="1:34" ht="12.75" customHeight="1">
      <c r="A625" s="441"/>
      <c r="B625" s="441"/>
      <c r="C625" s="441"/>
      <c r="D625" s="441"/>
      <c r="E625" s="441"/>
      <c r="F625" s="441"/>
      <c r="G625" s="441"/>
      <c r="H625" s="441"/>
      <c r="I625" s="441"/>
      <c r="J625" s="441"/>
      <c r="K625" s="441"/>
      <c r="L625" s="441"/>
      <c r="M625" s="441"/>
      <c r="N625" s="441"/>
      <c r="O625" s="441"/>
      <c r="P625" s="441"/>
      <c r="Q625" s="441"/>
      <c r="R625" s="441"/>
      <c r="S625" s="441"/>
      <c r="T625" s="441"/>
      <c r="U625" s="441"/>
      <c r="V625" s="441"/>
      <c r="W625" s="441"/>
      <c r="X625" s="441"/>
      <c r="Y625" s="441"/>
      <c r="Z625" s="441"/>
      <c r="AA625" s="441"/>
      <c r="AB625" s="441"/>
      <c r="AC625" s="441"/>
      <c r="AD625" s="441"/>
      <c r="AE625" s="441"/>
      <c r="AF625" s="441"/>
      <c r="AG625" s="441"/>
      <c r="AH625" s="441"/>
    </row>
    <row r="626" spans="1:34" ht="12.75" customHeight="1">
      <c r="A626" s="441"/>
      <c r="B626" s="441"/>
      <c r="C626" s="441"/>
      <c r="D626" s="441"/>
      <c r="E626" s="441"/>
      <c r="F626" s="441"/>
      <c r="G626" s="441"/>
      <c r="H626" s="441"/>
      <c r="I626" s="441"/>
      <c r="J626" s="441"/>
      <c r="K626" s="441"/>
      <c r="L626" s="441"/>
      <c r="M626" s="441"/>
      <c r="N626" s="441"/>
      <c r="O626" s="441"/>
      <c r="P626" s="441"/>
      <c r="Q626" s="441"/>
      <c r="R626" s="441"/>
      <c r="S626" s="441"/>
      <c r="T626" s="441"/>
      <c r="U626" s="441"/>
      <c r="V626" s="441"/>
      <c r="W626" s="441"/>
      <c r="X626" s="441"/>
      <c r="Y626" s="441"/>
      <c r="Z626" s="441"/>
      <c r="AA626" s="441"/>
      <c r="AB626" s="441"/>
      <c r="AC626" s="441"/>
      <c r="AD626" s="441"/>
      <c r="AE626" s="441"/>
      <c r="AF626" s="441"/>
      <c r="AG626" s="441"/>
      <c r="AH626" s="441"/>
    </row>
    <row r="627" spans="1:34" ht="12.75" customHeight="1">
      <c r="A627" s="441"/>
      <c r="B627" s="441"/>
      <c r="C627" s="441"/>
      <c r="D627" s="441"/>
      <c r="E627" s="441"/>
      <c r="F627" s="441"/>
      <c r="G627" s="441"/>
      <c r="H627" s="441"/>
      <c r="I627" s="441"/>
      <c r="J627" s="441"/>
      <c r="K627" s="441"/>
      <c r="L627" s="441"/>
      <c r="M627" s="441"/>
      <c r="N627" s="441"/>
      <c r="O627" s="441"/>
      <c r="P627" s="441"/>
      <c r="Q627" s="441"/>
      <c r="R627" s="441"/>
      <c r="S627" s="441"/>
      <c r="T627" s="441"/>
      <c r="U627" s="441"/>
      <c r="V627" s="441"/>
      <c r="W627" s="441"/>
      <c r="X627" s="441"/>
      <c r="Y627" s="441"/>
      <c r="Z627" s="441"/>
      <c r="AA627" s="441"/>
      <c r="AB627" s="441"/>
      <c r="AC627" s="441"/>
      <c r="AD627" s="441"/>
      <c r="AE627" s="441"/>
      <c r="AF627" s="441"/>
      <c r="AG627" s="441"/>
      <c r="AH627" s="441"/>
    </row>
    <row r="628" spans="1:34" ht="12.75" customHeight="1">
      <c r="A628" s="441"/>
      <c r="B628" s="441"/>
      <c r="C628" s="441"/>
      <c r="D628" s="441"/>
      <c r="E628" s="441"/>
      <c r="F628" s="441"/>
      <c r="G628" s="441"/>
      <c r="H628" s="441"/>
      <c r="I628" s="441"/>
      <c r="J628" s="441"/>
      <c r="K628" s="441"/>
      <c r="L628" s="441"/>
      <c r="M628" s="441"/>
      <c r="N628" s="441"/>
      <c r="O628" s="441"/>
      <c r="P628" s="441"/>
      <c r="Q628" s="441"/>
      <c r="R628" s="441"/>
      <c r="S628" s="441"/>
      <c r="T628" s="441"/>
      <c r="U628" s="441"/>
      <c r="V628" s="441"/>
      <c r="W628" s="441"/>
      <c r="X628" s="441"/>
      <c r="Y628" s="441"/>
      <c r="Z628" s="441"/>
      <c r="AA628" s="441"/>
      <c r="AB628" s="441"/>
      <c r="AC628" s="441"/>
      <c r="AD628" s="441"/>
      <c r="AE628" s="441"/>
      <c r="AF628" s="441"/>
      <c r="AG628" s="441"/>
      <c r="AH628" s="441"/>
    </row>
    <row r="629" spans="1:34" ht="12.75" customHeight="1">
      <c r="A629" s="441"/>
      <c r="B629" s="441"/>
      <c r="C629" s="441"/>
      <c r="D629" s="441"/>
      <c r="E629" s="441"/>
      <c r="F629" s="441"/>
      <c r="G629" s="441"/>
      <c r="H629" s="441"/>
      <c r="I629" s="441"/>
      <c r="J629" s="441"/>
      <c r="K629" s="441"/>
      <c r="L629" s="441"/>
      <c r="M629" s="441"/>
      <c r="N629" s="441"/>
      <c r="O629" s="441"/>
      <c r="P629" s="441"/>
      <c r="Q629" s="441"/>
      <c r="R629" s="441"/>
      <c r="S629" s="441"/>
      <c r="T629" s="441"/>
      <c r="U629" s="441"/>
      <c r="V629" s="441"/>
      <c r="W629" s="441"/>
      <c r="X629" s="441"/>
      <c r="Y629" s="441"/>
      <c r="Z629" s="441"/>
      <c r="AA629" s="441"/>
      <c r="AB629" s="441"/>
      <c r="AC629" s="441"/>
      <c r="AD629" s="441"/>
      <c r="AE629" s="441"/>
      <c r="AF629" s="441"/>
      <c r="AG629" s="441"/>
      <c r="AH629" s="441"/>
    </row>
    <row r="630" spans="1:34" ht="12.75" customHeight="1">
      <c r="A630" s="441"/>
      <c r="B630" s="441"/>
      <c r="C630" s="441"/>
      <c r="D630" s="441"/>
      <c r="E630" s="441"/>
      <c r="F630" s="441"/>
      <c r="G630" s="441"/>
      <c r="H630" s="441"/>
      <c r="I630" s="441"/>
      <c r="J630" s="441"/>
      <c r="K630" s="441"/>
      <c r="L630" s="441"/>
      <c r="M630" s="441"/>
      <c r="N630" s="441"/>
      <c r="O630" s="441"/>
      <c r="P630" s="441"/>
      <c r="Q630" s="441"/>
      <c r="R630" s="441"/>
      <c r="S630" s="441"/>
      <c r="T630" s="441"/>
      <c r="U630" s="441"/>
      <c r="V630" s="441"/>
      <c r="W630" s="441"/>
      <c r="X630" s="441"/>
      <c r="Y630" s="441"/>
      <c r="Z630" s="441"/>
      <c r="AA630" s="441"/>
      <c r="AB630" s="441"/>
      <c r="AC630" s="441"/>
      <c r="AD630" s="441"/>
      <c r="AE630" s="441"/>
      <c r="AF630" s="441"/>
      <c r="AG630" s="441"/>
      <c r="AH630" s="441"/>
    </row>
    <row r="631" spans="1:34" ht="12.75" customHeight="1">
      <c r="A631" s="441"/>
      <c r="B631" s="441"/>
      <c r="C631" s="441"/>
      <c r="D631" s="441"/>
      <c r="E631" s="441"/>
      <c r="F631" s="441"/>
      <c r="G631" s="441"/>
      <c r="H631" s="441"/>
      <c r="I631" s="441"/>
      <c r="J631" s="441"/>
      <c r="K631" s="441"/>
      <c r="L631" s="441"/>
      <c r="M631" s="441"/>
      <c r="N631" s="441"/>
      <c r="O631" s="441"/>
      <c r="P631" s="441"/>
      <c r="Q631" s="441"/>
      <c r="R631" s="441"/>
      <c r="S631" s="441"/>
      <c r="T631" s="441"/>
      <c r="U631" s="441"/>
      <c r="V631" s="441"/>
      <c r="W631" s="441"/>
      <c r="X631" s="441"/>
      <c r="Y631" s="441"/>
      <c r="Z631" s="441"/>
      <c r="AA631" s="441"/>
      <c r="AB631" s="441"/>
      <c r="AC631" s="441"/>
      <c r="AD631" s="441"/>
      <c r="AE631" s="441"/>
      <c r="AF631" s="441"/>
      <c r="AG631" s="441"/>
      <c r="AH631" s="441"/>
    </row>
    <row r="632" spans="1:34" ht="12.75" customHeight="1">
      <c r="A632" s="441"/>
      <c r="B632" s="441"/>
      <c r="C632" s="441"/>
      <c r="D632" s="441"/>
      <c r="E632" s="441"/>
      <c r="F632" s="441"/>
      <c r="G632" s="441"/>
      <c r="H632" s="441"/>
      <c r="I632" s="441"/>
      <c r="J632" s="441"/>
      <c r="K632" s="441"/>
      <c r="L632" s="441"/>
      <c r="M632" s="441"/>
      <c r="N632" s="441"/>
      <c r="O632" s="441"/>
      <c r="P632" s="441"/>
      <c r="Q632" s="441"/>
      <c r="R632" s="441"/>
      <c r="S632" s="441"/>
      <c r="T632" s="441"/>
      <c r="U632" s="441"/>
      <c r="V632" s="441"/>
      <c r="W632" s="441"/>
      <c r="X632" s="441"/>
      <c r="Y632" s="441"/>
      <c r="Z632" s="441"/>
      <c r="AA632" s="441"/>
      <c r="AB632" s="441"/>
      <c r="AC632" s="441"/>
      <c r="AD632" s="441"/>
      <c r="AE632" s="441"/>
      <c r="AF632" s="441"/>
      <c r="AG632" s="441"/>
      <c r="AH632" s="441"/>
    </row>
    <row r="633" spans="1:34" ht="12.75" customHeight="1">
      <c r="A633" s="441"/>
      <c r="B633" s="441"/>
      <c r="C633" s="441"/>
      <c r="D633" s="441"/>
      <c r="E633" s="441"/>
      <c r="F633" s="441"/>
      <c r="G633" s="441"/>
      <c r="H633" s="441"/>
      <c r="I633" s="441"/>
      <c r="J633" s="441"/>
      <c r="K633" s="441"/>
      <c r="L633" s="441"/>
      <c r="M633" s="441"/>
      <c r="N633" s="441"/>
      <c r="O633" s="441"/>
      <c r="P633" s="441"/>
      <c r="Q633" s="441"/>
      <c r="R633" s="441"/>
      <c r="S633" s="441"/>
      <c r="T633" s="441"/>
      <c r="U633" s="441"/>
      <c r="V633" s="441"/>
      <c r="W633" s="441"/>
      <c r="X633" s="441"/>
      <c r="Y633" s="441"/>
      <c r="Z633" s="441"/>
      <c r="AA633" s="441"/>
      <c r="AB633" s="441"/>
      <c r="AC633" s="441"/>
      <c r="AD633" s="441"/>
      <c r="AE633" s="441"/>
      <c r="AF633" s="441"/>
      <c r="AG633" s="441"/>
      <c r="AH633" s="441"/>
    </row>
    <row r="634" spans="1:34" ht="12.75" customHeight="1">
      <c r="A634" s="441"/>
      <c r="B634" s="441"/>
      <c r="C634" s="441"/>
      <c r="D634" s="441"/>
      <c r="E634" s="441"/>
      <c r="F634" s="441"/>
      <c r="G634" s="441"/>
      <c r="H634" s="441"/>
      <c r="I634" s="441"/>
      <c r="J634" s="441"/>
      <c r="K634" s="441"/>
      <c r="L634" s="441"/>
      <c r="M634" s="441"/>
      <c r="N634" s="441"/>
      <c r="O634" s="441"/>
      <c r="P634" s="441"/>
      <c r="Q634" s="441"/>
      <c r="R634" s="441"/>
      <c r="S634" s="441"/>
      <c r="T634" s="441"/>
      <c r="U634" s="441"/>
      <c r="V634" s="441"/>
      <c r="W634" s="441"/>
      <c r="X634" s="441"/>
      <c r="Y634" s="441"/>
      <c r="Z634" s="441"/>
      <c r="AA634" s="441"/>
      <c r="AB634" s="441"/>
      <c r="AC634" s="441"/>
      <c r="AD634" s="441"/>
      <c r="AE634" s="441"/>
      <c r="AF634" s="441"/>
      <c r="AG634" s="441"/>
      <c r="AH634" s="441"/>
    </row>
    <row r="635" spans="1:34" ht="12.75" customHeight="1">
      <c r="A635" s="441"/>
      <c r="B635" s="441"/>
      <c r="C635" s="441"/>
      <c r="D635" s="441"/>
      <c r="E635" s="441"/>
      <c r="F635" s="441"/>
      <c r="G635" s="441"/>
      <c r="H635" s="441"/>
      <c r="I635" s="441"/>
      <c r="J635" s="441"/>
      <c r="K635" s="441"/>
      <c r="L635" s="441"/>
      <c r="M635" s="441"/>
      <c r="N635" s="441"/>
      <c r="O635" s="441"/>
      <c r="P635" s="441"/>
      <c r="Q635" s="441"/>
      <c r="R635" s="441"/>
      <c r="S635" s="441"/>
      <c r="T635" s="441"/>
      <c r="U635" s="441"/>
      <c r="V635" s="441"/>
      <c r="W635" s="441"/>
      <c r="X635" s="441"/>
      <c r="Y635" s="441"/>
      <c r="Z635" s="441"/>
      <c r="AA635" s="441"/>
      <c r="AB635" s="441"/>
      <c r="AC635" s="441"/>
      <c r="AD635" s="441"/>
      <c r="AE635" s="441"/>
      <c r="AF635" s="441"/>
      <c r="AG635" s="441"/>
      <c r="AH635" s="441"/>
    </row>
    <row r="636" spans="1:34" ht="12.75" customHeight="1">
      <c r="A636" s="441"/>
      <c r="B636" s="441"/>
      <c r="C636" s="441"/>
      <c r="D636" s="441"/>
      <c r="E636" s="441"/>
      <c r="F636" s="441"/>
      <c r="G636" s="441"/>
      <c r="H636" s="441"/>
      <c r="I636" s="441"/>
      <c r="J636" s="441"/>
      <c r="K636" s="441"/>
      <c r="L636" s="441"/>
      <c r="M636" s="441"/>
      <c r="N636" s="441"/>
      <c r="O636" s="441"/>
      <c r="P636" s="441"/>
      <c r="Q636" s="441"/>
      <c r="R636" s="441"/>
      <c r="S636" s="441"/>
      <c r="T636" s="441"/>
      <c r="U636" s="441"/>
      <c r="V636" s="441"/>
      <c r="W636" s="441"/>
      <c r="X636" s="441"/>
      <c r="Y636" s="441"/>
      <c r="Z636" s="441"/>
      <c r="AA636" s="441"/>
      <c r="AB636" s="441"/>
      <c r="AC636" s="441"/>
      <c r="AD636" s="441"/>
      <c r="AE636" s="441"/>
      <c r="AF636" s="441"/>
      <c r="AG636" s="441"/>
      <c r="AH636" s="441"/>
    </row>
    <row r="637" spans="1:34" ht="12.75" customHeight="1">
      <c r="A637" s="441"/>
      <c r="B637" s="441"/>
      <c r="C637" s="441"/>
      <c r="D637" s="441"/>
      <c r="E637" s="441"/>
      <c r="F637" s="441"/>
      <c r="G637" s="441"/>
      <c r="H637" s="441"/>
      <c r="I637" s="441"/>
      <c r="J637" s="441"/>
      <c r="K637" s="441"/>
      <c r="L637" s="441"/>
      <c r="M637" s="441"/>
      <c r="N637" s="441"/>
      <c r="O637" s="441"/>
      <c r="P637" s="441"/>
      <c r="Q637" s="441"/>
      <c r="R637" s="441"/>
      <c r="S637" s="441"/>
      <c r="T637" s="441"/>
      <c r="U637" s="441"/>
      <c r="V637" s="441"/>
      <c r="W637" s="441"/>
      <c r="X637" s="441"/>
      <c r="Y637" s="441"/>
      <c r="Z637" s="441"/>
      <c r="AA637" s="441"/>
      <c r="AB637" s="441"/>
      <c r="AC637" s="441"/>
      <c r="AD637" s="441"/>
      <c r="AE637" s="441"/>
      <c r="AF637" s="441"/>
      <c r="AG637" s="441"/>
      <c r="AH637" s="441"/>
    </row>
    <row r="638" spans="1:34" ht="12.75" customHeight="1">
      <c r="A638" s="441"/>
      <c r="B638" s="441"/>
      <c r="C638" s="441"/>
      <c r="D638" s="441"/>
      <c r="E638" s="441"/>
      <c r="F638" s="441"/>
      <c r="G638" s="441"/>
      <c r="H638" s="441"/>
      <c r="I638" s="441"/>
      <c r="J638" s="441"/>
      <c r="K638" s="441"/>
      <c r="L638" s="441"/>
      <c r="M638" s="441"/>
      <c r="N638" s="441"/>
      <c r="O638" s="441"/>
      <c r="P638" s="441"/>
      <c r="Q638" s="441"/>
      <c r="R638" s="441"/>
      <c r="S638" s="441"/>
      <c r="T638" s="441"/>
      <c r="U638" s="441"/>
      <c r="V638" s="441"/>
      <c r="W638" s="441"/>
      <c r="X638" s="441"/>
      <c r="Y638" s="441"/>
      <c r="Z638" s="441"/>
      <c r="AA638" s="441"/>
      <c r="AB638" s="441"/>
      <c r="AC638" s="441"/>
      <c r="AD638" s="441"/>
      <c r="AE638" s="441"/>
      <c r="AF638" s="441"/>
      <c r="AG638" s="441"/>
      <c r="AH638" s="441"/>
    </row>
    <row r="639" spans="1:34" ht="12.75" customHeight="1">
      <c r="A639" s="441"/>
      <c r="B639" s="441"/>
      <c r="C639" s="441"/>
      <c r="D639" s="441"/>
      <c r="E639" s="441"/>
      <c r="F639" s="441"/>
      <c r="G639" s="441"/>
      <c r="H639" s="441"/>
      <c r="I639" s="441"/>
      <c r="J639" s="441"/>
      <c r="K639" s="441"/>
      <c r="L639" s="441"/>
      <c r="M639" s="441"/>
      <c r="N639" s="441"/>
      <c r="O639" s="441"/>
      <c r="P639" s="441"/>
      <c r="Q639" s="441"/>
      <c r="R639" s="441"/>
      <c r="S639" s="441"/>
      <c r="T639" s="441"/>
      <c r="U639" s="441"/>
      <c r="V639" s="441"/>
      <c r="W639" s="441"/>
      <c r="X639" s="441"/>
      <c r="Y639" s="441"/>
      <c r="Z639" s="441"/>
      <c r="AA639" s="441"/>
      <c r="AB639" s="441"/>
      <c r="AC639" s="441"/>
      <c r="AD639" s="441"/>
      <c r="AE639" s="441"/>
      <c r="AF639" s="441"/>
      <c r="AG639" s="441"/>
      <c r="AH639" s="441"/>
    </row>
    <row r="640" spans="1:34" ht="12.75" customHeight="1">
      <c r="A640" s="441"/>
      <c r="B640" s="441"/>
      <c r="C640" s="441"/>
      <c r="D640" s="441"/>
      <c r="E640" s="441"/>
      <c r="F640" s="441"/>
      <c r="G640" s="441"/>
      <c r="H640" s="441"/>
      <c r="I640" s="441"/>
      <c r="J640" s="441"/>
      <c r="K640" s="441"/>
      <c r="L640" s="441"/>
      <c r="M640" s="441"/>
      <c r="N640" s="441"/>
      <c r="O640" s="441"/>
      <c r="P640" s="441"/>
      <c r="Q640" s="441"/>
      <c r="R640" s="441"/>
      <c r="S640" s="441"/>
      <c r="T640" s="441"/>
      <c r="U640" s="441"/>
      <c r="V640" s="441"/>
      <c r="W640" s="441"/>
      <c r="X640" s="441"/>
      <c r="Y640" s="441"/>
      <c r="Z640" s="441"/>
      <c r="AA640" s="441"/>
      <c r="AB640" s="441"/>
      <c r="AC640" s="441"/>
      <c r="AD640" s="441"/>
      <c r="AE640" s="441"/>
      <c r="AF640" s="441"/>
      <c r="AG640" s="441"/>
      <c r="AH640" s="441"/>
    </row>
    <row r="641" spans="1:34" ht="12.75" customHeight="1">
      <c r="A641" s="441"/>
      <c r="B641" s="441"/>
      <c r="C641" s="441"/>
      <c r="D641" s="441"/>
      <c r="E641" s="441"/>
      <c r="F641" s="441"/>
      <c r="G641" s="441"/>
      <c r="H641" s="441"/>
      <c r="I641" s="441"/>
      <c r="J641" s="441"/>
      <c r="K641" s="441"/>
      <c r="L641" s="441"/>
      <c r="M641" s="441"/>
      <c r="N641" s="441"/>
      <c r="O641" s="441"/>
      <c r="P641" s="441"/>
      <c r="Q641" s="441"/>
      <c r="R641" s="441"/>
      <c r="S641" s="441"/>
      <c r="T641" s="441"/>
      <c r="U641" s="441"/>
      <c r="V641" s="441"/>
      <c r="W641" s="441"/>
      <c r="X641" s="441"/>
      <c r="Y641" s="441"/>
      <c r="Z641" s="441"/>
      <c r="AA641" s="441"/>
      <c r="AB641" s="441"/>
      <c r="AC641" s="441"/>
      <c r="AD641" s="441"/>
      <c r="AE641" s="441"/>
      <c r="AF641" s="441"/>
      <c r="AG641" s="441"/>
      <c r="AH641" s="441"/>
    </row>
    <row r="642" spans="1:34" ht="12.75" customHeight="1">
      <c r="A642" s="441"/>
      <c r="B642" s="441"/>
      <c r="C642" s="441"/>
      <c r="D642" s="441"/>
      <c r="E642" s="441"/>
      <c r="F642" s="441"/>
      <c r="G642" s="441"/>
      <c r="H642" s="441"/>
      <c r="I642" s="441"/>
      <c r="J642" s="441"/>
      <c r="K642" s="441"/>
      <c r="L642" s="441"/>
      <c r="M642" s="441"/>
      <c r="N642" s="441"/>
      <c r="O642" s="441"/>
      <c r="P642" s="441"/>
      <c r="Q642" s="441"/>
      <c r="R642" s="441"/>
      <c r="S642" s="441"/>
      <c r="T642" s="441"/>
      <c r="U642" s="441"/>
      <c r="V642" s="441"/>
      <c r="W642" s="441"/>
      <c r="X642" s="441"/>
      <c r="Y642" s="441"/>
      <c r="Z642" s="441"/>
      <c r="AA642" s="441"/>
      <c r="AB642" s="441"/>
      <c r="AC642" s="441"/>
      <c r="AD642" s="441"/>
      <c r="AE642" s="441"/>
      <c r="AF642" s="441"/>
      <c r="AG642" s="441"/>
      <c r="AH642" s="441"/>
    </row>
    <row r="643" spans="1:34" ht="12.75" customHeight="1">
      <c r="A643" s="441"/>
      <c r="B643" s="441"/>
      <c r="C643" s="441"/>
      <c r="D643" s="441"/>
      <c r="E643" s="441"/>
      <c r="F643" s="441"/>
      <c r="G643" s="441"/>
      <c r="H643" s="441"/>
      <c r="I643" s="441"/>
      <c r="J643" s="441"/>
      <c r="K643" s="441"/>
      <c r="L643" s="441"/>
      <c r="M643" s="441"/>
      <c r="N643" s="441"/>
      <c r="O643" s="441"/>
      <c r="P643" s="441"/>
      <c r="Q643" s="441"/>
      <c r="R643" s="441"/>
      <c r="S643" s="441"/>
      <c r="T643" s="441"/>
      <c r="U643" s="441"/>
      <c r="V643" s="441"/>
      <c r="W643" s="441"/>
      <c r="X643" s="441"/>
      <c r="Y643" s="441"/>
      <c r="Z643" s="441"/>
      <c r="AA643" s="441"/>
      <c r="AB643" s="441"/>
      <c r="AC643" s="441"/>
      <c r="AD643" s="441"/>
      <c r="AE643" s="441"/>
      <c r="AF643" s="441"/>
      <c r="AG643" s="441"/>
      <c r="AH643" s="441"/>
    </row>
    <row r="644" spans="1:34" ht="12.75" customHeight="1">
      <c r="A644" s="441"/>
      <c r="B644" s="441"/>
      <c r="C644" s="441"/>
      <c r="D644" s="441"/>
      <c r="E644" s="441"/>
      <c r="F644" s="441"/>
      <c r="G644" s="441"/>
      <c r="H644" s="441"/>
      <c r="I644" s="441"/>
      <c r="J644" s="441"/>
      <c r="K644" s="441"/>
      <c r="L644" s="441"/>
      <c r="M644" s="441"/>
      <c r="N644" s="441"/>
      <c r="O644" s="441"/>
      <c r="P644" s="441"/>
      <c r="Q644" s="441"/>
      <c r="R644" s="441"/>
      <c r="S644" s="441"/>
      <c r="T644" s="441"/>
      <c r="U644" s="441"/>
      <c r="V644" s="441"/>
      <c r="W644" s="441"/>
      <c r="X644" s="441"/>
      <c r="Y644" s="441"/>
      <c r="Z644" s="441"/>
      <c r="AA644" s="441"/>
      <c r="AB644" s="441"/>
      <c r="AC644" s="441"/>
      <c r="AD644" s="441"/>
      <c r="AE644" s="441"/>
      <c r="AF644" s="441"/>
      <c r="AG644" s="441"/>
      <c r="AH644" s="441"/>
    </row>
    <row r="645" spans="1:34" ht="12.75" customHeight="1">
      <c r="A645" s="441"/>
      <c r="B645" s="441"/>
      <c r="C645" s="441"/>
      <c r="D645" s="441"/>
      <c r="E645" s="441"/>
      <c r="F645" s="441"/>
      <c r="G645" s="441"/>
      <c r="H645" s="441"/>
      <c r="I645" s="441"/>
      <c r="J645" s="441"/>
      <c r="K645" s="441"/>
      <c r="L645" s="441"/>
      <c r="M645" s="441"/>
      <c r="N645" s="441"/>
      <c r="O645" s="441"/>
      <c r="P645" s="441"/>
      <c r="Q645" s="441"/>
      <c r="R645" s="441"/>
      <c r="S645" s="441"/>
      <c r="T645" s="441"/>
      <c r="U645" s="441"/>
      <c r="V645" s="441"/>
      <c r="W645" s="441"/>
      <c r="X645" s="441"/>
      <c r="Y645" s="441"/>
      <c r="Z645" s="441"/>
      <c r="AA645" s="441"/>
      <c r="AB645" s="441"/>
      <c r="AC645" s="441"/>
      <c r="AD645" s="441"/>
      <c r="AE645" s="441"/>
      <c r="AF645" s="441"/>
      <c r="AG645" s="441"/>
      <c r="AH645" s="441"/>
    </row>
    <row r="646" spans="1:34" ht="12.75" customHeight="1">
      <c r="A646" s="441"/>
      <c r="B646" s="441"/>
      <c r="C646" s="441"/>
      <c r="D646" s="441"/>
      <c r="E646" s="441"/>
      <c r="F646" s="441"/>
      <c r="G646" s="441"/>
      <c r="H646" s="441"/>
      <c r="I646" s="441"/>
      <c r="J646" s="441"/>
      <c r="K646" s="441"/>
      <c r="L646" s="441"/>
      <c r="M646" s="441"/>
      <c r="N646" s="441"/>
      <c r="O646" s="441"/>
      <c r="P646" s="441"/>
      <c r="Q646" s="441"/>
      <c r="R646" s="441"/>
      <c r="S646" s="441"/>
      <c r="T646" s="441"/>
      <c r="U646" s="441"/>
      <c r="V646" s="441"/>
      <c r="W646" s="441"/>
      <c r="X646" s="441"/>
      <c r="Y646" s="441"/>
      <c r="Z646" s="441"/>
      <c r="AA646" s="441"/>
      <c r="AB646" s="441"/>
      <c r="AC646" s="441"/>
      <c r="AD646" s="441"/>
      <c r="AE646" s="441"/>
      <c r="AF646" s="441"/>
      <c r="AG646" s="441"/>
      <c r="AH646" s="441"/>
    </row>
    <row r="647" spans="1:34" ht="12.75" customHeight="1">
      <c r="A647" s="441"/>
      <c r="B647" s="441"/>
      <c r="C647" s="441"/>
      <c r="D647" s="441"/>
      <c r="E647" s="441"/>
      <c r="F647" s="441"/>
      <c r="G647" s="441"/>
      <c r="H647" s="441"/>
      <c r="I647" s="441"/>
      <c r="J647" s="441"/>
      <c r="K647" s="441"/>
      <c r="L647" s="441"/>
      <c r="M647" s="441"/>
      <c r="N647" s="441"/>
      <c r="O647" s="441"/>
      <c r="P647" s="441"/>
      <c r="Q647" s="441"/>
      <c r="R647" s="441"/>
      <c r="S647" s="441"/>
      <c r="T647" s="441"/>
      <c r="U647" s="441"/>
      <c r="V647" s="441"/>
      <c r="W647" s="441"/>
      <c r="X647" s="441"/>
      <c r="Y647" s="441"/>
      <c r="Z647" s="441"/>
      <c r="AA647" s="441"/>
      <c r="AB647" s="441"/>
      <c r="AC647" s="441"/>
      <c r="AD647" s="441"/>
      <c r="AE647" s="441"/>
      <c r="AF647" s="441"/>
      <c r="AG647" s="441"/>
      <c r="AH647" s="441"/>
    </row>
    <row r="648" spans="1:34" ht="12.75" customHeight="1">
      <c r="A648" s="441"/>
      <c r="B648" s="441"/>
      <c r="C648" s="441"/>
      <c r="D648" s="441"/>
      <c r="E648" s="441"/>
      <c r="F648" s="441"/>
      <c r="G648" s="441"/>
      <c r="H648" s="441"/>
      <c r="I648" s="441"/>
      <c r="J648" s="441"/>
      <c r="K648" s="441"/>
      <c r="L648" s="441"/>
      <c r="M648" s="441"/>
      <c r="N648" s="441"/>
      <c r="O648" s="441"/>
      <c r="P648" s="441"/>
      <c r="Q648" s="441"/>
      <c r="R648" s="441"/>
      <c r="S648" s="441"/>
      <c r="T648" s="441"/>
      <c r="U648" s="441"/>
      <c r="V648" s="441"/>
      <c r="W648" s="441"/>
      <c r="X648" s="441"/>
      <c r="Y648" s="441"/>
      <c r="Z648" s="441"/>
      <c r="AA648" s="441"/>
      <c r="AB648" s="441"/>
      <c r="AC648" s="441"/>
      <c r="AD648" s="441"/>
      <c r="AE648" s="441"/>
      <c r="AF648" s="441"/>
      <c r="AG648" s="441"/>
      <c r="AH648" s="441"/>
    </row>
    <row r="649" spans="1:34" ht="12.75" customHeight="1">
      <c r="A649" s="441"/>
      <c r="B649" s="441"/>
      <c r="C649" s="441"/>
      <c r="D649" s="441"/>
      <c r="E649" s="441"/>
      <c r="F649" s="441"/>
      <c r="G649" s="441"/>
      <c r="H649" s="441"/>
      <c r="I649" s="441"/>
      <c r="J649" s="441"/>
      <c r="K649" s="441"/>
      <c r="L649" s="441"/>
      <c r="M649" s="441"/>
      <c r="N649" s="441"/>
      <c r="O649" s="441"/>
      <c r="P649" s="441"/>
      <c r="Q649" s="441"/>
      <c r="R649" s="441"/>
      <c r="S649" s="441"/>
      <c r="T649" s="441"/>
      <c r="U649" s="441"/>
      <c r="V649" s="441"/>
      <c r="W649" s="441"/>
      <c r="X649" s="441"/>
      <c r="Y649" s="441"/>
      <c r="Z649" s="441"/>
      <c r="AA649" s="441"/>
      <c r="AB649" s="441"/>
      <c r="AC649" s="441"/>
      <c r="AD649" s="441"/>
      <c r="AE649" s="441"/>
      <c r="AF649" s="441"/>
      <c r="AG649" s="441"/>
      <c r="AH649" s="441"/>
    </row>
    <row r="650" spans="1:34" ht="12.75" customHeight="1">
      <c r="A650" s="441"/>
      <c r="B650" s="441"/>
      <c r="C650" s="441"/>
      <c r="D650" s="441"/>
      <c r="E650" s="441"/>
      <c r="F650" s="441"/>
      <c r="G650" s="441"/>
      <c r="H650" s="441"/>
      <c r="I650" s="441"/>
      <c r="J650" s="441"/>
      <c r="K650" s="441"/>
      <c r="L650" s="441"/>
      <c r="M650" s="441"/>
      <c r="N650" s="441"/>
      <c r="O650" s="441"/>
      <c r="P650" s="441"/>
      <c r="Q650" s="441"/>
      <c r="R650" s="441"/>
      <c r="S650" s="441"/>
      <c r="T650" s="441"/>
      <c r="U650" s="441"/>
      <c r="V650" s="441"/>
      <c r="W650" s="441"/>
      <c r="X650" s="441"/>
      <c r="Y650" s="441"/>
      <c r="Z650" s="441"/>
      <c r="AA650" s="441"/>
      <c r="AB650" s="441"/>
      <c r="AC650" s="441"/>
      <c r="AD650" s="441"/>
      <c r="AE650" s="441"/>
      <c r="AF650" s="441"/>
      <c r="AG650" s="441"/>
      <c r="AH650" s="441"/>
    </row>
    <row r="651" spans="1:34" ht="12.75" customHeight="1">
      <c r="A651" s="441"/>
      <c r="B651" s="441"/>
      <c r="C651" s="441"/>
      <c r="D651" s="441"/>
      <c r="E651" s="441"/>
      <c r="F651" s="441"/>
      <c r="G651" s="441"/>
      <c r="H651" s="441"/>
      <c r="I651" s="441"/>
      <c r="J651" s="441"/>
      <c r="K651" s="441"/>
      <c r="L651" s="441"/>
      <c r="M651" s="441"/>
      <c r="N651" s="441"/>
      <c r="O651" s="441"/>
      <c r="P651" s="441"/>
      <c r="Q651" s="441"/>
      <c r="R651" s="441"/>
      <c r="S651" s="441"/>
      <c r="T651" s="441"/>
      <c r="U651" s="441"/>
      <c r="V651" s="441"/>
      <c r="W651" s="441"/>
      <c r="X651" s="441"/>
      <c r="Y651" s="441"/>
      <c r="Z651" s="441"/>
      <c r="AA651" s="441"/>
      <c r="AB651" s="441"/>
      <c r="AC651" s="441"/>
      <c r="AD651" s="441"/>
      <c r="AE651" s="441"/>
      <c r="AF651" s="441"/>
      <c r="AG651" s="441"/>
      <c r="AH651" s="441"/>
    </row>
    <row r="652" spans="1:34" ht="12.75" customHeight="1">
      <c r="A652" s="441"/>
      <c r="B652" s="441"/>
      <c r="C652" s="441"/>
      <c r="D652" s="441"/>
      <c r="E652" s="441"/>
      <c r="F652" s="441"/>
      <c r="G652" s="441"/>
      <c r="H652" s="441"/>
      <c r="I652" s="441"/>
      <c r="J652" s="441"/>
      <c r="K652" s="441"/>
      <c r="L652" s="441"/>
      <c r="M652" s="441"/>
      <c r="N652" s="441"/>
      <c r="O652" s="441"/>
      <c r="P652" s="441"/>
      <c r="Q652" s="441"/>
      <c r="R652" s="441"/>
      <c r="S652" s="441"/>
      <c r="T652" s="441"/>
      <c r="U652" s="441"/>
      <c r="V652" s="441"/>
      <c r="W652" s="441"/>
      <c r="X652" s="441"/>
      <c r="Y652" s="441"/>
      <c r="Z652" s="441"/>
      <c r="AA652" s="441"/>
      <c r="AB652" s="441"/>
      <c r="AC652" s="441"/>
      <c r="AD652" s="441"/>
      <c r="AE652" s="441"/>
      <c r="AF652" s="441"/>
      <c r="AG652" s="441"/>
      <c r="AH652" s="441"/>
    </row>
    <row r="653" spans="1:34" ht="12.75" customHeight="1">
      <c r="A653" s="441"/>
      <c r="B653" s="441"/>
      <c r="C653" s="441"/>
      <c r="D653" s="441"/>
      <c r="E653" s="441"/>
      <c r="F653" s="441"/>
      <c r="G653" s="441"/>
      <c r="H653" s="441"/>
      <c r="I653" s="441"/>
      <c r="J653" s="441"/>
      <c r="K653" s="441"/>
      <c r="L653" s="441"/>
      <c r="M653" s="441"/>
      <c r="N653" s="441"/>
      <c r="O653" s="441"/>
      <c r="P653" s="441"/>
      <c r="Q653" s="441"/>
      <c r="R653" s="441"/>
      <c r="S653" s="441"/>
      <c r="T653" s="441"/>
      <c r="U653" s="441"/>
      <c r="V653" s="441"/>
      <c r="W653" s="441"/>
      <c r="X653" s="441"/>
      <c r="Y653" s="441"/>
      <c r="Z653" s="441"/>
      <c r="AA653" s="441"/>
      <c r="AB653" s="441"/>
      <c r="AC653" s="441"/>
      <c r="AD653" s="441"/>
      <c r="AE653" s="441"/>
      <c r="AF653" s="441"/>
      <c r="AG653" s="441"/>
      <c r="AH653" s="441"/>
    </row>
    <row r="654" spans="1:34" ht="12.75" customHeight="1">
      <c r="A654" s="441"/>
      <c r="B654" s="441"/>
      <c r="C654" s="441"/>
      <c r="D654" s="441"/>
      <c r="E654" s="441"/>
      <c r="F654" s="441"/>
      <c r="G654" s="441"/>
      <c r="H654" s="441"/>
      <c r="I654" s="441"/>
      <c r="J654" s="441"/>
      <c r="K654" s="441"/>
      <c r="L654" s="441"/>
      <c r="M654" s="441"/>
      <c r="N654" s="441"/>
      <c r="O654" s="441"/>
      <c r="P654" s="441"/>
      <c r="Q654" s="441"/>
      <c r="R654" s="441"/>
      <c r="S654" s="441"/>
      <c r="T654" s="441"/>
      <c r="U654" s="441"/>
      <c r="V654" s="441"/>
      <c r="W654" s="441"/>
      <c r="X654" s="441"/>
      <c r="Y654" s="441"/>
      <c r="Z654" s="441"/>
      <c r="AA654" s="441"/>
      <c r="AB654" s="441"/>
      <c r="AC654" s="441"/>
      <c r="AD654" s="441"/>
      <c r="AE654" s="441"/>
      <c r="AF654" s="441"/>
      <c r="AG654" s="441"/>
      <c r="AH654" s="441"/>
    </row>
    <row r="655" spans="1:34" ht="12.75" customHeight="1">
      <c r="A655" s="441"/>
      <c r="B655" s="441"/>
      <c r="C655" s="441"/>
      <c r="D655" s="441"/>
      <c r="E655" s="441"/>
      <c r="F655" s="441"/>
      <c r="G655" s="441"/>
      <c r="H655" s="441"/>
      <c r="I655" s="441"/>
      <c r="J655" s="441"/>
      <c r="K655" s="441"/>
      <c r="L655" s="441"/>
      <c r="M655" s="441"/>
      <c r="N655" s="441"/>
      <c r="O655" s="441"/>
      <c r="P655" s="441"/>
      <c r="Q655" s="441"/>
      <c r="R655" s="441"/>
      <c r="S655" s="441"/>
      <c r="T655" s="441"/>
      <c r="U655" s="441"/>
      <c r="V655" s="441"/>
      <c r="W655" s="441"/>
      <c r="X655" s="441"/>
      <c r="Y655" s="441"/>
      <c r="Z655" s="441"/>
      <c r="AA655" s="441"/>
      <c r="AB655" s="441"/>
      <c r="AC655" s="441"/>
      <c r="AD655" s="441"/>
      <c r="AE655" s="441"/>
      <c r="AF655" s="441"/>
      <c r="AG655" s="441"/>
      <c r="AH655" s="441"/>
    </row>
    <row r="656" spans="1:34" ht="12.75" customHeight="1">
      <c r="A656" s="441"/>
      <c r="B656" s="441"/>
      <c r="C656" s="441"/>
      <c r="D656" s="441"/>
      <c r="E656" s="441"/>
      <c r="F656" s="441"/>
      <c r="G656" s="441"/>
      <c r="H656" s="441"/>
      <c r="I656" s="441"/>
      <c r="J656" s="441"/>
      <c r="K656" s="441"/>
      <c r="L656" s="441"/>
      <c r="M656" s="441"/>
      <c r="N656" s="441"/>
      <c r="O656" s="441"/>
      <c r="P656" s="441"/>
      <c r="Q656" s="441"/>
      <c r="R656" s="441"/>
      <c r="S656" s="441"/>
      <c r="T656" s="441"/>
      <c r="U656" s="441"/>
      <c r="V656" s="441"/>
      <c r="W656" s="441"/>
      <c r="X656" s="441"/>
      <c r="Y656" s="441"/>
      <c r="Z656" s="441"/>
      <c r="AA656" s="441"/>
      <c r="AB656" s="441"/>
      <c r="AC656" s="441"/>
      <c r="AD656" s="441"/>
      <c r="AE656" s="441"/>
      <c r="AF656" s="441"/>
      <c r="AG656" s="441"/>
      <c r="AH656" s="441"/>
    </row>
    <row r="657" spans="1:34" ht="12.75" customHeight="1">
      <c r="A657" s="441"/>
      <c r="B657" s="441"/>
      <c r="C657" s="441"/>
      <c r="D657" s="441"/>
      <c r="E657" s="441"/>
      <c r="F657" s="441"/>
      <c r="G657" s="441"/>
      <c r="H657" s="441"/>
      <c r="I657" s="441"/>
      <c r="J657" s="441"/>
      <c r="K657" s="441"/>
      <c r="L657" s="441"/>
      <c r="M657" s="441"/>
      <c r="N657" s="441"/>
      <c r="O657" s="441"/>
      <c r="P657" s="441"/>
      <c r="Q657" s="441"/>
      <c r="R657" s="441"/>
      <c r="S657" s="441"/>
      <c r="T657" s="441"/>
      <c r="U657" s="441"/>
      <c r="V657" s="441"/>
      <c r="W657" s="441"/>
      <c r="X657" s="441"/>
      <c r="Y657" s="441"/>
      <c r="Z657" s="441"/>
      <c r="AA657" s="441"/>
      <c r="AB657" s="441"/>
      <c r="AC657" s="441"/>
      <c r="AD657" s="441"/>
      <c r="AE657" s="441"/>
      <c r="AF657" s="441"/>
      <c r="AG657" s="441"/>
      <c r="AH657" s="441"/>
    </row>
    <row r="658" spans="1:34" ht="12.75" customHeight="1">
      <c r="A658" s="441"/>
      <c r="B658" s="441"/>
      <c r="C658" s="441"/>
      <c r="D658" s="441"/>
      <c r="E658" s="441"/>
      <c r="F658" s="441"/>
      <c r="G658" s="441"/>
      <c r="H658" s="441"/>
      <c r="I658" s="441"/>
      <c r="J658" s="441"/>
      <c r="K658" s="441"/>
      <c r="L658" s="441"/>
      <c r="M658" s="441"/>
      <c r="N658" s="441"/>
      <c r="O658" s="441"/>
      <c r="P658" s="441"/>
      <c r="Q658" s="441"/>
      <c r="R658" s="441"/>
      <c r="S658" s="441"/>
      <c r="T658" s="441"/>
      <c r="U658" s="441"/>
      <c r="V658" s="441"/>
      <c r="W658" s="441"/>
      <c r="X658" s="441"/>
      <c r="Y658" s="441"/>
      <c r="Z658" s="441"/>
      <c r="AA658" s="441"/>
      <c r="AB658" s="441"/>
      <c r="AC658" s="441"/>
      <c r="AD658" s="441"/>
      <c r="AE658" s="441"/>
      <c r="AF658" s="441"/>
      <c r="AG658" s="441"/>
      <c r="AH658" s="441"/>
    </row>
    <row r="659" spans="1:34" ht="12.75" customHeight="1">
      <c r="A659" s="441"/>
      <c r="B659" s="441"/>
      <c r="C659" s="441"/>
      <c r="D659" s="441"/>
      <c r="E659" s="441"/>
      <c r="F659" s="441"/>
      <c r="G659" s="441"/>
      <c r="H659" s="441"/>
      <c r="I659" s="441"/>
      <c r="J659" s="441"/>
      <c r="K659" s="441"/>
      <c r="L659" s="441"/>
      <c r="M659" s="441"/>
      <c r="N659" s="441"/>
      <c r="O659" s="441"/>
      <c r="P659" s="441"/>
      <c r="Q659" s="441"/>
      <c r="R659" s="441"/>
      <c r="S659" s="441"/>
      <c r="T659" s="441"/>
      <c r="U659" s="441"/>
      <c r="V659" s="441"/>
      <c r="W659" s="441"/>
      <c r="X659" s="441"/>
      <c r="Y659" s="441"/>
      <c r="Z659" s="441"/>
      <c r="AA659" s="441"/>
      <c r="AB659" s="441"/>
      <c r="AC659" s="441"/>
      <c r="AD659" s="441"/>
      <c r="AE659" s="441"/>
      <c r="AF659" s="441"/>
      <c r="AG659" s="441"/>
      <c r="AH659" s="441"/>
    </row>
    <row r="660" spans="1:34" ht="12.75" customHeight="1">
      <c r="A660" s="441"/>
      <c r="B660" s="441"/>
      <c r="C660" s="441"/>
      <c r="D660" s="441"/>
      <c r="E660" s="441"/>
      <c r="F660" s="441"/>
      <c r="G660" s="441"/>
      <c r="H660" s="441"/>
      <c r="I660" s="441"/>
      <c r="J660" s="441"/>
      <c r="K660" s="441"/>
      <c r="L660" s="441"/>
      <c r="M660" s="441"/>
      <c r="N660" s="441"/>
      <c r="O660" s="441"/>
      <c r="P660" s="441"/>
      <c r="Q660" s="441"/>
      <c r="R660" s="441"/>
      <c r="S660" s="441"/>
      <c r="T660" s="441"/>
      <c r="U660" s="441"/>
      <c r="V660" s="441"/>
      <c r="W660" s="441"/>
      <c r="X660" s="441"/>
      <c r="Y660" s="441"/>
      <c r="Z660" s="441"/>
      <c r="AA660" s="441"/>
      <c r="AB660" s="441"/>
      <c r="AC660" s="441"/>
      <c r="AD660" s="441"/>
      <c r="AE660" s="441"/>
      <c r="AF660" s="441"/>
      <c r="AG660" s="441"/>
      <c r="AH660" s="441"/>
    </row>
    <row r="661" spans="1:34" ht="12.75" customHeight="1">
      <c r="A661" s="441"/>
      <c r="B661" s="441"/>
      <c r="C661" s="441"/>
      <c r="D661" s="441"/>
      <c r="E661" s="441"/>
      <c r="F661" s="441"/>
      <c r="G661" s="441"/>
      <c r="H661" s="441"/>
      <c r="I661" s="441"/>
      <c r="J661" s="441"/>
      <c r="K661" s="441"/>
      <c r="L661" s="441"/>
      <c r="M661" s="441"/>
      <c r="N661" s="441"/>
      <c r="O661" s="441"/>
      <c r="P661" s="441"/>
      <c r="Q661" s="441"/>
      <c r="R661" s="441"/>
      <c r="S661" s="441"/>
      <c r="T661" s="441"/>
      <c r="U661" s="441"/>
      <c r="V661" s="441"/>
      <c r="W661" s="441"/>
      <c r="X661" s="441"/>
      <c r="Y661" s="441"/>
      <c r="Z661" s="441"/>
      <c r="AA661" s="441"/>
      <c r="AB661" s="441"/>
      <c r="AC661" s="441"/>
      <c r="AD661" s="441"/>
      <c r="AE661" s="441"/>
      <c r="AF661" s="441"/>
      <c r="AG661" s="441"/>
      <c r="AH661" s="441"/>
    </row>
    <row r="662" spans="1:34" ht="12.75" customHeight="1">
      <c r="A662" s="441"/>
      <c r="B662" s="441"/>
      <c r="C662" s="441"/>
      <c r="D662" s="441"/>
      <c r="E662" s="441"/>
      <c r="F662" s="441"/>
      <c r="G662" s="441"/>
      <c r="H662" s="441"/>
      <c r="I662" s="441"/>
      <c r="J662" s="441"/>
      <c r="K662" s="441"/>
      <c r="L662" s="441"/>
      <c r="M662" s="441"/>
      <c r="N662" s="441"/>
      <c r="O662" s="441"/>
      <c r="P662" s="441"/>
      <c r="Q662" s="441"/>
      <c r="R662" s="441"/>
      <c r="S662" s="441"/>
      <c r="T662" s="441"/>
      <c r="U662" s="441"/>
      <c r="V662" s="441"/>
      <c r="W662" s="441"/>
      <c r="X662" s="441"/>
      <c r="Y662" s="441"/>
      <c r="Z662" s="441"/>
      <c r="AA662" s="441"/>
      <c r="AB662" s="441"/>
      <c r="AC662" s="441"/>
      <c r="AD662" s="441"/>
      <c r="AE662" s="441"/>
      <c r="AF662" s="441"/>
      <c r="AG662" s="441"/>
      <c r="AH662" s="441"/>
    </row>
    <row r="663" spans="1:34" ht="12.75" customHeight="1">
      <c r="A663" s="441"/>
      <c r="B663" s="441"/>
      <c r="C663" s="441"/>
      <c r="D663" s="441"/>
      <c r="E663" s="441"/>
      <c r="F663" s="441"/>
      <c r="G663" s="441"/>
      <c r="H663" s="441"/>
      <c r="I663" s="441"/>
      <c r="J663" s="441"/>
      <c r="K663" s="441"/>
      <c r="L663" s="441"/>
      <c r="M663" s="441"/>
      <c r="N663" s="441"/>
      <c r="O663" s="441"/>
      <c r="P663" s="441"/>
      <c r="Q663" s="441"/>
      <c r="R663" s="441"/>
      <c r="S663" s="441"/>
      <c r="T663" s="441"/>
      <c r="U663" s="441"/>
      <c r="V663" s="441"/>
      <c r="W663" s="441"/>
      <c r="X663" s="441"/>
      <c r="Y663" s="441"/>
      <c r="Z663" s="441"/>
      <c r="AA663" s="441"/>
      <c r="AB663" s="441"/>
      <c r="AC663" s="441"/>
      <c r="AD663" s="441"/>
      <c r="AE663" s="441"/>
      <c r="AF663" s="441"/>
      <c r="AG663" s="441"/>
      <c r="AH663" s="441"/>
    </row>
    <row r="664" spans="1:34" ht="12.75" customHeight="1">
      <c r="A664" s="441"/>
      <c r="B664" s="441"/>
      <c r="C664" s="441"/>
      <c r="D664" s="441"/>
      <c r="E664" s="441"/>
      <c r="F664" s="441"/>
      <c r="G664" s="441"/>
      <c r="H664" s="441"/>
      <c r="I664" s="441"/>
      <c r="J664" s="441"/>
      <c r="K664" s="441"/>
      <c r="L664" s="441"/>
      <c r="M664" s="441"/>
      <c r="N664" s="441"/>
      <c r="O664" s="441"/>
      <c r="P664" s="441"/>
      <c r="Q664" s="441"/>
      <c r="R664" s="441"/>
      <c r="S664" s="441"/>
      <c r="T664" s="441"/>
      <c r="U664" s="441"/>
      <c r="V664" s="441"/>
      <c r="W664" s="441"/>
      <c r="X664" s="441"/>
      <c r="Y664" s="441"/>
      <c r="Z664" s="441"/>
      <c r="AA664" s="441"/>
      <c r="AB664" s="441"/>
      <c r="AC664" s="441"/>
      <c r="AD664" s="441"/>
      <c r="AE664" s="441"/>
      <c r="AF664" s="441"/>
      <c r="AG664" s="441"/>
      <c r="AH664" s="441"/>
    </row>
    <row r="665" spans="1:34" ht="12.75" customHeight="1">
      <c r="A665" s="441"/>
      <c r="B665" s="441"/>
      <c r="C665" s="441"/>
      <c r="D665" s="441"/>
      <c r="E665" s="441"/>
      <c r="F665" s="441"/>
      <c r="G665" s="441"/>
      <c r="H665" s="441"/>
      <c r="I665" s="441"/>
      <c r="J665" s="441"/>
      <c r="K665" s="441"/>
      <c r="L665" s="441"/>
      <c r="M665" s="441"/>
      <c r="N665" s="441"/>
      <c r="O665" s="441"/>
      <c r="P665" s="441"/>
      <c r="Q665" s="441"/>
      <c r="R665" s="441"/>
      <c r="S665" s="441"/>
      <c r="T665" s="441"/>
      <c r="U665" s="441"/>
      <c r="V665" s="441"/>
      <c r="W665" s="441"/>
      <c r="X665" s="441"/>
      <c r="Y665" s="441"/>
      <c r="Z665" s="441"/>
      <c r="AA665" s="441"/>
      <c r="AB665" s="441"/>
      <c r="AC665" s="441"/>
      <c r="AD665" s="441"/>
      <c r="AE665" s="441"/>
      <c r="AF665" s="441"/>
      <c r="AG665" s="441"/>
      <c r="AH665" s="441"/>
    </row>
    <row r="666" spans="1:34" ht="12.75" customHeight="1">
      <c r="A666" s="441"/>
      <c r="B666" s="441"/>
      <c r="C666" s="441"/>
      <c r="D666" s="441"/>
      <c r="E666" s="441"/>
      <c r="F666" s="441"/>
      <c r="G666" s="441"/>
      <c r="H666" s="441"/>
      <c r="I666" s="441"/>
      <c r="J666" s="441"/>
      <c r="K666" s="441"/>
      <c r="L666" s="441"/>
      <c r="M666" s="441"/>
      <c r="N666" s="441"/>
      <c r="O666" s="441"/>
      <c r="P666" s="441"/>
      <c r="Q666" s="441"/>
      <c r="R666" s="441"/>
      <c r="S666" s="441"/>
      <c r="T666" s="441"/>
      <c r="U666" s="441"/>
      <c r="V666" s="441"/>
      <c r="W666" s="441"/>
      <c r="X666" s="441"/>
      <c r="Y666" s="441"/>
      <c r="Z666" s="441"/>
      <c r="AA666" s="441"/>
      <c r="AB666" s="441"/>
      <c r="AC666" s="441"/>
      <c r="AD666" s="441"/>
      <c r="AE666" s="441"/>
      <c r="AF666" s="441"/>
      <c r="AG666" s="441"/>
      <c r="AH666" s="441"/>
    </row>
    <row r="667" spans="1:34" ht="12.75" customHeight="1">
      <c r="A667" s="441"/>
      <c r="B667" s="441"/>
      <c r="C667" s="441"/>
      <c r="D667" s="441"/>
      <c r="E667" s="441"/>
      <c r="F667" s="441"/>
      <c r="G667" s="441"/>
      <c r="H667" s="441"/>
      <c r="I667" s="441"/>
      <c r="J667" s="441"/>
      <c r="K667" s="441"/>
      <c r="L667" s="441"/>
      <c r="M667" s="441"/>
      <c r="N667" s="441"/>
      <c r="O667" s="441"/>
      <c r="P667" s="441"/>
      <c r="Q667" s="441"/>
      <c r="R667" s="441"/>
      <c r="S667" s="441"/>
      <c r="T667" s="441"/>
      <c r="U667" s="441"/>
      <c r="V667" s="441"/>
      <c r="W667" s="441"/>
      <c r="X667" s="441"/>
      <c r="Y667" s="441"/>
      <c r="Z667" s="441"/>
      <c r="AA667" s="441"/>
      <c r="AB667" s="441"/>
      <c r="AC667" s="441"/>
      <c r="AD667" s="441"/>
      <c r="AE667" s="441"/>
      <c r="AF667" s="441"/>
      <c r="AG667" s="441"/>
      <c r="AH667" s="441"/>
    </row>
    <row r="668" spans="1:34" ht="12.75" customHeight="1">
      <c r="A668" s="441"/>
      <c r="B668" s="441"/>
      <c r="C668" s="441"/>
      <c r="D668" s="441"/>
      <c r="E668" s="441"/>
      <c r="F668" s="441"/>
      <c r="G668" s="441"/>
      <c r="H668" s="441"/>
      <c r="I668" s="441"/>
      <c r="J668" s="441"/>
      <c r="K668" s="441"/>
      <c r="L668" s="441"/>
      <c r="M668" s="441"/>
      <c r="N668" s="441"/>
      <c r="O668" s="441"/>
      <c r="P668" s="441"/>
      <c r="Q668" s="441"/>
      <c r="R668" s="441"/>
      <c r="S668" s="441"/>
      <c r="T668" s="441"/>
      <c r="U668" s="441"/>
      <c r="V668" s="441"/>
      <c r="W668" s="441"/>
      <c r="X668" s="441"/>
      <c r="Y668" s="441"/>
      <c r="Z668" s="441"/>
      <c r="AA668" s="441"/>
      <c r="AB668" s="441"/>
      <c r="AC668" s="441"/>
      <c r="AD668" s="441"/>
      <c r="AE668" s="441"/>
      <c r="AF668" s="441"/>
      <c r="AG668" s="441"/>
      <c r="AH668" s="441"/>
    </row>
    <row r="669" spans="1:34" ht="12.75" customHeight="1">
      <c r="A669" s="441"/>
      <c r="B669" s="441"/>
      <c r="C669" s="441"/>
      <c r="D669" s="441"/>
      <c r="E669" s="441"/>
      <c r="F669" s="441"/>
      <c r="G669" s="441"/>
      <c r="H669" s="441"/>
      <c r="I669" s="441"/>
      <c r="J669" s="441"/>
      <c r="K669" s="441"/>
      <c r="L669" s="441"/>
      <c r="M669" s="441"/>
      <c r="N669" s="441"/>
      <c r="O669" s="441"/>
      <c r="P669" s="441"/>
      <c r="Q669" s="441"/>
      <c r="R669" s="441"/>
      <c r="S669" s="441"/>
      <c r="T669" s="441"/>
      <c r="U669" s="441"/>
      <c r="V669" s="441"/>
      <c r="W669" s="441"/>
      <c r="X669" s="441"/>
      <c r="Y669" s="441"/>
      <c r="Z669" s="441"/>
      <c r="AA669" s="441"/>
      <c r="AB669" s="441"/>
      <c r="AC669" s="441"/>
      <c r="AD669" s="441"/>
      <c r="AE669" s="441"/>
      <c r="AF669" s="441"/>
      <c r="AG669" s="441"/>
      <c r="AH669" s="441"/>
    </row>
    <row r="670" spans="1:34" ht="12.75" customHeight="1">
      <c r="A670" s="441"/>
      <c r="B670" s="441"/>
      <c r="C670" s="441"/>
      <c r="D670" s="441"/>
      <c r="E670" s="441"/>
      <c r="F670" s="441"/>
      <c r="G670" s="441"/>
      <c r="H670" s="441"/>
      <c r="I670" s="441"/>
      <c r="J670" s="441"/>
      <c r="K670" s="441"/>
      <c r="L670" s="441"/>
      <c r="M670" s="441"/>
      <c r="N670" s="441"/>
      <c r="O670" s="441"/>
      <c r="P670" s="441"/>
      <c r="Q670" s="441"/>
      <c r="R670" s="441"/>
      <c r="S670" s="441"/>
      <c r="T670" s="441"/>
      <c r="U670" s="441"/>
      <c r="V670" s="441"/>
      <c r="W670" s="441"/>
      <c r="X670" s="441"/>
      <c r="Y670" s="441"/>
      <c r="Z670" s="441"/>
      <c r="AA670" s="441"/>
      <c r="AB670" s="441"/>
      <c r="AC670" s="441"/>
      <c r="AD670" s="441"/>
      <c r="AE670" s="441"/>
      <c r="AF670" s="441"/>
      <c r="AG670" s="441"/>
      <c r="AH670" s="441"/>
    </row>
    <row r="671" spans="1:34" ht="12.75" customHeight="1">
      <c r="A671" s="441"/>
      <c r="B671" s="441"/>
      <c r="C671" s="441"/>
      <c r="D671" s="441"/>
      <c r="E671" s="441"/>
      <c r="F671" s="441"/>
      <c r="G671" s="441"/>
      <c r="H671" s="441"/>
      <c r="I671" s="441"/>
      <c r="J671" s="441"/>
      <c r="K671" s="441"/>
      <c r="L671" s="441"/>
      <c r="M671" s="441"/>
      <c r="N671" s="441"/>
      <c r="O671" s="441"/>
      <c r="P671" s="441"/>
      <c r="Q671" s="441"/>
      <c r="R671" s="441"/>
      <c r="S671" s="441"/>
      <c r="T671" s="441"/>
      <c r="U671" s="441"/>
      <c r="V671" s="441"/>
      <c r="W671" s="441"/>
      <c r="X671" s="441"/>
      <c r="Y671" s="441"/>
      <c r="Z671" s="441"/>
      <c r="AA671" s="441"/>
      <c r="AB671" s="441"/>
      <c r="AC671" s="441"/>
      <c r="AD671" s="441"/>
      <c r="AE671" s="441"/>
      <c r="AF671" s="441"/>
      <c r="AG671" s="441"/>
      <c r="AH671" s="441"/>
    </row>
    <row r="672" spans="1:34" ht="12.75" customHeight="1">
      <c r="A672" s="441"/>
      <c r="B672" s="441"/>
      <c r="C672" s="441"/>
      <c r="D672" s="441"/>
      <c r="E672" s="441"/>
      <c r="F672" s="441"/>
      <c r="G672" s="441"/>
      <c r="H672" s="441"/>
      <c r="I672" s="441"/>
      <c r="J672" s="441"/>
      <c r="K672" s="441"/>
      <c r="L672" s="441"/>
      <c r="M672" s="441"/>
      <c r="N672" s="441"/>
      <c r="O672" s="441"/>
      <c r="P672" s="441"/>
      <c r="Q672" s="441"/>
      <c r="R672" s="441"/>
      <c r="S672" s="441"/>
      <c r="T672" s="441"/>
      <c r="U672" s="441"/>
      <c r="V672" s="441"/>
      <c r="W672" s="441"/>
      <c r="X672" s="441"/>
      <c r="Y672" s="441"/>
      <c r="Z672" s="441"/>
      <c r="AA672" s="441"/>
      <c r="AB672" s="441"/>
      <c r="AC672" s="441"/>
      <c r="AD672" s="441"/>
      <c r="AE672" s="441"/>
      <c r="AF672" s="441"/>
      <c r="AG672" s="441"/>
      <c r="AH672" s="441"/>
    </row>
    <row r="673" spans="1:34" ht="12.75" customHeight="1">
      <c r="A673" s="441"/>
      <c r="B673" s="441"/>
      <c r="C673" s="441"/>
      <c r="D673" s="441"/>
      <c r="E673" s="441"/>
      <c r="F673" s="441"/>
      <c r="G673" s="441"/>
      <c r="H673" s="441"/>
      <c r="I673" s="441"/>
      <c r="J673" s="441"/>
      <c r="K673" s="441"/>
      <c r="L673" s="441"/>
      <c r="M673" s="441"/>
      <c r="N673" s="441"/>
      <c r="O673" s="441"/>
      <c r="P673" s="441"/>
      <c r="Q673" s="441"/>
      <c r="R673" s="441"/>
      <c r="S673" s="441"/>
      <c r="T673" s="441"/>
      <c r="U673" s="441"/>
      <c r="V673" s="441"/>
      <c r="W673" s="441"/>
      <c r="X673" s="441"/>
      <c r="Y673" s="441"/>
      <c r="Z673" s="441"/>
      <c r="AA673" s="441"/>
      <c r="AB673" s="441"/>
      <c r="AC673" s="441"/>
      <c r="AD673" s="441"/>
      <c r="AE673" s="441"/>
      <c r="AF673" s="441"/>
      <c r="AG673" s="441"/>
      <c r="AH673" s="441"/>
    </row>
    <row r="674" spans="1:34" ht="12.75" customHeight="1">
      <c r="A674" s="441"/>
      <c r="B674" s="441"/>
      <c r="C674" s="441"/>
      <c r="D674" s="441"/>
      <c r="E674" s="441"/>
      <c r="F674" s="441"/>
      <c r="G674" s="441"/>
      <c r="H674" s="441"/>
      <c r="I674" s="441"/>
      <c r="J674" s="441"/>
      <c r="K674" s="441"/>
      <c r="L674" s="441"/>
      <c r="M674" s="441"/>
      <c r="N674" s="441"/>
      <c r="O674" s="441"/>
      <c r="P674" s="441"/>
      <c r="Q674" s="441"/>
      <c r="R674" s="441"/>
      <c r="S674" s="441"/>
      <c r="T674" s="441"/>
      <c r="U674" s="441"/>
      <c r="V674" s="441"/>
      <c r="W674" s="441"/>
      <c r="X674" s="441"/>
      <c r="Y674" s="441"/>
      <c r="Z674" s="441"/>
      <c r="AA674" s="441"/>
      <c r="AB674" s="441"/>
      <c r="AC674" s="441"/>
      <c r="AD674" s="441"/>
      <c r="AE674" s="441"/>
      <c r="AF674" s="441"/>
      <c r="AG674" s="441"/>
      <c r="AH674" s="441"/>
    </row>
    <row r="675" spans="1:34" ht="12.75" customHeight="1">
      <c r="A675" s="441"/>
      <c r="B675" s="441"/>
      <c r="C675" s="441"/>
      <c r="D675" s="441"/>
      <c r="E675" s="441"/>
      <c r="F675" s="441"/>
      <c r="G675" s="441"/>
      <c r="H675" s="441"/>
      <c r="I675" s="441"/>
      <c r="J675" s="441"/>
      <c r="K675" s="441"/>
      <c r="L675" s="441"/>
      <c r="M675" s="441"/>
      <c r="N675" s="441"/>
      <c r="O675" s="441"/>
      <c r="P675" s="441"/>
      <c r="Q675" s="441"/>
      <c r="R675" s="441"/>
      <c r="S675" s="441"/>
      <c r="T675" s="441"/>
      <c r="U675" s="441"/>
      <c r="V675" s="441"/>
      <c r="W675" s="441"/>
      <c r="X675" s="441"/>
      <c r="Y675" s="441"/>
      <c r="Z675" s="441"/>
      <c r="AA675" s="441"/>
      <c r="AB675" s="441"/>
      <c r="AC675" s="441"/>
      <c r="AD675" s="441"/>
      <c r="AE675" s="441"/>
      <c r="AF675" s="441"/>
      <c r="AG675" s="441"/>
      <c r="AH675" s="441"/>
    </row>
    <row r="676" spans="1:34" ht="12.75" customHeight="1">
      <c r="A676" s="441"/>
      <c r="B676" s="441"/>
      <c r="C676" s="441"/>
      <c r="D676" s="441"/>
      <c r="E676" s="441"/>
      <c r="F676" s="441"/>
      <c r="G676" s="441"/>
      <c r="H676" s="441"/>
      <c r="I676" s="441"/>
      <c r="J676" s="441"/>
      <c r="K676" s="441"/>
      <c r="L676" s="441"/>
      <c r="M676" s="441"/>
      <c r="N676" s="441"/>
      <c r="O676" s="441"/>
      <c r="P676" s="441"/>
      <c r="Q676" s="441"/>
      <c r="R676" s="441"/>
      <c r="S676" s="441"/>
      <c r="T676" s="441"/>
      <c r="U676" s="441"/>
      <c r="V676" s="441"/>
      <c r="W676" s="441"/>
      <c r="X676" s="441"/>
      <c r="Y676" s="441"/>
      <c r="Z676" s="441"/>
      <c r="AA676" s="441"/>
      <c r="AB676" s="441"/>
      <c r="AC676" s="441"/>
      <c r="AD676" s="441"/>
      <c r="AE676" s="441"/>
      <c r="AF676" s="441"/>
      <c r="AG676" s="441"/>
      <c r="AH676" s="441"/>
    </row>
    <row r="677" spans="1:34" ht="12.75" customHeight="1">
      <c r="A677" s="441"/>
      <c r="B677" s="441"/>
      <c r="C677" s="441"/>
      <c r="D677" s="441"/>
      <c r="E677" s="441"/>
      <c r="F677" s="441"/>
      <c r="G677" s="441"/>
      <c r="H677" s="441"/>
      <c r="I677" s="441"/>
      <c r="J677" s="441"/>
      <c r="K677" s="441"/>
      <c r="L677" s="441"/>
      <c r="M677" s="441"/>
      <c r="N677" s="441"/>
      <c r="O677" s="441"/>
      <c r="P677" s="441"/>
      <c r="Q677" s="441"/>
      <c r="R677" s="441"/>
      <c r="S677" s="441"/>
      <c r="T677" s="441"/>
      <c r="U677" s="441"/>
      <c r="V677" s="441"/>
      <c r="W677" s="441"/>
      <c r="X677" s="441"/>
      <c r="Y677" s="441"/>
      <c r="Z677" s="441"/>
      <c r="AA677" s="441"/>
      <c r="AB677" s="441"/>
      <c r="AC677" s="441"/>
      <c r="AD677" s="441"/>
      <c r="AE677" s="441"/>
      <c r="AF677" s="441"/>
      <c r="AG677" s="441"/>
      <c r="AH677" s="441"/>
    </row>
    <row r="678" spans="1:34" ht="12.75" customHeight="1">
      <c r="A678" s="441"/>
      <c r="B678" s="441"/>
      <c r="C678" s="441"/>
      <c r="D678" s="441"/>
      <c r="E678" s="441"/>
      <c r="F678" s="441"/>
      <c r="G678" s="441"/>
      <c r="H678" s="441"/>
      <c r="I678" s="441"/>
      <c r="J678" s="441"/>
      <c r="K678" s="441"/>
      <c r="L678" s="441"/>
      <c r="M678" s="441"/>
      <c r="N678" s="441"/>
      <c r="O678" s="441"/>
      <c r="P678" s="441"/>
      <c r="Q678" s="441"/>
      <c r="R678" s="441"/>
      <c r="S678" s="441"/>
      <c r="T678" s="441"/>
      <c r="U678" s="441"/>
      <c r="V678" s="441"/>
      <c r="W678" s="441"/>
      <c r="X678" s="441"/>
      <c r="Y678" s="441"/>
      <c r="Z678" s="441"/>
      <c r="AA678" s="441"/>
      <c r="AB678" s="441"/>
      <c r="AC678" s="441"/>
      <c r="AD678" s="441"/>
      <c r="AE678" s="441"/>
      <c r="AF678" s="441"/>
      <c r="AG678" s="441"/>
      <c r="AH678" s="441"/>
    </row>
    <row r="679" spans="1:34" ht="12.75" customHeight="1">
      <c r="A679" s="441"/>
      <c r="B679" s="441"/>
      <c r="C679" s="441"/>
      <c r="D679" s="441"/>
      <c r="E679" s="441"/>
      <c r="F679" s="441"/>
      <c r="G679" s="441"/>
      <c r="H679" s="441"/>
      <c r="I679" s="441"/>
      <c r="J679" s="441"/>
      <c r="K679" s="441"/>
      <c r="L679" s="441"/>
      <c r="M679" s="441"/>
      <c r="N679" s="441"/>
      <c r="O679" s="441"/>
      <c r="P679" s="441"/>
      <c r="Q679" s="441"/>
      <c r="R679" s="441"/>
      <c r="S679" s="441"/>
      <c r="T679" s="441"/>
      <c r="U679" s="441"/>
      <c r="V679" s="441"/>
      <c r="W679" s="441"/>
      <c r="X679" s="441"/>
      <c r="Y679" s="441"/>
      <c r="Z679" s="441"/>
      <c r="AA679" s="441"/>
      <c r="AB679" s="441"/>
      <c r="AC679" s="441"/>
      <c r="AD679" s="441"/>
      <c r="AE679" s="441"/>
      <c r="AF679" s="441"/>
      <c r="AG679" s="441"/>
      <c r="AH679" s="441"/>
    </row>
    <row r="680" spans="1:34" ht="12.75" customHeight="1">
      <c r="A680" s="441"/>
      <c r="B680" s="441"/>
      <c r="C680" s="441"/>
      <c r="D680" s="441"/>
      <c r="E680" s="441"/>
      <c r="F680" s="441"/>
      <c r="G680" s="441"/>
      <c r="H680" s="441"/>
      <c r="I680" s="441"/>
      <c r="J680" s="441"/>
      <c r="K680" s="441"/>
      <c r="L680" s="441"/>
      <c r="M680" s="441"/>
      <c r="N680" s="441"/>
      <c r="O680" s="441"/>
      <c r="P680" s="441"/>
      <c r="Q680" s="441"/>
      <c r="R680" s="441"/>
      <c r="S680" s="441"/>
      <c r="T680" s="441"/>
      <c r="U680" s="441"/>
      <c r="V680" s="441"/>
      <c r="W680" s="441"/>
      <c r="X680" s="441"/>
      <c r="Y680" s="441"/>
      <c r="Z680" s="441"/>
      <c r="AA680" s="441"/>
      <c r="AB680" s="441"/>
      <c r="AC680" s="441"/>
      <c r="AD680" s="441"/>
      <c r="AE680" s="441"/>
      <c r="AF680" s="441"/>
      <c r="AG680" s="441"/>
      <c r="AH680" s="441"/>
    </row>
    <row r="681" spans="1:34" ht="12.75" customHeight="1">
      <c r="A681" s="441"/>
      <c r="B681" s="441"/>
      <c r="C681" s="441"/>
      <c r="D681" s="441"/>
      <c r="E681" s="441"/>
      <c r="F681" s="441"/>
      <c r="G681" s="441"/>
      <c r="H681" s="441"/>
      <c r="I681" s="441"/>
      <c r="J681" s="441"/>
      <c r="K681" s="441"/>
      <c r="L681" s="441"/>
      <c r="M681" s="441"/>
      <c r="N681" s="441"/>
      <c r="O681" s="441"/>
      <c r="P681" s="441"/>
      <c r="Q681" s="441"/>
      <c r="R681" s="441"/>
      <c r="S681" s="441"/>
      <c r="T681" s="441"/>
      <c r="U681" s="441"/>
      <c r="V681" s="441"/>
      <c r="W681" s="441"/>
      <c r="X681" s="441"/>
      <c r="Y681" s="441"/>
      <c r="Z681" s="441"/>
      <c r="AA681" s="441"/>
      <c r="AB681" s="441"/>
      <c r="AC681" s="441"/>
      <c r="AD681" s="441"/>
      <c r="AE681" s="441"/>
      <c r="AF681" s="441"/>
      <c r="AG681" s="441"/>
      <c r="AH681" s="441"/>
    </row>
    <row r="682" spans="1:34" ht="12.75" customHeight="1">
      <c r="A682" s="441"/>
      <c r="B682" s="441"/>
      <c r="C682" s="441"/>
      <c r="D682" s="441"/>
      <c r="E682" s="441"/>
      <c r="F682" s="441"/>
      <c r="G682" s="441"/>
      <c r="H682" s="441"/>
      <c r="I682" s="441"/>
      <c r="J682" s="441"/>
      <c r="K682" s="441"/>
      <c r="L682" s="441"/>
      <c r="M682" s="441"/>
      <c r="N682" s="441"/>
      <c r="O682" s="441"/>
      <c r="P682" s="441"/>
      <c r="Q682" s="441"/>
      <c r="R682" s="441"/>
      <c r="S682" s="441"/>
      <c r="T682" s="441"/>
      <c r="U682" s="441"/>
      <c r="V682" s="441"/>
      <c r="W682" s="441"/>
      <c r="X682" s="441"/>
      <c r="Y682" s="441"/>
      <c r="Z682" s="441"/>
      <c r="AA682" s="441"/>
      <c r="AB682" s="441"/>
      <c r="AC682" s="441"/>
      <c r="AD682" s="441"/>
      <c r="AE682" s="441"/>
      <c r="AF682" s="441"/>
      <c r="AG682" s="441"/>
      <c r="AH682" s="441"/>
    </row>
    <row r="683" spans="1:34" ht="12.75" customHeight="1">
      <c r="A683" s="441"/>
      <c r="B683" s="441"/>
      <c r="C683" s="441"/>
      <c r="D683" s="441"/>
      <c r="E683" s="441"/>
      <c r="F683" s="441"/>
      <c r="G683" s="441"/>
      <c r="H683" s="441"/>
      <c r="I683" s="441"/>
      <c r="J683" s="441"/>
      <c r="K683" s="441"/>
      <c r="L683" s="441"/>
      <c r="M683" s="441"/>
      <c r="N683" s="441"/>
      <c r="O683" s="441"/>
      <c r="P683" s="441"/>
      <c r="Q683" s="441"/>
      <c r="R683" s="441"/>
      <c r="S683" s="441"/>
      <c r="T683" s="441"/>
      <c r="U683" s="441"/>
      <c r="V683" s="441"/>
      <c r="W683" s="441"/>
      <c r="X683" s="441"/>
      <c r="Y683" s="441"/>
      <c r="Z683" s="441"/>
      <c r="AA683" s="441"/>
      <c r="AB683" s="441"/>
      <c r="AC683" s="441"/>
      <c r="AD683" s="441"/>
      <c r="AE683" s="441"/>
      <c r="AF683" s="441"/>
      <c r="AG683" s="441"/>
      <c r="AH683" s="441"/>
    </row>
    <row r="684" spans="1:34" ht="12.75" customHeight="1">
      <c r="A684" s="441"/>
      <c r="B684" s="441"/>
      <c r="C684" s="441"/>
      <c r="D684" s="441"/>
      <c r="E684" s="441"/>
      <c r="F684" s="441"/>
      <c r="G684" s="441"/>
      <c r="H684" s="441"/>
      <c r="I684" s="441"/>
      <c r="J684" s="441"/>
      <c r="K684" s="441"/>
      <c r="L684" s="441"/>
      <c r="M684" s="441"/>
      <c r="N684" s="441"/>
      <c r="O684" s="441"/>
      <c r="P684" s="441"/>
      <c r="Q684" s="441"/>
      <c r="R684" s="441"/>
      <c r="S684" s="441"/>
      <c r="T684" s="441"/>
      <c r="U684" s="441"/>
      <c r="V684" s="441"/>
      <c r="W684" s="441"/>
      <c r="X684" s="441"/>
      <c r="Y684" s="441"/>
      <c r="Z684" s="441"/>
      <c r="AA684" s="441"/>
      <c r="AB684" s="441"/>
      <c r="AC684" s="441"/>
      <c r="AD684" s="441"/>
      <c r="AE684" s="441"/>
      <c r="AF684" s="441"/>
      <c r="AG684" s="441"/>
      <c r="AH684" s="441"/>
    </row>
    <row r="685" spans="1:34" ht="12.75" customHeight="1">
      <c r="A685" s="441"/>
      <c r="B685" s="441"/>
      <c r="C685" s="441"/>
      <c r="D685" s="441"/>
      <c r="E685" s="441"/>
      <c r="F685" s="441"/>
      <c r="G685" s="441"/>
      <c r="H685" s="441"/>
      <c r="I685" s="441"/>
      <c r="J685" s="441"/>
      <c r="K685" s="441"/>
      <c r="L685" s="441"/>
      <c r="M685" s="441"/>
      <c r="N685" s="441"/>
      <c r="O685" s="441"/>
      <c r="P685" s="441"/>
      <c r="Q685" s="441"/>
      <c r="R685" s="441"/>
      <c r="S685" s="441"/>
      <c r="T685" s="441"/>
      <c r="U685" s="441"/>
      <c r="V685" s="441"/>
      <c r="W685" s="441"/>
      <c r="X685" s="441"/>
      <c r="Y685" s="441"/>
      <c r="Z685" s="441"/>
      <c r="AA685" s="441"/>
      <c r="AB685" s="441"/>
      <c r="AC685" s="441"/>
      <c r="AD685" s="441"/>
      <c r="AE685" s="441"/>
      <c r="AF685" s="441"/>
      <c r="AG685" s="441"/>
      <c r="AH685" s="441"/>
    </row>
    <row r="686" spans="1:34" ht="12.75" customHeight="1">
      <c r="A686" s="441"/>
      <c r="B686" s="441"/>
      <c r="C686" s="441"/>
      <c r="D686" s="441"/>
      <c r="E686" s="441"/>
      <c r="F686" s="441"/>
      <c r="G686" s="441"/>
      <c r="H686" s="441"/>
      <c r="I686" s="441"/>
      <c r="J686" s="441"/>
      <c r="K686" s="441"/>
      <c r="L686" s="441"/>
      <c r="M686" s="441"/>
      <c r="N686" s="441"/>
      <c r="O686" s="441"/>
      <c r="P686" s="441"/>
      <c r="Q686" s="441"/>
      <c r="R686" s="441"/>
      <c r="S686" s="441"/>
      <c r="T686" s="441"/>
      <c r="U686" s="441"/>
      <c r="V686" s="441"/>
      <c r="W686" s="441"/>
      <c r="X686" s="441"/>
      <c r="Y686" s="441"/>
      <c r="Z686" s="441"/>
      <c r="AA686" s="441"/>
      <c r="AB686" s="441"/>
      <c r="AC686" s="441"/>
      <c r="AD686" s="441"/>
      <c r="AE686" s="441"/>
      <c r="AF686" s="441"/>
      <c r="AG686" s="441"/>
      <c r="AH686" s="441"/>
    </row>
    <row r="687" spans="1:34" ht="12.75" customHeight="1">
      <c r="A687" s="441"/>
      <c r="B687" s="441"/>
      <c r="C687" s="441"/>
      <c r="D687" s="441"/>
      <c r="E687" s="441"/>
      <c r="F687" s="441"/>
      <c r="G687" s="441"/>
      <c r="H687" s="441"/>
      <c r="I687" s="441"/>
      <c r="J687" s="441"/>
      <c r="K687" s="441"/>
      <c r="L687" s="441"/>
      <c r="M687" s="441"/>
      <c r="N687" s="441"/>
      <c r="O687" s="441"/>
      <c r="P687" s="441"/>
      <c r="Q687" s="441"/>
      <c r="R687" s="441"/>
      <c r="S687" s="441"/>
      <c r="T687" s="441"/>
      <c r="U687" s="441"/>
      <c r="V687" s="441"/>
      <c r="W687" s="441"/>
      <c r="X687" s="441"/>
      <c r="Y687" s="441"/>
      <c r="Z687" s="441"/>
      <c r="AA687" s="441"/>
      <c r="AB687" s="441"/>
      <c r="AC687" s="441"/>
      <c r="AD687" s="441"/>
      <c r="AE687" s="441"/>
      <c r="AF687" s="441"/>
      <c r="AG687" s="441"/>
      <c r="AH687" s="441"/>
    </row>
    <row r="688" spans="1:34" ht="12.75" customHeight="1">
      <c r="A688" s="441"/>
      <c r="B688" s="441"/>
      <c r="C688" s="441"/>
      <c r="D688" s="441"/>
      <c r="E688" s="441"/>
      <c r="F688" s="441"/>
      <c r="G688" s="441"/>
      <c r="H688" s="441"/>
      <c r="I688" s="441"/>
      <c r="J688" s="441"/>
      <c r="K688" s="441"/>
      <c r="L688" s="441"/>
      <c r="M688" s="441"/>
      <c r="N688" s="441"/>
      <c r="O688" s="441"/>
      <c r="P688" s="441"/>
      <c r="Q688" s="441"/>
      <c r="R688" s="441"/>
      <c r="S688" s="441"/>
      <c r="T688" s="441"/>
      <c r="U688" s="441"/>
      <c r="V688" s="441"/>
      <c r="W688" s="441"/>
      <c r="X688" s="441"/>
      <c r="Y688" s="441"/>
      <c r="Z688" s="441"/>
      <c r="AA688" s="441"/>
      <c r="AB688" s="441"/>
      <c r="AC688" s="441"/>
      <c r="AD688" s="441"/>
      <c r="AE688" s="441"/>
      <c r="AF688" s="441"/>
      <c r="AG688" s="441"/>
      <c r="AH688" s="441"/>
    </row>
    <row r="689" spans="1:34" ht="12.75" customHeight="1">
      <c r="A689" s="441"/>
      <c r="B689" s="441"/>
      <c r="C689" s="441"/>
      <c r="D689" s="441"/>
      <c r="E689" s="441"/>
      <c r="F689" s="441"/>
      <c r="G689" s="441"/>
      <c r="H689" s="441"/>
      <c r="I689" s="441"/>
      <c r="J689" s="441"/>
      <c r="K689" s="441"/>
      <c r="L689" s="441"/>
      <c r="M689" s="441"/>
      <c r="N689" s="441"/>
      <c r="O689" s="441"/>
      <c r="P689" s="441"/>
      <c r="Q689" s="441"/>
      <c r="R689" s="441"/>
      <c r="S689" s="441"/>
      <c r="T689" s="441"/>
      <c r="U689" s="441"/>
      <c r="V689" s="441"/>
      <c r="W689" s="441"/>
      <c r="X689" s="441"/>
      <c r="Y689" s="441"/>
      <c r="Z689" s="441"/>
      <c r="AA689" s="441"/>
      <c r="AB689" s="441"/>
      <c r="AC689" s="441"/>
      <c r="AD689" s="441"/>
      <c r="AE689" s="441"/>
      <c r="AF689" s="441"/>
      <c r="AG689" s="441"/>
      <c r="AH689" s="441"/>
    </row>
    <row r="690" spans="1:34" ht="12.75" customHeight="1">
      <c r="A690" s="441"/>
      <c r="B690" s="441"/>
      <c r="C690" s="441"/>
      <c r="D690" s="441"/>
      <c r="E690" s="441"/>
      <c r="F690" s="441"/>
      <c r="G690" s="441"/>
      <c r="H690" s="441"/>
      <c r="I690" s="441"/>
      <c r="J690" s="441"/>
      <c r="K690" s="441"/>
      <c r="L690" s="441"/>
      <c r="M690" s="441"/>
      <c r="N690" s="441"/>
      <c r="O690" s="441"/>
      <c r="P690" s="441"/>
      <c r="Q690" s="441"/>
      <c r="R690" s="441"/>
      <c r="S690" s="441"/>
      <c r="T690" s="441"/>
      <c r="U690" s="441"/>
      <c r="V690" s="441"/>
      <c r="W690" s="441"/>
      <c r="X690" s="441"/>
      <c r="Y690" s="441"/>
      <c r="Z690" s="441"/>
      <c r="AA690" s="441"/>
      <c r="AB690" s="441"/>
      <c r="AC690" s="441"/>
      <c r="AD690" s="441"/>
      <c r="AE690" s="441"/>
      <c r="AF690" s="441"/>
      <c r="AG690" s="441"/>
      <c r="AH690" s="441"/>
    </row>
    <row r="691" spans="1:34" ht="12.75" customHeight="1">
      <c r="A691" s="441"/>
      <c r="B691" s="441"/>
      <c r="C691" s="441"/>
      <c r="D691" s="441"/>
      <c r="E691" s="441"/>
      <c r="F691" s="441"/>
      <c r="G691" s="441"/>
      <c r="H691" s="441"/>
      <c r="I691" s="441"/>
      <c r="J691" s="441"/>
      <c r="K691" s="441"/>
      <c r="L691" s="441"/>
      <c r="M691" s="441"/>
      <c r="N691" s="441"/>
      <c r="O691" s="441"/>
      <c r="P691" s="441"/>
      <c r="Q691" s="441"/>
      <c r="R691" s="441"/>
      <c r="S691" s="441"/>
      <c r="T691" s="441"/>
      <c r="U691" s="441"/>
      <c r="V691" s="441"/>
      <c r="W691" s="441"/>
      <c r="X691" s="441"/>
      <c r="Y691" s="441"/>
      <c r="Z691" s="441"/>
      <c r="AA691" s="441"/>
      <c r="AB691" s="441"/>
      <c r="AC691" s="441"/>
      <c r="AD691" s="441"/>
      <c r="AE691" s="441"/>
      <c r="AF691" s="441"/>
      <c r="AG691" s="441"/>
      <c r="AH691" s="441"/>
    </row>
    <row r="692" spans="1:34" ht="12.75" customHeight="1">
      <c r="A692" s="441"/>
      <c r="B692" s="441"/>
      <c r="C692" s="441"/>
      <c r="D692" s="441"/>
      <c r="E692" s="441"/>
      <c r="F692" s="441"/>
      <c r="G692" s="441"/>
      <c r="H692" s="441"/>
      <c r="I692" s="441"/>
      <c r="J692" s="441"/>
      <c r="K692" s="441"/>
      <c r="L692" s="441"/>
      <c r="M692" s="441"/>
      <c r="N692" s="441"/>
      <c r="O692" s="441"/>
      <c r="P692" s="441"/>
      <c r="Q692" s="441"/>
      <c r="R692" s="441"/>
      <c r="S692" s="441"/>
      <c r="T692" s="441"/>
      <c r="U692" s="441"/>
      <c r="V692" s="441"/>
      <c r="W692" s="441"/>
      <c r="X692" s="441"/>
      <c r="Y692" s="441"/>
      <c r="Z692" s="441"/>
      <c r="AA692" s="441"/>
      <c r="AB692" s="441"/>
      <c r="AC692" s="441"/>
      <c r="AD692" s="441"/>
      <c r="AE692" s="441"/>
      <c r="AF692" s="441"/>
      <c r="AG692" s="441"/>
      <c r="AH692" s="441"/>
    </row>
    <row r="693" spans="1:34" ht="12.75" customHeight="1">
      <c r="A693" s="441"/>
      <c r="B693" s="441"/>
      <c r="C693" s="441"/>
      <c r="D693" s="441"/>
      <c r="E693" s="441"/>
      <c r="F693" s="441"/>
      <c r="G693" s="441"/>
      <c r="H693" s="441"/>
      <c r="I693" s="441"/>
      <c r="J693" s="441"/>
      <c r="K693" s="441"/>
      <c r="L693" s="441"/>
      <c r="M693" s="441"/>
      <c r="N693" s="441"/>
      <c r="O693" s="441"/>
      <c r="P693" s="441"/>
      <c r="Q693" s="441"/>
      <c r="R693" s="441"/>
      <c r="S693" s="441"/>
      <c r="T693" s="441"/>
      <c r="U693" s="441"/>
      <c r="V693" s="441"/>
      <c r="W693" s="441"/>
      <c r="X693" s="441"/>
      <c r="Y693" s="441"/>
      <c r="Z693" s="441"/>
      <c r="AA693" s="441"/>
      <c r="AB693" s="441"/>
      <c r="AC693" s="441"/>
      <c r="AD693" s="441"/>
      <c r="AE693" s="441"/>
      <c r="AF693" s="441"/>
      <c r="AG693" s="441"/>
      <c r="AH693" s="441"/>
    </row>
    <row r="694" spans="1:34" ht="12.75" customHeight="1">
      <c r="A694" s="441"/>
      <c r="B694" s="441"/>
      <c r="C694" s="441"/>
      <c r="D694" s="441"/>
      <c r="E694" s="441"/>
      <c r="F694" s="441"/>
      <c r="G694" s="441"/>
      <c r="H694" s="441"/>
      <c r="I694" s="441"/>
      <c r="J694" s="441"/>
      <c r="K694" s="441"/>
      <c r="L694" s="441"/>
      <c r="M694" s="441"/>
      <c r="N694" s="441"/>
      <c r="O694" s="441"/>
      <c r="P694" s="441"/>
      <c r="Q694" s="441"/>
      <c r="R694" s="441"/>
      <c r="S694" s="441"/>
      <c r="T694" s="441"/>
      <c r="U694" s="441"/>
      <c r="V694" s="441"/>
      <c r="W694" s="441"/>
      <c r="X694" s="441"/>
      <c r="Y694" s="441"/>
      <c r="Z694" s="441"/>
      <c r="AA694" s="441"/>
      <c r="AB694" s="441"/>
      <c r="AC694" s="441"/>
      <c r="AD694" s="441"/>
      <c r="AE694" s="441"/>
      <c r="AF694" s="441"/>
      <c r="AG694" s="441"/>
      <c r="AH694" s="441"/>
    </row>
    <row r="695" spans="1:34" ht="12.75" customHeight="1">
      <c r="A695" s="441"/>
      <c r="B695" s="441"/>
      <c r="C695" s="441"/>
      <c r="D695" s="441"/>
      <c r="E695" s="441"/>
      <c r="F695" s="441"/>
      <c r="G695" s="441"/>
      <c r="H695" s="441"/>
      <c r="I695" s="441"/>
      <c r="J695" s="441"/>
      <c r="K695" s="441"/>
      <c r="L695" s="441"/>
      <c r="M695" s="441"/>
      <c r="N695" s="441"/>
      <c r="O695" s="441"/>
      <c r="P695" s="441"/>
      <c r="Q695" s="441"/>
      <c r="R695" s="441"/>
      <c r="S695" s="441"/>
      <c r="T695" s="441"/>
      <c r="U695" s="441"/>
      <c r="V695" s="441"/>
      <c r="W695" s="441"/>
      <c r="X695" s="441"/>
      <c r="Y695" s="441"/>
      <c r="Z695" s="441"/>
      <c r="AA695" s="441"/>
      <c r="AB695" s="441"/>
      <c r="AC695" s="441"/>
      <c r="AD695" s="441"/>
      <c r="AE695" s="441"/>
      <c r="AF695" s="441"/>
      <c r="AG695" s="441"/>
      <c r="AH695" s="441"/>
    </row>
    <row r="696" spans="1:34" ht="12.75" customHeight="1">
      <c r="A696" s="441"/>
      <c r="B696" s="441"/>
      <c r="C696" s="441"/>
      <c r="D696" s="441"/>
      <c r="E696" s="441"/>
      <c r="F696" s="441"/>
      <c r="G696" s="441"/>
      <c r="H696" s="441"/>
      <c r="I696" s="441"/>
      <c r="J696" s="441"/>
      <c r="K696" s="441"/>
      <c r="L696" s="441"/>
      <c r="M696" s="441"/>
      <c r="N696" s="441"/>
      <c r="O696" s="441"/>
      <c r="P696" s="441"/>
      <c r="Q696" s="441"/>
      <c r="R696" s="441"/>
      <c r="S696" s="441"/>
      <c r="T696" s="441"/>
      <c r="U696" s="441"/>
      <c r="V696" s="441"/>
      <c r="W696" s="441"/>
      <c r="X696" s="441"/>
      <c r="Y696" s="441"/>
      <c r="Z696" s="441"/>
      <c r="AA696" s="441"/>
      <c r="AB696" s="441"/>
      <c r="AC696" s="441"/>
      <c r="AD696" s="441"/>
      <c r="AE696" s="441"/>
      <c r="AF696" s="441"/>
      <c r="AG696" s="441"/>
      <c r="AH696" s="441"/>
    </row>
    <row r="697" spans="1:34" ht="12.75" customHeight="1">
      <c r="A697" s="441"/>
      <c r="B697" s="441"/>
      <c r="C697" s="441"/>
      <c r="D697" s="441"/>
      <c r="E697" s="441"/>
      <c r="F697" s="441"/>
      <c r="G697" s="441"/>
      <c r="H697" s="441"/>
      <c r="I697" s="441"/>
      <c r="J697" s="441"/>
      <c r="K697" s="441"/>
      <c r="L697" s="441"/>
      <c r="M697" s="441"/>
      <c r="N697" s="441"/>
      <c r="O697" s="441"/>
      <c r="P697" s="441"/>
      <c r="Q697" s="441"/>
      <c r="R697" s="441"/>
      <c r="S697" s="441"/>
      <c r="T697" s="441"/>
      <c r="U697" s="441"/>
      <c r="V697" s="441"/>
      <c r="W697" s="441"/>
      <c r="X697" s="441"/>
      <c r="Y697" s="441"/>
      <c r="Z697" s="441"/>
      <c r="AA697" s="441"/>
      <c r="AB697" s="441"/>
      <c r="AC697" s="441"/>
      <c r="AD697" s="441"/>
      <c r="AE697" s="441"/>
      <c r="AF697" s="441"/>
      <c r="AG697" s="441"/>
      <c r="AH697" s="441"/>
    </row>
    <row r="698" spans="1:34" ht="12.75" customHeight="1">
      <c r="A698" s="441"/>
      <c r="B698" s="441"/>
      <c r="C698" s="441"/>
      <c r="D698" s="441"/>
      <c r="E698" s="441"/>
      <c r="F698" s="441"/>
      <c r="G698" s="441"/>
      <c r="H698" s="441"/>
      <c r="I698" s="441"/>
      <c r="J698" s="441"/>
      <c r="K698" s="441"/>
      <c r="L698" s="441"/>
      <c r="M698" s="441"/>
      <c r="N698" s="441"/>
      <c r="O698" s="441"/>
      <c r="P698" s="441"/>
      <c r="Q698" s="441"/>
      <c r="R698" s="441"/>
      <c r="S698" s="441"/>
      <c r="T698" s="441"/>
      <c r="U698" s="441"/>
      <c r="V698" s="441"/>
      <c r="W698" s="441"/>
      <c r="X698" s="441"/>
      <c r="Y698" s="441"/>
      <c r="Z698" s="441"/>
      <c r="AA698" s="441"/>
      <c r="AB698" s="441"/>
      <c r="AC698" s="441"/>
      <c r="AD698" s="441"/>
      <c r="AE698" s="441"/>
      <c r="AF698" s="441"/>
      <c r="AG698" s="441"/>
      <c r="AH698" s="441"/>
    </row>
    <row r="699" spans="1:34" ht="12.75" customHeight="1">
      <c r="A699" s="441"/>
      <c r="B699" s="441"/>
      <c r="C699" s="441"/>
      <c r="D699" s="441"/>
      <c r="E699" s="441"/>
      <c r="F699" s="441"/>
      <c r="G699" s="441"/>
      <c r="H699" s="441"/>
      <c r="I699" s="441"/>
      <c r="J699" s="441"/>
      <c r="K699" s="441"/>
      <c r="L699" s="441"/>
      <c r="M699" s="441"/>
      <c r="N699" s="441"/>
      <c r="O699" s="441"/>
      <c r="P699" s="441"/>
      <c r="Q699" s="441"/>
      <c r="R699" s="441"/>
      <c r="S699" s="441"/>
      <c r="T699" s="441"/>
      <c r="U699" s="441"/>
      <c r="V699" s="441"/>
      <c r="W699" s="441"/>
      <c r="X699" s="441"/>
      <c r="Y699" s="441"/>
      <c r="Z699" s="441"/>
      <c r="AA699" s="441"/>
      <c r="AB699" s="441"/>
      <c r="AC699" s="441"/>
      <c r="AD699" s="441"/>
      <c r="AE699" s="441"/>
      <c r="AF699" s="441"/>
      <c r="AG699" s="441"/>
      <c r="AH699" s="441"/>
    </row>
    <row r="700" spans="1:34" ht="12.75" customHeight="1">
      <c r="A700" s="441"/>
      <c r="B700" s="441"/>
      <c r="C700" s="441"/>
      <c r="D700" s="441"/>
      <c r="E700" s="441"/>
      <c r="F700" s="441"/>
      <c r="G700" s="441"/>
      <c r="H700" s="441"/>
      <c r="I700" s="441"/>
      <c r="J700" s="441"/>
      <c r="K700" s="441"/>
      <c r="L700" s="441"/>
      <c r="M700" s="441"/>
      <c r="N700" s="441"/>
      <c r="O700" s="441"/>
      <c r="P700" s="441"/>
      <c r="Q700" s="441"/>
      <c r="R700" s="441"/>
      <c r="S700" s="441"/>
      <c r="T700" s="441"/>
      <c r="U700" s="441"/>
      <c r="V700" s="441"/>
      <c r="W700" s="441"/>
      <c r="X700" s="441"/>
      <c r="Y700" s="441"/>
      <c r="Z700" s="441"/>
      <c r="AA700" s="441"/>
      <c r="AB700" s="441"/>
      <c r="AC700" s="441"/>
      <c r="AD700" s="441"/>
      <c r="AE700" s="441"/>
      <c r="AF700" s="441"/>
      <c r="AG700" s="441"/>
      <c r="AH700" s="441"/>
    </row>
    <row r="701" spans="1:34" ht="12.75" customHeight="1">
      <c r="A701" s="441"/>
      <c r="B701" s="441"/>
      <c r="C701" s="441"/>
      <c r="D701" s="441"/>
      <c r="E701" s="441"/>
      <c r="F701" s="441"/>
      <c r="G701" s="441"/>
      <c r="H701" s="441"/>
      <c r="I701" s="441"/>
      <c r="J701" s="441"/>
      <c r="K701" s="441"/>
      <c r="L701" s="441"/>
      <c r="M701" s="441"/>
      <c r="N701" s="441"/>
      <c r="O701" s="441"/>
      <c r="P701" s="441"/>
      <c r="Q701" s="441"/>
      <c r="R701" s="441"/>
      <c r="S701" s="441"/>
      <c r="T701" s="441"/>
      <c r="U701" s="441"/>
      <c r="V701" s="441"/>
      <c r="W701" s="441"/>
      <c r="X701" s="441"/>
      <c r="Y701" s="441"/>
      <c r="Z701" s="441"/>
      <c r="AA701" s="441"/>
      <c r="AB701" s="441"/>
      <c r="AC701" s="441"/>
      <c r="AD701" s="441"/>
      <c r="AE701" s="441"/>
      <c r="AF701" s="441"/>
      <c r="AG701" s="441"/>
      <c r="AH701" s="441"/>
    </row>
    <row r="702" spans="1:34" ht="12.75" customHeight="1">
      <c r="A702" s="441"/>
      <c r="B702" s="441"/>
      <c r="C702" s="441"/>
      <c r="D702" s="441"/>
      <c r="E702" s="441"/>
      <c r="F702" s="441"/>
      <c r="G702" s="441"/>
      <c r="H702" s="441"/>
      <c r="I702" s="441"/>
      <c r="J702" s="441"/>
      <c r="K702" s="441"/>
      <c r="L702" s="441"/>
      <c r="M702" s="441"/>
      <c r="N702" s="441"/>
      <c r="O702" s="441"/>
      <c r="P702" s="441"/>
      <c r="Q702" s="441"/>
      <c r="R702" s="441"/>
      <c r="S702" s="441"/>
      <c r="T702" s="441"/>
      <c r="U702" s="441"/>
      <c r="V702" s="441"/>
      <c r="W702" s="441"/>
      <c r="X702" s="441"/>
      <c r="Y702" s="441"/>
      <c r="Z702" s="441"/>
      <c r="AA702" s="441"/>
      <c r="AB702" s="441"/>
      <c r="AC702" s="441"/>
      <c r="AD702" s="441"/>
      <c r="AE702" s="441"/>
      <c r="AF702" s="441"/>
      <c r="AG702" s="441"/>
      <c r="AH702" s="441"/>
    </row>
    <row r="703" spans="1:34" ht="12.75" customHeight="1">
      <c r="A703" s="441"/>
      <c r="B703" s="441"/>
      <c r="C703" s="441"/>
      <c r="D703" s="441"/>
      <c r="E703" s="441"/>
      <c r="F703" s="441"/>
      <c r="G703" s="441"/>
      <c r="H703" s="441"/>
      <c r="I703" s="441"/>
      <c r="J703" s="441"/>
      <c r="K703" s="441"/>
      <c r="L703" s="441"/>
      <c r="M703" s="441"/>
      <c r="N703" s="441"/>
      <c r="O703" s="441"/>
      <c r="P703" s="441"/>
      <c r="Q703" s="441"/>
      <c r="R703" s="441"/>
      <c r="S703" s="441"/>
      <c r="T703" s="441"/>
      <c r="U703" s="441"/>
      <c r="V703" s="441"/>
      <c r="W703" s="441"/>
      <c r="X703" s="441"/>
      <c r="Y703" s="441"/>
      <c r="Z703" s="441"/>
      <c r="AA703" s="441"/>
      <c r="AB703" s="441"/>
      <c r="AC703" s="441"/>
      <c r="AD703" s="441"/>
      <c r="AE703" s="441"/>
      <c r="AF703" s="441"/>
      <c r="AG703" s="441"/>
      <c r="AH703" s="441"/>
    </row>
    <row r="704" spans="1:34" ht="12.75" customHeight="1">
      <c r="A704" s="441"/>
      <c r="B704" s="441"/>
      <c r="C704" s="441"/>
      <c r="D704" s="441"/>
      <c r="E704" s="441"/>
      <c r="F704" s="441"/>
      <c r="G704" s="441"/>
      <c r="H704" s="441"/>
      <c r="I704" s="441"/>
      <c r="J704" s="441"/>
      <c r="K704" s="441"/>
      <c r="L704" s="441"/>
      <c r="M704" s="441"/>
      <c r="N704" s="441"/>
      <c r="O704" s="441"/>
      <c r="P704" s="441"/>
      <c r="Q704" s="441"/>
      <c r="R704" s="441"/>
      <c r="S704" s="441"/>
      <c r="T704" s="441"/>
      <c r="U704" s="441"/>
      <c r="V704" s="441"/>
      <c r="W704" s="441"/>
      <c r="X704" s="441"/>
      <c r="Y704" s="441"/>
      <c r="Z704" s="441"/>
      <c r="AA704" s="441"/>
      <c r="AB704" s="441"/>
      <c r="AC704" s="441"/>
      <c r="AD704" s="441"/>
      <c r="AE704" s="441"/>
      <c r="AF704" s="441"/>
      <c r="AG704" s="441"/>
      <c r="AH704" s="441"/>
    </row>
    <row r="705" spans="1:34" ht="12.75" customHeight="1">
      <c r="A705" s="441"/>
      <c r="B705" s="441"/>
      <c r="C705" s="441"/>
      <c r="D705" s="441"/>
      <c r="E705" s="441"/>
      <c r="F705" s="441"/>
      <c r="G705" s="441"/>
      <c r="H705" s="441"/>
      <c r="I705" s="441"/>
      <c r="J705" s="441"/>
      <c r="K705" s="441"/>
      <c r="L705" s="441"/>
      <c r="M705" s="441"/>
      <c r="N705" s="441"/>
      <c r="O705" s="441"/>
      <c r="P705" s="441"/>
      <c r="Q705" s="441"/>
      <c r="R705" s="441"/>
      <c r="S705" s="441"/>
      <c r="T705" s="441"/>
      <c r="U705" s="441"/>
      <c r="V705" s="441"/>
      <c r="W705" s="441"/>
      <c r="X705" s="441"/>
      <c r="Y705" s="441"/>
      <c r="Z705" s="441"/>
      <c r="AA705" s="441"/>
      <c r="AB705" s="441"/>
      <c r="AC705" s="441"/>
      <c r="AD705" s="441"/>
      <c r="AE705" s="441"/>
      <c r="AF705" s="441"/>
      <c r="AG705" s="441"/>
      <c r="AH705" s="441"/>
    </row>
    <row r="706" spans="1:34" ht="12.75" customHeight="1">
      <c r="A706" s="441"/>
      <c r="B706" s="441"/>
      <c r="C706" s="441"/>
      <c r="D706" s="441"/>
      <c r="E706" s="441"/>
      <c r="F706" s="441"/>
      <c r="G706" s="441"/>
      <c r="H706" s="441"/>
      <c r="I706" s="441"/>
      <c r="J706" s="441"/>
      <c r="K706" s="441"/>
      <c r="L706" s="441"/>
      <c r="M706" s="441"/>
      <c r="N706" s="441"/>
      <c r="O706" s="441"/>
      <c r="P706" s="441"/>
      <c r="Q706" s="441"/>
      <c r="R706" s="441"/>
      <c r="S706" s="441"/>
      <c r="T706" s="441"/>
      <c r="U706" s="441"/>
      <c r="V706" s="441"/>
      <c r="W706" s="441"/>
      <c r="X706" s="441"/>
      <c r="Y706" s="441"/>
      <c r="Z706" s="441"/>
      <c r="AA706" s="441"/>
      <c r="AB706" s="441"/>
      <c r="AC706" s="441"/>
      <c r="AD706" s="441"/>
      <c r="AE706" s="441"/>
      <c r="AF706" s="441"/>
      <c r="AG706" s="441"/>
      <c r="AH706" s="441"/>
    </row>
    <row r="707" spans="1:34" ht="12.75" customHeight="1">
      <c r="A707" s="441"/>
      <c r="B707" s="441"/>
      <c r="C707" s="441"/>
      <c r="D707" s="441"/>
      <c r="E707" s="441"/>
      <c r="F707" s="441"/>
      <c r="G707" s="441"/>
      <c r="H707" s="441"/>
      <c r="I707" s="441"/>
      <c r="J707" s="441"/>
      <c r="K707" s="441"/>
      <c r="L707" s="441"/>
      <c r="M707" s="441"/>
      <c r="N707" s="441"/>
      <c r="O707" s="441"/>
      <c r="P707" s="441"/>
      <c r="Q707" s="441"/>
      <c r="R707" s="441"/>
      <c r="S707" s="441"/>
      <c r="T707" s="441"/>
      <c r="U707" s="441"/>
      <c r="V707" s="441"/>
      <c r="W707" s="441"/>
      <c r="X707" s="441"/>
      <c r="Y707" s="441"/>
      <c r="Z707" s="441"/>
      <c r="AA707" s="441"/>
      <c r="AB707" s="441"/>
      <c r="AC707" s="441"/>
      <c r="AD707" s="441"/>
      <c r="AE707" s="441"/>
      <c r="AF707" s="441"/>
      <c r="AG707" s="441"/>
      <c r="AH707" s="441"/>
    </row>
    <row r="708" spans="1:34" ht="12.75" customHeight="1">
      <c r="A708" s="441"/>
      <c r="B708" s="441"/>
      <c r="C708" s="441"/>
      <c r="D708" s="441"/>
      <c r="E708" s="441"/>
      <c r="F708" s="441"/>
      <c r="G708" s="441"/>
      <c r="H708" s="441"/>
      <c r="I708" s="441"/>
      <c r="J708" s="441"/>
      <c r="K708" s="441"/>
      <c r="L708" s="441"/>
      <c r="M708" s="441"/>
      <c r="N708" s="441"/>
      <c r="O708" s="441"/>
      <c r="P708" s="441"/>
      <c r="Q708" s="441"/>
      <c r="R708" s="441"/>
      <c r="S708" s="441"/>
      <c r="T708" s="441"/>
      <c r="U708" s="441"/>
      <c r="V708" s="441"/>
      <c r="W708" s="441"/>
      <c r="X708" s="441"/>
      <c r="Y708" s="441"/>
      <c r="Z708" s="441"/>
      <c r="AA708" s="441"/>
      <c r="AB708" s="441"/>
      <c r="AC708" s="441"/>
      <c r="AD708" s="441"/>
      <c r="AE708" s="441"/>
      <c r="AF708" s="441"/>
      <c r="AG708" s="441"/>
      <c r="AH708" s="441"/>
    </row>
    <row r="709" spans="1:34" ht="12.75" customHeight="1">
      <c r="A709" s="441"/>
      <c r="B709" s="441"/>
      <c r="C709" s="441"/>
      <c r="D709" s="441"/>
      <c r="E709" s="441"/>
      <c r="F709" s="441"/>
      <c r="G709" s="441"/>
      <c r="H709" s="441"/>
      <c r="I709" s="441"/>
      <c r="J709" s="441"/>
      <c r="K709" s="441"/>
      <c r="L709" s="441"/>
      <c r="M709" s="441"/>
      <c r="N709" s="441"/>
      <c r="O709" s="441"/>
      <c r="P709" s="441"/>
      <c r="Q709" s="441"/>
      <c r="R709" s="441"/>
      <c r="S709" s="441"/>
      <c r="T709" s="441"/>
      <c r="U709" s="441"/>
      <c r="V709" s="441"/>
      <c r="W709" s="441"/>
      <c r="X709" s="441"/>
      <c r="Y709" s="441"/>
      <c r="Z709" s="441"/>
      <c r="AA709" s="441"/>
      <c r="AB709" s="441"/>
      <c r="AC709" s="441"/>
      <c r="AD709" s="441"/>
      <c r="AE709" s="441"/>
      <c r="AF709" s="441"/>
      <c r="AG709" s="441"/>
      <c r="AH709" s="441"/>
    </row>
    <row r="710" spans="1:34" ht="12.75" customHeight="1">
      <c r="A710" s="441"/>
      <c r="B710" s="441"/>
      <c r="C710" s="441"/>
      <c r="D710" s="441"/>
      <c r="E710" s="441"/>
      <c r="F710" s="441"/>
      <c r="G710" s="441"/>
      <c r="H710" s="441"/>
      <c r="I710" s="441"/>
      <c r="J710" s="441"/>
      <c r="K710" s="441"/>
      <c r="L710" s="441"/>
      <c r="M710" s="441"/>
      <c r="N710" s="441"/>
      <c r="O710" s="441"/>
      <c r="P710" s="441"/>
      <c r="Q710" s="441"/>
      <c r="R710" s="441"/>
      <c r="S710" s="441"/>
      <c r="T710" s="441"/>
      <c r="U710" s="441"/>
      <c r="V710" s="441"/>
      <c r="W710" s="441"/>
      <c r="X710" s="441"/>
      <c r="Y710" s="441"/>
      <c r="Z710" s="441"/>
      <c r="AA710" s="441"/>
      <c r="AB710" s="441"/>
      <c r="AC710" s="441"/>
      <c r="AD710" s="441"/>
      <c r="AE710" s="441"/>
      <c r="AF710" s="441"/>
      <c r="AG710" s="441"/>
      <c r="AH710" s="441"/>
    </row>
    <row r="711" spans="1:34" ht="12.75" customHeight="1">
      <c r="A711" s="441"/>
      <c r="B711" s="441"/>
      <c r="C711" s="441"/>
      <c r="D711" s="441"/>
      <c r="E711" s="441"/>
      <c r="F711" s="441"/>
      <c r="G711" s="441"/>
      <c r="H711" s="441"/>
      <c r="I711" s="441"/>
      <c r="J711" s="441"/>
      <c r="K711" s="441"/>
      <c r="L711" s="441"/>
      <c r="M711" s="441"/>
      <c r="N711" s="441"/>
      <c r="O711" s="441"/>
      <c r="P711" s="441"/>
      <c r="Q711" s="441"/>
      <c r="R711" s="441"/>
      <c r="S711" s="441"/>
      <c r="T711" s="441"/>
      <c r="U711" s="441"/>
      <c r="V711" s="441"/>
      <c r="W711" s="441"/>
      <c r="X711" s="441"/>
      <c r="Y711" s="441"/>
      <c r="Z711" s="441"/>
      <c r="AA711" s="441"/>
      <c r="AB711" s="441"/>
      <c r="AC711" s="441"/>
      <c r="AD711" s="441"/>
      <c r="AE711" s="441"/>
      <c r="AF711" s="441"/>
      <c r="AG711" s="441"/>
      <c r="AH711" s="441"/>
    </row>
    <row r="712" spans="1:34" ht="12.75" customHeight="1">
      <c r="A712" s="441"/>
      <c r="B712" s="441"/>
      <c r="C712" s="441"/>
      <c r="D712" s="441"/>
      <c r="E712" s="441"/>
      <c r="F712" s="441"/>
      <c r="G712" s="441"/>
      <c r="H712" s="441"/>
      <c r="I712" s="441"/>
      <c r="J712" s="441"/>
      <c r="K712" s="441"/>
      <c r="L712" s="441"/>
      <c r="M712" s="441"/>
      <c r="N712" s="441"/>
      <c r="O712" s="441"/>
      <c r="P712" s="441"/>
      <c r="Q712" s="441"/>
      <c r="R712" s="441"/>
      <c r="S712" s="441"/>
      <c r="T712" s="441"/>
      <c r="U712" s="441"/>
      <c r="V712" s="441"/>
      <c r="W712" s="441"/>
      <c r="X712" s="441"/>
      <c r="Y712" s="441"/>
      <c r="Z712" s="441"/>
      <c r="AA712" s="441"/>
      <c r="AB712" s="441"/>
      <c r="AC712" s="441"/>
      <c r="AD712" s="441"/>
      <c r="AE712" s="441"/>
      <c r="AF712" s="441"/>
      <c r="AG712" s="441"/>
      <c r="AH712" s="441"/>
    </row>
    <row r="713" spans="1:34" ht="12.75" customHeight="1">
      <c r="A713" s="441"/>
      <c r="B713" s="441"/>
      <c r="C713" s="441"/>
      <c r="D713" s="441"/>
      <c r="E713" s="441"/>
      <c r="F713" s="441"/>
      <c r="G713" s="441"/>
      <c r="H713" s="441"/>
      <c r="I713" s="441"/>
      <c r="J713" s="441"/>
      <c r="K713" s="441"/>
      <c r="L713" s="441"/>
      <c r="M713" s="441"/>
      <c r="N713" s="441"/>
      <c r="O713" s="441"/>
      <c r="P713" s="441"/>
      <c r="Q713" s="441"/>
      <c r="R713" s="441"/>
      <c r="S713" s="441"/>
      <c r="T713" s="441"/>
      <c r="U713" s="441"/>
      <c r="V713" s="441"/>
      <c r="W713" s="441"/>
      <c r="X713" s="441"/>
      <c r="Y713" s="441"/>
      <c r="Z713" s="441"/>
      <c r="AA713" s="441"/>
      <c r="AB713" s="441"/>
      <c r="AC713" s="441"/>
      <c r="AD713" s="441"/>
      <c r="AE713" s="441"/>
      <c r="AF713" s="441"/>
      <c r="AG713" s="441"/>
      <c r="AH713" s="441"/>
    </row>
    <row r="714" spans="1:34" ht="12.75" customHeight="1">
      <c r="A714" s="441"/>
      <c r="B714" s="441"/>
      <c r="C714" s="441"/>
      <c r="D714" s="441"/>
      <c r="E714" s="441"/>
      <c r="F714" s="441"/>
      <c r="G714" s="441"/>
      <c r="H714" s="441"/>
      <c r="I714" s="441"/>
      <c r="J714" s="441"/>
      <c r="K714" s="441"/>
      <c r="L714" s="441"/>
      <c r="M714" s="441"/>
      <c r="N714" s="441"/>
      <c r="O714" s="441"/>
      <c r="P714" s="441"/>
      <c r="Q714" s="441"/>
      <c r="R714" s="441"/>
      <c r="S714" s="441"/>
      <c r="T714" s="441"/>
      <c r="U714" s="441"/>
      <c r="V714" s="441"/>
      <c r="W714" s="441"/>
      <c r="X714" s="441"/>
      <c r="Y714" s="441"/>
      <c r="Z714" s="441"/>
      <c r="AA714" s="441"/>
      <c r="AB714" s="441"/>
      <c r="AC714" s="441"/>
      <c r="AD714" s="441"/>
      <c r="AE714" s="441"/>
      <c r="AF714" s="441"/>
      <c r="AG714" s="441"/>
      <c r="AH714" s="441"/>
    </row>
    <row r="715" spans="1:34" ht="12.75" customHeight="1">
      <c r="A715" s="441"/>
      <c r="B715" s="441"/>
      <c r="C715" s="441"/>
      <c r="D715" s="441"/>
      <c r="E715" s="441"/>
      <c r="F715" s="441"/>
      <c r="G715" s="441"/>
      <c r="H715" s="441"/>
      <c r="I715" s="441"/>
      <c r="J715" s="441"/>
      <c r="K715" s="441"/>
      <c r="L715" s="441"/>
      <c r="M715" s="441"/>
      <c r="N715" s="441"/>
      <c r="O715" s="441"/>
      <c r="P715" s="441"/>
      <c r="Q715" s="441"/>
      <c r="R715" s="441"/>
      <c r="S715" s="441"/>
      <c r="T715" s="441"/>
      <c r="U715" s="441"/>
      <c r="V715" s="441"/>
      <c r="W715" s="441"/>
      <c r="X715" s="441"/>
      <c r="Y715" s="441"/>
      <c r="Z715" s="441"/>
      <c r="AA715" s="441"/>
      <c r="AB715" s="441"/>
      <c r="AC715" s="441"/>
      <c r="AD715" s="441"/>
      <c r="AE715" s="441"/>
      <c r="AF715" s="441"/>
      <c r="AG715" s="441"/>
      <c r="AH715" s="441"/>
    </row>
    <row r="716" spans="1:34" ht="12.75" customHeight="1">
      <c r="A716" s="441"/>
      <c r="B716" s="441"/>
      <c r="C716" s="441"/>
      <c r="D716" s="441"/>
      <c r="E716" s="441"/>
      <c r="F716" s="441"/>
      <c r="G716" s="441"/>
      <c r="H716" s="441"/>
      <c r="I716" s="441"/>
      <c r="J716" s="441"/>
      <c r="K716" s="441"/>
      <c r="L716" s="441"/>
      <c r="M716" s="441"/>
      <c r="N716" s="441"/>
      <c r="O716" s="441"/>
      <c r="P716" s="441"/>
      <c r="Q716" s="441"/>
      <c r="R716" s="441"/>
      <c r="S716" s="441"/>
      <c r="T716" s="441"/>
      <c r="U716" s="441"/>
      <c r="V716" s="441"/>
      <c r="W716" s="441"/>
      <c r="X716" s="441"/>
      <c r="Y716" s="441"/>
      <c r="Z716" s="441"/>
      <c r="AA716" s="441"/>
      <c r="AB716" s="441"/>
      <c r="AC716" s="441"/>
      <c r="AD716" s="441"/>
      <c r="AE716" s="441"/>
      <c r="AF716" s="441"/>
      <c r="AG716" s="441"/>
      <c r="AH716" s="441"/>
    </row>
    <row r="717" spans="1:34" ht="12.75" customHeight="1">
      <c r="A717" s="441"/>
      <c r="B717" s="441"/>
      <c r="C717" s="441"/>
      <c r="D717" s="441"/>
      <c r="E717" s="441"/>
      <c r="F717" s="441"/>
      <c r="G717" s="441"/>
      <c r="H717" s="441"/>
      <c r="I717" s="441"/>
      <c r="J717" s="441"/>
      <c r="K717" s="441"/>
      <c r="L717" s="441"/>
      <c r="M717" s="441"/>
      <c r="N717" s="441"/>
      <c r="O717" s="441"/>
      <c r="P717" s="441"/>
      <c r="Q717" s="441"/>
      <c r="R717" s="441"/>
      <c r="S717" s="441"/>
      <c r="T717" s="441"/>
      <c r="U717" s="441"/>
      <c r="V717" s="441"/>
      <c r="W717" s="441"/>
      <c r="X717" s="441"/>
      <c r="Y717" s="441"/>
      <c r="Z717" s="441"/>
      <c r="AA717" s="441"/>
      <c r="AB717" s="441"/>
      <c r="AC717" s="441"/>
      <c r="AD717" s="441"/>
      <c r="AE717" s="441"/>
      <c r="AF717" s="441"/>
      <c r="AG717" s="441"/>
      <c r="AH717" s="441"/>
    </row>
    <row r="718" spans="1:34" ht="12.75" customHeight="1">
      <c r="A718" s="441"/>
      <c r="B718" s="441"/>
      <c r="C718" s="441"/>
      <c r="D718" s="441"/>
      <c r="E718" s="441"/>
      <c r="F718" s="441"/>
      <c r="G718" s="441"/>
      <c r="H718" s="441"/>
      <c r="I718" s="441"/>
      <c r="J718" s="441"/>
      <c r="K718" s="441"/>
      <c r="L718" s="441"/>
      <c r="M718" s="441"/>
      <c r="N718" s="441"/>
      <c r="O718" s="441"/>
      <c r="P718" s="441"/>
      <c r="Q718" s="441"/>
      <c r="R718" s="441"/>
      <c r="S718" s="441"/>
      <c r="T718" s="441"/>
      <c r="U718" s="441"/>
      <c r="V718" s="441"/>
      <c r="W718" s="441"/>
      <c r="X718" s="441"/>
      <c r="Y718" s="441"/>
      <c r="Z718" s="441"/>
      <c r="AA718" s="441"/>
      <c r="AB718" s="441"/>
      <c r="AC718" s="441"/>
      <c r="AD718" s="441"/>
      <c r="AE718" s="441"/>
      <c r="AF718" s="441"/>
      <c r="AG718" s="441"/>
      <c r="AH718" s="441"/>
    </row>
    <row r="719" spans="1:34" ht="12.75" customHeight="1">
      <c r="A719" s="441"/>
      <c r="B719" s="441"/>
      <c r="C719" s="441"/>
      <c r="D719" s="441"/>
      <c r="E719" s="441"/>
      <c r="F719" s="441"/>
      <c r="G719" s="441"/>
      <c r="H719" s="441"/>
      <c r="I719" s="441"/>
      <c r="J719" s="441"/>
      <c r="K719" s="441"/>
      <c r="L719" s="441"/>
      <c r="M719" s="441"/>
      <c r="N719" s="441"/>
      <c r="O719" s="441"/>
      <c r="P719" s="441"/>
      <c r="Q719" s="441"/>
      <c r="R719" s="441"/>
      <c r="S719" s="441"/>
      <c r="T719" s="441"/>
      <c r="U719" s="441"/>
      <c r="V719" s="441"/>
      <c r="W719" s="441"/>
      <c r="X719" s="441"/>
      <c r="Y719" s="441"/>
      <c r="Z719" s="441"/>
      <c r="AA719" s="441"/>
      <c r="AB719" s="441"/>
      <c r="AC719" s="441"/>
      <c r="AD719" s="441"/>
      <c r="AE719" s="441"/>
      <c r="AF719" s="441"/>
      <c r="AG719" s="441"/>
      <c r="AH719" s="441"/>
    </row>
    <row r="720" spans="1:34" ht="12.75" customHeight="1">
      <c r="A720" s="441"/>
      <c r="B720" s="441"/>
      <c r="C720" s="441"/>
      <c r="D720" s="441"/>
      <c r="E720" s="441"/>
      <c r="F720" s="441"/>
      <c r="G720" s="441"/>
      <c r="H720" s="441"/>
      <c r="I720" s="441"/>
      <c r="J720" s="441"/>
      <c r="K720" s="441"/>
      <c r="L720" s="441"/>
      <c r="M720" s="441"/>
      <c r="N720" s="441"/>
      <c r="O720" s="441"/>
      <c r="P720" s="441"/>
      <c r="Q720" s="441"/>
      <c r="R720" s="441"/>
      <c r="S720" s="441"/>
      <c r="T720" s="441"/>
      <c r="U720" s="441"/>
      <c r="V720" s="441"/>
      <c r="W720" s="441"/>
      <c r="X720" s="441"/>
      <c r="Y720" s="441"/>
      <c r="Z720" s="441"/>
      <c r="AA720" s="441"/>
      <c r="AB720" s="441"/>
      <c r="AC720" s="441"/>
      <c r="AD720" s="441"/>
      <c r="AE720" s="441"/>
      <c r="AF720" s="441"/>
      <c r="AG720" s="441"/>
      <c r="AH720" s="441"/>
    </row>
    <row r="721" spans="1:34" ht="12.75" customHeight="1">
      <c r="A721" s="441"/>
      <c r="B721" s="441"/>
      <c r="C721" s="441"/>
      <c r="D721" s="441"/>
      <c r="E721" s="441"/>
      <c r="F721" s="441"/>
      <c r="G721" s="441"/>
      <c r="H721" s="441"/>
      <c r="I721" s="441"/>
      <c r="J721" s="441"/>
      <c r="K721" s="441"/>
      <c r="L721" s="441"/>
      <c r="M721" s="441"/>
      <c r="N721" s="441"/>
      <c r="O721" s="441"/>
      <c r="P721" s="441"/>
      <c r="Q721" s="441"/>
      <c r="R721" s="441"/>
      <c r="S721" s="441"/>
      <c r="T721" s="441"/>
      <c r="U721" s="441"/>
      <c r="V721" s="441"/>
      <c r="W721" s="441"/>
      <c r="X721" s="441"/>
      <c r="Y721" s="441"/>
      <c r="Z721" s="441"/>
      <c r="AA721" s="441"/>
      <c r="AB721" s="441"/>
      <c r="AC721" s="441"/>
      <c r="AD721" s="441"/>
      <c r="AE721" s="441"/>
      <c r="AF721" s="441"/>
      <c r="AG721" s="441"/>
      <c r="AH721" s="441"/>
    </row>
    <row r="722" spans="1:34" ht="12.75" customHeight="1">
      <c r="A722" s="441"/>
      <c r="B722" s="441"/>
      <c r="C722" s="441"/>
      <c r="D722" s="441"/>
      <c r="E722" s="441"/>
      <c r="F722" s="441"/>
      <c r="G722" s="441"/>
      <c r="H722" s="441"/>
      <c r="I722" s="441"/>
      <c r="J722" s="441"/>
      <c r="K722" s="441"/>
      <c r="L722" s="441"/>
      <c r="M722" s="441"/>
      <c r="N722" s="441"/>
      <c r="O722" s="441"/>
      <c r="P722" s="441"/>
      <c r="Q722" s="441"/>
      <c r="R722" s="441"/>
      <c r="S722" s="441"/>
      <c r="T722" s="441"/>
      <c r="U722" s="441"/>
      <c r="V722" s="441"/>
      <c r="W722" s="441"/>
      <c r="X722" s="441"/>
      <c r="Y722" s="441"/>
      <c r="Z722" s="441"/>
      <c r="AA722" s="441"/>
      <c r="AB722" s="441"/>
      <c r="AC722" s="441"/>
      <c r="AD722" s="441"/>
      <c r="AE722" s="441"/>
      <c r="AF722" s="441"/>
      <c r="AG722" s="441"/>
      <c r="AH722" s="441"/>
    </row>
    <row r="723" spans="1:34" ht="12.75" customHeight="1">
      <c r="A723" s="441"/>
      <c r="B723" s="441"/>
      <c r="C723" s="441"/>
      <c r="D723" s="441"/>
      <c r="E723" s="441"/>
      <c r="F723" s="441"/>
      <c r="G723" s="441"/>
      <c r="H723" s="441"/>
      <c r="I723" s="441"/>
      <c r="J723" s="441"/>
      <c r="K723" s="441"/>
      <c r="L723" s="441"/>
      <c r="M723" s="441"/>
      <c r="N723" s="441"/>
      <c r="O723" s="441"/>
      <c r="P723" s="441"/>
      <c r="Q723" s="441"/>
      <c r="R723" s="441"/>
      <c r="S723" s="441"/>
      <c r="T723" s="441"/>
      <c r="U723" s="441"/>
      <c r="V723" s="441"/>
      <c r="W723" s="441"/>
      <c r="X723" s="441"/>
      <c r="Y723" s="441"/>
      <c r="Z723" s="441"/>
      <c r="AA723" s="441"/>
      <c r="AB723" s="441"/>
      <c r="AC723" s="441"/>
      <c r="AD723" s="441"/>
      <c r="AE723" s="441"/>
      <c r="AF723" s="441"/>
      <c r="AG723" s="441"/>
      <c r="AH723" s="441"/>
    </row>
    <row r="724" spans="1:34" ht="12.75" customHeight="1">
      <c r="A724" s="441"/>
      <c r="B724" s="441"/>
      <c r="C724" s="441"/>
      <c r="D724" s="441"/>
      <c r="E724" s="441"/>
      <c r="F724" s="441"/>
      <c r="G724" s="441"/>
      <c r="H724" s="441"/>
      <c r="I724" s="441"/>
      <c r="J724" s="441"/>
      <c r="K724" s="441"/>
      <c r="L724" s="441"/>
      <c r="M724" s="441"/>
      <c r="N724" s="441"/>
      <c r="O724" s="441"/>
      <c r="P724" s="441"/>
      <c r="Q724" s="441"/>
      <c r="R724" s="441"/>
      <c r="S724" s="441"/>
      <c r="T724" s="441"/>
      <c r="U724" s="441"/>
      <c r="V724" s="441"/>
      <c r="W724" s="441"/>
      <c r="X724" s="441"/>
      <c r="Y724" s="441"/>
      <c r="Z724" s="441"/>
      <c r="AA724" s="441"/>
      <c r="AB724" s="441"/>
      <c r="AC724" s="441"/>
      <c r="AD724" s="441"/>
      <c r="AE724" s="441"/>
      <c r="AF724" s="441"/>
      <c r="AG724" s="441"/>
      <c r="AH724" s="441"/>
    </row>
    <row r="725" spans="1:34" ht="12.75" customHeight="1">
      <c r="A725" s="441"/>
      <c r="B725" s="441"/>
      <c r="C725" s="441"/>
      <c r="D725" s="441"/>
      <c r="E725" s="441"/>
      <c r="F725" s="441"/>
      <c r="G725" s="441"/>
      <c r="H725" s="441"/>
      <c r="I725" s="441"/>
      <c r="J725" s="441"/>
      <c r="K725" s="441"/>
      <c r="L725" s="441"/>
      <c r="M725" s="441"/>
      <c r="N725" s="441"/>
      <c r="O725" s="441"/>
      <c r="P725" s="441"/>
      <c r="Q725" s="441"/>
      <c r="R725" s="441"/>
      <c r="S725" s="441"/>
      <c r="T725" s="441"/>
      <c r="U725" s="441"/>
      <c r="V725" s="441"/>
      <c r="W725" s="441"/>
      <c r="X725" s="441"/>
      <c r="Y725" s="441"/>
      <c r="Z725" s="441"/>
      <c r="AA725" s="441"/>
      <c r="AB725" s="441"/>
      <c r="AC725" s="441"/>
      <c r="AD725" s="441"/>
      <c r="AE725" s="441"/>
      <c r="AF725" s="441"/>
      <c r="AG725" s="441"/>
      <c r="AH725" s="441"/>
    </row>
    <row r="726" spans="1:34" ht="12.75" customHeight="1">
      <c r="A726" s="441"/>
      <c r="B726" s="441"/>
      <c r="C726" s="441"/>
      <c r="D726" s="441"/>
      <c r="E726" s="441"/>
      <c r="F726" s="441"/>
      <c r="G726" s="441"/>
      <c r="H726" s="441"/>
      <c r="I726" s="441"/>
      <c r="J726" s="441"/>
      <c r="K726" s="441"/>
      <c r="L726" s="441"/>
      <c r="M726" s="441"/>
      <c r="N726" s="441"/>
      <c r="O726" s="441"/>
      <c r="P726" s="441"/>
      <c r="Q726" s="441"/>
      <c r="R726" s="441"/>
      <c r="S726" s="441"/>
      <c r="T726" s="441"/>
      <c r="U726" s="441"/>
      <c r="V726" s="441"/>
      <c r="W726" s="441"/>
      <c r="X726" s="441"/>
      <c r="Y726" s="441"/>
      <c r="Z726" s="441"/>
      <c r="AA726" s="441"/>
      <c r="AB726" s="441"/>
      <c r="AC726" s="441"/>
      <c r="AD726" s="441"/>
      <c r="AE726" s="441"/>
      <c r="AF726" s="441"/>
      <c r="AG726" s="441"/>
      <c r="AH726" s="441"/>
    </row>
    <row r="727" spans="1:34" ht="12.75" customHeight="1">
      <c r="A727" s="441"/>
      <c r="B727" s="441"/>
      <c r="C727" s="441"/>
      <c r="D727" s="441"/>
      <c r="E727" s="441"/>
      <c r="F727" s="441"/>
      <c r="G727" s="441"/>
      <c r="H727" s="441"/>
      <c r="I727" s="441"/>
      <c r="J727" s="441"/>
      <c r="K727" s="441"/>
      <c r="L727" s="441"/>
      <c r="M727" s="441"/>
      <c r="N727" s="441"/>
      <c r="O727" s="441"/>
      <c r="P727" s="441"/>
      <c r="Q727" s="441"/>
      <c r="R727" s="441"/>
      <c r="S727" s="441"/>
      <c r="T727" s="441"/>
      <c r="U727" s="441"/>
      <c r="V727" s="441"/>
      <c r="W727" s="441"/>
      <c r="X727" s="441"/>
      <c r="Y727" s="441"/>
      <c r="Z727" s="441"/>
      <c r="AA727" s="441"/>
      <c r="AB727" s="441"/>
      <c r="AC727" s="441"/>
      <c r="AD727" s="441"/>
      <c r="AE727" s="441"/>
      <c r="AF727" s="441"/>
      <c r="AG727" s="441"/>
      <c r="AH727" s="441"/>
    </row>
    <row r="728" spans="1:34" ht="12.75" customHeight="1">
      <c r="A728" s="441"/>
      <c r="B728" s="441"/>
      <c r="C728" s="441"/>
      <c r="D728" s="441"/>
      <c r="E728" s="441"/>
      <c r="F728" s="441"/>
      <c r="G728" s="441"/>
      <c r="H728" s="441"/>
      <c r="I728" s="441"/>
      <c r="J728" s="441"/>
      <c r="K728" s="441"/>
      <c r="L728" s="441"/>
      <c r="M728" s="441"/>
      <c r="N728" s="441"/>
      <c r="O728" s="441"/>
      <c r="P728" s="441"/>
      <c r="Q728" s="441"/>
      <c r="R728" s="441"/>
      <c r="S728" s="441"/>
      <c r="T728" s="441"/>
      <c r="U728" s="441"/>
      <c r="V728" s="441"/>
      <c r="W728" s="441"/>
      <c r="X728" s="441"/>
      <c r="Y728" s="441"/>
      <c r="Z728" s="441"/>
      <c r="AA728" s="441"/>
      <c r="AB728" s="441"/>
      <c r="AC728" s="441"/>
      <c r="AD728" s="441"/>
      <c r="AE728" s="441"/>
      <c r="AF728" s="441"/>
      <c r="AG728" s="441"/>
      <c r="AH728" s="441"/>
    </row>
    <row r="729" spans="1:34" ht="12.75" customHeight="1">
      <c r="A729" s="441"/>
      <c r="B729" s="441"/>
      <c r="C729" s="441"/>
      <c r="D729" s="441"/>
      <c r="E729" s="441"/>
      <c r="F729" s="441"/>
      <c r="G729" s="441"/>
      <c r="H729" s="441"/>
      <c r="I729" s="441"/>
      <c r="J729" s="441"/>
      <c r="K729" s="441"/>
      <c r="L729" s="441"/>
      <c r="M729" s="441"/>
      <c r="N729" s="441"/>
      <c r="O729" s="441"/>
      <c r="P729" s="441"/>
      <c r="Q729" s="441"/>
      <c r="R729" s="441"/>
      <c r="S729" s="441"/>
      <c r="T729" s="441"/>
      <c r="U729" s="441"/>
      <c r="V729" s="441"/>
      <c r="W729" s="441"/>
      <c r="X729" s="441"/>
      <c r="Y729" s="441"/>
      <c r="Z729" s="441"/>
      <c r="AA729" s="441"/>
      <c r="AB729" s="441"/>
      <c r="AC729" s="441"/>
      <c r="AD729" s="441"/>
      <c r="AE729" s="441"/>
      <c r="AF729" s="441"/>
      <c r="AG729" s="441"/>
      <c r="AH729" s="441"/>
    </row>
    <row r="730" spans="1:34" ht="12.75" customHeight="1">
      <c r="A730" s="441"/>
      <c r="B730" s="441"/>
      <c r="C730" s="441"/>
      <c r="D730" s="441"/>
      <c r="E730" s="441"/>
      <c r="F730" s="441"/>
      <c r="G730" s="441"/>
      <c r="H730" s="441"/>
      <c r="I730" s="441"/>
      <c r="J730" s="441"/>
      <c r="K730" s="441"/>
      <c r="L730" s="441"/>
      <c r="M730" s="441"/>
      <c r="N730" s="441"/>
      <c r="O730" s="441"/>
      <c r="P730" s="441"/>
      <c r="Q730" s="441"/>
      <c r="R730" s="441"/>
      <c r="S730" s="441"/>
      <c r="T730" s="441"/>
      <c r="U730" s="441"/>
      <c r="V730" s="441"/>
      <c r="W730" s="441"/>
      <c r="X730" s="441"/>
      <c r="Y730" s="441"/>
      <c r="Z730" s="441"/>
      <c r="AA730" s="441"/>
      <c r="AB730" s="441"/>
      <c r="AC730" s="441"/>
      <c r="AD730" s="441"/>
      <c r="AE730" s="441"/>
      <c r="AF730" s="441"/>
      <c r="AG730" s="441"/>
      <c r="AH730" s="441"/>
    </row>
    <row r="731" spans="1:34" ht="12.75" customHeight="1">
      <c r="A731" s="441"/>
      <c r="B731" s="441"/>
      <c r="C731" s="441"/>
      <c r="D731" s="441"/>
      <c r="E731" s="441"/>
      <c r="F731" s="441"/>
      <c r="G731" s="441"/>
      <c r="H731" s="441"/>
      <c r="I731" s="441"/>
      <c r="J731" s="441"/>
      <c r="K731" s="441"/>
      <c r="L731" s="441"/>
      <c r="M731" s="441"/>
      <c r="N731" s="441"/>
      <c r="O731" s="441"/>
      <c r="P731" s="441"/>
      <c r="Q731" s="441"/>
      <c r="R731" s="441"/>
      <c r="S731" s="441"/>
      <c r="T731" s="441"/>
      <c r="U731" s="441"/>
      <c r="V731" s="441"/>
      <c r="W731" s="441"/>
      <c r="X731" s="441"/>
      <c r="Y731" s="441"/>
      <c r="Z731" s="441"/>
      <c r="AA731" s="441"/>
      <c r="AB731" s="441"/>
      <c r="AC731" s="441"/>
      <c r="AD731" s="441"/>
      <c r="AE731" s="441"/>
      <c r="AF731" s="441"/>
      <c r="AG731" s="441"/>
      <c r="AH731" s="441"/>
    </row>
    <row r="732" spans="1:34" ht="12.75" customHeight="1">
      <c r="A732" s="441"/>
      <c r="B732" s="441"/>
      <c r="C732" s="441"/>
      <c r="D732" s="441"/>
      <c r="E732" s="441"/>
      <c r="F732" s="441"/>
      <c r="G732" s="441"/>
      <c r="H732" s="441"/>
      <c r="I732" s="441"/>
      <c r="J732" s="441"/>
      <c r="K732" s="441"/>
      <c r="L732" s="441"/>
      <c r="M732" s="441"/>
      <c r="N732" s="441"/>
      <c r="O732" s="441"/>
      <c r="P732" s="441"/>
      <c r="Q732" s="441"/>
      <c r="R732" s="441"/>
      <c r="S732" s="441"/>
      <c r="T732" s="441"/>
      <c r="U732" s="441"/>
      <c r="V732" s="441"/>
      <c r="W732" s="441"/>
      <c r="X732" s="441"/>
      <c r="Y732" s="441"/>
      <c r="Z732" s="441"/>
      <c r="AA732" s="441"/>
      <c r="AB732" s="441"/>
      <c r="AC732" s="441"/>
      <c r="AD732" s="441"/>
      <c r="AE732" s="441"/>
      <c r="AF732" s="441"/>
      <c r="AG732" s="441"/>
      <c r="AH732" s="441"/>
    </row>
    <row r="733" spans="1:34" ht="12.75" customHeight="1">
      <c r="A733" s="441"/>
      <c r="B733" s="441"/>
      <c r="C733" s="441"/>
      <c r="D733" s="441"/>
      <c r="E733" s="441"/>
      <c r="F733" s="441"/>
      <c r="G733" s="441"/>
      <c r="H733" s="441"/>
      <c r="I733" s="441"/>
      <c r="J733" s="441"/>
      <c r="K733" s="441"/>
      <c r="L733" s="441"/>
      <c r="M733" s="441"/>
      <c r="N733" s="441"/>
      <c r="O733" s="441"/>
      <c r="P733" s="441"/>
      <c r="Q733" s="441"/>
      <c r="R733" s="441"/>
      <c r="S733" s="441"/>
      <c r="T733" s="441"/>
      <c r="U733" s="441"/>
      <c r="V733" s="441"/>
      <c r="W733" s="441"/>
      <c r="X733" s="441"/>
      <c r="Y733" s="441"/>
      <c r="Z733" s="441"/>
      <c r="AA733" s="441"/>
      <c r="AB733" s="441"/>
      <c r="AC733" s="441"/>
      <c r="AD733" s="441"/>
      <c r="AE733" s="441"/>
      <c r="AF733" s="441"/>
      <c r="AG733" s="441"/>
      <c r="AH733" s="441"/>
    </row>
    <row r="734" spans="1:34" ht="12.75" customHeight="1">
      <c r="A734" s="441"/>
      <c r="B734" s="441"/>
      <c r="C734" s="441"/>
      <c r="D734" s="441"/>
      <c r="E734" s="441"/>
      <c r="F734" s="441"/>
      <c r="G734" s="441"/>
      <c r="H734" s="441"/>
      <c r="I734" s="441"/>
      <c r="J734" s="441"/>
      <c r="K734" s="441"/>
      <c r="L734" s="441"/>
      <c r="M734" s="441"/>
      <c r="N734" s="441"/>
      <c r="O734" s="441"/>
      <c r="P734" s="441"/>
      <c r="Q734" s="441"/>
      <c r="R734" s="441"/>
      <c r="S734" s="441"/>
      <c r="T734" s="441"/>
      <c r="U734" s="441"/>
      <c r="V734" s="441"/>
      <c r="W734" s="441"/>
      <c r="X734" s="441"/>
      <c r="Y734" s="441"/>
      <c r="Z734" s="441"/>
      <c r="AA734" s="441"/>
      <c r="AB734" s="441"/>
      <c r="AC734" s="441"/>
      <c r="AD734" s="441"/>
      <c r="AE734" s="441"/>
      <c r="AF734" s="441"/>
      <c r="AG734" s="441"/>
      <c r="AH734" s="441"/>
    </row>
    <row r="735" spans="1:34" ht="12.75" customHeight="1">
      <c r="A735" s="441"/>
      <c r="B735" s="441"/>
      <c r="C735" s="441"/>
      <c r="D735" s="441"/>
      <c r="E735" s="441"/>
      <c r="F735" s="441"/>
      <c r="G735" s="441"/>
      <c r="H735" s="441"/>
      <c r="I735" s="441"/>
      <c r="J735" s="441"/>
      <c r="K735" s="441"/>
      <c r="L735" s="441"/>
      <c r="M735" s="441"/>
      <c r="N735" s="441"/>
      <c r="O735" s="441"/>
      <c r="P735" s="441"/>
      <c r="Q735" s="441"/>
      <c r="R735" s="441"/>
      <c r="S735" s="441"/>
      <c r="T735" s="441"/>
      <c r="U735" s="441"/>
      <c r="V735" s="441"/>
      <c r="W735" s="441"/>
      <c r="X735" s="441"/>
      <c r="Y735" s="441"/>
      <c r="Z735" s="441"/>
      <c r="AA735" s="441"/>
      <c r="AB735" s="441"/>
      <c r="AC735" s="441"/>
      <c r="AD735" s="441"/>
      <c r="AE735" s="441"/>
      <c r="AF735" s="441"/>
      <c r="AG735" s="441"/>
      <c r="AH735" s="441"/>
    </row>
    <row r="736" spans="1:34" ht="12.75" customHeight="1">
      <c r="A736" s="441"/>
      <c r="B736" s="441"/>
      <c r="C736" s="441"/>
      <c r="D736" s="441"/>
      <c r="E736" s="441"/>
      <c r="F736" s="441"/>
      <c r="G736" s="441"/>
      <c r="H736" s="441"/>
      <c r="I736" s="441"/>
      <c r="J736" s="441"/>
      <c r="K736" s="441"/>
      <c r="L736" s="441"/>
      <c r="M736" s="441"/>
      <c r="N736" s="441"/>
      <c r="O736" s="441"/>
      <c r="P736" s="441"/>
      <c r="Q736" s="441"/>
      <c r="R736" s="441"/>
      <c r="S736" s="441"/>
      <c r="T736" s="441"/>
      <c r="U736" s="441"/>
      <c r="V736" s="441"/>
      <c r="W736" s="441"/>
      <c r="X736" s="441"/>
      <c r="Y736" s="441"/>
      <c r="Z736" s="441"/>
      <c r="AA736" s="441"/>
      <c r="AB736" s="441"/>
      <c r="AC736" s="441"/>
      <c r="AD736" s="441"/>
      <c r="AE736" s="441"/>
      <c r="AF736" s="441"/>
      <c r="AG736" s="441"/>
      <c r="AH736" s="441"/>
    </row>
    <row r="737" spans="1:34" ht="12.75" customHeight="1">
      <c r="A737" s="441"/>
      <c r="B737" s="441"/>
      <c r="C737" s="441"/>
      <c r="D737" s="441"/>
      <c r="E737" s="441"/>
      <c r="F737" s="441"/>
      <c r="G737" s="441"/>
      <c r="H737" s="441"/>
      <c r="I737" s="441"/>
      <c r="J737" s="441"/>
      <c r="K737" s="441"/>
      <c r="L737" s="441"/>
      <c r="M737" s="441"/>
      <c r="N737" s="441"/>
      <c r="O737" s="441"/>
      <c r="P737" s="441"/>
      <c r="Q737" s="441"/>
      <c r="R737" s="441"/>
      <c r="S737" s="441"/>
      <c r="T737" s="441"/>
      <c r="U737" s="441"/>
      <c r="V737" s="441"/>
      <c r="W737" s="441"/>
      <c r="X737" s="441"/>
      <c r="Y737" s="441"/>
      <c r="Z737" s="441"/>
      <c r="AA737" s="441"/>
      <c r="AB737" s="441"/>
      <c r="AC737" s="441"/>
      <c r="AD737" s="441"/>
      <c r="AE737" s="441"/>
      <c r="AF737" s="441"/>
      <c r="AG737" s="441"/>
      <c r="AH737" s="441"/>
    </row>
    <row r="738" spans="1:34" ht="12.75" customHeight="1">
      <c r="A738" s="441"/>
      <c r="B738" s="441"/>
      <c r="C738" s="441"/>
      <c r="D738" s="441"/>
      <c r="E738" s="441"/>
      <c r="F738" s="441"/>
      <c r="G738" s="441"/>
      <c r="H738" s="441"/>
      <c r="I738" s="441"/>
      <c r="J738" s="441"/>
      <c r="K738" s="441"/>
      <c r="L738" s="441"/>
      <c r="M738" s="441"/>
      <c r="N738" s="441"/>
      <c r="O738" s="441"/>
      <c r="P738" s="441"/>
      <c r="Q738" s="441"/>
      <c r="R738" s="441"/>
      <c r="S738" s="441"/>
      <c r="T738" s="441"/>
      <c r="U738" s="441"/>
      <c r="V738" s="441"/>
      <c r="W738" s="441"/>
      <c r="X738" s="441"/>
      <c r="Y738" s="441"/>
      <c r="Z738" s="441"/>
      <c r="AA738" s="441"/>
      <c r="AB738" s="441"/>
      <c r="AC738" s="441"/>
      <c r="AD738" s="441"/>
      <c r="AE738" s="441"/>
      <c r="AF738" s="441"/>
      <c r="AG738" s="441"/>
      <c r="AH738" s="441"/>
    </row>
    <row r="739" spans="1:34" ht="12.75" customHeight="1">
      <c r="A739" s="441"/>
      <c r="B739" s="441"/>
      <c r="C739" s="441"/>
      <c r="D739" s="441"/>
      <c r="E739" s="441"/>
      <c r="F739" s="441"/>
      <c r="G739" s="441"/>
      <c r="H739" s="441"/>
      <c r="I739" s="441"/>
      <c r="J739" s="441"/>
      <c r="K739" s="441"/>
      <c r="L739" s="441"/>
      <c r="M739" s="441"/>
      <c r="N739" s="441"/>
      <c r="O739" s="441"/>
      <c r="P739" s="441"/>
      <c r="Q739" s="441"/>
      <c r="R739" s="441"/>
      <c r="S739" s="441"/>
      <c r="T739" s="441"/>
      <c r="U739" s="441"/>
      <c r="V739" s="441"/>
      <c r="W739" s="441"/>
      <c r="X739" s="441"/>
      <c r="Y739" s="441"/>
      <c r="Z739" s="441"/>
      <c r="AA739" s="441"/>
      <c r="AB739" s="441"/>
      <c r="AC739" s="441"/>
      <c r="AD739" s="441"/>
      <c r="AE739" s="441"/>
      <c r="AF739" s="441"/>
      <c r="AG739" s="441"/>
      <c r="AH739" s="441"/>
    </row>
    <row r="740" spans="1:34" ht="12.75" customHeight="1">
      <c r="A740" s="441"/>
      <c r="B740" s="441"/>
      <c r="C740" s="441"/>
      <c r="D740" s="441"/>
      <c r="E740" s="441"/>
      <c r="F740" s="441"/>
      <c r="G740" s="441"/>
      <c r="H740" s="441"/>
      <c r="I740" s="441"/>
      <c r="J740" s="441"/>
      <c r="K740" s="441"/>
      <c r="L740" s="441"/>
      <c r="M740" s="441"/>
      <c r="N740" s="441"/>
      <c r="O740" s="441"/>
      <c r="P740" s="441"/>
      <c r="Q740" s="441"/>
      <c r="R740" s="441"/>
      <c r="S740" s="441"/>
      <c r="T740" s="441"/>
      <c r="U740" s="441"/>
      <c r="V740" s="441"/>
      <c r="W740" s="441"/>
      <c r="X740" s="441"/>
      <c r="Y740" s="441"/>
      <c r="Z740" s="441"/>
      <c r="AA740" s="441"/>
      <c r="AB740" s="441"/>
      <c r="AC740" s="441"/>
      <c r="AD740" s="441"/>
      <c r="AE740" s="441"/>
      <c r="AF740" s="441"/>
      <c r="AG740" s="441"/>
      <c r="AH740" s="441"/>
    </row>
    <row r="741" spans="1:34" ht="12.75" customHeight="1">
      <c r="A741" s="441"/>
      <c r="B741" s="441"/>
      <c r="C741" s="441"/>
      <c r="D741" s="441"/>
      <c r="E741" s="441"/>
      <c r="F741" s="441"/>
      <c r="G741" s="441"/>
      <c r="H741" s="441"/>
      <c r="I741" s="441"/>
      <c r="J741" s="441"/>
      <c r="K741" s="441"/>
      <c r="L741" s="441"/>
      <c r="M741" s="441"/>
      <c r="N741" s="441"/>
      <c r="O741" s="441"/>
      <c r="P741" s="441"/>
      <c r="Q741" s="441"/>
      <c r="R741" s="441"/>
      <c r="S741" s="441"/>
      <c r="T741" s="441"/>
      <c r="U741" s="441"/>
      <c r="V741" s="441"/>
      <c r="W741" s="441"/>
      <c r="X741" s="441"/>
      <c r="Y741" s="441"/>
      <c r="Z741" s="441"/>
      <c r="AA741" s="441"/>
      <c r="AB741" s="441"/>
      <c r="AC741" s="441"/>
      <c r="AD741" s="441"/>
      <c r="AE741" s="441"/>
      <c r="AF741" s="441"/>
      <c r="AG741" s="441"/>
      <c r="AH741" s="441"/>
    </row>
    <row r="742" spans="1:34" ht="12.75" customHeight="1">
      <c r="A742" s="441"/>
      <c r="B742" s="441"/>
      <c r="C742" s="441"/>
      <c r="D742" s="441"/>
      <c r="E742" s="441"/>
      <c r="F742" s="441"/>
      <c r="G742" s="441"/>
      <c r="H742" s="441"/>
      <c r="I742" s="441"/>
      <c r="J742" s="441"/>
      <c r="K742" s="441"/>
      <c r="L742" s="441"/>
      <c r="M742" s="441"/>
      <c r="N742" s="441"/>
      <c r="O742" s="441"/>
      <c r="P742" s="441"/>
      <c r="Q742" s="441"/>
      <c r="R742" s="441"/>
      <c r="S742" s="441"/>
      <c r="T742" s="441"/>
      <c r="U742" s="441"/>
      <c r="V742" s="441"/>
      <c r="W742" s="441"/>
      <c r="X742" s="441"/>
      <c r="Y742" s="441"/>
      <c r="Z742" s="441"/>
      <c r="AA742" s="441"/>
      <c r="AB742" s="441"/>
      <c r="AC742" s="441"/>
      <c r="AD742" s="441"/>
      <c r="AE742" s="441"/>
      <c r="AF742" s="441"/>
      <c r="AG742" s="441"/>
      <c r="AH742" s="441"/>
    </row>
    <row r="743" spans="1:34" ht="12.75" customHeight="1">
      <c r="A743" s="441"/>
      <c r="B743" s="441"/>
      <c r="C743" s="441"/>
      <c r="D743" s="441"/>
      <c r="E743" s="441"/>
      <c r="F743" s="441"/>
      <c r="G743" s="441"/>
      <c r="H743" s="441"/>
      <c r="I743" s="441"/>
      <c r="J743" s="441"/>
      <c r="K743" s="441"/>
      <c r="L743" s="441"/>
      <c r="M743" s="441"/>
      <c r="N743" s="441"/>
      <c r="O743" s="441"/>
      <c r="P743" s="441"/>
      <c r="Q743" s="441"/>
      <c r="R743" s="441"/>
      <c r="S743" s="441"/>
      <c r="T743" s="441"/>
      <c r="U743" s="441"/>
      <c r="V743" s="441"/>
      <c r="W743" s="441"/>
      <c r="X743" s="441"/>
      <c r="Y743" s="441"/>
      <c r="Z743" s="441"/>
      <c r="AA743" s="441"/>
      <c r="AB743" s="441"/>
      <c r="AC743" s="441"/>
      <c r="AD743" s="441"/>
      <c r="AE743" s="441"/>
      <c r="AF743" s="441"/>
      <c r="AG743" s="441"/>
      <c r="AH743" s="441"/>
    </row>
    <row r="744" spans="1:34" ht="12.75" customHeight="1">
      <c r="A744" s="441"/>
      <c r="B744" s="441"/>
      <c r="C744" s="441"/>
      <c r="D744" s="441"/>
      <c r="E744" s="441"/>
      <c r="F744" s="441"/>
      <c r="G744" s="441"/>
      <c r="H744" s="441"/>
      <c r="I744" s="441"/>
      <c r="J744" s="441"/>
      <c r="K744" s="441"/>
      <c r="L744" s="441"/>
      <c r="M744" s="441"/>
      <c r="N744" s="441"/>
      <c r="O744" s="441"/>
      <c r="P744" s="441"/>
      <c r="Q744" s="441"/>
      <c r="R744" s="441"/>
      <c r="S744" s="441"/>
      <c r="T744" s="441"/>
      <c r="U744" s="441"/>
      <c r="V744" s="441"/>
      <c r="W744" s="441"/>
      <c r="X744" s="441"/>
      <c r="Y744" s="441"/>
      <c r="Z744" s="441"/>
      <c r="AA744" s="441"/>
      <c r="AB744" s="441"/>
      <c r="AC744" s="441"/>
      <c r="AD744" s="441"/>
      <c r="AE744" s="441"/>
      <c r="AF744" s="441"/>
      <c r="AG744" s="441"/>
      <c r="AH744" s="441"/>
    </row>
    <row r="745" spans="1:34" ht="12.75" customHeight="1">
      <c r="A745" s="441"/>
      <c r="B745" s="441"/>
      <c r="C745" s="441"/>
      <c r="D745" s="441"/>
      <c r="E745" s="441"/>
      <c r="F745" s="441"/>
      <c r="G745" s="441"/>
      <c r="H745" s="441"/>
      <c r="I745" s="441"/>
      <c r="J745" s="441"/>
      <c r="K745" s="441"/>
      <c r="L745" s="441"/>
      <c r="M745" s="441"/>
      <c r="N745" s="441"/>
      <c r="O745" s="441"/>
      <c r="P745" s="441"/>
      <c r="Q745" s="441"/>
      <c r="R745" s="441"/>
      <c r="S745" s="441"/>
      <c r="T745" s="441"/>
      <c r="U745" s="441"/>
      <c r="V745" s="441"/>
      <c r="W745" s="441"/>
      <c r="X745" s="441"/>
      <c r="Y745" s="441"/>
      <c r="Z745" s="441"/>
      <c r="AA745" s="441"/>
      <c r="AB745" s="441"/>
      <c r="AC745" s="441"/>
      <c r="AD745" s="441"/>
      <c r="AE745" s="441"/>
      <c r="AF745" s="441"/>
      <c r="AG745" s="441"/>
      <c r="AH745" s="441"/>
    </row>
    <row r="746" spans="1:34" ht="12.75" customHeight="1">
      <c r="A746" s="441"/>
      <c r="B746" s="441"/>
      <c r="C746" s="441"/>
      <c r="D746" s="441"/>
      <c r="E746" s="441"/>
      <c r="F746" s="441"/>
      <c r="G746" s="441"/>
      <c r="H746" s="441"/>
      <c r="I746" s="441"/>
      <c r="J746" s="441"/>
      <c r="K746" s="441"/>
      <c r="L746" s="441"/>
      <c r="M746" s="441"/>
      <c r="N746" s="441"/>
      <c r="O746" s="441"/>
      <c r="P746" s="441"/>
      <c r="Q746" s="441"/>
      <c r="R746" s="441"/>
      <c r="S746" s="441"/>
      <c r="T746" s="441"/>
      <c r="U746" s="441"/>
      <c r="V746" s="441"/>
      <c r="W746" s="441"/>
      <c r="X746" s="441"/>
      <c r="Y746" s="441"/>
      <c r="Z746" s="441"/>
      <c r="AA746" s="441"/>
      <c r="AB746" s="441"/>
      <c r="AC746" s="441"/>
      <c r="AD746" s="441"/>
      <c r="AE746" s="441"/>
      <c r="AF746" s="441"/>
      <c r="AG746" s="441"/>
      <c r="AH746" s="441"/>
    </row>
    <row r="747" spans="1:34" ht="12.75" customHeight="1">
      <c r="A747" s="441"/>
      <c r="B747" s="441"/>
      <c r="C747" s="441"/>
      <c r="D747" s="441"/>
      <c r="E747" s="441"/>
      <c r="F747" s="441"/>
      <c r="G747" s="441"/>
      <c r="H747" s="441"/>
      <c r="I747" s="441"/>
      <c r="J747" s="441"/>
      <c r="K747" s="441"/>
      <c r="L747" s="441"/>
      <c r="M747" s="441"/>
      <c r="N747" s="441"/>
      <c r="O747" s="441"/>
      <c r="P747" s="441"/>
      <c r="Q747" s="441"/>
      <c r="R747" s="441"/>
      <c r="S747" s="441"/>
      <c r="T747" s="441"/>
      <c r="U747" s="441"/>
      <c r="V747" s="441"/>
      <c r="W747" s="441"/>
      <c r="X747" s="441"/>
      <c r="Y747" s="441"/>
      <c r="Z747" s="441"/>
      <c r="AA747" s="441"/>
      <c r="AB747" s="441"/>
      <c r="AC747" s="441"/>
      <c r="AD747" s="441"/>
      <c r="AE747" s="441"/>
      <c r="AF747" s="441"/>
      <c r="AG747" s="441"/>
      <c r="AH747" s="441"/>
    </row>
    <row r="748" spans="1:34" ht="12.75" customHeight="1">
      <c r="A748" s="441"/>
      <c r="B748" s="441"/>
      <c r="C748" s="441"/>
      <c r="D748" s="441"/>
      <c r="E748" s="441"/>
      <c r="F748" s="441"/>
      <c r="G748" s="441"/>
      <c r="H748" s="441"/>
      <c r="I748" s="441"/>
      <c r="J748" s="441"/>
      <c r="K748" s="441"/>
      <c r="L748" s="441"/>
      <c r="M748" s="441"/>
      <c r="N748" s="441"/>
      <c r="O748" s="441"/>
      <c r="P748" s="441"/>
      <c r="Q748" s="441"/>
      <c r="R748" s="441"/>
      <c r="S748" s="441"/>
      <c r="T748" s="441"/>
      <c r="U748" s="441"/>
      <c r="V748" s="441"/>
      <c r="W748" s="441"/>
      <c r="X748" s="441"/>
      <c r="Y748" s="441"/>
      <c r="Z748" s="441"/>
      <c r="AA748" s="441"/>
      <c r="AB748" s="441"/>
      <c r="AC748" s="441"/>
      <c r="AD748" s="441"/>
      <c r="AE748" s="441"/>
      <c r="AF748" s="441"/>
      <c r="AG748" s="441"/>
      <c r="AH748" s="441"/>
    </row>
    <row r="749" spans="1:34" ht="12.75" customHeight="1">
      <c r="A749" s="441"/>
      <c r="B749" s="441"/>
      <c r="C749" s="441"/>
      <c r="D749" s="441"/>
      <c r="E749" s="441"/>
      <c r="F749" s="441"/>
      <c r="G749" s="441"/>
      <c r="H749" s="441"/>
      <c r="I749" s="441"/>
      <c r="J749" s="441"/>
      <c r="K749" s="441"/>
      <c r="L749" s="441"/>
      <c r="M749" s="441"/>
      <c r="N749" s="441"/>
      <c r="O749" s="441"/>
      <c r="P749" s="441"/>
      <c r="Q749" s="441"/>
      <c r="R749" s="441"/>
      <c r="S749" s="441"/>
      <c r="T749" s="441"/>
      <c r="U749" s="441"/>
      <c r="V749" s="441"/>
      <c r="W749" s="441"/>
      <c r="X749" s="441"/>
      <c r="Y749" s="441"/>
      <c r="Z749" s="441"/>
      <c r="AA749" s="441"/>
      <c r="AB749" s="441"/>
      <c r="AC749" s="441"/>
      <c r="AD749" s="441"/>
      <c r="AE749" s="441"/>
      <c r="AF749" s="441"/>
      <c r="AG749" s="441"/>
      <c r="AH749" s="441"/>
    </row>
    <row r="750" spans="1:34" ht="12.75" customHeight="1">
      <c r="A750" s="441"/>
      <c r="B750" s="441"/>
      <c r="C750" s="441"/>
      <c r="D750" s="441"/>
      <c r="E750" s="441"/>
      <c r="F750" s="441"/>
      <c r="G750" s="441"/>
      <c r="H750" s="441"/>
      <c r="I750" s="441"/>
      <c r="J750" s="441"/>
      <c r="K750" s="441"/>
      <c r="L750" s="441"/>
      <c r="M750" s="441"/>
      <c r="N750" s="441"/>
      <c r="O750" s="441"/>
      <c r="P750" s="441"/>
      <c r="Q750" s="441"/>
      <c r="R750" s="441"/>
      <c r="S750" s="441"/>
      <c r="T750" s="441"/>
      <c r="U750" s="441"/>
      <c r="V750" s="441"/>
      <c r="W750" s="441"/>
      <c r="X750" s="441"/>
      <c r="Y750" s="441"/>
      <c r="Z750" s="441"/>
      <c r="AA750" s="441"/>
      <c r="AB750" s="441"/>
      <c r="AC750" s="441"/>
      <c r="AD750" s="441"/>
      <c r="AE750" s="441"/>
      <c r="AF750" s="441"/>
      <c r="AG750" s="441"/>
      <c r="AH750" s="441"/>
    </row>
    <row r="751" spans="1:34" ht="12.75" customHeight="1">
      <c r="A751" s="441"/>
      <c r="B751" s="441"/>
      <c r="C751" s="441"/>
      <c r="D751" s="441"/>
      <c r="E751" s="441"/>
      <c r="F751" s="441"/>
      <c r="G751" s="441"/>
      <c r="H751" s="441"/>
      <c r="I751" s="441"/>
      <c r="J751" s="441"/>
      <c r="K751" s="441"/>
      <c r="L751" s="441"/>
      <c r="M751" s="441"/>
      <c r="N751" s="441"/>
      <c r="O751" s="441"/>
      <c r="P751" s="441"/>
      <c r="Q751" s="441"/>
      <c r="R751" s="441"/>
      <c r="S751" s="441"/>
      <c r="T751" s="441"/>
      <c r="U751" s="441"/>
      <c r="V751" s="441"/>
      <c r="W751" s="441"/>
      <c r="X751" s="441"/>
      <c r="Y751" s="441"/>
      <c r="Z751" s="441"/>
      <c r="AA751" s="441"/>
      <c r="AB751" s="441"/>
      <c r="AC751" s="441"/>
      <c r="AD751" s="441"/>
      <c r="AE751" s="441"/>
      <c r="AF751" s="441"/>
      <c r="AG751" s="441"/>
      <c r="AH751" s="441"/>
    </row>
    <row r="752" spans="1:34" ht="12.75" customHeight="1">
      <c r="A752" s="441"/>
      <c r="B752" s="441"/>
      <c r="C752" s="441"/>
      <c r="D752" s="441"/>
      <c r="E752" s="441"/>
      <c r="F752" s="441"/>
      <c r="G752" s="441"/>
      <c r="H752" s="441"/>
      <c r="I752" s="441"/>
      <c r="J752" s="441"/>
      <c r="K752" s="441"/>
      <c r="L752" s="441"/>
      <c r="M752" s="441"/>
      <c r="N752" s="441"/>
      <c r="O752" s="441"/>
      <c r="P752" s="441"/>
      <c r="Q752" s="441"/>
      <c r="R752" s="441"/>
      <c r="S752" s="441"/>
      <c r="T752" s="441"/>
      <c r="U752" s="441"/>
      <c r="V752" s="441"/>
      <c r="W752" s="441"/>
      <c r="X752" s="441"/>
      <c r="Y752" s="441"/>
      <c r="Z752" s="441"/>
      <c r="AA752" s="441"/>
      <c r="AB752" s="441"/>
      <c r="AC752" s="441"/>
      <c r="AD752" s="441"/>
      <c r="AE752" s="441"/>
      <c r="AF752" s="441"/>
      <c r="AG752" s="441"/>
      <c r="AH752" s="441"/>
    </row>
    <row r="753" spans="1:34" ht="12.75" customHeight="1">
      <c r="A753" s="441"/>
      <c r="B753" s="441"/>
      <c r="C753" s="441"/>
      <c r="D753" s="441"/>
      <c r="E753" s="441"/>
      <c r="F753" s="441"/>
      <c r="G753" s="441"/>
      <c r="H753" s="441"/>
      <c r="I753" s="441"/>
      <c r="J753" s="441"/>
      <c r="K753" s="441"/>
      <c r="L753" s="441"/>
      <c r="M753" s="441"/>
      <c r="N753" s="441"/>
      <c r="O753" s="441"/>
      <c r="P753" s="441"/>
      <c r="Q753" s="441"/>
      <c r="R753" s="441"/>
      <c r="S753" s="441"/>
      <c r="T753" s="441"/>
      <c r="U753" s="441"/>
      <c r="V753" s="441"/>
      <c r="W753" s="441"/>
      <c r="X753" s="441"/>
      <c r="Y753" s="441"/>
      <c r="Z753" s="441"/>
      <c r="AA753" s="441"/>
      <c r="AB753" s="441"/>
      <c r="AC753" s="441"/>
      <c r="AD753" s="441"/>
      <c r="AE753" s="441"/>
      <c r="AF753" s="441"/>
      <c r="AG753" s="441"/>
      <c r="AH753" s="441"/>
    </row>
    <row r="754" spans="1:34" ht="12.75" customHeight="1">
      <c r="A754" s="441"/>
      <c r="B754" s="441"/>
      <c r="C754" s="441"/>
      <c r="D754" s="441"/>
      <c r="E754" s="441"/>
      <c r="F754" s="441"/>
      <c r="G754" s="441"/>
      <c r="H754" s="441"/>
      <c r="I754" s="441"/>
      <c r="J754" s="441"/>
      <c r="K754" s="441"/>
      <c r="L754" s="441"/>
      <c r="M754" s="441"/>
      <c r="N754" s="441"/>
      <c r="O754" s="441"/>
      <c r="P754" s="441"/>
      <c r="Q754" s="441"/>
      <c r="R754" s="441"/>
      <c r="S754" s="441"/>
      <c r="T754" s="441"/>
      <c r="U754" s="441"/>
      <c r="V754" s="441"/>
      <c r="W754" s="441"/>
      <c r="X754" s="441"/>
      <c r="Y754" s="441"/>
      <c r="Z754" s="441"/>
      <c r="AA754" s="441"/>
      <c r="AB754" s="441"/>
      <c r="AC754" s="441"/>
      <c r="AD754" s="441"/>
      <c r="AE754" s="441"/>
      <c r="AF754" s="441"/>
      <c r="AG754" s="441"/>
      <c r="AH754" s="441"/>
    </row>
    <row r="755" spans="1:34" ht="12.75" customHeight="1">
      <c r="A755" s="441"/>
      <c r="B755" s="441"/>
      <c r="C755" s="441"/>
      <c r="D755" s="441"/>
      <c r="E755" s="441"/>
      <c r="F755" s="441"/>
      <c r="G755" s="441"/>
      <c r="H755" s="441"/>
      <c r="I755" s="441"/>
      <c r="J755" s="441"/>
      <c r="K755" s="441"/>
      <c r="L755" s="441"/>
      <c r="M755" s="441"/>
      <c r="N755" s="441"/>
      <c r="O755" s="441"/>
      <c r="P755" s="441"/>
      <c r="Q755" s="441"/>
      <c r="R755" s="441"/>
      <c r="S755" s="441"/>
      <c r="T755" s="441"/>
      <c r="U755" s="441"/>
      <c r="V755" s="441"/>
      <c r="W755" s="441"/>
      <c r="X755" s="441"/>
      <c r="Y755" s="441"/>
      <c r="Z755" s="441"/>
      <c r="AA755" s="441"/>
      <c r="AB755" s="441"/>
      <c r="AC755" s="441"/>
      <c r="AD755" s="441"/>
      <c r="AE755" s="441"/>
      <c r="AF755" s="441"/>
      <c r="AG755" s="441"/>
      <c r="AH755" s="441"/>
    </row>
    <row r="756" spans="1:34" ht="12.75" customHeight="1">
      <c r="A756" s="441"/>
      <c r="B756" s="441"/>
      <c r="C756" s="441"/>
      <c r="D756" s="441"/>
      <c r="E756" s="441"/>
      <c r="F756" s="441"/>
      <c r="G756" s="441"/>
      <c r="H756" s="441"/>
      <c r="I756" s="441"/>
      <c r="J756" s="441"/>
      <c r="K756" s="441"/>
      <c r="L756" s="441"/>
      <c r="M756" s="441"/>
      <c r="N756" s="441"/>
      <c r="O756" s="441"/>
      <c r="P756" s="441"/>
      <c r="Q756" s="441"/>
      <c r="R756" s="441"/>
      <c r="S756" s="441"/>
      <c r="T756" s="441"/>
      <c r="U756" s="441"/>
      <c r="V756" s="441"/>
      <c r="W756" s="441"/>
      <c r="X756" s="441"/>
      <c r="Y756" s="441"/>
      <c r="Z756" s="441"/>
      <c r="AA756" s="441"/>
      <c r="AB756" s="441"/>
      <c r="AC756" s="441"/>
      <c r="AD756" s="441"/>
      <c r="AE756" s="441"/>
      <c r="AF756" s="441"/>
      <c r="AG756" s="441"/>
      <c r="AH756" s="441"/>
    </row>
    <row r="757" spans="1:34" ht="12.75" customHeight="1">
      <c r="A757" s="441"/>
      <c r="B757" s="441"/>
      <c r="C757" s="441"/>
      <c r="D757" s="441"/>
      <c r="E757" s="441"/>
      <c r="F757" s="441"/>
      <c r="G757" s="441"/>
      <c r="H757" s="441"/>
      <c r="I757" s="441"/>
      <c r="J757" s="441"/>
      <c r="K757" s="441"/>
      <c r="L757" s="441"/>
      <c r="M757" s="441"/>
      <c r="N757" s="441"/>
      <c r="O757" s="441"/>
      <c r="P757" s="441"/>
      <c r="Q757" s="441"/>
      <c r="R757" s="441"/>
      <c r="S757" s="441"/>
      <c r="T757" s="441"/>
      <c r="U757" s="441"/>
      <c r="V757" s="441"/>
      <c r="W757" s="441"/>
      <c r="X757" s="441"/>
      <c r="Y757" s="441"/>
      <c r="Z757" s="441"/>
      <c r="AA757" s="441"/>
      <c r="AB757" s="441"/>
      <c r="AC757" s="441"/>
      <c r="AD757" s="441"/>
      <c r="AE757" s="441"/>
      <c r="AF757" s="441"/>
      <c r="AG757" s="441"/>
      <c r="AH757" s="441"/>
    </row>
    <row r="758" spans="1:34" ht="12.75" customHeight="1">
      <c r="A758" s="441"/>
      <c r="B758" s="441"/>
      <c r="C758" s="441"/>
      <c r="D758" s="441"/>
      <c r="E758" s="441"/>
      <c r="F758" s="441"/>
      <c r="G758" s="441"/>
      <c r="H758" s="441"/>
      <c r="I758" s="441"/>
      <c r="J758" s="441"/>
      <c r="K758" s="441"/>
      <c r="L758" s="441"/>
      <c r="M758" s="441"/>
      <c r="N758" s="441"/>
      <c r="O758" s="441"/>
      <c r="P758" s="441"/>
      <c r="Q758" s="441"/>
      <c r="R758" s="441"/>
      <c r="S758" s="441"/>
      <c r="T758" s="441"/>
      <c r="U758" s="441"/>
      <c r="V758" s="441"/>
      <c r="W758" s="441"/>
      <c r="X758" s="441"/>
      <c r="Y758" s="441"/>
      <c r="Z758" s="441"/>
      <c r="AA758" s="441"/>
      <c r="AB758" s="441"/>
      <c r="AC758" s="441"/>
      <c r="AD758" s="441"/>
      <c r="AE758" s="441"/>
      <c r="AF758" s="441"/>
      <c r="AG758" s="441"/>
      <c r="AH758" s="441"/>
    </row>
    <row r="759" spans="1:34" ht="12.75" customHeight="1">
      <c r="A759" s="441"/>
      <c r="B759" s="441"/>
      <c r="C759" s="441"/>
      <c r="D759" s="441"/>
      <c r="E759" s="441"/>
      <c r="F759" s="441"/>
      <c r="G759" s="441"/>
      <c r="H759" s="441"/>
      <c r="I759" s="441"/>
      <c r="J759" s="441"/>
      <c r="K759" s="441"/>
      <c r="L759" s="441"/>
      <c r="M759" s="441"/>
      <c r="N759" s="441"/>
      <c r="O759" s="441"/>
      <c r="P759" s="441"/>
      <c r="Q759" s="441"/>
      <c r="R759" s="441"/>
      <c r="S759" s="441"/>
      <c r="T759" s="441"/>
      <c r="U759" s="441"/>
      <c r="V759" s="441"/>
      <c r="W759" s="441"/>
      <c r="X759" s="441"/>
      <c r="Y759" s="441"/>
      <c r="Z759" s="441"/>
      <c r="AA759" s="441"/>
      <c r="AB759" s="441"/>
      <c r="AC759" s="441"/>
      <c r="AD759" s="441"/>
      <c r="AE759" s="441"/>
      <c r="AF759" s="441"/>
      <c r="AG759" s="441"/>
      <c r="AH759" s="441"/>
    </row>
    <row r="760" spans="1:34" ht="12.75" customHeight="1">
      <c r="A760" s="441"/>
      <c r="B760" s="441"/>
      <c r="C760" s="441"/>
      <c r="D760" s="441"/>
      <c r="E760" s="441"/>
      <c r="F760" s="441"/>
      <c r="G760" s="441"/>
      <c r="H760" s="441"/>
      <c r="I760" s="441"/>
      <c r="J760" s="441"/>
      <c r="K760" s="441"/>
      <c r="L760" s="441"/>
      <c r="M760" s="441"/>
      <c r="N760" s="441"/>
      <c r="O760" s="441"/>
      <c r="P760" s="441"/>
      <c r="Q760" s="441"/>
      <c r="R760" s="441"/>
      <c r="S760" s="441"/>
      <c r="T760" s="441"/>
      <c r="U760" s="441"/>
      <c r="V760" s="441"/>
      <c r="W760" s="441"/>
      <c r="X760" s="441"/>
      <c r="Y760" s="441"/>
      <c r="Z760" s="441"/>
      <c r="AA760" s="441"/>
      <c r="AB760" s="441"/>
      <c r="AC760" s="441"/>
      <c r="AD760" s="441"/>
      <c r="AE760" s="441"/>
      <c r="AF760" s="441"/>
      <c r="AG760" s="441"/>
      <c r="AH760" s="441"/>
    </row>
    <row r="761" spans="1:34" ht="12.75" customHeight="1">
      <c r="A761" s="441"/>
      <c r="B761" s="441"/>
      <c r="C761" s="441"/>
      <c r="D761" s="441"/>
      <c r="E761" s="441"/>
      <c r="F761" s="441"/>
      <c r="G761" s="441"/>
      <c r="H761" s="441"/>
      <c r="I761" s="441"/>
      <c r="J761" s="441"/>
      <c r="K761" s="441"/>
      <c r="L761" s="441"/>
      <c r="M761" s="441"/>
      <c r="N761" s="441"/>
      <c r="O761" s="441"/>
      <c r="P761" s="441"/>
      <c r="Q761" s="441"/>
      <c r="R761" s="441"/>
      <c r="S761" s="441"/>
      <c r="T761" s="441"/>
      <c r="U761" s="441"/>
      <c r="V761" s="441"/>
      <c r="W761" s="441"/>
      <c r="X761" s="441"/>
      <c r="Y761" s="441"/>
      <c r="Z761" s="441"/>
      <c r="AA761" s="441"/>
      <c r="AB761" s="441"/>
      <c r="AC761" s="441"/>
      <c r="AD761" s="441"/>
      <c r="AE761" s="441"/>
      <c r="AF761" s="441"/>
      <c r="AG761" s="441"/>
      <c r="AH761" s="441"/>
    </row>
    <row r="762" spans="1:34" ht="12.75" customHeight="1">
      <c r="A762" s="441"/>
      <c r="B762" s="441"/>
      <c r="C762" s="441"/>
      <c r="D762" s="441"/>
      <c r="E762" s="441"/>
      <c r="F762" s="441"/>
      <c r="G762" s="441"/>
      <c r="H762" s="441"/>
      <c r="I762" s="441"/>
      <c r="J762" s="441"/>
      <c r="K762" s="441"/>
      <c r="L762" s="441"/>
      <c r="M762" s="441"/>
      <c r="N762" s="441"/>
      <c r="O762" s="441"/>
      <c r="P762" s="441"/>
      <c r="Q762" s="441"/>
      <c r="R762" s="441"/>
      <c r="S762" s="441"/>
      <c r="T762" s="441"/>
      <c r="U762" s="441"/>
      <c r="V762" s="441"/>
      <c r="W762" s="441"/>
      <c r="X762" s="441"/>
      <c r="Y762" s="441"/>
      <c r="Z762" s="441"/>
      <c r="AA762" s="441"/>
      <c r="AB762" s="441"/>
      <c r="AC762" s="441"/>
      <c r="AD762" s="441"/>
      <c r="AE762" s="441"/>
      <c r="AF762" s="441"/>
      <c r="AG762" s="441"/>
      <c r="AH762" s="441"/>
    </row>
    <row r="763" spans="1:34" ht="12.75" customHeight="1">
      <c r="A763" s="441"/>
      <c r="B763" s="441"/>
      <c r="C763" s="441"/>
      <c r="D763" s="441"/>
      <c r="E763" s="441"/>
      <c r="F763" s="441"/>
      <c r="G763" s="441"/>
      <c r="H763" s="441"/>
      <c r="I763" s="441"/>
      <c r="J763" s="441"/>
      <c r="K763" s="441"/>
      <c r="L763" s="441"/>
      <c r="M763" s="441"/>
      <c r="N763" s="441"/>
      <c r="O763" s="441"/>
      <c r="P763" s="441"/>
      <c r="Q763" s="441"/>
      <c r="R763" s="441"/>
      <c r="S763" s="441"/>
      <c r="T763" s="441"/>
      <c r="U763" s="441"/>
      <c r="V763" s="441"/>
      <c r="W763" s="441"/>
      <c r="X763" s="441"/>
      <c r="Y763" s="441"/>
      <c r="Z763" s="441"/>
      <c r="AA763" s="441"/>
      <c r="AB763" s="441"/>
      <c r="AC763" s="441"/>
      <c r="AD763" s="441"/>
      <c r="AE763" s="441"/>
      <c r="AF763" s="441"/>
      <c r="AG763" s="441"/>
      <c r="AH763" s="441"/>
    </row>
    <row r="764" spans="1:34" ht="12.75" customHeight="1">
      <c r="A764" s="441"/>
      <c r="B764" s="441"/>
      <c r="C764" s="441"/>
      <c r="D764" s="441"/>
      <c r="E764" s="441"/>
      <c r="F764" s="441"/>
      <c r="G764" s="441"/>
      <c r="H764" s="441"/>
      <c r="I764" s="441"/>
      <c r="J764" s="441"/>
      <c r="K764" s="441"/>
      <c r="L764" s="441"/>
      <c r="M764" s="441"/>
      <c r="N764" s="441"/>
      <c r="O764" s="441"/>
      <c r="P764" s="441"/>
      <c r="Q764" s="441"/>
      <c r="R764" s="441"/>
      <c r="S764" s="441"/>
      <c r="T764" s="441"/>
      <c r="U764" s="441"/>
      <c r="V764" s="441"/>
      <c r="W764" s="441"/>
      <c r="X764" s="441"/>
      <c r="Y764" s="441"/>
      <c r="Z764" s="441"/>
      <c r="AA764" s="441"/>
      <c r="AB764" s="441"/>
      <c r="AC764" s="441"/>
      <c r="AD764" s="441"/>
      <c r="AE764" s="441"/>
      <c r="AF764" s="441"/>
      <c r="AG764" s="441"/>
      <c r="AH764" s="441"/>
    </row>
    <row r="765" spans="1:34" ht="12.75" customHeight="1">
      <c r="A765" s="441"/>
      <c r="B765" s="441"/>
      <c r="C765" s="441"/>
      <c r="D765" s="441"/>
      <c r="E765" s="441"/>
      <c r="F765" s="441"/>
      <c r="G765" s="441"/>
      <c r="H765" s="441"/>
      <c r="I765" s="441"/>
      <c r="J765" s="441"/>
      <c r="K765" s="441"/>
      <c r="L765" s="441"/>
      <c r="M765" s="441"/>
      <c r="N765" s="441"/>
      <c r="O765" s="441"/>
      <c r="P765" s="441"/>
      <c r="Q765" s="441"/>
      <c r="R765" s="441"/>
      <c r="S765" s="441"/>
      <c r="T765" s="441"/>
      <c r="U765" s="441"/>
      <c r="V765" s="441"/>
      <c r="W765" s="441"/>
      <c r="X765" s="441"/>
      <c r="Y765" s="441"/>
      <c r="Z765" s="441"/>
      <c r="AA765" s="441"/>
      <c r="AB765" s="441"/>
      <c r="AC765" s="441"/>
      <c r="AD765" s="441"/>
      <c r="AE765" s="441"/>
      <c r="AF765" s="441"/>
      <c r="AG765" s="441"/>
      <c r="AH765" s="441"/>
    </row>
    <row r="766" spans="1:34" ht="12.75" customHeight="1">
      <c r="A766" s="441"/>
      <c r="B766" s="441"/>
      <c r="C766" s="441"/>
      <c r="D766" s="441"/>
      <c r="E766" s="441"/>
      <c r="F766" s="441"/>
      <c r="G766" s="441"/>
      <c r="H766" s="441"/>
      <c r="I766" s="441"/>
      <c r="J766" s="441"/>
      <c r="K766" s="441"/>
      <c r="L766" s="441"/>
      <c r="M766" s="441"/>
      <c r="N766" s="441"/>
      <c r="O766" s="441"/>
      <c r="P766" s="441"/>
      <c r="Q766" s="441"/>
      <c r="R766" s="441"/>
      <c r="S766" s="441"/>
      <c r="T766" s="441"/>
      <c r="U766" s="441"/>
      <c r="V766" s="441"/>
      <c r="W766" s="441"/>
      <c r="X766" s="441"/>
      <c r="Y766" s="441"/>
      <c r="Z766" s="441"/>
      <c r="AA766" s="441"/>
      <c r="AB766" s="441"/>
      <c r="AC766" s="441"/>
      <c r="AD766" s="441"/>
      <c r="AE766" s="441"/>
      <c r="AF766" s="441"/>
      <c r="AG766" s="441"/>
      <c r="AH766" s="441"/>
    </row>
    <row r="767" spans="1:34" ht="12.75" customHeight="1">
      <c r="A767" s="441"/>
      <c r="B767" s="441"/>
      <c r="C767" s="441"/>
      <c r="D767" s="441"/>
      <c r="E767" s="441"/>
      <c r="F767" s="441"/>
      <c r="G767" s="441"/>
      <c r="H767" s="441"/>
      <c r="I767" s="441"/>
      <c r="J767" s="441"/>
      <c r="K767" s="441"/>
      <c r="L767" s="441"/>
      <c r="M767" s="441"/>
      <c r="N767" s="441"/>
      <c r="O767" s="441"/>
      <c r="P767" s="441"/>
      <c r="Q767" s="441"/>
      <c r="R767" s="441"/>
      <c r="S767" s="441"/>
      <c r="T767" s="441"/>
      <c r="U767" s="441"/>
      <c r="V767" s="441"/>
      <c r="W767" s="441"/>
      <c r="X767" s="441"/>
      <c r="Y767" s="441"/>
      <c r="Z767" s="441"/>
      <c r="AA767" s="441"/>
      <c r="AB767" s="441"/>
      <c r="AC767" s="441"/>
      <c r="AD767" s="441"/>
      <c r="AE767" s="441"/>
      <c r="AF767" s="441"/>
      <c r="AG767" s="441"/>
      <c r="AH767" s="441"/>
    </row>
    <row r="768" spans="1:34" ht="12.75" customHeight="1">
      <c r="A768" s="441"/>
      <c r="B768" s="441"/>
      <c r="C768" s="441"/>
      <c r="D768" s="441"/>
      <c r="E768" s="441"/>
      <c r="F768" s="441"/>
      <c r="G768" s="441"/>
      <c r="H768" s="441"/>
      <c r="I768" s="441"/>
      <c r="J768" s="441"/>
      <c r="K768" s="441"/>
      <c r="L768" s="441"/>
      <c r="M768" s="441"/>
      <c r="N768" s="441"/>
      <c r="O768" s="441"/>
      <c r="P768" s="441"/>
      <c r="Q768" s="441"/>
      <c r="R768" s="441"/>
      <c r="S768" s="441"/>
      <c r="T768" s="441"/>
      <c r="U768" s="441"/>
      <c r="V768" s="441"/>
      <c r="W768" s="441"/>
      <c r="X768" s="441"/>
      <c r="Y768" s="441"/>
      <c r="Z768" s="441"/>
      <c r="AA768" s="441"/>
      <c r="AB768" s="441"/>
      <c r="AC768" s="441"/>
      <c r="AD768" s="441"/>
      <c r="AE768" s="441"/>
      <c r="AF768" s="441"/>
      <c r="AG768" s="441"/>
      <c r="AH768" s="441"/>
    </row>
    <row r="769" spans="1:34" ht="12.75" customHeight="1">
      <c r="A769" s="441"/>
      <c r="B769" s="441"/>
      <c r="C769" s="441"/>
      <c r="D769" s="441"/>
      <c r="E769" s="441"/>
      <c r="F769" s="441"/>
      <c r="G769" s="441"/>
      <c r="H769" s="441"/>
      <c r="I769" s="441"/>
      <c r="J769" s="441"/>
      <c r="K769" s="441"/>
      <c r="L769" s="441"/>
      <c r="M769" s="441"/>
      <c r="N769" s="441"/>
      <c r="O769" s="441"/>
      <c r="P769" s="441"/>
      <c r="Q769" s="441"/>
      <c r="R769" s="441"/>
      <c r="S769" s="441"/>
      <c r="T769" s="441"/>
      <c r="U769" s="441"/>
      <c r="V769" s="441"/>
      <c r="W769" s="441"/>
      <c r="X769" s="441"/>
      <c r="Y769" s="441"/>
      <c r="Z769" s="441"/>
      <c r="AA769" s="441"/>
      <c r="AB769" s="441"/>
      <c r="AC769" s="441"/>
      <c r="AD769" s="441"/>
      <c r="AE769" s="441"/>
      <c r="AF769" s="441"/>
      <c r="AG769" s="441"/>
      <c r="AH769" s="441"/>
    </row>
    <row r="770" spans="1:34" ht="12.75" customHeight="1">
      <c r="A770" s="441"/>
      <c r="B770" s="441"/>
      <c r="C770" s="441"/>
      <c r="D770" s="441"/>
      <c r="E770" s="441"/>
      <c r="F770" s="441"/>
      <c r="G770" s="441"/>
      <c r="H770" s="441"/>
      <c r="I770" s="441"/>
      <c r="J770" s="441"/>
      <c r="K770" s="441"/>
      <c r="L770" s="441"/>
      <c r="M770" s="441"/>
      <c r="N770" s="441"/>
      <c r="O770" s="441"/>
      <c r="P770" s="441"/>
      <c r="Q770" s="441"/>
      <c r="R770" s="441"/>
      <c r="S770" s="441"/>
      <c r="T770" s="441"/>
      <c r="U770" s="441"/>
      <c r="V770" s="441"/>
      <c r="W770" s="441"/>
      <c r="X770" s="441"/>
      <c r="Y770" s="441"/>
      <c r="Z770" s="441"/>
      <c r="AA770" s="441"/>
      <c r="AB770" s="441"/>
      <c r="AC770" s="441"/>
      <c r="AD770" s="441"/>
      <c r="AE770" s="441"/>
      <c r="AF770" s="441"/>
      <c r="AG770" s="441"/>
      <c r="AH770" s="441"/>
    </row>
    <row r="771" spans="1:34" ht="12.75" customHeight="1">
      <c r="A771" s="441"/>
      <c r="B771" s="441"/>
      <c r="C771" s="441"/>
      <c r="D771" s="441"/>
      <c r="E771" s="441"/>
      <c r="F771" s="441"/>
      <c r="G771" s="441"/>
      <c r="H771" s="441"/>
      <c r="I771" s="441"/>
      <c r="J771" s="441"/>
      <c r="K771" s="441"/>
      <c r="L771" s="441"/>
      <c r="M771" s="441"/>
      <c r="N771" s="441"/>
      <c r="O771" s="441"/>
      <c r="P771" s="441"/>
      <c r="Q771" s="441"/>
      <c r="R771" s="441"/>
      <c r="S771" s="441"/>
      <c r="T771" s="441"/>
      <c r="U771" s="441"/>
      <c r="V771" s="441"/>
      <c r="W771" s="441"/>
      <c r="X771" s="441"/>
      <c r="Y771" s="441"/>
      <c r="Z771" s="441"/>
      <c r="AA771" s="441"/>
      <c r="AB771" s="441"/>
      <c r="AC771" s="441"/>
      <c r="AD771" s="441"/>
      <c r="AE771" s="441"/>
      <c r="AF771" s="441"/>
      <c r="AG771" s="441"/>
      <c r="AH771" s="441"/>
    </row>
    <row r="772" spans="1:34" ht="12.75" customHeight="1">
      <c r="A772" s="441"/>
      <c r="B772" s="441"/>
      <c r="C772" s="441"/>
      <c r="D772" s="441"/>
      <c r="E772" s="441"/>
      <c r="F772" s="441"/>
      <c r="G772" s="441"/>
      <c r="H772" s="441"/>
      <c r="I772" s="441"/>
      <c r="J772" s="441"/>
      <c r="K772" s="441"/>
      <c r="L772" s="441"/>
      <c r="M772" s="441"/>
      <c r="N772" s="441"/>
      <c r="O772" s="441"/>
      <c r="P772" s="441"/>
      <c r="Q772" s="441"/>
      <c r="R772" s="441"/>
      <c r="S772" s="441"/>
      <c r="T772" s="441"/>
      <c r="U772" s="441"/>
      <c r="V772" s="441"/>
      <c r="W772" s="441"/>
      <c r="X772" s="441"/>
      <c r="Y772" s="441"/>
      <c r="Z772" s="441"/>
      <c r="AA772" s="441"/>
      <c r="AB772" s="441"/>
      <c r="AC772" s="441"/>
      <c r="AD772" s="441"/>
      <c r="AE772" s="441"/>
      <c r="AF772" s="441"/>
      <c r="AG772" s="441"/>
      <c r="AH772" s="441"/>
    </row>
    <row r="773" spans="1:34" ht="12.75" customHeight="1">
      <c r="A773" s="441"/>
      <c r="B773" s="441"/>
      <c r="C773" s="441"/>
      <c r="D773" s="441"/>
      <c r="E773" s="441"/>
      <c r="F773" s="441"/>
      <c r="G773" s="441"/>
      <c r="H773" s="441"/>
      <c r="I773" s="441"/>
      <c r="J773" s="441"/>
      <c r="K773" s="441"/>
      <c r="L773" s="441"/>
      <c r="M773" s="441"/>
      <c r="N773" s="441"/>
      <c r="O773" s="441"/>
      <c r="P773" s="441"/>
      <c r="Q773" s="441"/>
      <c r="R773" s="441"/>
      <c r="S773" s="441"/>
      <c r="T773" s="441"/>
      <c r="U773" s="441"/>
      <c r="V773" s="441"/>
      <c r="W773" s="441"/>
      <c r="X773" s="441"/>
      <c r="Y773" s="441"/>
      <c r="Z773" s="441"/>
      <c r="AA773" s="441"/>
      <c r="AB773" s="441"/>
      <c r="AC773" s="441"/>
      <c r="AD773" s="441"/>
      <c r="AE773" s="441"/>
      <c r="AF773" s="441"/>
      <c r="AG773" s="441"/>
      <c r="AH773" s="441"/>
    </row>
    <row r="774" spans="1:34" ht="12.75" customHeight="1">
      <c r="A774" s="441"/>
      <c r="B774" s="441"/>
      <c r="C774" s="441"/>
      <c r="D774" s="441"/>
      <c r="E774" s="441"/>
      <c r="F774" s="441"/>
      <c r="G774" s="441"/>
      <c r="H774" s="441"/>
      <c r="I774" s="441"/>
      <c r="J774" s="441"/>
      <c r="K774" s="441"/>
      <c r="L774" s="441"/>
      <c r="M774" s="441"/>
      <c r="N774" s="441"/>
      <c r="O774" s="441"/>
      <c r="P774" s="441"/>
      <c r="Q774" s="441"/>
      <c r="R774" s="441"/>
      <c r="S774" s="441"/>
      <c r="T774" s="441"/>
      <c r="U774" s="441"/>
      <c r="V774" s="441"/>
      <c r="W774" s="441"/>
      <c r="X774" s="441"/>
      <c r="Y774" s="441"/>
      <c r="Z774" s="441"/>
      <c r="AA774" s="441"/>
      <c r="AB774" s="441"/>
      <c r="AC774" s="441"/>
      <c r="AD774" s="441"/>
      <c r="AE774" s="441"/>
      <c r="AF774" s="441"/>
      <c r="AG774" s="441"/>
      <c r="AH774" s="441"/>
    </row>
    <row r="775" spans="1:34" ht="12.75" customHeight="1">
      <c r="A775" s="441"/>
      <c r="B775" s="441"/>
      <c r="C775" s="441"/>
      <c r="D775" s="441"/>
      <c r="E775" s="441"/>
      <c r="F775" s="441"/>
      <c r="G775" s="441"/>
      <c r="H775" s="441"/>
      <c r="I775" s="441"/>
      <c r="J775" s="441"/>
      <c r="K775" s="441"/>
      <c r="L775" s="441"/>
      <c r="M775" s="441"/>
      <c r="N775" s="441"/>
      <c r="O775" s="441"/>
      <c r="P775" s="441"/>
      <c r="Q775" s="441"/>
      <c r="R775" s="441"/>
      <c r="S775" s="441"/>
      <c r="T775" s="441"/>
      <c r="U775" s="441"/>
      <c r="V775" s="441"/>
      <c r="W775" s="441"/>
      <c r="X775" s="441"/>
      <c r="Y775" s="441"/>
      <c r="Z775" s="441"/>
      <c r="AA775" s="441"/>
      <c r="AB775" s="441"/>
      <c r="AC775" s="441"/>
      <c r="AD775" s="441"/>
      <c r="AE775" s="441"/>
      <c r="AF775" s="441"/>
      <c r="AG775" s="441"/>
      <c r="AH775" s="441"/>
    </row>
    <row r="776" spans="1:34" ht="12.75" customHeight="1">
      <c r="A776" s="441"/>
      <c r="B776" s="441"/>
      <c r="C776" s="441"/>
      <c r="D776" s="441"/>
      <c r="E776" s="441"/>
      <c r="F776" s="441"/>
      <c r="G776" s="441"/>
      <c r="H776" s="441"/>
      <c r="I776" s="441"/>
      <c r="J776" s="441"/>
      <c r="K776" s="441"/>
      <c r="L776" s="441"/>
      <c r="M776" s="441"/>
      <c r="N776" s="441"/>
      <c r="O776" s="441"/>
      <c r="P776" s="441"/>
      <c r="Q776" s="441"/>
      <c r="R776" s="441"/>
      <c r="S776" s="441"/>
      <c r="T776" s="441"/>
      <c r="U776" s="441"/>
      <c r="V776" s="441"/>
      <c r="W776" s="441"/>
      <c r="X776" s="441"/>
      <c r="Y776" s="441"/>
      <c r="Z776" s="441"/>
      <c r="AA776" s="441"/>
      <c r="AB776" s="441"/>
      <c r="AC776" s="441"/>
      <c r="AD776" s="441"/>
      <c r="AE776" s="441"/>
      <c r="AF776" s="441"/>
      <c r="AG776" s="441"/>
      <c r="AH776" s="441"/>
    </row>
    <row r="777" spans="1:34" ht="12.75" customHeight="1">
      <c r="A777" s="441"/>
      <c r="B777" s="441"/>
      <c r="C777" s="441"/>
      <c r="D777" s="441"/>
      <c r="E777" s="441"/>
      <c r="F777" s="441"/>
      <c r="G777" s="441"/>
      <c r="H777" s="441"/>
      <c r="I777" s="441"/>
      <c r="J777" s="441"/>
      <c r="K777" s="441"/>
      <c r="L777" s="441"/>
      <c r="M777" s="441"/>
      <c r="N777" s="441"/>
      <c r="O777" s="441"/>
      <c r="P777" s="441"/>
      <c r="Q777" s="441"/>
      <c r="R777" s="441"/>
      <c r="S777" s="441"/>
      <c r="T777" s="441"/>
      <c r="U777" s="441"/>
      <c r="V777" s="441"/>
      <c r="W777" s="441"/>
      <c r="X777" s="441"/>
      <c r="Y777" s="441"/>
      <c r="Z777" s="441"/>
      <c r="AA777" s="441"/>
      <c r="AB777" s="441"/>
      <c r="AC777" s="441"/>
      <c r="AD777" s="441"/>
      <c r="AE777" s="441"/>
      <c r="AF777" s="441"/>
      <c r="AG777" s="441"/>
      <c r="AH777" s="441"/>
    </row>
    <row r="778" spans="1:34" ht="12.75" customHeight="1">
      <c r="A778" s="441"/>
      <c r="B778" s="441"/>
      <c r="C778" s="441"/>
      <c r="D778" s="441"/>
      <c r="E778" s="441"/>
      <c r="F778" s="441"/>
      <c r="G778" s="441"/>
      <c r="H778" s="441"/>
      <c r="I778" s="441"/>
      <c r="J778" s="441"/>
      <c r="K778" s="441"/>
      <c r="L778" s="441"/>
      <c r="M778" s="441"/>
      <c r="N778" s="441"/>
      <c r="O778" s="441"/>
      <c r="P778" s="441"/>
      <c r="Q778" s="441"/>
      <c r="R778" s="441"/>
      <c r="S778" s="441"/>
      <c r="T778" s="441"/>
      <c r="U778" s="441"/>
      <c r="V778" s="441"/>
      <c r="W778" s="441"/>
      <c r="X778" s="441"/>
      <c r="Y778" s="441"/>
      <c r="Z778" s="441"/>
      <c r="AA778" s="441"/>
      <c r="AB778" s="441"/>
      <c r="AC778" s="441"/>
      <c r="AD778" s="441"/>
      <c r="AE778" s="441"/>
      <c r="AF778" s="441"/>
      <c r="AG778" s="441"/>
      <c r="AH778" s="441"/>
    </row>
    <row r="779" spans="1:34" ht="12.75" customHeight="1">
      <c r="A779" s="441"/>
      <c r="B779" s="441"/>
      <c r="C779" s="441"/>
      <c r="D779" s="441"/>
      <c r="E779" s="441"/>
      <c r="F779" s="441"/>
      <c r="G779" s="441"/>
      <c r="H779" s="441"/>
      <c r="I779" s="441"/>
      <c r="J779" s="441"/>
      <c r="K779" s="441"/>
      <c r="L779" s="441"/>
      <c r="M779" s="441"/>
      <c r="N779" s="441"/>
      <c r="O779" s="441"/>
      <c r="P779" s="441"/>
      <c r="Q779" s="441"/>
      <c r="R779" s="441"/>
      <c r="S779" s="441"/>
      <c r="T779" s="441"/>
      <c r="U779" s="441"/>
      <c r="V779" s="441"/>
      <c r="W779" s="441"/>
      <c r="X779" s="441"/>
      <c r="Y779" s="441"/>
      <c r="Z779" s="441"/>
      <c r="AA779" s="441"/>
      <c r="AB779" s="441"/>
      <c r="AC779" s="441"/>
      <c r="AD779" s="441"/>
      <c r="AE779" s="441"/>
      <c r="AF779" s="441"/>
      <c r="AG779" s="441"/>
      <c r="AH779" s="441"/>
    </row>
    <row r="780" spans="1:34" ht="12.75" customHeight="1">
      <c r="A780" s="441"/>
      <c r="B780" s="441"/>
      <c r="C780" s="441"/>
      <c r="D780" s="441"/>
      <c r="E780" s="441"/>
      <c r="F780" s="441"/>
      <c r="G780" s="441"/>
      <c r="H780" s="441"/>
      <c r="I780" s="441"/>
      <c r="J780" s="441"/>
      <c r="K780" s="441"/>
      <c r="L780" s="441"/>
      <c r="M780" s="441"/>
      <c r="N780" s="441"/>
      <c r="O780" s="441"/>
      <c r="P780" s="441"/>
      <c r="Q780" s="441"/>
      <c r="R780" s="441"/>
      <c r="S780" s="441"/>
      <c r="T780" s="441"/>
      <c r="U780" s="441"/>
      <c r="V780" s="441"/>
      <c r="W780" s="441"/>
      <c r="X780" s="441"/>
      <c r="Y780" s="441"/>
      <c r="Z780" s="441"/>
      <c r="AA780" s="441"/>
      <c r="AB780" s="441"/>
      <c r="AC780" s="441"/>
      <c r="AD780" s="441"/>
      <c r="AE780" s="441"/>
      <c r="AF780" s="441"/>
      <c r="AG780" s="441"/>
      <c r="AH780" s="441"/>
    </row>
    <row r="781" spans="1:34" ht="12.75" customHeight="1">
      <c r="A781" s="441"/>
      <c r="B781" s="441"/>
      <c r="C781" s="441"/>
      <c r="D781" s="441"/>
      <c r="E781" s="441"/>
      <c r="F781" s="441"/>
      <c r="G781" s="441"/>
      <c r="H781" s="441"/>
      <c r="I781" s="441"/>
      <c r="J781" s="441"/>
      <c r="K781" s="441"/>
      <c r="L781" s="441"/>
      <c r="M781" s="441"/>
      <c r="N781" s="441"/>
      <c r="O781" s="441"/>
      <c r="P781" s="441"/>
      <c r="Q781" s="441"/>
      <c r="R781" s="441"/>
      <c r="S781" s="441"/>
      <c r="T781" s="441"/>
      <c r="U781" s="441"/>
      <c r="V781" s="441"/>
      <c r="W781" s="441"/>
      <c r="X781" s="441"/>
      <c r="Y781" s="441"/>
      <c r="Z781" s="441"/>
      <c r="AA781" s="441"/>
      <c r="AB781" s="441"/>
      <c r="AC781" s="441"/>
      <c r="AD781" s="441"/>
      <c r="AE781" s="441"/>
      <c r="AF781" s="441"/>
      <c r="AG781" s="441"/>
      <c r="AH781" s="441"/>
    </row>
    <row r="782" spans="1:34" ht="12.75" customHeight="1">
      <c r="A782" s="441"/>
      <c r="B782" s="441"/>
      <c r="C782" s="441"/>
      <c r="D782" s="441"/>
      <c r="E782" s="441"/>
      <c r="F782" s="441"/>
      <c r="G782" s="441"/>
      <c r="H782" s="441"/>
      <c r="I782" s="441"/>
      <c r="J782" s="441"/>
      <c r="K782" s="441"/>
      <c r="L782" s="441"/>
      <c r="M782" s="441"/>
      <c r="N782" s="441"/>
      <c r="O782" s="441"/>
      <c r="P782" s="441"/>
      <c r="Q782" s="441"/>
      <c r="R782" s="441"/>
      <c r="S782" s="441"/>
      <c r="T782" s="441"/>
      <c r="U782" s="441"/>
      <c r="V782" s="441"/>
      <c r="W782" s="441"/>
      <c r="X782" s="441"/>
      <c r="Y782" s="441"/>
      <c r="Z782" s="441"/>
      <c r="AA782" s="441"/>
      <c r="AB782" s="441"/>
      <c r="AC782" s="441"/>
      <c r="AD782" s="441"/>
      <c r="AE782" s="441"/>
      <c r="AF782" s="441"/>
      <c r="AG782" s="441"/>
      <c r="AH782" s="441"/>
    </row>
    <row r="783" spans="1:34" ht="12.75" customHeight="1">
      <c r="A783" s="441"/>
      <c r="B783" s="441"/>
      <c r="C783" s="441"/>
      <c r="D783" s="441"/>
      <c r="E783" s="441"/>
      <c r="F783" s="441"/>
      <c r="G783" s="441"/>
      <c r="H783" s="441"/>
      <c r="I783" s="441"/>
      <c r="J783" s="441"/>
      <c r="K783" s="441"/>
      <c r="L783" s="441"/>
      <c r="M783" s="441"/>
      <c r="N783" s="441"/>
      <c r="O783" s="441"/>
      <c r="P783" s="441"/>
      <c r="Q783" s="441"/>
      <c r="R783" s="441"/>
      <c r="S783" s="441"/>
      <c r="T783" s="441"/>
      <c r="U783" s="441"/>
      <c r="V783" s="441"/>
      <c r="W783" s="441"/>
      <c r="X783" s="441"/>
      <c r="Y783" s="441"/>
      <c r="Z783" s="441"/>
      <c r="AA783" s="441"/>
      <c r="AB783" s="441"/>
      <c r="AC783" s="441"/>
      <c r="AD783" s="441"/>
      <c r="AE783" s="441"/>
      <c r="AF783" s="441"/>
      <c r="AG783" s="441"/>
      <c r="AH783" s="441"/>
    </row>
    <row r="784" spans="1:34" ht="12.75" customHeight="1">
      <c r="A784" s="441"/>
      <c r="B784" s="441"/>
      <c r="C784" s="441"/>
      <c r="D784" s="441"/>
      <c r="E784" s="441"/>
      <c r="F784" s="441"/>
      <c r="G784" s="441"/>
      <c r="H784" s="441"/>
      <c r="I784" s="441"/>
      <c r="J784" s="441"/>
      <c r="K784" s="441"/>
      <c r="L784" s="441"/>
      <c r="M784" s="441"/>
      <c r="N784" s="441"/>
      <c r="O784" s="441"/>
      <c r="P784" s="441"/>
      <c r="Q784" s="441"/>
      <c r="R784" s="441"/>
      <c r="S784" s="441"/>
      <c r="T784" s="441"/>
      <c r="U784" s="441"/>
      <c r="V784" s="441"/>
      <c r="W784" s="441"/>
      <c r="X784" s="441"/>
      <c r="Y784" s="441"/>
      <c r="Z784" s="441"/>
      <c r="AA784" s="441"/>
      <c r="AB784" s="441"/>
      <c r="AC784" s="441"/>
      <c r="AD784" s="441"/>
      <c r="AE784" s="441"/>
      <c r="AF784" s="441"/>
      <c r="AG784" s="441"/>
      <c r="AH784" s="441"/>
    </row>
    <row r="785" spans="1:34" ht="12.75" customHeight="1">
      <c r="A785" s="441"/>
      <c r="B785" s="441"/>
      <c r="C785" s="441"/>
      <c r="D785" s="441"/>
      <c r="E785" s="441"/>
      <c r="F785" s="441"/>
      <c r="G785" s="441"/>
      <c r="H785" s="441"/>
      <c r="I785" s="441"/>
      <c r="J785" s="441"/>
      <c r="K785" s="441"/>
      <c r="L785" s="441"/>
      <c r="M785" s="441"/>
      <c r="N785" s="441"/>
      <c r="O785" s="441"/>
      <c r="P785" s="441"/>
      <c r="Q785" s="441"/>
      <c r="R785" s="441"/>
      <c r="S785" s="441"/>
      <c r="T785" s="441"/>
      <c r="U785" s="441"/>
      <c r="V785" s="441"/>
      <c r="W785" s="441"/>
      <c r="X785" s="441"/>
      <c r="Y785" s="441"/>
      <c r="Z785" s="441"/>
      <c r="AA785" s="441"/>
      <c r="AB785" s="441"/>
      <c r="AC785" s="441"/>
      <c r="AD785" s="441"/>
      <c r="AE785" s="441"/>
      <c r="AF785" s="441"/>
      <c r="AG785" s="441"/>
      <c r="AH785" s="441"/>
    </row>
    <row r="786" spans="1:34" ht="12.75" customHeight="1">
      <c r="A786" s="441"/>
      <c r="B786" s="441"/>
      <c r="C786" s="441"/>
      <c r="D786" s="441"/>
      <c r="E786" s="441"/>
      <c r="F786" s="441"/>
      <c r="G786" s="441"/>
      <c r="H786" s="441"/>
      <c r="I786" s="441"/>
      <c r="J786" s="441"/>
      <c r="K786" s="441"/>
      <c r="L786" s="441"/>
      <c r="M786" s="441"/>
      <c r="N786" s="441"/>
      <c r="O786" s="441"/>
      <c r="P786" s="441"/>
      <c r="Q786" s="441"/>
      <c r="R786" s="441"/>
      <c r="S786" s="441"/>
      <c r="T786" s="441"/>
      <c r="U786" s="441"/>
      <c r="V786" s="441"/>
      <c r="W786" s="441"/>
      <c r="X786" s="441"/>
      <c r="Y786" s="441"/>
      <c r="Z786" s="441"/>
      <c r="AA786" s="441"/>
      <c r="AB786" s="441"/>
      <c r="AC786" s="441"/>
      <c r="AD786" s="441"/>
      <c r="AE786" s="441"/>
      <c r="AF786" s="441"/>
      <c r="AG786" s="441"/>
      <c r="AH786" s="441"/>
    </row>
    <row r="787" spans="1:34" ht="12.75" customHeight="1">
      <c r="A787" s="441"/>
      <c r="B787" s="441"/>
      <c r="C787" s="441"/>
      <c r="D787" s="441"/>
      <c r="E787" s="441"/>
      <c r="F787" s="441"/>
      <c r="G787" s="441"/>
      <c r="H787" s="441"/>
      <c r="I787" s="441"/>
      <c r="J787" s="441"/>
      <c r="K787" s="441"/>
      <c r="L787" s="441"/>
      <c r="M787" s="441"/>
      <c r="N787" s="441"/>
      <c r="O787" s="441"/>
      <c r="P787" s="441"/>
      <c r="Q787" s="441"/>
      <c r="R787" s="441"/>
      <c r="S787" s="441"/>
      <c r="T787" s="441"/>
      <c r="U787" s="441"/>
      <c r="V787" s="441"/>
      <c r="W787" s="441"/>
      <c r="X787" s="441"/>
      <c r="Y787" s="441"/>
      <c r="Z787" s="441"/>
      <c r="AA787" s="441"/>
      <c r="AB787" s="441"/>
      <c r="AC787" s="441"/>
      <c r="AD787" s="441"/>
      <c r="AE787" s="441"/>
      <c r="AF787" s="441"/>
      <c r="AG787" s="441"/>
      <c r="AH787" s="441"/>
    </row>
    <row r="788" spans="1:34" ht="12.75" customHeight="1">
      <c r="A788" s="441"/>
      <c r="B788" s="441"/>
      <c r="C788" s="441"/>
      <c r="D788" s="441"/>
      <c r="E788" s="441"/>
      <c r="F788" s="441"/>
      <c r="G788" s="441"/>
      <c r="H788" s="441"/>
      <c r="I788" s="441"/>
      <c r="J788" s="441"/>
      <c r="K788" s="441"/>
      <c r="L788" s="441"/>
      <c r="M788" s="441"/>
      <c r="N788" s="441"/>
      <c r="O788" s="441"/>
      <c r="P788" s="441"/>
      <c r="Q788" s="441"/>
      <c r="R788" s="441"/>
      <c r="S788" s="441"/>
      <c r="T788" s="441"/>
      <c r="U788" s="441"/>
      <c r="V788" s="441"/>
      <c r="W788" s="441"/>
      <c r="X788" s="441"/>
      <c r="Y788" s="441"/>
      <c r="Z788" s="441"/>
      <c r="AA788" s="441"/>
      <c r="AB788" s="441"/>
      <c r="AC788" s="441"/>
      <c r="AD788" s="441"/>
      <c r="AE788" s="441"/>
      <c r="AF788" s="441"/>
      <c r="AG788" s="441"/>
      <c r="AH788" s="441"/>
    </row>
    <row r="789" spans="1:34" ht="12.75" customHeight="1">
      <c r="A789" s="441"/>
      <c r="B789" s="441"/>
      <c r="C789" s="441"/>
      <c r="D789" s="441"/>
      <c r="E789" s="441"/>
      <c r="F789" s="441"/>
      <c r="G789" s="441"/>
      <c r="H789" s="441"/>
      <c r="I789" s="441"/>
      <c r="J789" s="441"/>
      <c r="K789" s="441"/>
      <c r="L789" s="441"/>
      <c r="M789" s="441"/>
      <c r="N789" s="441"/>
      <c r="O789" s="441"/>
      <c r="P789" s="441"/>
      <c r="Q789" s="441"/>
      <c r="R789" s="441"/>
      <c r="S789" s="441"/>
      <c r="T789" s="441"/>
      <c r="U789" s="441"/>
      <c r="V789" s="441"/>
      <c r="W789" s="441"/>
      <c r="X789" s="441"/>
      <c r="Y789" s="441"/>
      <c r="Z789" s="441"/>
      <c r="AA789" s="441"/>
      <c r="AB789" s="441"/>
      <c r="AC789" s="441"/>
      <c r="AD789" s="441"/>
      <c r="AE789" s="441"/>
      <c r="AF789" s="441"/>
      <c r="AG789" s="441"/>
      <c r="AH789" s="441"/>
    </row>
    <row r="790" spans="1:34" ht="12.75" customHeight="1">
      <c r="A790" s="441"/>
      <c r="B790" s="441"/>
      <c r="C790" s="441"/>
      <c r="D790" s="441"/>
      <c r="E790" s="441"/>
      <c r="F790" s="441"/>
      <c r="G790" s="441"/>
      <c r="H790" s="441"/>
      <c r="I790" s="441"/>
      <c r="J790" s="441"/>
      <c r="K790" s="441"/>
      <c r="L790" s="441"/>
      <c r="M790" s="441"/>
      <c r="N790" s="441"/>
      <c r="O790" s="441"/>
      <c r="P790" s="441"/>
      <c r="Q790" s="441"/>
      <c r="R790" s="441"/>
      <c r="S790" s="441"/>
      <c r="T790" s="441"/>
      <c r="U790" s="441"/>
      <c r="V790" s="441"/>
      <c r="W790" s="441"/>
      <c r="X790" s="441"/>
      <c r="Y790" s="441"/>
      <c r="Z790" s="441"/>
      <c r="AA790" s="441"/>
      <c r="AB790" s="441"/>
      <c r="AC790" s="441"/>
      <c r="AD790" s="441"/>
      <c r="AE790" s="441"/>
      <c r="AF790" s="441"/>
      <c r="AG790" s="441"/>
      <c r="AH790" s="441"/>
    </row>
    <row r="791" spans="1:34" ht="12.75" customHeight="1">
      <c r="A791" s="441"/>
      <c r="B791" s="441"/>
      <c r="C791" s="441"/>
      <c r="D791" s="441"/>
      <c r="E791" s="441"/>
      <c r="F791" s="441"/>
      <c r="G791" s="441"/>
      <c r="H791" s="441"/>
      <c r="I791" s="441"/>
      <c r="J791" s="441"/>
      <c r="K791" s="441"/>
      <c r="L791" s="441"/>
      <c r="M791" s="441"/>
      <c r="N791" s="441"/>
      <c r="O791" s="441"/>
      <c r="P791" s="441"/>
      <c r="Q791" s="441"/>
      <c r="R791" s="441"/>
      <c r="S791" s="441"/>
      <c r="T791" s="441"/>
      <c r="U791" s="441"/>
      <c r="V791" s="441"/>
      <c r="W791" s="441"/>
      <c r="X791" s="441"/>
      <c r="Y791" s="441"/>
      <c r="Z791" s="441"/>
      <c r="AA791" s="441"/>
      <c r="AB791" s="441"/>
      <c r="AC791" s="441"/>
      <c r="AD791" s="441"/>
      <c r="AE791" s="441"/>
      <c r="AF791" s="441"/>
      <c r="AG791" s="441"/>
      <c r="AH791" s="441"/>
    </row>
    <row r="792" spans="1:34" ht="12.75" customHeight="1">
      <c r="A792" s="441"/>
      <c r="B792" s="441"/>
      <c r="C792" s="441"/>
      <c r="D792" s="441"/>
      <c r="E792" s="441"/>
      <c r="F792" s="441"/>
      <c r="G792" s="441"/>
      <c r="H792" s="441"/>
      <c r="I792" s="441"/>
      <c r="J792" s="441"/>
      <c r="K792" s="441"/>
      <c r="L792" s="441"/>
      <c r="M792" s="441"/>
      <c r="N792" s="441"/>
      <c r="O792" s="441"/>
      <c r="P792" s="441"/>
      <c r="Q792" s="441"/>
      <c r="R792" s="441"/>
      <c r="S792" s="441"/>
      <c r="T792" s="441"/>
      <c r="U792" s="441"/>
      <c r="V792" s="441"/>
      <c r="W792" s="441"/>
      <c r="X792" s="441"/>
      <c r="Y792" s="441"/>
      <c r="Z792" s="441"/>
      <c r="AA792" s="441"/>
      <c r="AB792" s="441"/>
      <c r="AC792" s="441"/>
      <c r="AD792" s="441"/>
      <c r="AE792" s="441"/>
      <c r="AF792" s="441"/>
      <c r="AG792" s="441"/>
      <c r="AH792" s="441"/>
    </row>
    <row r="793" spans="1:34" ht="12.75" customHeight="1">
      <c r="A793" s="441"/>
      <c r="B793" s="441"/>
      <c r="C793" s="441"/>
      <c r="D793" s="441"/>
      <c r="E793" s="441"/>
      <c r="F793" s="441"/>
      <c r="G793" s="441"/>
      <c r="H793" s="441"/>
      <c r="I793" s="441"/>
      <c r="J793" s="441"/>
      <c r="K793" s="441"/>
      <c r="L793" s="441"/>
      <c r="M793" s="441"/>
      <c r="N793" s="441"/>
      <c r="O793" s="441"/>
      <c r="P793" s="441"/>
      <c r="Q793" s="441"/>
      <c r="R793" s="441"/>
      <c r="S793" s="441"/>
      <c r="T793" s="441"/>
      <c r="U793" s="441"/>
      <c r="V793" s="441"/>
      <c r="W793" s="441"/>
      <c r="X793" s="441"/>
      <c r="Y793" s="441"/>
      <c r="Z793" s="441"/>
      <c r="AA793" s="441"/>
      <c r="AB793" s="441"/>
      <c r="AC793" s="441"/>
      <c r="AD793" s="441"/>
      <c r="AE793" s="441"/>
      <c r="AF793" s="441"/>
      <c r="AG793" s="441"/>
      <c r="AH793" s="441"/>
    </row>
    <row r="794" spans="1:34" ht="12.75" customHeight="1">
      <c r="A794" s="441"/>
      <c r="B794" s="441"/>
      <c r="C794" s="441"/>
      <c r="D794" s="441"/>
      <c r="E794" s="441"/>
      <c r="F794" s="441"/>
      <c r="G794" s="441"/>
      <c r="H794" s="441"/>
      <c r="I794" s="441"/>
      <c r="J794" s="441"/>
      <c r="K794" s="441"/>
      <c r="L794" s="441"/>
      <c r="M794" s="441"/>
      <c r="N794" s="441"/>
      <c r="O794" s="441"/>
      <c r="P794" s="441"/>
      <c r="Q794" s="441"/>
      <c r="R794" s="441"/>
      <c r="S794" s="441"/>
      <c r="T794" s="441"/>
      <c r="U794" s="441"/>
      <c r="V794" s="441"/>
      <c r="W794" s="441"/>
      <c r="X794" s="441"/>
      <c r="Y794" s="441"/>
      <c r="Z794" s="441"/>
      <c r="AA794" s="441"/>
      <c r="AB794" s="441"/>
      <c r="AC794" s="441"/>
      <c r="AD794" s="441"/>
      <c r="AE794" s="441"/>
      <c r="AF794" s="441"/>
      <c r="AG794" s="441"/>
      <c r="AH794" s="441"/>
    </row>
    <row r="795" spans="1:34" ht="12.75" customHeight="1">
      <c r="A795" s="441"/>
      <c r="B795" s="441"/>
      <c r="C795" s="441"/>
      <c r="D795" s="441"/>
      <c r="E795" s="441"/>
      <c r="F795" s="441"/>
      <c r="G795" s="441"/>
      <c r="H795" s="441"/>
      <c r="I795" s="441"/>
      <c r="J795" s="441"/>
      <c r="K795" s="441"/>
      <c r="L795" s="441"/>
      <c r="M795" s="441"/>
      <c r="N795" s="441"/>
      <c r="O795" s="441"/>
      <c r="P795" s="441"/>
      <c r="Q795" s="441"/>
      <c r="R795" s="441"/>
      <c r="S795" s="441"/>
      <c r="T795" s="441"/>
      <c r="U795" s="441"/>
      <c r="V795" s="441"/>
      <c r="W795" s="441"/>
      <c r="X795" s="441"/>
      <c r="Y795" s="441"/>
      <c r="Z795" s="441"/>
      <c r="AA795" s="441"/>
      <c r="AB795" s="441"/>
      <c r="AC795" s="441"/>
      <c r="AD795" s="441"/>
      <c r="AE795" s="441"/>
      <c r="AF795" s="441"/>
      <c r="AG795" s="441"/>
      <c r="AH795" s="441"/>
    </row>
    <row r="796" spans="1:34" ht="12.75" customHeight="1">
      <c r="A796" s="441"/>
      <c r="B796" s="441"/>
      <c r="C796" s="441"/>
      <c r="D796" s="441"/>
      <c r="E796" s="441"/>
      <c r="F796" s="441"/>
      <c r="G796" s="441"/>
      <c r="H796" s="441"/>
      <c r="I796" s="441"/>
      <c r="J796" s="441"/>
      <c r="K796" s="441"/>
      <c r="L796" s="441"/>
      <c r="M796" s="441"/>
      <c r="N796" s="441"/>
      <c r="O796" s="441"/>
      <c r="P796" s="441"/>
      <c r="Q796" s="441"/>
      <c r="R796" s="441"/>
      <c r="S796" s="441"/>
      <c r="T796" s="441"/>
      <c r="U796" s="441"/>
      <c r="V796" s="441"/>
      <c r="W796" s="441"/>
      <c r="X796" s="441"/>
      <c r="Y796" s="441"/>
      <c r="Z796" s="441"/>
      <c r="AA796" s="441"/>
      <c r="AB796" s="441"/>
      <c r="AC796" s="441"/>
      <c r="AD796" s="441"/>
      <c r="AE796" s="441"/>
      <c r="AF796" s="441"/>
      <c r="AG796" s="441"/>
      <c r="AH796" s="441"/>
    </row>
    <row r="797" spans="1:34" ht="12.75" customHeight="1">
      <c r="A797" s="441"/>
      <c r="B797" s="441"/>
      <c r="C797" s="441"/>
      <c r="D797" s="441"/>
      <c r="E797" s="441"/>
      <c r="F797" s="441"/>
      <c r="G797" s="441"/>
      <c r="H797" s="441"/>
      <c r="I797" s="441"/>
      <c r="J797" s="441"/>
      <c r="K797" s="441"/>
      <c r="L797" s="441"/>
      <c r="M797" s="441"/>
      <c r="N797" s="441"/>
      <c r="O797" s="441"/>
      <c r="P797" s="441"/>
      <c r="Q797" s="441"/>
      <c r="R797" s="441"/>
      <c r="S797" s="441"/>
      <c r="T797" s="441"/>
      <c r="U797" s="441"/>
      <c r="V797" s="441"/>
      <c r="W797" s="441"/>
      <c r="X797" s="441"/>
      <c r="Y797" s="441"/>
      <c r="Z797" s="441"/>
      <c r="AA797" s="441"/>
      <c r="AB797" s="441"/>
      <c r="AC797" s="441"/>
      <c r="AD797" s="441"/>
      <c r="AE797" s="441"/>
      <c r="AF797" s="441"/>
      <c r="AG797" s="441"/>
      <c r="AH797" s="441"/>
    </row>
    <row r="798" spans="1:34" ht="12.75" customHeight="1">
      <c r="A798" s="441"/>
      <c r="B798" s="441"/>
      <c r="C798" s="441"/>
      <c r="D798" s="441"/>
      <c r="E798" s="441"/>
      <c r="F798" s="441"/>
      <c r="G798" s="441"/>
      <c r="H798" s="441"/>
      <c r="I798" s="441"/>
      <c r="J798" s="441"/>
      <c r="K798" s="441"/>
      <c r="L798" s="441"/>
      <c r="M798" s="441"/>
      <c r="N798" s="441"/>
      <c r="O798" s="441"/>
      <c r="P798" s="441"/>
      <c r="Q798" s="441"/>
      <c r="R798" s="441"/>
      <c r="S798" s="441"/>
      <c r="T798" s="441"/>
      <c r="U798" s="441"/>
      <c r="V798" s="441"/>
      <c r="W798" s="441"/>
      <c r="X798" s="441"/>
      <c r="Y798" s="441"/>
      <c r="Z798" s="441"/>
      <c r="AA798" s="441"/>
      <c r="AB798" s="441"/>
      <c r="AC798" s="441"/>
      <c r="AD798" s="441"/>
      <c r="AE798" s="441"/>
      <c r="AF798" s="441"/>
      <c r="AG798" s="441"/>
      <c r="AH798" s="441"/>
    </row>
    <row r="799" spans="1:34" ht="12.75" customHeight="1">
      <c r="A799" s="441"/>
      <c r="B799" s="441"/>
      <c r="C799" s="441"/>
      <c r="D799" s="441"/>
      <c r="E799" s="441"/>
      <c r="F799" s="441"/>
      <c r="G799" s="441"/>
      <c r="H799" s="441"/>
      <c r="I799" s="441"/>
      <c r="J799" s="441"/>
      <c r="K799" s="441"/>
      <c r="L799" s="441"/>
      <c r="M799" s="441"/>
      <c r="N799" s="441"/>
      <c r="O799" s="441"/>
      <c r="P799" s="441"/>
      <c r="Q799" s="441"/>
      <c r="R799" s="441"/>
      <c r="S799" s="441"/>
      <c r="T799" s="441"/>
      <c r="U799" s="441"/>
      <c r="V799" s="441"/>
      <c r="W799" s="441"/>
      <c r="X799" s="441"/>
      <c r="Y799" s="441"/>
      <c r="Z799" s="441"/>
      <c r="AA799" s="441"/>
      <c r="AB799" s="441"/>
      <c r="AC799" s="441"/>
      <c r="AD799" s="441"/>
      <c r="AE799" s="441"/>
      <c r="AF799" s="441"/>
      <c r="AG799" s="441"/>
      <c r="AH799" s="441"/>
    </row>
    <row r="800" spans="1:34" ht="12.75" customHeight="1">
      <c r="A800" s="441"/>
      <c r="B800" s="441"/>
      <c r="C800" s="441"/>
      <c r="D800" s="441"/>
      <c r="E800" s="441"/>
      <c r="F800" s="441"/>
      <c r="G800" s="441"/>
      <c r="H800" s="441"/>
      <c r="I800" s="441"/>
      <c r="J800" s="441"/>
      <c r="K800" s="441"/>
      <c r="L800" s="441"/>
      <c r="M800" s="441"/>
      <c r="N800" s="441"/>
      <c r="O800" s="441"/>
      <c r="P800" s="441"/>
      <c r="Q800" s="441"/>
      <c r="R800" s="441"/>
      <c r="S800" s="441"/>
      <c r="T800" s="441"/>
      <c r="U800" s="441"/>
      <c r="V800" s="441"/>
      <c r="W800" s="441"/>
      <c r="X800" s="441"/>
      <c r="Y800" s="441"/>
      <c r="Z800" s="441"/>
      <c r="AA800" s="441"/>
      <c r="AB800" s="441"/>
      <c r="AC800" s="441"/>
      <c r="AD800" s="441"/>
      <c r="AE800" s="441"/>
      <c r="AF800" s="441"/>
      <c r="AG800" s="441"/>
      <c r="AH800" s="441"/>
    </row>
    <row r="801" spans="1:34" ht="12.75" customHeight="1">
      <c r="A801" s="441"/>
      <c r="B801" s="441"/>
      <c r="C801" s="441"/>
      <c r="D801" s="441"/>
      <c r="E801" s="441"/>
      <c r="F801" s="441"/>
      <c r="G801" s="441"/>
      <c r="H801" s="441"/>
      <c r="I801" s="441"/>
      <c r="J801" s="441"/>
      <c r="K801" s="441"/>
      <c r="L801" s="441"/>
      <c r="M801" s="441"/>
      <c r="N801" s="441"/>
      <c r="O801" s="441"/>
      <c r="P801" s="441"/>
      <c r="Q801" s="441"/>
      <c r="R801" s="441"/>
      <c r="S801" s="441"/>
      <c r="T801" s="441"/>
      <c r="U801" s="441"/>
      <c r="V801" s="441"/>
      <c r="W801" s="441"/>
      <c r="X801" s="441"/>
      <c r="Y801" s="441"/>
      <c r="Z801" s="441"/>
      <c r="AA801" s="441"/>
      <c r="AB801" s="441"/>
      <c r="AC801" s="441"/>
      <c r="AD801" s="441"/>
      <c r="AE801" s="441"/>
      <c r="AF801" s="441"/>
      <c r="AG801" s="441"/>
      <c r="AH801" s="441"/>
    </row>
    <row r="802" spans="1:34" ht="12.75" customHeight="1">
      <c r="A802" s="441"/>
      <c r="B802" s="441"/>
      <c r="C802" s="441"/>
      <c r="D802" s="441"/>
      <c r="E802" s="441"/>
      <c r="F802" s="441"/>
      <c r="G802" s="441"/>
      <c r="H802" s="441"/>
      <c r="I802" s="441"/>
      <c r="J802" s="441"/>
      <c r="K802" s="441"/>
      <c r="L802" s="441"/>
      <c r="M802" s="441"/>
      <c r="N802" s="441"/>
      <c r="O802" s="441"/>
      <c r="P802" s="441"/>
      <c r="Q802" s="441"/>
      <c r="R802" s="441"/>
      <c r="S802" s="441"/>
      <c r="T802" s="441"/>
      <c r="U802" s="441"/>
      <c r="V802" s="441"/>
      <c r="W802" s="441"/>
      <c r="X802" s="441"/>
      <c r="Y802" s="441"/>
      <c r="Z802" s="441"/>
      <c r="AA802" s="441"/>
      <c r="AB802" s="441"/>
      <c r="AC802" s="441"/>
      <c r="AD802" s="441"/>
      <c r="AE802" s="441"/>
      <c r="AF802" s="441"/>
      <c r="AG802" s="441"/>
      <c r="AH802" s="441"/>
    </row>
    <row r="803" spans="1:34" ht="12.75" customHeight="1">
      <c r="A803" s="441"/>
      <c r="B803" s="441"/>
      <c r="C803" s="441"/>
      <c r="D803" s="441"/>
      <c r="E803" s="441"/>
      <c r="F803" s="441"/>
      <c r="G803" s="441"/>
      <c r="H803" s="441"/>
      <c r="I803" s="441"/>
      <c r="J803" s="441"/>
      <c r="K803" s="441"/>
      <c r="L803" s="441"/>
      <c r="M803" s="441"/>
      <c r="N803" s="441"/>
      <c r="O803" s="441"/>
      <c r="P803" s="441"/>
      <c r="Q803" s="441"/>
      <c r="R803" s="441"/>
      <c r="S803" s="441"/>
      <c r="T803" s="441"/>
      <c r="U803" s="441"/>
      <c r="V803" s="441"/>
      <c r="W803" s="441"/>
      <c r="X803" s="441"/>
      <c r="Y803" s="441"/>
      <c r="Z803" s="441"/>
      <c r="AA803" s="441"/>
      <c r="AB803" s="441"/>
      <c r="AC803" s="441"/>
      <c r="AD803" s="441"/>
      <c r="AE803" s="441"/>
      <c r="AF803" s="441"/>
      <c r="AG803" s="441"/>
      <c r="AH803" s="441"/>
    </row>
    <row r="804" spans="1:34" ht="12.75" customHeight="1">
      <c r="A804" s="441"/>
      <c r="B804" s="441"/>
      <c r="C804" s="441"/>
      <c r="D804" s="441"/>
      <c r="E804" s="441"/>
      <c r="F804" s="441"/>
      <c r="G804" s="441"/>
      <c r="H804" s="441"/>
      <c r="I804" s="441"/>
      <c r="J804" s="441"/>
      <c r="K804" s="441"/>
      <c r="L804" s="441"/>
      <c r="M804" s="441"/>
      <c r="N804" s="441"/>
      <c r="O804" s="441"/>
      <c r="P804" s="441"/>
      <c r="Q804" s="441"/>
      <c r="R804" s="441"/>
      <c r="S804" s="441"/>
      <c r="T804" s="441"/>
      <c r="U804" s="441"/>
      <c r="V804" s="441"/>
      <c r="W804" s="441"/>
      <c r="X804" s="441"/>
      <c r="Y804" s="441"/>
      <c r="Z804" s="441"/>
      <c r="AA804" s="441"/>
      <c r="AB804" s="441"/>
      <c r="AC804" s="441"/>
      <c r="AD804" s="441"/>
      <c r="AE804" s="441"/>
      <c r="AF804" s="441"/>
      <c r="AG804" s="441"/>
      <c r="AH804" s="441"/>
    </row>
    <row r="805" spans="1:34" ht="12.75" customHeight="1">
      <c r="A805" s="441"/>
      <c r="B805" s="441"/>
      <c r="C805" s="441"/>
      <c r="D805" s="441"/>
      <c r="E805" s="441"/>
      <c r="F805" s="441"/>
      <c r="G805" s="441"/>
      <c r="H805" s="441"/>
      <c r="I805" s="441"/>
      <c r="J805" s="441"/>
      <c r="K805" s="441"/>
      <c r="L805" s="441"/>
      <c r="M805" s="441"/>
      <c r="N805" s="441"/>
      <c r="O805" s="441"/>
      <c r="P805" s="441"/>
      <c r="Q805" s="441"/>
      <c r="R805" s="441"/>
      <c r="S805" s="441"/>
      <c r="T805" s="441"/>
      <c r="U805" s="441"/>
      <c r="V805" s="441"/>
      <c r="W805" s="441"/>
      <c r="X805" s="441"/>
      <c r="Y805" s="441"/>
      <c r="Z805" s="441"/>
      <c r="AA805" s="441"/>
      <c r="AB805" s="441"/>
      <c r="AC805" s="441"/>
      <c r="AD805" s="441"/>
      <c r="AE805" s="441"/>
      <c r="AF805" s="441"/>
      <c r="AG805" s="441"/>
      <c r="AH805" s="441"/>
    </row>
    <row r="806" spans="1:34" ht="12.75" customHeight="1">
      <c r="A806" s="441"/>
      <c r="B806" s="441"/>
      <c r="C806" s="441"/>
      <c r="D806" s="441"/>
      <c r="E806" s="441"/>
      <c r="F806" s="441"/>
      <c r="G806" s="441"/>
      <c r="H806" s="441"/>
      <c r="I806" s="441"/>
      <c r="J806" s="441"/>
      <c r="K806" s="441"/>
      <c r="L806" s="441"/>
      <c r="M806" s="441"/>
      <c r="N806" s="441"/>
      <c r="O806" s="441"/>
      <c r="P806" s="441"/>
      <c r="Q806" s="441"/>
      <c r="R806" s="441"/>
      <c r="S806" s="441"/>
      <c r="T806" s="441"/>
      <c r="U806" s="441"/>
      <c r="V806" s="441"/>
      <c r="W806" s="441"/>
      <c r="X806" s="441"/>
      <c r="Y806" s="441"/>
      <c r="Z806" s="441"/>
      <c r="AA806" s="441"/>
      <c r="AB806" s="441"/>
      <c r="AC806" s="441"/>
      <c r="AD806" s="441"/>
      <c r="AE806" s="441"/>
      <c r="AF806" s="441"/>
      <c r="AG806" s="441"/>
      <c r="AH806" s="441"/>
    </row>
    <row r="807" spans="1:34" ht="12.75" customHeight="1">
      <c r="A807" s="441"/>
      <c r="B807" s="441"/>
      <c r="C807" s="441"/>
      <c r="D807" s="441"/>
      <c r="E807" s="441"/>
      <c r="F807" s="441"/>
      <c r="G807" s="441"/>
      <c r="H807" s="441"/>
      <c r="I807" s="441"/>
      <c r="J807" s="441"/>
      <c r="K807" s="441"/>
      <c r="L807" s="441"/>
      <c r="M807" s="441"/>
      <c r="N807" s="441"/>
      <c r="O807" s="441"/>
      <c r="P807" s="441"/>
      <c r="Q807" s="441"/>
      <c r="R807" s="441"/>
      <c r="S807" s="441"/>
      <c r="T807" s="441"/>
      <c r="U807" s="441"/>
      <c r="V807" s="441"/>
      <c r="W807" s="441"/>
      <c r="X807" s="441"/>
      <c r="Y807" s="441"/>
      <c r="Z807" s="441"/>
      <c r="AA807" s="441"/>
      <c r="AB807" s="441"/>
      <c r="AC807" s="441"/>
      <c r="AD807" s="441"/>
      <c r="AE807" s="441"/>
      <c r="AF807" s="441"/>
      <c r="AG807" s="441"/>
      <c r="AH807" s="441"/>
    </row>
    <row r="808" spans="1:34" ht="12.75" customHeight="1">
      <c r="A808" s="441"/>
      <c r="B808" s="441"/>
      <c r="C808" s="441"/>
      <c r="D808" s="441"/>
      <c r="E808" s="441"/>
      <c r="F808" s="441"/>
      <c r="G808" s="441"/>
      <c r="H808" s="441"/>
      <c r="I808" s="441"/>
      <c r="J808" s="441"/>
      <c r="K808" s="441"/>
      <c r="L808" s="441"/>
      <c r="M808" s="441"/>
      <c r="N808" s="441"/>
      <c r="O808" s="441"/>
      <c r="P808" s="441"/>
      <c r="Q808" s="441"/>
      <c r="R808" s="441"/>
      <c r="S808" s="441"/>
      <c r="T808" s="441"/>
      <c r="U808" s="441"/>
      <c r="V808" s="441"/>
      <c r="W808" s="441"/>
      <c r="X808" s="441"/>
      <c r="Y808" s="441"/>
      <c r="Z808" s="441"/>
      <c r="AA808" s="441"/>
      <c r="AB808" s="441"/>
      <c r="AC808" s="441"/>
      <c r="AD808" s="441"/>
      <c r="AE808" s="441"/>
      <c r="AF808" s="441"/>
      <c r="AG808" s="441"/>
      <c r="AH808" s="441"/>
    </row>
    <row r="809" spans="1:34" ht="12.75" customHeight="1">
      <c r="A809" s="441"/>
      <c r="B809" s="441"/>
      <c r="C809" s="441"/>
      <c r="D809" s="441"/>
      <c r="E809" s="441"/>
      <c r="F809" s="441"/>
      <c r="G809" s="441"/>
      <c r="H809" s="441"/>
      <c r="I809" s="441"/>
      <c r="J809" s="441"/>
      <c r="K809" s="441"/>
      <c r="L809" s="441"/>
      <c r="M809" s="441"/>
      <c r="N809" s="441"/>
      <c r="O809" s="441"/>
      <c r="P809" s="441"/>
      <c r="Q809" s="441"/>
      <c r="R809" s="441"/>
      <c r="S809" s="441"/>
      <c r="T809" s="441"/>
      <c r="U809" s="441"/>
      <c r="V809" s="441"/>
      <c r="W809" s="441"/>
      <c r="X809" s="441"/>
      <c r="Y809" s="441"/>
      <c r="Z809" s="441"/>
      <c r="AA809" s="441"/>
      <c r="AB809" s="441"/>
      <c r="AC809" s="441"/>
      <c r="AD809" s="441"/>
      <c r="AE809" s="441"/>
      <c r="AF809" s="441"/>
      <c r="AG809" s="441"/>
      <c r="AH809" s="441"/>
    </row>
    <row r="810" spans="1:34" ht="12.75" customHeight="1">
      <c r="A810" s="441"/>
      <c r="B810" s="441"/>
      <c r="C810" s="441"/>
      <c r="D810" s="441"/>
      <c r="E810" s="441"/>
      <c r="F810" s="441"/>
      <c r="G810" s="441"/>
      <c r="H810" s="441"/>
      <c r="I810" s="441"/>
      <c r="J810" s="441"/>
      <c r="K810" s="441"/>
      <c r="L810" s="441"/>
      <c r="M810" s="441"/>
      <c r="N810" s="441"/>
      <c r="O810" s="441"/>
      <c r="P810" s="441"/>
      <c r="Q810" s="441"/>
      <c r="R810" s="441"/>
      <c r="S810" s="441"/>
      <c r="T810" s="441"/>
      <c r="U810" s="441"/>
      <c r="V810" s="441"/>
      <c r="W810" s="441"/>
      <c r="X810" s="441"/>
      <c r="Y810" s="441"/>
      <c r="Z810" s="441"/>
      <c r="AA810" s="441"/>
      <c r="AB810" s="441"/>
      <c r="AC810" s="441"/>
      <c r="AD810" s="441"/>
      <c r="AE810" s="441"/>
      <c r="AF810" s="441"/>
      <c r="AG810" s="441"/>
      <c r="AH810" s="441"/>
    </row>
    <row r="811" spans="1:34" ht="12.75" customHeight="1">
      <c r="A811" s="441"/>
      <c r="B811" s="441"/>
      <c r="C811" s="441"/>
      <c r="D811" s="441"/>
      <c r="E811" s="441"/>
      <c r="F811" s="441"/>
      <c r="G811" s="441"/>
      <c r="H811" s="441"/>
      <c r="I811" s="441"/>
      <c r="J811" s="441"/>
      <c r="K811" s="441"/>
      <c r="L811" s="441"/>
      <c r="M811" s="441"/>
      <c r="N811" s="441"/>
      <c r="O811" s="441"/>
      <c r="P811" s="441"/>
      <c r="Q811" s="441"/>
      <c r="R811" s="441"/>
      <c r="S811" s="441"/>
      <c r="T811" s="441"/>
      <c r="U811" s="441"/>
      <c r="V811" s="441"/>
      <c r="W811" s="441"/>
      <c r="X811" s="441"/>
      <c r="Y811" s="441"/>
      <c r="Z811" s="441"/>
      <c r="AA811" s="441"/>
      <c r="AB811" s="441"/>
      <c r="AC811" s="441"/>
      <c r="AD811" s="441"/>
      <c r="AE811" s="441"/>
      <c r="AF811" s="441"/>
      <c r="AG811" s="441"/>
      <c r="AH811" s="441"/>
    </row>
    <row r="812" spans="1:34" ht="12.75" customHeight="1">
      <c r="A812" s="441"/>
      <c r="B812" s="441"/>
      <c r="C812" s="441"/>
      <c r="D812" s="441"/>
      <c r="E812" s="441"/>
      <c r="F812" s="441"/>
      <c r="G812" s="441"/>
      <c r="H812" s="441"/>
      <c r="I812" s="441"/>
      <c r="J812" s="441"/>
      <c r="K812" s="441"/>
      <c r="L812" s="441"/>
      <c r="M812" s="441"/>
      <c r="N812" s="441"/>
      <c r="O812" s="441"/>
      <c r="P812" s="441"/>
      <c r="Q812" s="441"/>
      <c r="R812" s="441"/>
      <c r="S812" s="441"/>
      <c r="T812" s="441"/>
      <c r="U812" s="441"/>
      <c r="V812" s="441"/>
      <c r="W812" s="441"/>
      <c r="X812" s="441"/>
      <c r="Y812" s="441"/>
      <c r="Z812" s="441"/>
      <c r="AA812" s="441"/>
      <c r="AB812" s="441"/>
      <c r="AC812" s="441"/>
      <c r="AD812" s="441"/>
      <c r="AE812" s="441"/>
      <c r="AF812" s="441"/>
      <c r="AG812" s="441"/>
      <c r="AH812" s="441"/>
    </row>
    <row r="813" spans="1:34" ht="12.75" customHeight="1">
      <c r="A813" s="441"/>
      <c r="B813" s="441"/>
      <c r="C813" s="441"/>
      <c r="D813" s="441"/>
      <c r="E813" s="441"/>
      <c r="F813" s="441"/>
      <c r="G813" s="441"/>
      <c r="H813" s="441"/>
      <c r="I813" s="441"/>
      <c r="J813" s="441"/>
      <c r="K813" s="441"/>
      <c r="L813" s="441"/>
      <c r="M813" s="441"/>
      <c r="N813" s="441"/>
      <c r="O813" s="441"/>
      <c r="P813" s="441"/>
      <c r="Q813" s="441"/>
      <c r="R813" s="441"/>
      <c r="S813" s="441"/>
      <c r="T813" s="441"/>
      <c r="U813" s="441"/>
      <c r="V813" s="441"/>
      <c r="W813" s="441"/>
      <c r="X813" s="441"/>
      <c r="Y813" s="441"/>
      <c r="Z813" s="441"/>
      <c r="AA813" s="441"/>
      <c r="AB813" s="441"/>
      <c r="AC813" s="441"/>
      <c r="AD813" s="441"/>
      <c r="AE813" s="441"/>
      <c r="AF813" s="441"/>
      <c r="AG813" s="441"/>
      <c r="AH813" s="441"/>
    </row>
    <row r="814" spans="1:34" ht="12.75" customHeight="1">
      <c r="A814" s="441"/>
      <c r="B814" s="441"/>
      <c r="C814" s="441"/>
      <c r="D814" s="441"/>
      <c r="E814" s="441"/>
      <c r="F814" s="441"/>
      <c r="G814" s="441"/>
      <c r="H814" s="441"/>
      <c r="I814" s="441"/>
      <c r="J814" s="441"/>
      <c r="K814" s="441"/>
      <c r="L814" s="441"/>
      <c r="M814" s="441"/>
      <c r="N814" s="441"/>
      <c r="O814" s="441"/>
      <c r="P814" s="441"/>
      <c r="Q814" s="441"/>
      <c r="R814" s="441"/>
      <c r="S814" s="441"/>
      <c r="T814" s="441"/>
      <c r="U814" s="441"/>
      <c r="V814" s="441"/>
      <c r="W814" s="441"/>
      <c r="X814" s="441"/>
      <c r="Y814" s="441"/>
      <c r="Z814" s="441"/>
      <c r="AA814" s="441"/>
      <c r="AB814" s="441"/>
      <c r="AC814" s="441"/>
      <c r="AD814" s="441"/>
      <c r="AE814" s="441"/>
      <c r="AF814" s="441"/>
      <c r="AG814" s="441"/>
      <c r="AH814" s="441"/>
    </row>
    <row r="815" spans="1:34" ht="12.75" customHeight="1">
      <c r="A815" s="441"/>
      <c r="B815" s="441"/>
      <c r="C815" s="441"/>
      <c r="D815" s="441"/>
      <c r="E815" s="441"/>
      <c r="F815" s="441"/>
      <c r="G815" s="441"/>
      <c r="H815" s="441"/>
      <c r="I815" s="441"/>
      <c r="J815" s="441"/>
      <c r="K815" s="441"/>
      <c r="L815" s="441"/>
      <c r="M815" s="441"/>
      <c r="N815" s="441"/>
      <c r="O815" s="441"/>
      <c r="P815" s="441"/>
      <c r="Q815" s="441"/>
      <c r="R815" s="441"/>
      <c r="S815" s="441"/>
      <c r="T815" s="441"/>
      <c r="U815" s="441"/>
      <c r="V815" s="441"/>
      <c r="W815" s="441"/>
      <c r="X815" s="441"/>
      <c r="Y815" s="441"/>
      <c r="Z815" s="441"/>
      <c r="AA815" s="441"/>
      <c r="AB815" s="441"/>
      <c r="AC815" s="441"/>
      <c r="AD815" s="441"/>
      <c r="AE815" s="441"/>
      <c r="AF815" s="441"/>
      <c r="AG815" s="441"/>
      <c r="AH815" s="441"/>
    </row>
    <row r="816" spans="1:34" ht="12.75" customHeight="1">
      <c r="A816" s="441"/>
      <c r="B816" s="441"/>
      <c r="C816" s="441"/>
      <c r="D816" s="441"/>
      <c r="E816" s="441"/>
      <c r="F816" s="441"/>
      <c r="G816" s="441"/>
      <c r="H816" s="441"/>
      <c r="I816" s="441"/>
      <c r="J816" s="441"/>
      <c r="K816" s="441"/>
      <c r="L816" s="441"/>
      <c r="M816" s="441"/>
      <c r="N816" s="441"/>
      <c r="O816" s="441"/>
      <c r="P816" s="441"/>
      <c r="Q816" s="441"/>
      <c r="R816" s="441"/>
      <c r="S816" s="441"/>
      <c r="T816" s="441"/>
      <c r="U816" s="441"/>
      <c r="V816" s="441"/>
      <c r="W816" s="441"/>
      <c r="X816" s="441"/>
      <c r="Y816" s="441"/>
      <c r="Z816" s="441"/>
      <c r="AA816" s="441"/>
      <c r="AB816" s="441"/>
      <c r="AC816" s="441"/>
      <c r="AD816" s="441"/>
      <c r="AE816" s="441"/>
      <c r="AF816" s="441"/>
      <c r="AG816" s="441"/>
      <c r="AH816" s="441"/>
    </row>
    <row r="817" spans="1:34" ht="12.75" customHeight="1">
      <c r="A817" s="441"/>
      <c r="B817" s="441"/>
      <c r="C817" s="441"/>
      <c r="D817" s="441"/>
      <c r="E817" s="441"/>
      <c r="F817" s="441"/>
      <c r="G817" s="441"/>
      <c r="H817" s="441"/>
      <c r="I817" s="441"/>
      <c r="J817" s="441"/>
      <c r="K817" s="441"/>
      <c r="L817" s="441"/>
      <c r="M817" s="441"/>
      <c r="N817" s="441"/>
      <c r="O817" s="441"/>
      <c r="P817" s="441"/>
      <c r="Q817" s="441"/>
      <c r="R817" s="441"/>
      <c r="S817" s="441"/>
      <c r="T817" s="441"/>
      <c r="U817" s="441"/>
      <c r="V817" s="441"/>
      <c r="W817" s="441"/>
      <c r="X817" s="441"/>
      <c r="Y817" s="441"/>
      <c r="Z817" s="441"/>
      <c r="AA817" s="441"/>
      <c r="AB817" s="441"/>
      <c r="AC817" s="441"/>
      <c r="AD817" s="441"/>
      <c r="AE817" s="441"/>
      <c r="AF817" s="441"/>
      <c r="AG817" s="441"/>
      <c r="AH817" s="441"/>
    </row>
    <row r="818" spans="1:34" ht="12.75" customHeight="1">
      <c r="A818" s="441"/>
      <c r="B818" s="441"/>
      <c r="C818" s="441"/>
      <c r="D818" s="441"/>
      <c r="E818" s="441"/>
      <c r="F818" s="441"/>
      <c r="G818" s="441"/>
      <c r="H818" s="441"/>
      <c r="I818" s="441"/>
      <c r="J818" s="441"/>
      <c r="K818" s="441"/>
      <c r="L818" s="441"/>
      <c r="M818" s="441"/>
      <c r="N818" s="441"/>
      <c r="O818" s="441"/>
      <c r="P818" s="441"/>
      <c r="Q818" s="441"/>
      <c r="R818" s="441"/>
      <c r="S818" s="441"/>
      <c r="T818" s="441"/>
      <c r="U818" s="441"/>
      <c r="V818" s="441"/>
      <c r="W818" s="441"/>
      <c r="X818" s="441"/>
      <c r="Y818" s="441"/>
      <c r="Z818" s="441"/>
      <c r="AA818" s="441"/>
      <c r="AB818" s="441"/>
      <c r="AC818" s="441"/>
      <c r="AD818" s="441"/>
      <c r="AE818" s="441"/>
      <c r="AF818" s="441"/>
      <c r="AG818" s="441"/>
      <c r="AH818" s="441"/>
    </row>
    <row r="819" spans="1:34" ht="12.75" customHeight="1">
      <c r="A819" s="441"/>
      <c r="B819" s="441"/>
      <c r="C819" s="441"/>
      <c r="D819" s="441"/>
      <c r="E819" s="441"/>
      <c r="F819" s="441"/>
      <c r="G819" s="441"/>
      <c r="H819" s="441"/>
      <c r="I819" s="441"/>
      <c r="J819" s="441"/>
      <c r="K819" s="441"/>
      <c r="L819" s="441"/>
      <c r="M819" s="441"/>
      <c r="N819" s="441"/>
      <c r="O819" s="441"/>
      <c r="P819" s="441"/>
      <c r="Q819" s="441"/>
      <c r="R819" s="441"/>
      <c r="S819" s="441"/>
      <c r="T819" s="441"/>
      <c r="U819" s="441"/>
      <c r="V819" s="441"/>
      <c r="W819" s="441"/>
      <c r="X819" s="441"/>
      <c r="Y819" s="441"/>
      <c r="Z819" s="441"/>
      <c r="AA819" s="441"/>
      <c r="AB819" s="441"/>
      <c r="AC819" s="441"/>
      <c r="AD819" s="441"/>
      <c r="AE819" s="441"/>
      <c r="AF819" s="441"/>
      <c r="AG819" s="441"/>
      <c r="AH819" s="441"/>
    </row>
    <row r="820" spans="1:34" ht="12.75" customHeight="1">
      <c r="A820" s="441"/>
      <c r="B820" s="441"/>
      <c r="C820" s="441"/>
      <c r="D820" s="441"/>
      <c r="E820" s="441"/>
      <c r="F820" s="441"/>
      <c r="G820" s="441"/>
      <c r="H820" s="441"/>
      <c r="I820" s="441"/>
      <c r="J820" s="441"/>
      <c r="K820" s="441"/>
      <c r="L820" s="441"/>
      <c r="M820" s="441"/>
      <c r="N820" s="441"/>
      <c r="O820" s="441"/>
      <c r="P820" s="441"/>
      <c r="Q820" s="441"/>
      <c r="R820" s="441"/>
      <c r="S820" s="441"/>
      <c r="T820" s="441"/>
      <c r="U820" s="441"/>
      <c r="V820" s="441"/>
      <c r="W820" s="441"/>
      <c r="X820" s="441"/>
      <c r="Y820" s="441"/>
      <c r="Z820" s="441"/>
      <c r="AA820" s="441"/>
      <c r="AB820" s="441"/>
      <c r="AC820" s="441"/>
      <c r="AD820" s="441"/>
      <c r="AE820" s="441"/>
      <c r="AF820" s="441"/>
      <c r="AG820" s="441"/>
      <c r="AH820" s="441"/>
    </row>
    <row r="821" spans="1:34" ht="12.75" customHeight="1">
      <c r="A821" s="441"/>
      <c r="B821" s="441"/>
      <c r="C821" s="441"/>
      <c r="D821" s="441"/>
      <c r="E821" s="441"/>
      <c r="F821" s="441"/>
      <c r="G821" s="441"/>
      <c r="H821" s="441"/>
      <c r="I821" s="441"/>
      <c r="J821" s="441"/>
      <c r="K821" s="441"/>
      <c r="L821" s="441"/>
      <c r="M821" s="441"/>
      <c r="N821" s="441"/>
      <c r="O821" s="441"/>
      <c r="P821" s="441"/>
      <c r="Q821" s="441"/>
      <c r="R821" s="441"/>
      <c r="S821" s="441"/>
      <c r="T821" s="441"/>
      <c r="U821" s="441"/>
      <c r="V821" s="441"/>
      <c r="W821" s="441"/>
      <c r="X821" s="441"/>
      <c r="Y821" s="441"/>
      <c r="Z821" s="441"/>
      <c r="AA821" s="441"/>
      <c r="AB821" s="441"/>
      <c r="AC821" s="441"/>
      <c r="AD821" s="441"/>
      <c r="AE821" s="441"/>
      <c r="AF821" s="441"/>
      <c r="AG821" s="441"/>
      <c r="AH821" s="441"/>
    </row>
    <row r="822" spans="1:34" ht="12.75" customHeight="1">
      <c r="A822" s="441"/>
      <c r="B822" s="441"/>
      <c r="C822" s="441"/>
      <c r="D822" s="441"/>
      <c r="E822" s="441"/>
      <c r="F822" s="441"/>
      <c r="G822" s="441"/>
      <c r="H822" s="441"/>
      <c r="I822" s="441"/>
      <c r="J822" s="441"/>
      <c r="K822" s="441"/>
      <c r="L822" s="441"/>
      <c r="M822" s="441"/>
      <c r="N822" s="441"/>
      <c r="O822" s="441"/>
      <c r="P822" s="441"/>
      <c r="Q822" s="441"/>
      <c r="R822" s="441"/>
      <c r="S822" s="441"/>
      <c r="T822" s="441"/>
      <c r="U822" s="441"/>
      <c r="V822" s="441"/>
      <c r="W822" s="441"/>
      <c r="X822" s="441"/>
      <c r="Y822" s="441"/>
      <c r="Z822" s="441"/>
      <c r="AA822" s="441"/>
      <c r="AB822" s="441"/>
      <c r="AC822" s="441"/>
      <c r="AD822" s="441"/>
      <c r="AE822" s="441"/>
      <c r="AF822" s="441"/>
      <c r="AG822" s="441"/>
      <c r="AH822" s="441"/>
    </row>
    <row r="823" spans="1:34" ht="12.75" customHeight="1">
      <c r="A823" s="441"/>
      <c r="B823" s="441"/>
      <c r="C823" s="441"/>
      <c r="D823" s="441"/>
      <c r="E823" s="441"/>
      <c r="F823" s="441"/>
      <c r="G823" s="441"/>
      <c r="H823" s="441"/>
      <c r="I823" s="441"/>
      <c r="J823" s="441"/>
      <c r="K823" s="441"/>
      <c r="L823" s="441"/>
      <c r="M823" s="441"/>
      <c r="N823" s="441"/>
      <c r="O823" s="441"/>
      <c r="P823" s="441"/>
      <c r="Q823" s="441"/>
      <c r="R823" s="441"/>
      <c r="S823" s="441"/>
      <c r="T823" s="441"/>
      <c r="U823" s="441"/>
      <c r="V823" s="441"/>
      <c r="W823" s="441"/>
      <c r="X823" s="441"/>
      <c r="Y823" s="441"/>
      <c r="Z823" s="441"/>
      <c r="AA823" s="441"/>
      <c r="AB823" s="441"/>
      <c r="AC823" s="441"/>
      <c r="AD823" s="441"/>
      <c r="AE823" s="441"/>
      <c r="AF823" s="441"/>
      <c r="AG823" s="441"/>
      <c r="AH823" s="441"/>
    </row>
    <row r="824" spans="1:34" ht="12.75" customHeight="1">
      <c r="A824" s="441"/>
      <c r="B824" s="441"/>
      <c r="C824" s="441"/>
      <c r="D824" s="441"/>
      <c r="E824" s="441"/>
      <c r="F824" s="441"/>
      <c r="G824" s="441"/>
      <c r="H824" s="441"/>
      <c r="I824" s="441"/>
      <c r="J824" s="441"/>
      <c r="K824" s="441"/>
      <c r="L824" s="441"/>
      <c r="M824" s="441"/>
      <c r="N824" s="441"/>
      <c r="O824" s="441"/>
      <c r="P824" s="441"/>
      <c r="Q824" s="441"/>
      <c r="R824" s="441"/>
      <c r="S824" s="441"/>
      <c r="T824" s="441"/>
      <c r="U824" s="441"/>
      <c r="V824" s="441"/>
      <c r="W824" s="441"/>
      <c r="X824" s="441"/>
      <c r="Y824" s="441"/>
      <c r="Z824" s="441"/>
      <c r="AA824" s="441"/>
      <c r="AB824" s="441"/>
      <c r="AC824" s="441"/>
      <c r="AD824" s="441"/>
      <c r="AE824" s="441"/>
      <c r="AF824" s="441"/>
      <c r="AG824" s="441"/>
      <c r="AH824" s="441"/>
    </row>
    <row r="825" spans="1:34" ht="12.75" customHeight="1">
      <c r="A825" s="441"/>
      <c r="B825" s="441"/>
      <c r="C825" s="441"/>
      <c r="D825" s="441"/>
      <c r="E825" s="441"/>
      <c r="F825" s="441"/>
      <c r="G825" s="441"/>
      <c r="H825" s="441"/>
      <c r="I825" s="441"/>
      <c r="J825" s="441"/>
      <c r="K825" s="441"/>
      <c r="L825" s="441"/>
      <c r="M825" s="441"/>
      <c r="N825" s="441"/>
      <c r="O825" s="441"/>
      <c r="P825" s="441"/>
      <c r="Q825" s="441"/>
      <c r="R825" s="441"/>
      <c r="S825" s="441"/>
      <c r="T825" s="441"/>
      <c r="U825" s="441"/>
      <c r="V825" s="441"/>
      <c r="W825" s="441"/>
      <c r="X825" s="441"/>
      <c r="Y825" s="441"/>
      <c r="Z825" s="441"/>
      <c r="AA825" s="441"/>
      <c r="AB825" s="441"/>
      <c r="AC825" s="441"/>
      <c r="AD825" s="441"/>
      <c r="AE825" s="441"/>
      <c r="AF825" s="441"/>
      <c r="AG825" s="441"/>
      <c r="AH825" s="441"/>
    </row>
    <row r="826" spans="1:34" ht="12.75" customHeight="1">
      <c r="A826" s="441"/>
      <c r="B826" s="441"/>
      <c r="C826" s="441"/>
      <c r="D826" s="441"/>
      <c r="E826" s="441"/>
      <c r="F826" s="441"/>
      <c r="G826" s="441"/>
      <c r="H826" s="441"/>
      <c r="I826" s="441"/>
      <c r="J826" s="441"/>
      <c r="K826" s="441"/>
      <c r="L826" s="441"/>
      <c r="M826" s="441"/>
      <c r="N826" s="441"/>
      <c r="O826" s="441"/>
      <c r="P826" s="441"/>
      <c r="Q826" s="441"/>
      <c r="R826" s="441"/>
      <c r="S826" s="441"/>
      <c r="T826" s="441"/>
      <c r="U826" s="441"/>
      <c r="V826" s="441"/>
      <c r="W826" s="441"/>
      <c r="X826" s="441"/>
      <c r="Y826" s="441"/>
      <c r="Z826" s="441"/>
      <c r="AA826" s="441"/>
      <c r="AB826" s="441"/>
      <c r="AC826" s="441"/>
      <c r="AD826" s="441"/>
      <c r="AE826" s="441"/>
      <c r="AF826" s="441"/>
      <c r="AG826" s="441"/>
      <c r="AH826" s="441"/>
    </row>
    <row r="827" spans="1:34" ht="12.75" customHeight="1">
      <c r="A827" s="441"/>
      <c r="B827" s="441"/>
      <c r="C827" s="441"/>
      <c r="D827" s="441"/>
      <c r="E827" s="441"/>
      <c r="F827" s="441"/>
      <c r="G827" s="441"/>
      <c r="H827" s="441"/>
      <c r="I827" s="441"/>
      <c r="J827" s="441"/>
      <c r="K827" s="441"/>
      <c r="L827" s="441"/>
      <c r="M827" s="441"/>
      <c r="N827" s="441"/>
      <c r="O827" s="441"/>
      <c r="P827" s="441"/>
      <c r="Q827" s="441"/>
      <c r="R827" s="441"/>
      <c r="S827" s="441"/>
      <c r="T827" s="441"/>
      <c r="U827" s="441"/>
      <c r="V827" s="441"/>
      <c r="W827" s="441"/>
      <c r="X827" s="441"/>
      <c r="Y827" s="441"/>
      <c r="Z827" s="441"/>
      <c r="AA827" s="441"/>
      <c r="AB827" s="441"/>
      <c r="AC827" s="441"/>
      <c r="AD827" s="441"/>
      <c r="AE827" s="441"/>
      <c r="AF827" s="441"/>
      <c r="AG827" s="441"/>
      <c r="AH827" s="441"/>
    </row>
    <row r="828" spans="1:34" ht="12.75" customHeight="1">
      <c r="A828" s="441"/>
      <c r="B828" s="441"/>
      <c r="C828" s="441"/>
      <c r="D828" s="441"/>
      <c r="E828" s="441"/>
      <c r="F828" s="441"/>
      <c r="G828" s="441"/>
      <c r="H828" s="441"/>
      <c r="I828" s="441"/>
      <c r="J828" s="441"/>
      <c r="K828" s="441"/>
      <c r="L828" s="441"/>
      <c r="M828" s="441"/>
      <c r="N828" s="441"/>
      <c r="O828" s="441"/>
      <c r="P828" s="441"/>
      <c r="Q828" s="441"/>
      <c r="R828" s="441"/>
      <c r="S828" s="441"/>
      <c r="T828" s="441"/>
      <c r="U828" s="441"/>
      <c r="V828" s="441"/>
      <c r="W828" s="441"/>
      <c r="X828" s="441"/>
      <c r="Y828" s="441"/>
      <c r="Z828" s="441"/>
      <c r="AA828" s="441"/>
      <c r="AB828" s="441"/>
      <c r="AC828" s="441"/>
      <c r="AD828" s="441"/>
      <c r="AE828" s="441"/>
      <c r="AF828" s="441"/>
      <c r="AG828" s="441"/>
      <c r="AH828" s="441"/>
    </row>
    <row r="829" spans="1:34" ht="12.75" customHeight="1">
      <c r="A829" s="441"/>
      <c r="B829" s="441"/>
      <c r="C829" s="441"/>
      <c r="D829" s="441"/>
      <c r="E829" s="441"/>
      <c r="F829" s="441"/>
      <c r="G829" s="441"/>
      <c r="H829" s="441"/>
      <c r="I829" s="441"/>
      <c r="J829" s="441"/>
      <c r="K829" s="441"/>
      <c r="L829" s="441"/>
      <c r="M829" s="441"/>
      <c r="N829" s="441"/>
      <c r="O829" s="441"/>
      <c r="P829" s="441"/>
      <c r="Q829" s="441"/>
      <c r="R829" s="441"/>
      <c r="S829" s="441"/>
      <c r="T829" s="441"/>
      <c r="U829" s="441"/>
      <c r="V829" s="441"/>
      <c r="W829" s="441"/>
      <c r="X829" s="441"/>
      <c r="Y829" s="441"/>
      <c r="Z829" s="441"/>
      <c r="AA829" s="441"/>
      <c r="AB829" s="441"/>
      <c r="AC829" s="441"/>
      <c r="AD829" s="441"/>
      <c r="AE829" s="441"/>
      <c r="AF829" s="441"/>
      <c r="AG829" s="441"/>
      <c r="AH829" s="441"/>
    </row>
    <row r="830" spans="1:34" ht="12.75" customHeight="1">
      <c r="A830" s="441"/>
      <c r="B830" s="441"/>
      <c r="C830" s="441"/>
      <c r="D830" s="441"/>
      <c r="E830" s="441"/>
      <c r="F830" s="441"/>
      <c r="G830" s="441"/>
      <c r="H830" s="441"/>
      <c r="I830" s="441"/>
      <c r="J830" s="441"/>
      <c r="K830" s="441"/>
      <c r="L830" s="441"/>
      <c r="M830" s="441"/>
      <c r="N830" s="441"/>
      <c r="O830" s="441"/>
      <c r="P830" s="441"/>
      <c r="Q830" s="441"/>
      <c r="R830" s="441"/>
      <c r="S830" s="441"/>
      <c r="T830" s="441"/>
      <c r="U830" s="441"/>
      <c r="V830" s="441"/>
      <c r="W830" s="441"/>
      <c r="X830" s="441"/>
      <c r="Y830" s="441"/>
      <c r="Z830" s="441"/>
      <c r="AA830" s="441"/>
      <c r="AB830" s="441"/>
      <c r="AC830" s="441"/>
      <c r="AD830" s="441"/>
      <c r="AE830" s="441"/>
      <c r="AF830" s="441"/>
      <c r="AG830" s="441"/>
      <c r="AH830" s="441"/>
    </row>
    <row r="831" spans="1:34" ht="12.75" customHeight="1">
      <c r="A831" s="441"/>
      <c r="B831" s="441"/>
      <c r="C831" s="441"/>
      <c r="D831" s="441"/>
      <c r="E831" s="441"/>
      <c r="F831" s="441"/>
      <c r="G831" s="441"/>
      <c r="H831" s="441"/>
      <c r="I831" s="441"/>
      <c r="J831" s="441"/>
      <c r="K831" s="441"/>
      <c r="L831" s="441"/>
      <c r="M831" s="441"/>
      <c r="N831" s="441"/>
      <c r="O831" s="441"/>
      <c r="P831" s="441"/>
      <c r="Q831" s="441"/>
      <c r="R831" s="441"/>
      <c r="S831" s="441"/>
      <c r="T831" s="441"/>
      <c r="U831" s="441"/>
      <c r="V831" s="441"/>
      <c r="W831" s="441"/>
      <c r="X831" s="441"/>
      <c r="Y831" s="441"/>
      <c r="Z831" s="441"/>
      <c r="AA831" s="441"/>
      <c r="AB831" s="441"/>
      <c r="AC831" s="441"/>
      <c r="AD831" s="441"/>
      <c r="AE831" s="441"/>
      <c r="AF831" s="441"/>
      <c r="AG831" s="441"/>
      <c r="AH831" s="441"/>
    </row>
    <row r="832" spans="1:34" ht="12.75" customHeight="1">
      <c r="A832" s="441"/>
      <c r="B832" s="441"/>
      <c r="C832" s="441"/>
      <c r="D832" s="441"/>
      <c r="E832" s="441"/>
      <c r="F832" s="441"/>
      <c r="G832" s="441"/>
      <c r="H832" s="441"/>
      <c r="I832" s="441"/>
      <c r="J832" s="441"/>
      <c r="K832" s="441"/>
      <c r="L832" s="441"/>
      <c r="M832" s="441"/>
      <c r="N832" s="441"/>
      <c r="O832" s="441"/>
      <c r="P832" s="441"/>
      <c r="Q832" s="441"/>
      <c r="R832" s="441"/>
      <c r="S832" s="441"/>
      <c r="T832" s="441"/>
      <c r="U832" s="441"/>
      <c r="V832" s="441"/>
      <c r="W832" s="441"/>
      <c r="X832" s="441"/>
      <c r="Y832" s="441"/>
      <c r="Z832" s="441"/>
      <c r="AA832" s="441"/>
      <c r="AB832" s="441"/>
      <c r="AC832" s="441"/>
      <c r="AD832" s="441"/>
      <c r="AE832" s="441"/>
      <c r="AF832" s="441"/>
      <c r="AG832" s="441"/>
      <c r="AH832" s="441"/>
    </row>
    <row r="833" spans="1:34" ht="12.75" customHeight="1">
      <c r="A833" s="441"/>
      <c r="B833" s="441"/>
      <c r="C833" s="441"/>
      <c r="D833" s="441"/>
      <c r="E833" s="441"/>
      <c r="F833" s="441"/>
      <c r="G833" s="441"/>
      <c r="H833" s="441"/>
      <c r="I833" s="441"/>
      <c r="J833" s="441"/>
      <c r="K833" s="441"/>
      <c r="L833" s="441"/>
      <c r="M833" s="441"/>
      <c r="N833" s="441"/>
      <c r="O833" s="441"/>
      <c r="P833" s="441"/>
      <c r="Q833" s="441"/>
      <c r="R833" s="441"/>
      <c r="S833" s="441"/>
      <c r="T833" s="441"/>
      <c r="U833" s="441"/>
      <c r="V833" s="441"/>
      <c r="W833" s="441"/>
      <c r="X833" s="441"/>
      <c r="Y833" s="441"/>
      <c r="Z833" s="441"/>
      <c r="AA833" s="441"/>
      <c r="AB833" s="441"/>
      <c r="AC833" s="441"/>
      <c r="AD833" s="441"/>
      <c r="AE833" s="441"/>
      <c r="AF833" s="441"/>
      <c r="AG833" s="441"/>
      <c r="AH833" s="441"/>
    </row>
    <row r="834" spans="1:34" ht="12.75" customHeight="1">
      <c r="A834" s="441"/>
      <c r="B834" s="441"/>
      <c r="C834" s="441"/>
      <c r="D834" s="441"/>
      <c r="E834" s="441"/>
      <c r="F834" s="441"/>
      <c r="G834" s="441"/>
      <c r="H834" s="441"/>
      <c r="I834" s="441"/>
      <c r="J834" s="441"/>
      <c r="K834" s="441"/>
      <c r="L834" s="441"/>
      <c r="M834" s="441"/>
      <c r="N834" s="441"/>
      <c r="O834" s="441"/>
      <c r="P834" s="441"/>
      <c r="Q834" s="441"/>
      <c r="R834" s="441"/>
      <c r="S834" s="441"/>
      <c r="T834" s="441"/>
      <c r="U834" s="441"/>
      <c r="V834" s="441"/>
      <c r="W834" s="441"/>
      <c r="X834" s="441"/>
      <c r="Y834" s="441"/>
      <c r="Z834" s="441"/>
      <c r="AA834" s="441"/>
      <c r="AB834" s="441"/>
      <c r="AC834" s="441"/>
      <c r="AD834" s="441"/>
      <c r="AE834" s="441"/>
      <c r="AF834" s="441"/>
      <c r="AG834" s="441"/>
      <c r="AH834" s="441"/>
    </row>
    <row r="835" spans="1:34" ht="12.75" customHeight="1">
      <c r="A835" s="441"/>
      <c r="B835" s="441"/>
      <c r="C835" s="441"/>
      <c r="D835" s="441"/>
      <c r="E835" s="441"/>
      <c r="F835" s="441"/>
      <c r="G835" s="441"/>
      <c r="H835" s="441"/>
      <c r="I835" s="441"/>
      <c r="J835" s="441"/>
      <c r="K835" s="441"/>
      <c r="L835" s="441"/>
      <c r="M835" s="441"/>
      <c r="N835" s="441"/>
      <c r="O835" s="441"/>
      <c r="P835" s="441"/>
      <c r="Q835" s="441"/>
      <c r="R835" s="441"/>
      <c r="S835" s="441"/>
      <c r="T835" s="441"/>
      <c r="U835" s="441"/>
      <c r="V835" s="441"/>
      <c r="W835" s="441"/>
      <c r="X835" s="441"/>
      <c r="Y835" s="441"/>
      <c r="Z835" s="441"/>
      <c r="AA835" s="441"/>
      <c r="AB835" s="441"/>
      <c r="AC835" s="441"/>
      <c r="AD835" s="441"/>
      <c r="AE835" s="441"/>
      <c r="AF835" s="441"/>
      <c r="AG835" s="441"/>
      <c r="AH835" s="441"/>
    </row>
    <row r="836" spans="1:34" ht="12.75" customHeight="1">
      <c r="A836" s="441"/>
      <c r="B836" s="441"/>
      <c r="C836" s="441"/>
      <c r="D836" s="441"/>
      <c r="E836" s="441"/>
      <c r="F836" s="441"/>
      <c r="G836" s="441"/>
      <c r="H836" s="441"/>
      <c r="I836" s="441"/>
      <c r="J836" s="441"/>
      <c r="K836" s="441"/>
      <c r="L836" s="441"/>
      <c r="M836" s="441"/>
      <c r="N836" s="441"/>
      <c r="O836" s="441"/>
      <c r="P836" s="441"/>
      <c r="Q836" s="441"/>
      <c r="R836" s="441"/>
      <c r="S836" s="441"/>
      <c r="T836" s="441"/>
      <c r="U836" s="441"/>
      <c r="V836" s="441"/>
      <c r="W836" s="441"/>
      <c r="X836" s="441"/>
      <c r="Y836" s="441"/>
      <c r="Z836" s="441"/>
      <c r="AA836" s="441"/>
      <c r="AB836" s="441"/>
      <c r="AC836" s="441"/>
      <c r="AD836" s="441"/>
      <c r="AE836" s="441"/>
      <c r="AF836" s="441"/>
      <c r="AG836" s="441"/>
      <c r="AH836" s="441"/>
    </row>
    <row r="837" spans="1:34" ht="12.75" customHeight="1">
      <c r="A837" s="441"/>
      <c r="B837" s="441"/>
      <c r="C837" s="441"/>
      <c r="D837" s="441"/>
      <c r="E837" s="441"/>
      <c r="F837" s="441"/>
      <c r="G837" s="441"/>
      <c r="H837" s="441"/>
      <c r="I837" s="441"/>
      <c r="J837" s="441"/>
      <c r="K837" s="441"/>
      <c r="L837" s="441"/>
      <c r="M837" s="441"/>
      <c r="N837" s="441"/>
      <c r="O837" s="441"/>
      <c r="P837" s="441"/>
      <c r="Q837" s="441"/>
      <c r="R837" s="441"/>
      <c r="S837" s="441"/>
      <c r="T837" s="441"/>
      <c r="U837" s="441"/>
      <c r="V837" s="441"/>
      <c r="W837" s="441"/>
      <c r="X837" s="441"/>
      <c r="Y837" s="441"/>
      <c r="Z837" s="441"/>
      <c r="AA837" s="441"/>
      <c r="AB837" s="441"/>
      <c r="AC837" s="441"/>
      <c r="AD837" s="441"/>
      <c r="AE837" s="441"/>
      <c r="AF837" s="441"/>
      <c r="AG837" s="441"/>
      <c r="AH837" s="441"/>
    </row>
    <row r="838" spans="1:34" ht="12.75" customHeight="1">
      <c r="A838" s="441"/>
      <c r="B838" s="441"/>
      <c r="C838" s="441"/>
      <c r="D838" s="441"/>
      <c r="E838" s="441"/>
      <c r="F838" s="441"/>
      <c r="G838" s="441"/>
      <c r="H838" s="441"/>
      <c r="I838" s="441"/>
      <c r="J838" s="441"/>
      <c r="K838" s="441"/>
      <c r="L838" s="441"/>
      <c r="M838" s="441"/>
      <c r="N838" s="441"/>
      <c r="O838" s="441"/>
      <c r="P838" s="441"/>
      <c r="Q838" s="441"/>
      <c r="R838" s="441"/>
      <c r="S838" s="441"/>
      <c r="T838" s="441"/>
      <c r="U838" s="441"/>
      <c r="V838" s="441"/>
      <c r="W838" s="441"/>
      <c r="X838" s="441"/>
      <c r="Y838" s="441"/>
      <c r="Z838" s="441"/>
      <c r="AA838" s="441"/>
      <c r="AB838" s="441"/>
      <c r="AC838" s="441"/>
      <c r="AD838" s="441"/>
      <c r="AE838" s="441"/>
      <c r="AF838" s="441"/>
      <c r="AG838" s="441"/>
      <c r="AH838" s="441"/>
    </row>
    <row r="839" spans="1:34" ht="12.75" customHeight="1">
      <c r="A839" s="441"/>
      <c r="B839" s="441"/>
      <c r="C839" s="441"/>
      <c r="D839" s="441"/>
      <c r="E839" s="441"/>
      <c r="F839" s="441"/>
      <c r="G839" s="441"/>
      <c r="H839" s="441"/>
      <c r="I839" s="441"/>
      <c r="J839" s="441"/>
      <c r="K839" s="441"/>
      <c r="L839" s="441"/>
      <c r="M839" s="441"/>
      <c r="N839" s="441"/>
      <c r="O839" s="441"/>
      <c r="P839" s="441"/>
      <c r="Q839" s="441"/>
      <c r="R839" s="441"/>
      <c r="S839" s="441"/>
      <c r="T839" s="441"/>
      <c r="U839" s="441"/>
      <c r="V839" s="441"/>
      <c r="W839" s="441"/>
      <c r="X839" s="441"/>
      <c r="Y839" s="441"/>
      <c r="Z839" s="441"/>
      <c r="AA839" s="441"/>
      <c r="AB839" s="441"/>
      <c r="AC839" s="441"/>
      <c r="AD839" s="441"/>
      <c r="AE839" s="441"/>
      <c r="AF839" s="441"/>
      <c r="AG839" s="441"/>
      <c r="AH839" s="441"/>
    </row>
    <row r="840" spans="1:34" ht="12.75" customHeight="1">
      <c r="A840" s="441"/>
      <c r="B840" s="441"/>
      <c r="C840" s="441"/>
      <c r="D840" s="441"/>
      <c r="E840" s="441"/>
      <c r="F840" s="441"/>
      <c r="G840" s="441"/>
      <c r="H840" s="441"/>
      <c r="I840" s="441"/>
      <c r="J840" s="441"/>
      <c r="K840" s="441"/>
      <c r="L840" s="441"/>
      <c r="M840" s="441"/>
      <c r="N840" s="441"/>
      <c r="O840" s="441"/>
      <c r="P840" s="441"/>
      <c r="Q840" s="441"/>
      <c r="R840" s="441"/>
      <c r="S840" s="441"/>
      <c r="T840" s="441"/>
      <c r="U840" s="441"/>
      <c r="V840" s="441"/>
      <c r="W840" s="441"/>
      <c r="X840" s="441"/>
      <c r="Y840" s="441"/>
      <c r="Z840" s="441"/>
      <c r="AA840" s="441"/>
      <c r="AB840" s="441"/>
      <c r="AC840" s="441"/>
      <c r="AD840" s="441"/>
      <c r="AE840" s="441"/>
      <c r="AF840" s="441"/>
      <c r="AG840" s="441"/>
      <c r="AH840" s="441"/>
    </row>
    <row r="841" spans="1:34" ht="12.75" customHeight="1">
      <c r="A841" s="441"/>
      <c r="B841" s="441"/>
      <c r="C841" s="441"/>
      <c r="D841" s="441"/>
      <c r="E841" s="441"/>
      <c r="F841" s="441"/>
      <c r="G841" s="441"/>
      <c r="H841" s="441"/>
      <c r="I841" s="441"/>
      <c r="J841" s="441"/>
      <c r="K841" s="441"/>
      <c r="L841" s="441"/>
      <c r="M841" s="441"/>
      <c r="N841" s="441"/>
      <c r="O841" s="441"/>
      <c r="P841" s="441"/>
      <c r="Q841" s="441"/>
      <c r="R841" s="441"/>
      <c r="S841" s="441"/>
      <c r="T841" s="441"/>
      <c r="U841" s="441"/>
      <c r="V841" s="441"/>
      <c r="W841" s="441"/>
      <c r="X841" s="441"/>
      <c r="Y841" s="441"/>
      <c r="Z841" s="441"/>
      <c r="AA841" s="441"/>
      <c r="AB841" s="441"/>
      <c r="AC841" s="441"/>
      <c r="AD841" s="441"/>
      <c r="AE841" s="441"/>
      <c r="AF841" s="441"/>
      <c r="AG841" s="441"/>
      <c r="AH841" s="441"/>
    </row>
    <row r="842" spans="1:34" ht="12.75" customHeight="1">
      <c r="A842" s="441"/>
      <c r="B842" s="441"/>
      <c r="C842" s="441"/>
      <c r="D842" s="441"/>
      <c r="E842" s="441"/>
      <c r="F842" s="441"/>
      <c r="G842" s="441"/>
      <c r="H842" s="441"/>
      <c r="I842" s="441"/>
      <c r="J842" s="441"/>
      <c r="K842" s="441"/>
      <c r="L842" s="441"/>
      <c r="M842" s="441"/>
      <c r="N842" s="441"/>
      <c r="O842" s="441"/>
      <c r="P842" s="441"/>
      <c r="Q842" s="441"/>
      <c r="R842" s="441"/>
      <c r="S842" s="441"/>
      <c r="T842" s="441"/>
      <c r="U842" s="441"/>
      <c r="V842" s="441"/>
      <c r="W842" s="441"/>
      <c r="X842" s="441"/>
      <c r="Y842" s="441"/>
      <c r="Z842" s="441"/>
      <c r="AA842" s="441"/>
      <c r="AB842" s="441"/>
      <c r="AC842" s="441"/>
      <c r="AD842" s="441"/>
      <c r="AE842" s="441"/>
      <c r="AF842" s="441"/>
      <c r="AG842" s="441"/>
      <c r="AH842" s="441"/>
    </row>
    <row r="843" spans="1:34" ht="12.75" customHeight="1">
      <c r="A843" s="441"/>
      <c r="B843" s="441"/>
      <c r="C843" s="441"/>
      <c r="D843" s="441"/>
      <c r="E843" s="441"/>
      <c r="F843" s="441"/>
      <c r="G843" s="441"/>
      <c r="H843" s="441"/>
      <c r="I843" s="441"/>
      <c r="J843" s="441"/>
      <c r="K843" s="441"/>
      <c r="L843" s="441"/>
      <c r="M843" s="441"/>
      <c r="N843" s="441"/>
      <c r="O843" s="441"/>
      <c r="P843" s="441"/>
      <c r="Q843" s="441"/>
      <c r="R843" s="441"/>
      <c r="S843" s="441"/>
      <c r="T843" s="441"/>
      <c r="U843" s="441"/>
      <c r="V843" s="441"/>
      <c r="W843" s="441"/>
      <c r="X843" s="441"/>
      <c r="Y843" s="441"/>
      <c r="Z843" s="441"/>
      <c r="AA843" s="441"/>
      <c r="AB843" s="441"/>
      <c r="AC843" s="441"/>
      <c r="AD843" s="441"/>
      <c r="AE843" s="441"/>
      <c r="AF843" s="441"/>
      <c r="AG843" s="441"/>
      <c r="AH843" s="441"/>
    </row>
    <row r="844" spans="1:34" ht="12.75" customHeight="1">
      <c r="A844" s="441"/>
      <c r="B844" s="441"/>
      <c r="C844" s="441"/>
      <c r="D844" s="441"/>
      <c r="E844" s="441"/>
      <c r="F844" s="441"/>
      <c r="G844" s="441"/>
      <c r="H844" s="441"/>
      <c r="I844" s="441"/>
      <c r="J844" s="441"/>
      <c r="K844" s="441"/>
      <c r="L844" s="441"/>
      <c r="M844" s="441"/>
      <c r="N844" s="441"/>
      <c r="O844" s="441"/>
      <c r="P844" s="441"/>
      <c r="Q844" s="441"/>
      <c r="R844" s="441"/>
      <c r="S844" s="441"/>
      <c r="T844" s="441"/>
      <c r="U844" s="441"/>
      <c r="V844" s="441"/>
      <c r="W844" s="441"/>
      <c r="X844" s="441"/>
      <c r="Y844" s="441"/>
      <c r="Z844" s="441"/>
      <c r="AA844" s="441"/>
      <c r="AB844" s="441"/>
      <c r="AC844" s="441"/>
      <c r="AD844" s="441"/>
      <c r="AE844" s="441"/>
      <c r="AF844" s="441"/>
      <c r="AG844" s="441"/>
      <c r="AH844" s="441"/>
    </row>
    <row r="845" spans="1:34" ht="12.75" customHeight="1">
      <c r="A845" s="441"/>
      <c r="B845" s="441"/>
      <c r="C845" s="441"/>
      <c r="D845" s="441"/>
      <c r="E845" s="441"/>
      <c r="F845" s="441"/>
      <c r="G845" s="441"/>
      <c r="H845" s="441"/>
      <c r="I845" s="441"/>
      <c r="J845" s="441"/>
      <c r="K845" s="441"/>
      <c r="L845" s="441"/>
      <c r="M845" s="441"/>
      <c r="N845" s="441"/>
      <c r="O845" s="441"/>
      <c r="P845" s="441"/>
      <c r="Q845" s="441"/>
      <c r="R845" s="441"/>
      <c r="S845" s="441"/>
      <c r="T845" s="441"/>
      <c r="U845" s="441"/>
      <c r="V845" s="441"/>
      <c r="W845" s="441"/>
      <c r="X845" s="441"/>
      <c r="Y845" s="441"/>
      <c r="Z845" s="441"/>
      <c r="AA845" s="441"/>
      <c r="AB845" s="441"/>
      <c r="AC845" s="441"/>
      <c r="AD845" s="441"/>
      <c r="AE845" s="441"/>
      <c r="AF845" s="441"/>
      <c r="AG845" s="441"/>
      <c r="AH845" s="441"/>
    </row>
    <row r="846" spans="1:34" ht="12.75" customHeight="1">
      <c r="A846" s="441"/>
      <c r="B846" s="441"/>
      <c r="C846" s="441"/>
      <c r="D846" s="441"/>
      <c r="E846" s="441"/>
      <c r="F846" s="441"/>
      <c r="G846" s="441"/>
      <c r="H846" s="441"/>
      <c r="I846" s="441"/>
      <c r="J846" s="441"/>
      <c r="K846" s="441"/>
      <c r="L846" s="441"/>
      <c r="M846" s="441"/>
      <c r="N846" s="441"/>
      <c r="O846" s="441"/>
      <c r="P846" s="441"/>
      <c r="Q846" s="441"/>
      <c r="R846" s="441"/>
      <c r="S846" s="441"/>
      <c r="T846" s="441"/>
      <c r="U846" s="441"/>
      <c r="V846" s="441"/>
      <c r="W846" s="441"/>
      <c r="X846" s="441"/>
      <c r="Y846" s="441"/>
      <c r="Z846" s="441"/>
      <c r="AA846" s="441"/>
      <c r="AB846" s="441"/>
      <c r="AC846" s="441"/>
      <c r="AD846" s="441"/>
      <c r="AE846" s="441"/>
      <c r="AF846" s="441"/>
      <c r="AG846" s="441"/>
      <c r="AH846" s="441"/>
    </row>
    <row r="847" spans="1:34" ht="12.75" customHeight="1">
      <c r="A847" s="441"/>
      <c r="B847" s="441"/>
      <c r="C847" s="441"/>
      <c r="D847" s="441"/>
      <c r="E847" s="441"/>
      <c r="F847" s="441"/>
      <c r="G847" s="441"/>
      <c r="H847" s="441"/>
      <c r="I847" s="441"/>
      <c r="J847" s="441"/>
      <c r="K847" s="441"/>
      <c r="L847" s="441"/>
      <c r="M847" s="441"/>
      <c r="N847" s="441"/>
      <c r="O847" s="441"/>
      <c r="P847" s="441"/>
      <c r="Q847" s="441"/>
      <c r="R847" s="441"/>
      <c r="S847" s="441"/>
      <c r="T847" s="441"/>
      <c r="U847" s="441"/>
      <c r="V847" s="441"/>
      <c r="W847" s="441"/>
      <c r="X847" s="441"/>
      <c r="Y847" s="441"/>
      <c r="Z847" s="441"/>
      <c r="AA847" s="441"/>
      <c r="AB847" s="441"/>
      <c r="AC847" s="441"/>
      <c r="AD847" s="441"/>
      <c r="AE847" s="441"/>
      <c r="AF847" s="441"/>
      <c r="AG847" s="441"/>
      <c r="AH847" s="441"/>
    </row>
    <row r="848" spans="1:34" ht="12.75" customHeight="1">
      <c r="A848" s="441"/>
      <c r="B848" s="441"/>
      <c r="C848" s="441"/>
      <c r="D848" s="441"/>
      <c r="E848" s="441"/>
      <c r="F848" s="441"/>
      <c r="G848" s="441"/>
      <c r="H848" s="441"/>
      <c r="I848" s="441"/>
      <c r="J848" s="441"/>
      <c r="K848" s="441"/>
      <c r="L848" s="441"/>
      <c r="M848" s="441"/>
      <c r="N848" s="441"/>
      <c r="O848" s="441"/>
      <c r="P848" s="441"/>
      <c r="Q848" s="441"/>
      <c r="R848" s="441"/>
      <c r="S848" s="441"/>
      <c r="T848" s="441"/>
      <c r="U848" s="441"/>
      <c r="V848" s="441"/>
      <c r="W848" s="441"/>
      <c r="X848" s="441"/>
      <c r="Y848" s="441"/>
      <c r="Z848" s="441"/>
      <c r="AA848" s="441"/>
      <c r="AB848" s="441"/>
      <c r="AC848" s="441"/>
      <c r="AD848" s="441"/>
      <c r="AE848" s="441"/>
      <c r="AF848" s="441"/>
      <c r="AG848" s="441"/>
      <c r="AH848" s="441"/>
    </row>
    <row r="849" spans="1:34" ht="12.75" customHeight="1">
      <c r="A849" s="441"/>
      <c r="B849" s="441"/>
      <c r="C849" s="441"/>
      <c r="D849" s="441"/>
      <c r="E849" s="441"/>
      <c r="F849" s="441"/>
      <c r="G849" s="441"/>
      <c r="H849" s="441"/>
      <c r="I849" s="441"/>
      <c r="J849" s="441"/>
      <c r="K849" s="441"/>
      <c r="L849" s="441"/>
      <c r="M849" s="441"/>
      <c r="N849" s="441"/>
      <c r="O849" s="441"/>
      <c r="P849" s="441"/>
      <c r="Q849" s="441"/>
      <c r="R849" s="441"/>
      <c r="S849" s="441"/>
      <c r="T849" s="441"/>
      <c r="U849" s="441"/>
      <c r="V849" s="441"/>
      <c r="W849" s="441"/>
      <c r="X849" s="441"/>
      <c r="Y849" s="441"/>
      <c r="Z849" s="441"/>
      <c r="AA849" s="441"/>
      <c r="AB849" s="441"/>
      <c r="AC849" s="441"/>
      <c r="AD849" s="441"/>
      <c r="AE849" s="441"/>
      <c r="AF849" s="441"/>
      <c r="AG849" s="441"/>
      <c r="AH849" s="441"/>
    </row>
    <row r="850" spans="1:34" ht="12.75" customHeight="1">
      <c r="A850" s="441"/>
      <c r="B850" s="441"/>
      <c r="C850" s="441"/>
      <c r="D850" s="441"/>
      <c r="E850" s="441"/>
      <c r="F850" s="441"/>
      <c r="G850" s="441"/>
      <c r="H850" s="441"/>
      <c r="I850" s="441"/>
      <c r="J850" s="441"/>
      <c r="K850" s="441"/>
      <c r="L850" s="441"/>
      <c r="M850" s="441"/>
      <c r="N850" s="441"/>
      <c r="O850" s="441"/>
      <c r="P850" s="441"/>
      <c r="Q850" s="441"/>
      <c r="R850" s="441"/>
      <c r="S850" s="441"/>
      <c r="T850" s="441"/>
      <c r="U850" s="441"/>
      <c r="V850" s="441"/>
      <c r="W850" s="441"/>
      <c r="X850" s="441"/>
      <c r="Y850" s="441"/>
      <c r="Z850" s="441"/>
      <c r="AA850" s="441"/>
      <c r="AB850" s="441"/>
      <c r="AC850" s="441"/>
      <c r="AD850" s="441"/>
      <c r="AE850" s="441"/>
      <c r="AF850" s="441"/>
      <c r="AG850" s="441"/>
      <c r="AH850" s="441"/>
    </row>
    <row r="851" spans="1:34" ht="12.75" customHeight="1">
      <c r="A851" s="441"/>
      <c r="B851" s="441"/>
      <c r="C851" s="441"/>
      <c r="D851" s="441"/>
      <c r="E851" s="441"/>
      <c r="F851" s="441"/>
      <c r="G851" s="441"/>
      <c r="H851" s="441"/>
      <c r="I851" s="441"/>
      <c r="J851" s="441"/>
      <c r="K851" s="441"/>
      <c r="L851" s="441"/>
      <c r="M851" s="441"/>
      <c r="N851" s="441"/>
      <c r="O851" s="441"/>
      <c r="P851" s="441"/>
      <c r="Q851" s="441"/>
      <c r="R851" s="441"/>
      <c r="S851" s="441"/>
      <c r="T851" s="441"/>
      <c r="U851" s="441"/>
      <c r="V851" s="441"/>
      <c r="W851" s="441"/>
      <c r="X851" s="441"/>
      <c r="Y851" s="441"/>
      <c r="Z851" s="441"/>
      <c r="AA851" s="441"/>
      <c r="AB851" s="441"/>
      <c r="AC851" s="441"/>
      <c r="AD851" s="441"/>
      <c r="AE851" s="441"/>
      <c r="AF851" s="441"/>
      <c r="AG851" s="441"/>
      <c r="AH851" s="441"/>
    </row>
    <row r="852" spans="1:34" ht="12.75" customHeight="1">
      <c r="A852" s="441"/>
      <c r="B852" s="441"/>
      <c r="C852" s="441"/>
      <c r="D852" s="441"/>
      <c r="E852" s="441"/>
      <c r="F852" s="441"/>
      <c r="G852" s="441"/>
      <c r="H852" s="441"/>
      <c r="I852" s="441"/>
      <c r="J852" s="441"/>
      <c r="K852" s="441"/>
      <c r="L852" s="441"/>
      <c r="M852" s="441"/>
      <c r="N852" s="441"/>
      <c r="O852" s="441"/>
      <c r="P852" s="441"/>
      <c r="Q852" s="441"/>
      <c r="R852" s="441"/>
      <c r="S852" s="441"/>
      <c r="T852" s="441"/>
      <c r="U852" s="441"/>
      <c r="V852" s="441"/>
      <c r="W852" s="441"/>
      <c r="X852" s="441"/>
      <c r="Y852" s="441"/>
      <c r="Z852" s="441"/>
      <c r="AA852" s="441"/>
      <c r="AB852" s="441"/>
      <c r="AC852" s="441"/>
      <c r="AD852" s="441"/>
      <c r="AE852" s="441"/>
      <c r="AF852" s="441"/>
      <c r="AG852" s="441"/>
      <c r="AH852" s="441"/>
    </row>
    <row r="853" spans="1:34" ht="12.75" customHeight="1">
      <c r="A853" s="441"/>
      <c r="B853" s="441"/>
      <c r="C853" s="441"/>
      <c r="D853" s="441"/>
      <c r="E853" s="441"/>
      <c r="F853" s="441"/>
      <c r="G853" s="441"/>
      <c r="H853" s="441"/>
      <c r="I853" s="441"/>
      <c r="J853" s="441"/>
      <c r="K853" s="441"/>
      <c r="L853" s="441"/>
      <c r="M853" s="441"/>
      <c r="N853" s="441"/>
      <c r="O853" s="441"/>
      <c r="P853" s="441"/>
      <c r="Q853" s="441"/>
      <c r="R853" s="441"/>
      <c r="S853" s="441"/>
      <c r="T853" s="441"/>
      <c r="U853" s="441"/>
      <c r="V853" s="441"/>
      <c r="W853" s="441"/>
      <c r="X853" s="441"/>
      <c r="Y853" s="441"/>
      <c r="Z853" s="441"/>
      <c r="AA853" s="441"/>
      <c r="AB853" s="441"/>
      <c r="AC853" s="441"/>
      <c r="AD853" s="441"/>
      <c r="AE853" s="441"/>
      <c r="AF853" s="441"/>
      <c r="AG853" s="441"/>
      <c r="AH853" s="441"/>
    </row>
    <row r="854" spans="1:34" ht="12.75" customHeight="1">
      <c r="A854" s="441"/>
      <c r="B854" s="441"/>
      <c r="C854" s="441"/>
      <c r="D854" s="441"/>
      <c r="E854" s="441"/>
      <c r="F854" s="441"/>
      <c r="G854" s="441"/>
      <c r="H854" s="441"/>
      <c r="I854" s="441"/>
      <c r="J854" s="441"/>
      <c r="K854" s="441"/>
      <c r="L854" s="441"/>
      <c r="M854" s="441"/>
      <c r="N854" s="441"/>
      <c r="O854" s="441"/>
      <c r="P854" s="441"/>
      <c r="Q854" s="441"/>
      <c r="R854" s="441"/>
      <c r="S854" s="441"/>
      <c r="T854" s="441"/>
      <c r="U854" s="441"/>
      <c r="V854" s="441"/>
      <c r="W854" s="441"/>
      <c r="X854" s="441"/>
      <c r="Y854" s="441"/>
      <c r="Z854" s="441"/>
      <c r="AA854" s="441"/>
      <c r="AB854" s="441"/>
      <c r="AC854" s="441"/>
      <c r="AD854" s="441"/>
      <c r="AE854" s="441"/>
      <c r="AF854" s="441"/>
      <c r="AG854" s="441"/>
      <c r="AH854" s="441"/>
    </row>
    <row r="855" spans="1:34" ht="12.75" customHeight="1">
      <c r="A855" s="441"/>
      <c r="B855" s="441"/>
      <c r="C855" s="441"/>
      <c r="D855" s="441"/>
      <c r="E855" s="441"/>
      <c r="F855" s="441"/>
      <c r="G855" s="441"/>
      <c r="H855" s="441"/>
      <c r="I855" s="441"/>
      <c r="J855" s="441"/>
      <c r="K855" s="441"/>
      <c r="L855" s="441"/>
      <c r="M855" s="441"/>
      <c r="N855" s="441"/>
      <c r="O855" s="441"/>
      <c r="P855" s="441"/>
      <c r="Q855" s="441"/>
      <c r="R855" s="441"/>
      <c r="S855" s="441"/>
      <c r="T855" s="441"/>
      <c r="U855" s="441"/>
      <c r="V855" s="441"/>
      <c r="W855" s="441"/>
      <c r="X855" s="441"/>
      <c r="Y855" s="441"/>
      <c r="Z855" s="441"/>
      <c r="AA855" s="441"/>
      <c r="AB855" s="441"/>
      <c r="AC855" s="441"/>
      <c r="AD855" s="441"/>
      <c r="AE855" s="441"/>
      <c r="AF855" s="441"/>
      <c r="AG855" s="441"/>
      <c r="AH855" s="441"/>
    </row>
    <row r="856" spans="1:34" ht="12.75" customHeight="1">
      <c r="A856" s="441"/>
      <c r="B856" s="441"/>
      <c r="C856" s="441"/>
      <c r="D856" s="441"/>
      <c r="E856" s="441"/>
      <c r="F856" s="441"/>
      <c r="G856" s="441"/>
      <c r="H856" s="441"/>
      <c r="I856" s="441"/>
      <c r="J856" s="441"/>
      <c r="K856" s="441"/>
      <c r="L856" s="441"/>
      <c r="M856" s="441"/>
      <c r="N856" s="441"/>
      <c r="O856" s="441"/>
      <c r="P856" s="441"/>
      <c r="Q856" s="441"/>
      <c r="R856" s="441"/>
      <c r="S856" s="441"/>
      <c r="T856" s="441"/>
      <c r="U856" s="441"/>
      <c r="V856" s="441"/>
      <c r="W856" s="441"/>
      <c r="X856" s="441"/>
      <c r="Y856" s="441"/>
      <c r="Z856" s="441"/>
      <c r="AA856" s="441"/>
      <c r="AB856" s="441"/>
      <c r="AC856" s="441"/>
      <c r="AD856" s="441"/>
      <c r="AE856" s="441"/>
      <c r="AF856" s="441"/>
      <c r="AG856" s="441"/>
      <c r="AH856" s="441"/>
    </row>
    <row r="857" spans="1:34" ht="12.75" customHeight="1">
      <c r="A857" s="441"/>
      <c r="B857" s="441"/>
      <c r="C857" s="441"/>
      <c r="D857" s="441"/>
      <c r="E857" s="441"/>
      <c r="F857" s="441"/>
      <c r="G857" s="441"/>
      <c r="H857" s="441"/>
      <c r="I857" s="441"/>
      <c r="J857" s="441"/>
      <c r="K857" s="441"/>
      <c r="L857" s="441"/>
      <c r="M857" s="441"/>
      <c r="N857" s="441"/>
      <c r="O857" s="441"/>
      <c r="P857" s="441"/>
      <c r="Q857" s="441"/>
      <c r="R857" s="441"/>
      <c r="S857" s="441"/>
      <c r="T857" s="441"/>
      <c r="U857" s="441"/>
      <c r="V857" s="441"/>
      <c r="W857" s="441"/>
      <c r="X857" s="441"/>
      <c r="Y857" s="441"/>
      <c r="Z857" s="441"/>
      <c r="AA857" s="441"/>
      <c r="AB857" s="441"/>
      <c r="AC857" s="441"/>
      <c r="AD857" s="441"/>
      <c r="AE857" s="441"/>
      <c r="AF857" s="441"/>
      <c r="AG857" s="441"/>
      <c r="AH857" s="441"/>
    </row>
    <row r="858" spans="1:34" ht="12.75" customHeight="1">
      <c r="A858" s="441"/>
      <c r="B858" s="441"/>
      <c r="C858" s="441"/>
      <c r="D858" s="441"/>
      <c r="E858" s="441"/>
      <c r="F858" s="441"/>
      <c r="G858" s="441"/>
      <c r="H858" s="441"/>
      <c r="I858" s="441"/>
      <c r="J858" s="441"/>
      <c r="K858" s="441"/>
      <c r="L858" s="441"/>
      <c r="M858" s="441"/>
      <c r="N858" s="441"/>
      <c r="O858" s="441"/>
      <c r="P858" s="441"/>
      <c r="Q858" s="441"/>
      <c r="R858" s="441"/>
      <c r="S858" s="441"/>
      <c r="T858" s="441"/>
      <c r="U858" s="441"/>
      <c r="V858" s="441"/>
      <c r="W858" s="441"/>
      <c r="X858" s="441"/>
      <c r="Y858" s="441"/>
      <c r="Z858" s="441"/>
      <c r="AA858" s="441"/>
      <c r="AB858" s="441"/>
      <c r="AC858" s="441"/>
      <c r="AD858" s="441"/>
      <c r="AE858" s="441"/>
      <c r="AF858" s="441"/>
      <c r="AG858" s="441"/>
      <c r="AH858" s="441"/>
    </row>
    <row r="859" spans="1:34" ht="12.75" customHeight="1">
      <c r="A859" s="441"/>
      <c r="B859" s="441"/>
      <c r="C859" s="441"/>
      <c r="D859" s="441"/>
      <c r="E859" s="441"/>
      <c r="F859" s="441"/>
      <c r="G859" s="441"/>
      <c r="H859" s="441"/>
      <c r="I859" s="441"/>
      <c r="J859" s="441"/>
      <c r="K859" s="441"/>
      <c r="L859" s="441"/>
      <c r="M859" s="441"/>
      <c r="N859" s="441"/>
      <c r="O859" s="441"/>
      <c r="P859" s="441"/>
      <c r="Q859" s="441"/>
      <c r="R859" s="441"/>
      <c r="S859" s="441"/>
      <c r="T859" s="441"/>
      <c r="U859" s="441"/>
      <c r="V859" s="441"/>
      <c r="W859" s="441"/>
      <c r="X859" s="441"/>
      <c r="Y859" s="441"/>
      <c r="Z859" s="441"/>
      <c r="AA859" s="441"/>
      <c r="AB859" s="441"/>
      <c r="AC859" s="441"/>
      <c r="AD859" s="441"/>
      <c r="AE859" s="441"/>
      <c r="AF859" s="441"/>
      <c r="AG859" s="441"/>
      <c r="AH859" s="441"/>
    </row>
    <row r="860" spans="1:34" ht="12.75" customHeight="1">
      <c r="A860" s="441"/>
      <c r="B860" s="441"/>
      <c r="C860" s="441"/>
      <c r="D860" s="441"/>
      <c r="E860" s="441"/>
      <c r="F860" s="441"/>
      <c r="G860" s="441"/>
      <c r="H860" s="441"/>
      <c r="I860" s="441"/>
      <c r="J860" s="441"/>
      <c r="K860" s="441"/>
      <c r="L860" s="441"/>
      <c r="M860" s="441"/>
      <c r="N860" s="441"/>
      <c r="O860" s="441"/>
      <c r="P860" s="441"/>
      <c r="Q860" s="441"/>
      <c r="R860" s="441"/>
      <c r="S860" s="441"/>
      <c r="T860" s="441"/>
      <c r="U860" s="441"/>
      <c r="V860" s="441"/>
      <c r="W860" s="441"/>
      <c r="X860" s="441"/>
      <c r="Y860" s="441"/>
      <c r="Z860" s="441"/>
      <c r="AA860" s="441"/>
      <c r="AB860" s="441"/>
      <c r="AC860" s="441"/>
      <c r="AD860" s="441"/>
      <c r="AE860" s="441"/>
      <c r="AF860" s="441"/>
      <c r="AG860" s="441"/>
      <c r="AH860" s="441"/>
    </row>
    <row r="861" spans="1:34" ht="12.75" customHeight="1">
      <c r="A861" s="441"/>
      <c r="B861" s="441"/>
      <c r="C861" s="441"/>
      <c r="D861" s="441"/>
      <c r="E861" s="441"/>
      <c r="F861" s="441"/>
      <c r="G861" s="441"/>
      <c r="H861" s="441"/>
      <c r="I861" s="441"/>
      <c r="J861" s="441"/>
      <c r="K861" s="441"/>
      <c r="L861" s="441"/>
      <c r="M861" s="441"/>
      <c r="N861" s="441"/>
      <c r="O861" s="441"/>
      <c r="P861" s="441"/>
      <c r="Q861" s="441"/>
      <c r="R861" s="441"/>
      <c r="S861" s="441"/>
      <c r="T861" s="441"/>
      <c r="U861" s="441"/>
      <c r="V861" s="441"/>
      <c r="W861" s="441"/>
      <c r="X861" s="441"/>
      <c r="Y861" s="441"/>
      <c r="Z861" s="441"/>
      <c r="AA861" s="441"/>
      <c r="AB861" s="441"/>
      <c r="AC861" s="441"/>
      <c r="AD861" s="441"/>
      <c r="AE861" s="441"/>
      <c r="AF861" s="441"/>
      <c r="AG861" s="441"/>
      <c r="AH861" s="441"/>
    </row>
    <row r="862" spans="1:34" ht="12.75" customHeight="1">
      <c r="A862" s="441"/>
      <c r="B862" s="441"/>
      <c r="C862" s="441"/>
      <c r="D862" s="441"/>
      <c r="E862" s="441"/>
      <c r="F862" s="441"/>
      <c r="G862" s="441"/>
      <c r="H862" s="441"/>
      <c r="I862" s="441"/>
      <c r="J862" s="441"/>
      <c r="K862" s="441"/>
      <c r="L862" s="441"/>
      <c r="M862" s="441"/>
      <c r="N862" s="441"/>
      <c r="O862" s="441"/>
      <c r="P862" s="441"/>
      <c r="Q862" s="441"/>
      <c r="R862" s="441"/>
      <c r="S862" s="441"/>
      <c r="T862" s="441"/>
      <c r="U862" s="441"/>
      <c r="V862" s="441"/>
      <c r="W862" s="441"/>
      <c r="X862" s="441"/>
      <c r="Y862" s="441"/>
      <c r="Z862" s="441"/>
      <c r="AA862" s="441"/>
      <c r="AB862" s="441"/>
      <c r="AC862" s="441"/>
      <c r="AD862" s="441"/>
      <c r="AE862" s="441"/>
      <c r="AF862" s="441"/>
      <c r="AG862" s="441"/>
      <c r="AH862" s="441"/>
    </row>
    <row r="863" spans="1:34" ht="12.75" customHeight="1">
      <c r="A863" s="441"/>
      <c r="B863" s="441"/>
      <c r="C863" s="441"/>
      <c r="D863" s="441"/>
      <c r="E863" s="441"/>
      <c r="F863" s="441"/>
      <c r="G863" s="441"/>
      <c r="H863" s="441"/>
      <c r="I863" s="441"/>
      <c r="J863" s="441"/>
      <c r="K863" s="441"/>
      <c r="L863" s="441"/>
      <c r="M863" s="441"/>
      <c r="N863" s="441"/>
      <c r="O863" s="441"/>
      <c r="P863" s="441"/>
      <c r="Q863" s="441"/>
      <c r="R863" s="441"/>
      <c r="S863" s="441"/>
      <c r="T863" s="441"/>
      <c r="U863" s="441"/>
      <c r="V863" s="441"/>
      <c r="W863" s="441"/>
      <c r="X863" s="441"/>
      <c r="Y863" s="441"/>
      <c r="Z863" s="441"/>
      <c r="AA863" s="441"/>
      <c r="AB863" s="441"/>
      <c r="AC863" s="441"/>
      <c r="AD863" s="441"/>
      <c r="AE863" s="441"/>
      <c r="AF863" s="441"/>
      <c r="AG863" s="441"/>
      <c r="AH863" s="441"/>
    </row>
    <row r="864" spans="1:34" ht="12.75" customHeight="1">
      <c r="A864" s="441"/>
      <c r="B864" s="441"/>
      <c r="C864" s="441"/>
      <c r="D864" s="441"/>
      <c r="E864" s="441"/>
      <c r="F864" s="441"/>
      <c r="G864" s="441"/>
      <c r="H864" s="441"/>
      <c r="I864" s="441"/>
      <c r="J864" s="441"/>
      <c r="K864" s="441"/>
      <c r="L864" s="441"/>
      <c r="M864" s="441"/>
      <c r="N864" s="441"/>
      <c r="O864" s="441"/>
      <c r="P864" s="441"/>
      <c r="Q864" s="441"/>
      <c r="R864" s="441"/>
      <c r="S864" s="441"/>
      <c r="T864" s="441"/>
      <c r="U864" s="441"/>
      <c r="V864" s="441"/>
      <c r="W864" s="441"/>
      <c r="X864" s="441"/>
      <c r="Y864" s="441"/>
      <c r="Z864" s="441"/>
      <c r="AA864" s="441"/>
      <c r="AB864" s="441"/>
      <c r="AC864" s="441"/>
      <c r="AD864" s="441"/>
      <c r="AE864" s="441"/>
      <c r="AF864" s="441"/>
      <c r="AG864" s="441"/>
      <c r="AH864" s="441"/>
    </row>
    <row r="865" spans="1:34" ht="12.75" customHeight="1">
      <c r="A865" s="441"/>
      <c r="B865" s="441"/>
      <c r="C865" s="441"/>
      <c r="D865" s="441"/>
      <c r="E865" s="441"/>
      <c r="F865" s="441"/>
      <c r="G865" s="441"/>
      <c r="H865" s="441"/>
      <c r="I865" s="441"/>
      <c r="J865" s="441"/>
      <c r="K865" s="441"/>
      <c r="L865" s="441"/>
      <c r="M865" s="441"/>
      <c r="N865" s="441"/>
      <c r="O865" s="441"/>
      <c r="P865" s="441"/>
      <c r="Q865" s="441"/>
      <c r="R865" s="441"/>
      <c r="S865" s="441"/>
      <c r="T865" s="441"/>
      <c r="U865" s="441"/>
      <c r="V865" s="441"/>
      <c r="W865" s="441"/>
      <c r="X865" s="441"/>
      <c r="Y865" s="441"/>
      <c r="Z865" s="441"/>
      <c r="AA865" s="441"/>
      <c r="AB865" s="441"/>
      <c r="AC865" s="441"/>
      <c r="AD865" s="441"/>
      <c r="AE865" s="441"/>
      <c r="AF865" s="441"/>
      <c r="AG865" s="441"/>
      <c r="AH865" s="441"/>
    </row>
    <row r="866" spans="1:34" ht="12.75" customHeight="1">
      <c r="A866" s="441"/>
      <c r="B866" s="441"/>
      <c r="C866" s="441"/>
      <c r="D866" s="441"/>
      <c r="E866" s="441"/>
      <c r="F866" s="441"/>
      <c r="G866" s="441"/>
      <c r="H866" s="441"/>
      <c r="I866" s="441"/>
      <c r="J866" s="441"/>
      <c r="K866" s="441"/>
      <c r="L866" s="441"/>
      <c r="M866" s="441"/>
      <c r="N866" s="441"/>
      <c r="O866" s="441"/>
      <c r="P866" s="441"/>
      <c r="Q866" s="441"/>
      <c r="R866" s="441"/>
      <c r="S866" s="441"/>
      <c r="T866" s="441"/>
      <c r="U866" s="441"/>
      <c r="V866" s="441"/>
      <c r="W866" s="441"/>
      <c r="X866" s="441"/>
      <c r="Y866" s="441"/>
      <c r="Z866" s="441"/>
      <c r="AA866" s="441"/>
      <c r="AB866" s="441"/>
      <c r="AC866" s="441"/>
      <c r="AD866" s="441"/>
      <c r="AE866" s="441"/>
      <c r="AF866" s="441"/>
      <c r="AG866" s="441"/>
      <c r="AH866" s="441"/>
    </row>
    <row r="867" spans="1:34" ht="12.75" customHeight="1">
      <c r="A867" s="441"/>
      <c r="B867" s="441"/>
      <c r="C867" s="441"/>
      <c r="D867" s="441"/>
      <c r="E867" s="441"/>
      <c r="F867" s="441"/>
      <c r="G867" s="441"/>
      <c r="H867" s="441"/>
      <c r="I867" s="441"/>
      <c r="J867" s="441"/>
      <c r="K867" s="441"/>
      <c r="L867" s="441"/>
      <c r="M867" s="441"/>
      <c r="N867" s="441"/>
      <c r="O867" s="441"/>
      <c r="P867" s="441"/>
      <c r="Q867" s="441"/>
      <c r="R867" s="441"/>
      <c r="S867" s="441"/>
      <c r="T867" s="441"/>
      <c r="U867" s="441"/>
      <c r="V867" s="441"/>
      <c r="W867" s="441"/>
      <c r="X867" s="441"/>
      <c r="Y867" s="441"/>
      <c r="Z867" s="441"/>
      <c r="AA867" s="441"/>
      <c r="AB867" s="441"/>
      <c r="AC867" s="441"/>
      <c r="AD867" s="441"/>
      <c r="AE867" s="441"/>
      <c r="AF867" s="441"/>
      <c r="AG867" s="441"/>
      <c r="AH867" s="441"/>
    </row>
    <row r="868" spans="1:34" ht="12.75" customHeight="1">
      <c r="A868" s="441"/>
      <c r="B868" s="441"/>
      <c r="C868" s="441"/>
      <c r="D868" s="441"/>
      <c r="E868" s="441"/>
      <c r="F868" s="441"/>
      <c r="G868" s="441"/>
      <c r="H868" s="441"/>
      <c r="I868" s="441"/>
      <c r="J868" s="441"/>
      <c r="K868" s="441"/>
      <c r="L868" s="441"/>
      <c r="M868" s="441"/>
      <c r="N868" s="441"/>
      <c r="O868" s="441"/>
      <c r="P868" s="441"/>
      <c r="Q868" s="441"/>
      <c r="R868" s="441"/>
      <c r="S868" s="441"/>
      <c r="T868" s="441"/>
      <c r="U868" s="441"/>
      <c r="V868" s="441"/>
      <c r="W868" s="441"/>
      <c r="X868" s="441"/>
      <c r="Y868" s="441"/>
      <c r="Z868" s="441"/>
      <c r="AA868" s="441"/>
      <c r="AB868" s="441"/>
      <c r="AC868" s="441"/>
      <c r="AD868" s="441"/>
      <c r="AE868" s="441"/>
      <c r="AF868" s="441"/>
      <c r="AG868" s="441"/>
      <c r="AH868" s="441"/>
    </row>
    <row r="869" spans="1:34" ht="12.75" customHeight="1">
      <c r="A869" s="441"/>
      <c r="B869" s="441"/>
      <c r="C869" s="441"/>
      <c r="D869" s="441"/>
      <c r="E869" s="441"/>
      <c r="F869" s="441"/>
      <c r="G869" s="441"/>
      <c r="H869" s="441"/>
      <c r="I869" s="441"/>
      <c r="J869" s="441"/>
      <c r="K869" s="441"/>
      <c r="L869" s="441"/>
      <c r="M869" s="441"/>
      <c r="N869" s="441"/>
      <c r="O869" s="441"/>
      <c r="P869" s="441"/>
      <c r="Q869" s="441"/>
      <c r="R869" s="441"/>
      <c r="S869" s="441"/>
      <c r="T869" s="441"/>
      <c r="U869" s="441"/>
      <c r="V869" s="441"/>
      <c r="W869" s="441"/>
      <c r="X869" s="441"/>
      <c r="Y869" s="441"/>
      <c r="Z869" s="441"/>
      <c r="AA869" s="441"/>
      <c r="AB869" s="441"/>
      <c r="AC869" s="441"/>
      <c r="AD869" s="441"/>
      <c r="AE869" s="441"/>
      <c r="AF869" s="441"/>
      <c r="AG869" s="441"/>
      <c r="AH869" s="441"/>
    </row>
    <row r="870" spans="1:34" ht="12.75" customHeight="1">
      <c r="A870" s="441"/>
      <c r="B870" s="441"/>
      <c r="C870" s="441"/>
      <c r="D870" s="441"/>
      <c r="E870" s="441"/>
      <c r="F870" s="441"/>
      <c r="G870" s="441"/>
      <c r="H870" s="441"/>
      <c r="I870" s="441"/>
      <c r="J870" s="441"/>
      <c r="K870" s="441"/>
      <c r="L870" s="441"/>
      <c r="M870" s="441"/>
      <c r="N870" s="441"/>
      <c r="O870" s="441"/>
      <c r="P870" s="441"/>
      <c r="Q870" s="441"/>
      <c r="R870" s="441"/>
      <c r="S870" s="441"/>
      <c r="T870" s="441"/>
      <c r="U870" s="441"/>
      <c r="V870" s="441"/>
      <c r="W870" s="441"/>
      <c r="X870" s="441"/>
      <c r="Y870" s="441"/>
      <c r="Z870" s="441"/>
      <c r="AA870" s="441"/>
      <c r="AB870" s="441"/>
      <c r="AC870" s="441"/>
      <c r="AD870" s="441"/>
      <c r="AE870" s="441"/>
      <c r="AF870" s="441"/>
      <c r="AG870" s="441"/>
      <c r="AH870" s="441"/>
    </row>
    <row r="871" spans="1:34" ht="12.75" customHeight="1">
      <c r="A871" s="441"/>
      <c r="B871" s="441"/>
      <c r="C871" s="441"/>
      <c r="D871" s="441"/>
      <c r="E871" s="441"/>
      <c r="F871" s="441"/>
      <c r="G871" s="441"/>
      <c r="H871" s="441"/>
      <c r="I871" s="441"/>
      <c r="J871" s="441"/>
      <c r="K871" s="441"/>
      <c r="L871" s="441"/>
      <c r="M871" s="441"/>
      <c r="N871" s="441"/>
      <c r="O871" s="441"/>
      <c r="P871" s="441"/>
      <c r="Q871" s="441"/>
      <c r="R871" s="441"/>
      <c r="S871" s="441"/>
      <c r="T871" s="441"/>
      <c r="U871" s="441"/>
      <c r="V871" s="441"/>
      <c r="W871" s="441"/>
      <c r="X871" s="441"/>
      <c r="Y871" s="441"/>
      <c r="Z871" s="441"/>
      <c r="AA871" s="441"/>
      <c r="AB871" s="441"/>
      <c r="AC871" s="441"/>
      <c r="AD871" s="441"/>
      <c r="AE871" s="441"/>
      <c r="AF871" s="441"/>
      <c r="AG871" s="441"/>
      <c r="AH871" s="441"/>
    </row>
    <row r="872" spans="1:34" ht="12.75" customHeight="1">
      <c r="A872" s="441"/>
      <c r="B872" s="441"/>
      <c r="C872" s="441"/>
      <c r="D872" s="441"/>
      <c r="E872" s="441"/>
      <c r="F872" s="441"/>
      <c r="G872" s="441"/>
      <c r="H872" s="441"/>
      <c r="I872" s="441"/>
      <c r="J872" s="441"/>
      <c r="K872" s="441"/>
      <c r="L872" s="441"/>
      <c r="M872" s="441"/>
      <c r="N872" s="441"/>
      <c r="O872" s="441"/>
      <c r="P872" s="441"/>
      <c r="Q872" s="441"/>
      <c r="R872" s="441"/>
      <c r="S872" s="441"/>
      <c r="T872" s="441"/>
      <c r="U872" s="441"/>
      <c r="V872" s="441"/>
      <c r="W872" s="441"/>
      <c r="X872" s="441"/>
      <c r="Y872" s="441"/>
      <c r="Z872" s="441"/>
      <c r="AA872" s="441"/>
      <c r="AB872" s="441"/>
      <c r="AC872" s="441"/>
      <c r="AD872" s="441"/>
      <c r="AE872" s="441"/>
      <c r="AF872" s="441"/>
      <c r="AG872" s="441"/>
      <c r="AH872" s="441"/>
    </row>
    <row r="873" spans="1:34" ht="12.75" customHeight="1">
      <c r="A873" s="441"/>
      <c r="B873" s="441"/>
      <c r="C873" s="441"/>
      <c r="D873" s="441"/>
      <c r="E873" s="441"/>
      <c r="F873" s="441"/>
      <c r="G873" s="441"/>
      <c r="H873" s="441"/>
      <c r="I873" s="441"/>
      <c r="J873" s="441"/>
      <c r="K873" s="441"/>
      <c r="L873" s="441"/>
      <c r="M873" s="441"/>
      <c r="N873" s="441"/>
      <c r="O873" s="441"/>
      <c r="P873" s="441"/>
      <c r="Q873" s="441"/>
      <c r="R873" s="441"/>
      <c r="S873" s="441"/>
      <c r="T873" s="441"/>
      <c r="U873" s="441"/>
      <c r="V873" s="441"/>
      <c r="W873" s="441"/>
      <c r="X873" s="441"/>
      <c r="Y873" s="441"/>
      <c r="Z873" s="441"/>
      <c r="AA873" s="441"/>
      <c r="AB873" s="441"/>
      <c r="AC873" s="441"/>
      <c r="AD873" s="441"/>
      <c r="AE873" s="441"/>
      <c r="AF873" s="441"/>
      <c r="AG873" s="441"/>
      <c r="AH873" s="441"/>
    </row>
    <row r="874" spans="1:34" ht="12.75" customHeight="1">
      <c r="A874" s="441"/>
      <c r="B874" s="441"/>
      <c r="C874" s="441"/>
      <c r="D874" s="441"/>
      <c r="E874" s="441"/>
      <c r="F874" s="441"/>
      <c r="G874" s="441"/>
      <c r="H874" s="441"/>
      <c r="I874" s="441"/>
      <c r="J874" s="441"/>
      <c r="K874" s="441"/>
      <c r="L874" s="441"/>
      <c r="M874" s="441"/>
      <c r="N874" s="441"/>
      <c r="O874" s="441"/>
      <c r="P874" s="441"/>
      <c r="Q874" s="441"/>
      <c r="R874" s="441"/>
      <c r="S874" s="441"/>
      <c r="T874" s="441"/>
      <c r="U874" s="441"/>
      <c r="V874" s="441"/>
      <c r="W874" s="441"/>
      <c r="X874" s="441"/>
      <c r="Y874" s="441"/>
      <c r="Z874" s="441"/>
      <c r="AA874" s="441"/>
      <c r="AB874" s="441"/>
      <c r="AC874" s="441"/>
      <c r="AD874" s="441"/>
      <c r="AE874" s="441"/>
      <c r="AF874" s="441"/>
      <c r="AG874" s="441"/>
      <c r="AH874" s="441"/>
    </row>
    <row r="875" spans="1:34" ht="12.75" customHeight="1">
      <c r="A875" s="441"/>
      <c r="B875" s="441"/>
      <c r="C875" s="441"/>
      <c r="D875" s="441"/>
      <c r="E875" s="441"/>
      <c r="F875" s="441"/>
      <c r="G875" s="441"/>
      <c r="H875" s="441"/>
      <c r="I875" s="441"/>
      <c r="J875" s="441"/>
      <c r="K875" s="441"/>
      <c r="L875" s="441"/>
      <c r="M875" s="441"/>
      <c r="N875" s="441"/>
      <c r="O875" s="441"/>
      <c r="P875" s="441"/>
      <c r="Q875" s="441"/>
      <c r="R875" s="441"/>
      <c r="S875" s="441"/>
      <c r="T875" s="441"/>
      <c r="U875" s="441"/>
      <c r="V875" s="441"/>
      <c r="W875" s="441"/>
      <c r="X875" s="441"/>
      <c r="Y875" s="441"/>
      <c r="Z875" s="441"/>
      <c r="AA875" s="441"/>
      <c r="AB875" s="441"/>
      <c r="AC875" s="441"/>
      <c r="AD875" s="441"/>
      <c r="AE875" s="441"/>
      <c r="AF875" s="441"/>
      <c r="AG875" s="441"/>
      <c r="AH875" s="441"/>
    </row>
    <row r="876" spans="1:34" ht="12.75" customHeight="1">
      <c r="A876" s="441"/>
      <c r="B876" s="441"/>
      <c r="C876" s="441"/>
      <c r="D876" s="441"/>
      <c r="E876" s="441"/>
      <c r="F876" s="441"/>
      <c r="G876" s="441"/>
      <c r="H876" s="441"/>
      <c r="I876" s="441"/>
      <c r="J876" s="441"/>
      <c r="K876" s="441"/>
      <c r="L876" s="441"/>
      <c r="M876" s="441"/>
      <c r="N876" s="441"/>
      <c r="O876" s="441"/>
      <c r="P876" s="441"/>
      <c r="Q876" s="441"/>
      <c r="R876" s="441"/>
      <c r="S876" s="441"/>
      <c r="T876" s="441"/>
      <c r="U876" s="441"/>
      <c r="V876" s="441"/>
      <c r="W876" s="441"/>
      <c r="X876" s="441"/>
      <c r="Y876" s="441"/>
      <c r="Z876" s="441"/>
      <c r="AA876" s="441"/>
      <c r="AB876" s="441"/>
      <c r="AC876" s="441"/>
      <c r="AD876" s="441"/>
      <c r="AE876" s="441"/>
      <c r="AF876" s="441"/>
      <c r="AG876" s="441"/>
      <c r="AH876" s="441"/>
    </row>
    <row r="877" spans="1:34" ht="12.75" customHeight="1">
      <c r="A877" s="441"/>
      <c r="B877" s="441"/>
      <c r="C877" s="441"/>
      <c r="D877" s="441"/>
      <c r="E877" s="441"/>
      <c r="F877" s="441"/>
      <c r="G877" s="441"/>
      <c r="H877" s="441"/>
      <c r="I877" s="441"/>
      <c r="J877" s="441"/>
      <c r="K877" s="441"/>
      <c r="L877" s="441"/>
      <c r="M877" s="441"/>
      <c r="N877" s="441"/>
      <c r="O877" s="441"/>
      <c r="P877" s="441"/>
      <c r="Q877" s="441"/>
      <c r="R877" s="441"/>
      <c r="S877" s="441"/>
      <c r="T877" s="441"/>
      <c r="U877" s="441"/>
      <c r="V877" s="441"/>
      <c r="W877" s="441"/>
      <c r="X877" s="441"/>
      <c r="Y877" s="441"/>
      <c r="Z877" s="441"/>
      <c r="AA877" s="441"/>
      <c r="AB877" s="441"/>
      <c r="AC877" s="441"/>
      <c r="AD877" s="441"/>
      <c r="AE877" s="441"/>
      <c r="AF877" s="441"/>
      <c r="AG877" s="441"/>
      <c r="AH877" s="441"/>
    </row>
    <row r="878" spans="1:34" ht="12.75" customHeight="1">
      <c r="A878" s="441"/>
      <c r="B878" s="441"/>
      <c r="C878" s="441"/>
      <c r="D878" s="441"/>
      <c r="E878" s="441"/>
      <c r="F878" s="441"/>
      <c r="G878" s="441"/>
      <c r="H878" s="441"/>
      <c r="I878" s="441"/>
      <c r="J878" s="441"/>
      <c r="K878" s="441"/>
      <c r="L878" s="441"/>
      <c r="M878" s="441"/>
      <c r="N878" s="441"/>
      <c r="O878" s="441"/>
      <c r="P878" s="441"/>
      <c r="Q878" s="441"/>
      <c r="R878" s="441"/>
      <c r="S878" s="441"/>
      <c r="T878" s="441"/>
      <c r="U878" s="441"/>
      <c r="V878" s="441"/>
      <c r="W878" s="441"/>
      <c r="X878" s="441"/>
      <c r="Y878" s="441"/>
      <c r="Z878" s="441"/>
      <c r="AA878" s="441"/>
      <c r="AB878" s="441"/>
      <c r="AC878" s="441"/>
      <c r="AD878" s="441"/>
      <c r="AE878" s="441"/>
      <c r="AF878" s="441"/>
      <c r="AG878" s="441"/>
      <c r="AH878" s="441"/>
    </row>
    <row r="879" spans="1:34" ht="12.75" customHeight="1">
      <c r="A879" s="441"/>
      <c r="B879" s="441"/>
      <c r="C879" s="441"/>
      <c r="D879" s="441"/>
      <c r="E879" s="441"/>
      <c r="F879" s="441"/>
      <c r="G879" s="441"/>
      <c r="H879" s="441"/>
      <c r="I879" s="441"/>
      <c r="J879" s="441"/>
      <c r="K879" s="441"/>
      <c r="L879" s="441"/>
      <c r="M879" s="441"/>
      <c r="N879" s="441"/>
      <c r="O879" s="441"/>
      <c r="P879" s="441"/>
      <c r="Q879" s="441"/>
      <c r="R879" s="441"/>
      <c r="S879" s="441"/>
      <c r="T879" s="441"/>
      <c r="U879" s="441"/>
      <c r="V879" s="441"/>
      <c r="W879" s="441"/>
      <c r="X879" s="441"/>
      <c r="Y879" s="441"/>
      <c r="Z879" s="441"/>
      <c r="AA879" s="441"/>
      <c r="AB879" s="441"/>
      <c r="AC879" s="441"/>
      <c r="AD879" s="441"/>
      <c r="AE879" s="441"/>
      <c r="AF879" s="441"/>
      <c r="AG879" s="441"/>
      <c r="AH879" s="441"/>
    </row>
    <row r="880" spans="1:34" ht="12.75" customHeight="1">
      <c r="A880" s="441"/>
      <c r="B880" s="441"/>
      <c r="C880" s="441"/>
      <c r="D880" s="441"/>
      <c r="E880" s="441"/>
      <c r="F880" s="441"/>
      <c r="G880" s="441"/>
      <c r="H880" s="441"/>
      <c r="I880" s="441"/>
      <c r="J880" s="441"/>
      <c r="K880" s="441"/>
      <c r="L880" s="441"/>
      <c r="M880" s="441"/>
      <c r="N880" s="441"/>
      <c r="O880" s="441"/>
      <c r="P880" s="441"/>
      <c r="Q880" s="441"/>
      <c r="R880" s="441"/>
      <c r="S880" s="441"/>
      <c r="T880" s="441"/>
      <c r="U880" s="441"/>
      <c r="V880" s="441"/>
      <c r="W880" s="441"/>
      <c r="X880" s="441"/>
      <c r="Y880" s="441"/>
      <c r="Z880" s="441"/>
      <c r="AA880" s="441"/>
      <c r="AB880" s="441"/>
      <c r="AC880" s="441"/>
      <c r="AD880" s="441"/>
      <c r="AE880" s="441"/>
      <c r="AF880" s="441"/>
      <c r="AG880" s="441"/>
      <c r="AH880" s="441"/>
    </row>
    <row r="881" spans="1:34" ht="12.75" customHeight="1">
      <c r="A881" s="441"/>
      <c r="B881" s="441"/>
      <c r="C881" s="441"/>
      <c r="D881" s="441"/>
      <c r="E881" s="441"/>
      <c r="F881" s="441"/>
      <c r="G881" s="441"/>
      <c r="H881" s="441"/>
      <c r="I881" s="441"/>
      <c r="J881" s="441"/>
      <c r="K881" s="441"/>
      <c r="L881" s="441"/>
      <c r="M881" s="441"/>
      <c r="N881" s="441"/>
      <c r="O881" s="441"/>
      <c r="P881" s="441"/>
      <c r="Q881" s="441"/>
      <c r="R881" s="441"/>
      <c r="S881" s="441"/>
      <c r="T881" s="441"/>
      <c r="U881" s="441"/>
      <c r="V881" s="441"/>
      <c r="W881" s="441"/>
      <c r="X881" s="441"/>
      <c r="Y881" s="441"/>
      <c r="Z881" s="441"/>
      <c r="AA881" s="441"/>
      <c r="AB881" s="441"/>
      <c r="AC881" s="441"/>
      <c r="AD881" s="441"/>
      <c r="AE881" s="441"/>
      <c r="AF881" s="441"/>
      <c r="AG881" s="441"/>
      <c r="AH881" s="441"/>
    </row>
    <row r="882" spans="1:34" ht="12.75" customHeight="1">
      <c r="A882" s="441"/>
      <c r="B882" s="441"/>
      <c r="C882" s="441"/>
      <c r="D882" s="441"/>
      <c r="E882" s="441"/>
      <c r="F882" s="441"/>
      <c r="G882" s="441"/>
      <c r="H882" s="441"/>
      <c r="I882" s="441"/>
      <c r="J882" s="441"/>
      <c r="K882" s="441"/>
      <c r="L882" s="441"/>
      <c r="M882" s="441"/>
      <c r="N882" s="441"/>
      <c r="O882" s="441"/>
      <c r="P882" s="441"/>
      <c r="Q882" s="441"/>
      <c r="R882" s="441"/>
      <c r="S882" s="441"/>
      <c r="T882" s="441"/>
      <c r="U882" s="441"/>
      <c r="V882" s="441"/>
      <c r="W882" s="441"/>
      <c r="X882" s="441"/>
      <c r="Y882" s="441"/>
      <c r="Z882" s="441"/>
      <c r="AA882" s="441"/>
      <c r="AB882" s="441"/>
      <c r="AC882" s="441"/>
      <c r="AD882" s="441"/>
      <c r="AE882" s="441"/>
      <c r="AF882" s="441"/>
      <c r="AG882" s="441"/>
      <c r="AH882" s="441"/>
    </row>
    <row r="883" spans="1:34" ht="12.75" customHeight="1">
      <c r="A883" s="441"/>
      <c r="B883" s="441"/>
      <c r="C883" s="441"/>
      <c r="D883" s="441"/>
      <c r="E883" s="441"/>
      <c r="F883" s="441"/>
      <c r="G883" s="441"/>
      <c r="H883" s="441"/>
      <c r="I883" s="441"/>
      <c r="J883" s="441"/>
      <c r="K883" s="441"/>
      <c r="L883" s="441"/>
      <c r="M883" s="441"/>
      <c r="N883" s="441"/>
      <c r="O883" s="441"/>
      <c r="P883" s="441"/>
      <c r="Q883" s="441"/>
      <c r="R883" s="441"/>
      <c r="S883" s="441"/>
      <c r="T883" s="441"/>
      <c r="U883" s="441"/>
      <c r="V883" s="441"/>
      <c r="W883" s="441"/>
      <c r="X883" s="441"/>
      <c r="Y883" s="441"/>
      <c r="Z883" s="441"/>
      <c r="AA883" s="441"/>
      <c r="AB883" s="441"/>
      <c r="AC883" s="441"/>
      <c r="AD883" s="441"/>
      <c r="AE883" s="441"/>
      <c r="AF883" s="441"/>
      <c r="AG883" s="441"/>
      <c r="AH883" s="441"/>
    </row>
    <row r="884" spans="1:34" ht="12.75" customHeight="1">
      <c r="A884" s="441"/>
      <c r="B884" s="441"/>
      <c r="C884" s="441"/>
      <c r="D884" s="441"/>
      <c r="E884" s="441"/>
      <c r="F884" s="441"/>
      <c r="G884" s="441"/>
      <c r="H884" s="441"/>
      <c r="I884" s="441"/>
      <c r="J884" s="441"/>
      <c r="K884" s="441"/>
      <c r="L884" s="441"/>
      <c r="M884" s="441"/>
      <c r="N884" s="441"/>
      <c r="O884" s="441"/>
      <c r="P884" s="441"/>
      <c r="Q884" s="441"/>
      <c r="R884" s="441"/>
      <c r="S884" s="441"/>
      <c r="T884" s="441"/>
      <c r="U884" s="441"/>
      <c r="V884" s="441"/>
      <c r="W884" s="441"/>
      <c r="X884" s="441"/>
      <c r="Y884" s="441"/>
      <c r="Z884" s="441"/>
      <c r="AA884" s="441"/>
      <c r="AB884" s="441"/>
      <c r="AC884" s="441"/>
      <c r="AD884" s="441"/>
      <c r="AE884" s="441"/>
      <c r="AF884" s="441"/>
      <c r="AG884" s="441"/>
      <c r="AH884" s="441"/>
    </row>
    <row r="885" spans="1:34" ht="12.75" customHeight="1">
      <c r="A885" s="441"/>
      <c r="B885" s="441"/>
      <c r="C885" s="441"/>
      <c r="D885" s="441"/>
      <c r="E885" s="441"/>
      <c r="F885" s="441"/>
      <c r="G885" s="441"/>
      <c r="H885" s="441"/>
      <c r="I885" s="441"/>
      <c r="J885" s="441"/>
      <c r="K885" s="441"/>
      <c r="L885" s="441"/>
      <c r="M885" s="441"/>
      <c r="N885" s="441"/>
      <c r="O885" s="441"/>
      <c r="P885" s="441"/>
      <c r="Q885" s="441"/>
      <c r="R885" s="441"/>
      <c r="S885" s="441"/>
      <c r="T885" s="441"/>
      <c r="U885" s="441"/>
      <c r="V885" s="441"/>
      <c r="W885" s="441"/>
      <c r="X885" s="441"/>
      <c r="Y885" s="441"/>
      <c r="Z885" s="441"/>
      <c r="AA885" s="441"/>
      <c r="AB885" s="441"/>
      <c r="AC885" s="441"/>
      <c r="AD885" s="441"/>
      <c r="AE885" s="441"/>
      <c r="AF885" s="441"/>
      <c r="AG885" s="441"/>
      <c r="AH885" s="441"/>
    </row>
    <row r="886" spans="1:34" ht="12.75" customHeight="1">
      <c r="A886" s="441"/>
      <c r="B886" s="441"/>
      <c r="C886" s="441"/>
      <c r="D886" s="441"/>
      <c r="E886" s="441"/>
      <c r="F886" s="441"/>
      <c r="G886" s="441"/>
      <c r="H886" s="441"/>
      <c r="I886" s="441"/>
      <c r="J886" s="441"/>
      <c r="K886" s="441"/>
      <c r="L886" s="441"/>
      <c r="M886" s="441"/>
      <c r="N886" s="441"/>
      <c r="O886" s="441"/>
      <c r="P886" s="441"/>
      <c r="Q886" s="441"/>
      <c r="R886" s="441"/>
      <c r="S886" s="441"/>
      <c r="T886" s="441"/>
      <c r="U886" s="441"/>
      <c r="V886" s="441"/>
      <c r="W886" s="441"/>
      <c r="X886" s="441"/>
      <c r="Y886" s="441"/>
      <c r="Z886" s="441"/>
      <c r="AA886" s="441"/>
      <c r="AB886" s="441"/>
      <c r="AC886" s="441"/>
      <c r="AD886" s="441"/>
      <c r="AE886" s="441"/>
      <c r="AF886" s="441"/>
      <c r="AG886" s="441"/>
      <c r="AH886" s="441"/>
    </row>
    <row r="887" spans="1:34" ht="12.75" customHeight="1">
      <c r="A887" s="441"/>
      <c r="B887" s="441"/>
      <c r="C887" s="441"/>
      <c r="D887" s="441"/>
      <c r="E887" s="441"/>
      <c r="F887" s="441"/>
      <c r="G887" s="441"/>
      <c r="H887" s="441"/>
      <c r="I887" s="441"/>
      <c r="J887" s="441"/>
      <c r="K887" s="441"/>
      <c r="L887" s="441"/>
      <c r="M887" s="441"/>
      <c r="N887" s="441"/>
      <c r="O887" s="441"/>
      <c r="P887" s="441"/>
      <c r="Q887" s="441"/>
      <c r="R887" s="441"/>
      <c r="S887" s="441"/>
      <c r="T887" s="441"/>
      <c r="U887" s="441"/>
      <c r="V887" s="441"/>
      <c r="W887" s="441"/>
      <c r="X887" s="441"/>
      <c r="Y887" s="441"/>
      <c r="Z887" s="441"/>
      <c r="AA887" s="441"/>
      <c r="AB887" s="441"/>
      <c r="AC887" s="441"/>
      <c r="AD887" s="441"/>
      <c r="AE887" s="441"/>
      <c r="AF887" s="441"/>
      <c r="AG887" s="441"/>
      <c r="AH887" s="441"/>
    </row>
    <row r="888" spans="1:34" ht="12.75" customHeight="1">
      <c r="A888" s="441"/>
      <c r="B888" s="441"/>
      <c r="C888" s="441"/>
      <c r="D888" s="441"/>
      <c r="E888" s="441"/>
      <c r="F888" s="441"/>
      <c r="G888" s="441"/>
      <c r="H888" s="441"/>
      <c r="I888" s="441"/>
      <c r="J888" s="441"/>
      <c r="K888" s="441"/>
      <c r="L888" s="441"/>
      <c r="M888" s="441"/>
      <c r="N888" s="441"/>
      <c r="O888" s="441"/>
      <c r="P888" s="441"/>
      <c r="Q888" s="441"/>
      <c r="R888" s="441"/>
      <c r="S888" s="441"/>
      <c r="T888" s="441"/>
      <c r="U888" s="441"/>
      <c r="V888" s="441"/>
      <c r="W888" s="441"/>
      <c r="X888" s="441"/>
      <c r="Y888" s="441"/>
      <c r="Z888" s="441"/>
      <c r="AA888" s="441"/>
      <c r="AB888" s="441"/>
      <c r="AC888" s="441"/>
      <c r="AD888" s="441"/>
      <c r="AE888" s="441"/>
      <c r="AF888" s="441"/>
      <c r="AG888" s="441"/>
      <c r="AH888" s="441"/>
    </row>
    <row r="889" spans="1:34" ht="12.75" customHeight="1">
      <c r="A889" s="441"/>
      <c r="B889" s="441"/>
      <c r="C889" s="441"/>
      <c r="D889" s="441"/>
      <c r="E889" s="441"/>
      <c r="F889" s="441"/>
      <c r="G889" s="441"/>
      <c r="H889" s="441"/>
      <c r="I889" s="441"/>
      <c r="J889" s="441"/>
      <c r="K889" s="441"/>
      <c r="L889" s="441"/>
      <c r="M889" s="441"/>
      <c r="N889" s="441"/>
      <c r="O889" s="441"/>
      <c r="P889" s="441"/>
      <c r="Q889" s="441"/>
      <c r="R889" s="441"/>
      <c r="S889" s="441"/>
      <c r="T889" s="441"/>
      <c r="U889" s="441"/>
      <c r="V889" s="441"/>
      <c r="W889" s="441"/>
      <c r="X889" s="441"/>
      <c r="Y889" s="441"/>
      <c r="Z889" s="441"/>
      <c r="AA889" s="441"/>
      <c r="AB889" s="441"/>
      <c r="AC889" s="441"/>
      <c r="AD889" s="441"/>
      <c r="AE889" s="441"/>
      <c r="AF889" s="441"/>
      <c r="AG889" s="441"/>
      <c r="AH889" s="441"/>
    </row>
    <row r="890" spans="1:34" ht="12.75" customHeight="1">
      <c r="A890" s="441"/>
      <c r="B890" s="441"/>
      <c r="C890" s="441"/>
      <c r="D890" s="441"/>
      <c r="E890" s="441"/>
      <c r="F890" s="441"/>
      <c r="G890" s="441"/>
      <c r="H890" s="441"/>
      <c r="I890" s="441"/>
      <c r="J890" s="441"/>
      <c r="K890" s="441"/>
      <c r="L890" s="441"/>
      <c r="M890" s="441"/>
      <c r="N890" s="441"/>
      <c r="O890" s="441"/>
      <c r="P890" s="441"/>
      <c r="Q890" s="441"/>
      <c r="R890" s="441"/>
      <c r="S890" s="441"/>
      <c r="T890" s="441"/>
      <c r="U890" s="441"/>
      <c r="V890" s="441"/>
      <c r="W890" s="441"/>
      <c r="X890" s="441"/>
      <c r="Y890" s="441"/>
      <c r="Z890" s="441"/>
      <c r="AA890" s="441"/>
      <c r="AB890" s="441"/>
      <c r="AC890" s="441"/>
      <c r="AD890" s="441"/>
      <c r="AE890" s="441"/>
      <c r="AF890" s="441"/>
      <c r="AG890" s="441"/>
      <c r="AH890" s="441"/>
    </row>
    <row r="891" spans="1:34" ht="12.75" customHeight="1">
      <c r="A891" s="441"/>
      <c r="B891" s="441"/>
      <c r="C891" s="441"/>
      <c r="D891" s="441"/>
      <c r="E891" s="441"/>
      <c r="F891" s="441"/>
      <c r="G891" s="441"/>
      <c r="H891" s="441"/>
      <c r="I891" s="441"/>
      <c r="J891" s="441"/>
      <c r="K891" s="441"/>
      <c r="L891" s="441"/>
      <c r="M891" s="441"/>
      <c r="N891" s="441"/>
      <c r="O891" s="441"/>
      <c r="P891" s="441"/>
      <c r="Q891" s="441"/>
      <c r="R891" s="441"/>
      <c r="S891" s="441"/>
      <c r="T891" s="441"/>
      <c r="U891" s="441"/>
      <c r="V891" s="441"/>
      <c r="W891" s="441"/>
      <c r="X891" s="441"/>
      <c r="Y891" s="441"/>
      <c r="Z891" s="441"/>
      <c r="AA891" s="441"/>
      <c r="AB891" s="441"/>
      <c r="AC891" s="441"/>
      <c r="AD891" s="441"/>
      <c r="AE891" s="441"/>
      <c r="AF891" s="441"/>
      <c r="AG891" s="441"/>
      <c r="AH891" s="441"/>
    </row>
    <row r="892" spans="1:34" ht="12.75" customHeight="1">
      <c r="A892" s="441"/>
      <c r="B892" s="441"/>
      <c r="C892" s="441"/>
      <c r="D892" s="441"/>
      <c r="E892" s="441"/>
      <c r="F892" s="441"/>
      <c r="G892" s="441"/>
      <c r="H892" s="441"/>
      <c r="I892" s="441"/>
      <c r="J892" s="441"/>
      <c r="K892" s="441"/>
      <c r="L892" s="441"/>
      <c r="M892" s="441"/>
      <c r="N892" s="441"/>
      <c r="O892" s="441"/>
      <c r="P892" s="441"/>
      <c r="Q892" s="441"/>
      <c r="R892" s="441"/>
      <c r="S892" s="441"/>
      <c r="T892" s="441"/>
      <c r="U892" s="441"/>
      <c r="V892" s="441"/>
      <c r="W892" s="441"/>
      <c r="X892" s="441"/>
      <c r="Y892" s="441"/>
      <c r="Z892" s="441"/>
      <c r="AA892" s="441"/>
      <c r="AB892" s="441"/>
      <c r="AC892" s="441"/>
      <c r="AD892" s="441"/>
      <c r="AE892" s="441"/>
      <c r="AF892" s="441"/>
      <c r="AG892" s="441"/>
      <c r="AH892" s="441"/>
    </row>
    <row r="893" spans="1:34" ht="12.75" customHeight="1">
      <c r="A893" s="441"/>
      <c r="B893" s="441"/>
      <c r="C893" s="441"/>
      <c r="D893" s="441"/>
      <c r="E893" s="441"/>
      <c r="F893" s="441"/>
      <c r="G893" s="441"/>
      <c r="H893" s="441"/>
      <c r="I893" s="441"/>
      <c r="J893" s="441"/>
      <c r="K893" s="441"/>
      <c r="L893" s="441"/>
      <c r="M893" s="441"/>
      <c r="N893" s="441"/>
      <c r="O893" s="441"/>
      <c r="P893" s="441"/>
      <c r="Q893" s="441"/>
      <c r="R893" s="441"/>
      <c r="S893" s="441"/>
      <c r="T893" s="441"/>
      <c r="U893" s="441"/>
      <c r="V893" s="441"/>
      <c r="W893" s="441"/>
      <c r="X893" s="441"/>
      <c r="Y893" s="441"/>
      <c r="Z893" s="441"/>
      <c r="AA893" s="441"/>
      <c r="AB893" s="441"/>
      <c r="AC893" s="441"/>
      <c r="AD893" s="441"/>
      <c r="AE893" s="441"/>
      <c r="AF893" s="441"/>
      <c r="AG893" s="441"/>
      <c r="AH893" s="441"/>
    </row>
    <row r="894" spans="1:34" ht="12.75" customHeight="1">
      <c r="A894" s="441"/>
      <c r="B894" s="441"/>
      <c r="C894" s="441"/>
      <c r="D894" s="441"/>
      <c r="E894" s="441"/>
      <c r="F894" s="441"/>
      <c r="G894" s="441"/>
      <c r="H894" s="441"/>
      <c r="I894" s="441"/>
      <c r="J894" s="441"/>
      <c r="K894" s="441"/>
      <c r="L894" s="441"/>
      <c r="M894" s="441"/>
      <c r="N894" s="441"/>
      <c r="O894" s="441"/>
      <c r="P894" s="441"/>
      <c r="Q894" s="441"/>
      <c r="R894" s="441"/>
      <c r="S894" s="441"/>
      <c r="T894" s="441"/>
      <c r="U894" s="441"/>
      <c r="V894" s="441"/>
      <c r="W894" s="441"/>
      <c r="X894" s="441"/>
      <c r="Y894" s="441"/>
      <c r="Z894" s="441"/>
      <c r="AA894" s="441"/>
      <c r="AB894" s="441"/>
      <c r="AC894" s="441"/>
      <c r="AD894" s="441"/>
      <c r="AE894" s="441"/>
      <c r="AF894" s="441"/>
      <c r="AG894" s="441"/>
      <c r="AH894" s="441"/>
    </row>
    <row r="895" spans="1:34" ht="12.75" customHeight="1">
      <c r="A895" s="441"/>
      <c r="B895" s="441"/>
      <c r="C895" s="441"/>
      <c r="D895" s="441"/>
      <c r="E895" s="441"/>
      <c r="F895" s="441"/>
      <c r="G895" s="441"/>
      <c r="H895" s="441"/>
      <c r="I895" s="441"/>
      <c r="J895" s="441"/>
      <c r="K895" s="441"/>
      <c r="L895" s="441"/>
      <c r="M895" s="441"/>
      <c r="N895" s="441"/>
      <c r="O895" s="441"/>
      <c r="P895" s="441"/>
      <c r="Q895" s="441"/>
      <c r="R895" s="441"/>
      <c r="S895" s="441"/>
      <c r="T895" s="441"/>
      <c r="U895" s="441"/>
      <c r="V895" s="441"/>
      <c r="W895" s="441"/>
      <c r="X895" s="441"/>
      <c r="Y895" s="441"/>
      <c r="Z895" s="441"/>
      <c r="AA895" s="441"/>
      <c r="AB895" s="441"/>
      <c r="AC895" s="441"/>
      <c r="AD895" s="441"/>
      <c r="AE895" s="441"/>
      <c r="AF895" s="441"/>
      <c r="AG895" s="441"/>
      <c r="AH895" s="441"/>
    </row>
    <row r="896" spans="1:34" ht="12.75" customHeight="1">
      <c r="A896" s="441"/>
      <c r="B896" s="441"/>
      <c r="C896" s="441"/>
      <c r="D896" s="441"/>
      <c r="E896" s="441"/>
      <c r="F896" s="441"/>
      <c r="G896" s="441"/>
      <c r="H896" s="441"/>
      <c r="I896" s="441"/>
      <c r="J896" s="441"/>
      <c r="K896" s="441"/>
      <c r="L896" s="441"/>
      <c r="M896" s="441"/>
      <c r="N896" s="441"/>
      <c r="O896" s="441"/>
      <c r="P896" s="441"/>
      <c r="Q896" s="441"/>
      <c r="R896" s="441"/>
      <c r="S896" s="441"/>
      <c r="T896" s="441"/>
      <c r="U896" s="441"/>
      <c r="V896" s="441"/>
      <c r="W896" s="441"/>
      <c r="X896" s="441"/>
      <c r="Y896" s="441"/>
      <c r="Z896" s="441"/>
      <c r="AA896" s="441"/>
      <c r="AB896" s="441"/>
      <c r="AC896" s="441"/>
      <c r="AD896" s="441"/>
      <c r="AE896" s="441"/>
      <c r="AF896" s="441"/>
      <c r="AG896" s="441"/>
      <c r="AH896" s="441"/>
    </row>
    <row r="897" spans="1:34" ht="12.75" customHeight="1">
      <c r="A897" s="441"/>
      <c r="B897" s="441"/>
      <c r="C897" s="441"/>
      <c r="D897" s="441"/>
      <c r="E897" s="441"/>
      <c r="F897" s="441"/>
      <c r="G897" s="441"/>
      <c r="H897" s="441"/>
      <c r="I897" s="441"/>
      <c r="J897" s="441"/>
      <c r="K897" s="441"/>
      <c r="L897" s="441"/>
      <c r="M897" s="441"/>
      <c r="N897" s="441"/>
      <c r="O897" s="441"/>
      <c r="P897" s="441"/>
      <c r="Q897" s="441"/>
      <c r="R897" s="441"/>
      <c r="S897" s="441"/>
      <c r="T897" s="441"/>
      <c r="U897" s="441"/>
      <c r="V897" s="441"/>
      <c r="W897" s="441"/>
      <c r="X897" s="441"/>
      <c r="Y897" s="441"/>
      <c r="Z897" s="441"/>
      <c r="AA897" s="441"/>
      <c r="AB897" s="441"/>
      <c r="AC897" s="441"/>
      <c r="AD897" s="441"/>
      <c r="AE897" s="441"/>
      <c r="AF897" s="441"/>
      <c r="AG897" s="441"/>
      <c r="AH897" s="441"/>
    </row>
    <row r="898" spans="1:34" ht="12.75" customHeight="1">
      <c r="A898" s="441"/>
      <c r="B898" s="441"/>
      <c r="C898" s="441"/>
      <c r="D898" s="441"/>
      <c r="E898" s="441"/>
      <c r="F898" s="441"/>
      <c r="G898" s="441"/>
      <c r="H898" s="441"/>
      <c r="I898" s="441"/>
      <c r="J898" s="441"/>
      <c r="K898" s="441"/>
      <c r="L898" s="441"/>
      <c r="M898" s="441"/>
      <c r="N898" s="441"/>
      <c r="O898" s="441"/>
      <c r="P898" s="441"/>
      <c r="Q898" s="441"/>
      <c r="R898" s="441"/>
      <c r="S898" s="441"/>
      <c r="T898" s="441"/>
      <c r="U898" s="441"/>
      <c r="V898" s="441"/>
      <c r="W898" s="441"/>
      <c r="X898" s="441"/>
      <c r="Y898" s="441"/>
      <c r="Z898" s="441"/>
      <c r="AA898" s="441"/>
      <c r="AB898" s="441"/>
      <c r="AC898" s="441"/>
      <c r="AD898" s="441"/>
      <c r="AE898" s="441"/>
      <c r="AF898" s="441"/>
      <c r="AG898" s="441"/>
      <c r="AH898" s="441"/>
    </row>
    <row r="899" spans="1:34" ht="12.75" customHeight="1">
      <c r="A899" s="441"/>
      <c r="B899" s="441"/>
      <c r="C899" s="441"/>
      <c r="D899" s="441"/>
      <c r="E899" s="441"/>
      <c r="F899" s="441"/>
      <c r="G899" s="441"/>
      <c r="H899" s="441"/>
      <c r="I899" s="441"/>
      <c r="J899" s="441"/>
      <c r="K899" s="441"/>
      <c r="L899" s="441"/>
      <c r="M899" s="441"/>
      <c r="N899" s="441"/>
      <c r="O899" s="441"/>
      <c r="P899" s="441"/>
      <c r="Q899" s="441"/>
      <c r="R899" s="441"/>
      <c r="S899" s="441"/>
      <c r="T899" s="441"/>
      <c r="U899" s="441"/>
      <c r="V899" s="441"/>
      <c r="W899" s="441"/>
      <c r="X899" s="441"/>
      <c r="Y899" s="441"/>
      <c r="Z899" s="441"/>
      <c r="AA899" s="441"/>
      <c r="AB899" s="441"/>
      <c r="AC899" s="441"/>
      <c r="AD899" s="441"/>
      <c r="AE899" s="441"/>
      <c r="AF899" s="441"/>
      <c r="AG899" s="441"/>
      <c r="AH899" s="441"/>
    </row>
    <row r="900" spans="1:34" ht="12.75" customHeight="1">
      <c r="A900" s="441"/>
      <c r="B900" s="441"/>
      <c r="C900" s="441"/>
      <c r="D900" s="441"/>
      <c r="E900" s="441"/>
      <c r="F900" s="441"/>
      <c r="G900" s="441"/>
      <c r="H900" s="441"/>
      <c r="I900" s="441"/>
      <c r="J900" s="441"/>
      <c r="K900" s="441"/>
      <c r="L900" s="441"/>
      <c r="M900" s="441"/>
      <c r="N900" s="441"/>
      <c r="O900" s="441"/>
      <c r="P900" s="441"/>
      <c r="Q900" s="441"/>
      <c r="R900" s="441"/>
      <c r="S900" s="441"/>
      <c r="T900" s="441"/>
      <c r="U900" s="441"/>
      <c r="V900" s="441"/>
      <c r="W900" s="441"/>
      <c r="X900" s="441"/>
      <c r="Y900" s="441"/>
      <c r="Z900" s="441"/>
      <c r="AA900" s="441"/>
      <c r="AB900" s="441"/>
      <c r="AC900" s="441"/>
      <c r="AD900" s="441"/>
      <c r="AE900" s="441"/>
      <c r="AF900" s="441"/>
      <c r="AG900" s="441"/>
      <c r="AH900" s="441"/>
    </row>
    <row r="901" spans="1:34" ht="12.75" customHeight="1">
      <c r="A901" s="441"/>
      <c r="B901" s="441"/>
      <c r="C901" s="441"/>
      <c r="D901" s="441"/>
      <c r="E901" s="441"/>
      <c r="F901" s="441"/>
      <c r="G901" s="441"/>
      <c r="H901" s="441"/>
      <c r="I901" s="441"/>
      <c r="J901" s="441"/>
      <c r="K901" s="441"/>
      <c r="L901" s="441"/>
      <c r="M901" s="441"/>
      <c r="N901" s="441"/>
      <c r="O901" s="441"/>
      <c r="P901" s="441"/>
      <c r="Q901" s="441"/>
      <c r="R901" s="441"/>
      <c r="S901" s="441"/>
      <c r="T901" s="441"/>
      <c r="U901" s="441"/>
      <c r="V901" s="441"/>
      <c r="W901" s="441"/>
      <c r="X901" s="441"/>
      <c r="Y901" s="441"/>
      <c r="Z901" s="441"/>
      <c r="AA901" s="441"/>
      <c r="AB901" s="441"/>
      <c r="AC901" s="441"/>
      <c r="AD901" s="441"/>
      <c r="AE901" s="441"/>
      <c r="AF901" s="441"/>
      <c r="AG901" s="441"/>
      <c r="AH901" s="441"/>
    </row>
    <row r="902" spans="1:34" ht="12.75" customHeight="1">
      <c r="A902" s="441"/>
      <c r="B902" s="441"/>
      <c r="C902" s="441"/>
      <c r="D902" s="441"/>
      <c r="E902" s="441"/>
      <c r="F902" s="441"/>
      <c r="G902" s="441"/>
      <c r="H902" s="441"/>
      <c r="I902" s="441"/>
      <c r="J902" s="441"/>
      <c r="K902" s="441"/>
      <c r="L902" s="441"/>
      <c r="M902" s="441"/>
      <c r="N902" s="441"/>
      <c r="O902" s="441"/>
      <c r="P902" s="441"/>
      <c r="Q902" s="441"/>
      <c r="R902" s="441"/>
      <c r="S902" s="441"/>
      <c r="T902" s="441"/>
      <c r="U902" s="441"/>
      <c r="V902" s="441"/>
      <c r="W902" s="441"/>
      <c r="X902" s="441"/>
      <c r="Y902" s="441"/>
      <c r="Z902" s="441"/>
      <c r="AA902" s="441"/>
      <c r="AB902" s="441"/>
      <c r="AC902" s="441"/>
      <c r="AD902" s="441"/>
      <c r="AE902" s="441"/>
      <c r="AF902" s="441"/>
      <c r="AG902" s="441"/>
      <c r="AH902" s="441"/>
    </row>
    <row r="903" spans="1:34" ht="12.75" customHeight="1">
      <c r="A903" s="441"/>
      <c r="B903" s="441"/>
      <c r="C903" s="441"/>
      <c r="D903" s="441"/>
      <c r="E903" s="441"/>
      <c r="F903" s="441"/>
      <c r="G903" s="441"/>
      <c r="H903" s="441"/>
      <c r="I903" s="441"/>
      <c r="J903" s="441"/>
      <c r="K903" s="441"/>
      <c r="L903" s="441"/>
      <c r="M903" s="441"/>
      <c r="N903" s="441"/>
      <c r="O903" s="441"/>
      <c r="P903" s="441"/>
      <c r="Q903" s="441"/>
      <c r="R903" s="441"/>
      <c r="S903" s="441"/>
      <c r="T903" s="441"/>
      <c r="U903" s="441"/>
      <c r="V903" s="441"/>
      <c r="W903" s="441"/>
      <c r="X903" s="441"/>
      <c r="Y903" s="441"/>
      <c r="Z903" s="441"/>
      <c r="AA903" s="441"/>
      <c r="AB903" s="441"/>
      <c r="AC903" s="441"/>
      <c r="AD903" s="441"/>
      <c r="AE903" s="441"/>
      <c r="AF903" s="441"/>
      <c r="AG903" s="441"/>
      <c r="AH903" s="441"/>
    </row>
    <row r="904" spans="1:34" ht="12.75" customHeight="1">
      <c r="A904" s="441"/>
      <c r="B904" s="441"/>
      <c r="C904" s="441"/>
      <c r="D904" s="441"/>
      <c r="E904" s="441"/>
      <c r="F904" s="441"/>
      <c r="G904" s="441"/>
      <c r="H904" s="441"/>
      <c r="I904" s="441"/>
      <c r="J904" s="441"/>
      <c r="K904" s="441"/>
      <c r="L904" s="441"/>
      <c r="M904" s="441"/>
      <c r="N904" s="441"/>
      <c r="O904" s="441"/>
      <c r="P904" s="441"/>
      <c r="Q904" s="441"/>
      <c r="R904" s="441"/>
      <c r="S904" s="441"/>
      <c r="T904" s="441"/>
      <c r="U904" s="441"/>
      <c r="V904" s="441"/>
      <c r="W904" s="441"/>
      <c r="X904" s="441"/>
      <c r="Y904" s="441"/>
      <c r="Z904" s="441"/>
      <c r="AA904" s="441"/>
      <c r="AB904" s="441"/>
      <c r="AC904" s="441"/>
      <c r="AD904" s="441"/>
      <c r="AE904" s="441"/>
      <c r="AF904" s="441"/>
      <c r="AG904" s="441"/>
      <c r="AH904" s="441"/>
    </row>
    <row r="905" spans="1:34" ht="12.75" customHeight="1">
      <c r="A905" s="441"/>
      <c r="B905" s="441"/>
      <c r="C905" s="441"/>
      <c r="D905" s="441"/>
      <c r="E905" s="441"/>
      <c r="F905" s="441"/>
      <c r="G905" s="441"/>
      <c r="H905" s="441"/>
      <c r="I905" s="441"/>
      <c r="J905" s="441"/>
      <c r="K905" s="441"/>
      <c r="L905" s="441"/>
      <c r="M905" s="441"/>
      <c r="N905" s="441"/>
      <c r="O905" s="441"/>
      <c r="P905" s="441"/>
      <c r="Q905" s="441"/>
      <c r="R905" s="441"/>
      <c r="S905" s="441"/>
      <c r="T905" s="441"/>
      <c r="U905" s="441"/>
      <c r="V905" s="441"/>
      <c r="W905" s="441"/>
      <c r="X905" s="441"/>
      <c r="Y905" s="441"/>
      <c r="Z905" s="441"/>
      <c r="AA905" s="441"/>
      <c r="AB905" s="441"/>
      <c r="AC905" s="441"/>
      <c r="AD905" s="441"/>
      <c r="AE905" s="441"/>
      <c r="AF905" s="441"/>
      <c r="AG905" s="441"/>
      <c r="AH905" s="441"/>
    </row>
    <row r="906" spans="1:34" ht="12.75" customHeight="1">
      <c r="A906" s="441"/>
      <c r="B906" s="441"/>
      <c r="C906" s="441"/>
      <c r="D906" s="441"/>
      <c r="E906" s="441"/>
      <c r="F906" s="441"/>
      <c r="G906" s="441"/>
      <c r="H906" s="441"/>
      <c r="I906" s="441"/>
      <c r="J906" s="441"/>
      <c r="K906" s="441"/>
      <c r="L906" s="441"/>
      <c r="M906" s="441"/>
      <c r="N906" s="441"/>
      <c r="O906" s="441"/>
      <c r="P906" s="441"/>
      <c r="Q906" s="441"/>
      <c r="R906" s="441"/>
      <c r="S906" s="441"/>
      <c r="T906" s="441"/>
      <c r="U906" s="441"/>
      <c r="V906" s="441"/>
      <c r="W906" s="441"/>
      <c r="X906" s="441"/>
      <c r="Y906" s="441"/>
      <c r="Z906" s="441"/>
      <c r="AA906" s="441"/>
      <c r="AB906" s="441"/>
      <c r="AC906" s="441"/>
      <c r="AD906" s="441"/>
      <c r="AE906" s="441"/>
      <c r="AF906" s="441"/>
      <c r="AG906" s="441"/>
      <c r="AH906" s="441"/>
    </row>
    <row r="907" spans="1:34" ht="12.75" customHeight="1">
      <c r="A907" s="441"/>
      <c r="B907" s="441"/>
      <c r="C907" s="441"/>
      <c r="D907" s="441"/>
      <c r="E907" s="441"/>
      <c r="F907" s="441"/>
      <c r="G907" s="441"/>
      <c r="H907" s="441"/>
      <c r="I907" s="441"/>
      <c r="J907" s="441"/>
      <c r="K907" s="441"/>
      <c r="L907" s="441"/>
      <c r="M907" s="441"/>
      <c r="N907" s="441"/>
      <c r="O907" s="441"/>
      <c r="P907" s="441"/>
      <c r="Q907" s="441"/>
      <c r="R907" s="441"/>
      <c r="S907" s="441"/>
      <c r="T907" s="441"/>
      <c r="U907" s="441"/>
      <c r="V907" s="441"/>
      <c r="W907" s="441"/>
      <c r="X907" s="441"/>
      <c r="Y907" s="441"/>
      <c r="Z907" s="441"/>
      <c r="AA907" s="441"/>
      <c r="AB907" s="441"/>
      <c r="AC907" s="441"/>
      <c r="AD907" s="441"/>
      <c r="AE907" s="441"/>
      <c r="AF907" s="441"/>
      <c r="AG907" s="441"/>
      <c r="AH907" s="441"/>
    </row>
    <row r="908" spans="1:34" ht="12.75" customHeight="1">
      <c r="A908" s="441"/>
      <c r="B908" s="441"/>
      <c r="C908" s="441"/>
      <c r="D908" s="441"/>
      <c r="E908" s="441"/>
      <c r="F908" s="441"/>
      <c r="G908" s="441"/>
      <c r="H908" s="441"/>
      <c r="I908" s="441"/>
      <c r="J908" s="441"/>
      <c r="K908" s="441"/>
      <c r="L908" s="441"/>
      <c r="M908" s="441"/>
      <c r="N908" s="441"/>
      <c r="O908" s="441"/>
      <c r="P908" s="441"/>
      <c r="Q908" s="441"/>
      <c r="R908" s="441"/>
      <c r="S908" s="441"/>
      <c r="T908" s="441"/>
      <c r="U908" s="441"/>
      <c r="V908" s="441"/>
      <c r="W908" s="441"/>
      <c r="X908" s="441"/>
      <c r="Y908" s="441"/>
      <c r="Z908" s="441"/>
      <c r="AA908" s="441"/>
      <c r="AB908" s="441"/>
      <c r="AC908" s="441"/>
      <c r="AD908" s="441"/>
      <c r="AE908" s="441"/>
      <c r="AF908" s="441"/>
      <c r="AG908" s="441"/>
      <c r="AH908" s="441"/>
    </row>
    <row r="909" spans="1:34" ht="12.75" customHeight="1">
      <c r="A909" s="441"/>
      <c r="B909" s="441"/>
      <c r="C909" s="441"/>
      <c r="D909" s="441"/>
      <c r="E909" s="441"/>
      <c r="F909" s="441"/>
      <c r="G909" s="441"/>
      <c r="H909" s="441"/>
      <c r="I909" s="441"/>
      <c r="J909" s="441"/>
      <c r="K909" s="441"/>
      <c r="L909" s="441"/>
      <c r="M909" s="441"/>
      <c r="N909" s="441"/>
      <c r="O909" s="441"/>
      <c r="P909" s="441"/>
      <c r="Q909" s="441"/>
      <c r="R909" s="441"/>
      <c r="S909" s="441"/>
      <c r="T909" s="441"/>
      <c r="U909" s="441"/>
      <c r="V909" s="441"/>
      <c r="W909" s="441"/>
      <c r="X909" s="441"/>
      <c r="Y909" s="441"/>
      <c r="Z909" s="441"/>
      <c r="AA909" s="441"/>
      <c r="AB909" s="441"/>
      <c r="AC909" s="441"/>
      <c r="AD909" s="441"/>
      <c r="AE909" s="441"/>
      <c r="AF909" s="441"/>
      <c r="AG909" s="441"/>
      <c r="AH909" s="441"/>
    </row>
    <row r="910" spans="1:34" ht="12.75" customHeight="1">
      <c r="A910" s="441"/>
      <c r="B910" s="441"/>
      <c r="C910" s="441"/>
      <c r="D910" s="441"/>
      <c r="E910" s="441"/>
      <c r="F910" s="441"/>
      <c r="G910" s="441"/>
      <c r="H910" s="441"/>
      <c r="I910" s="441"/>
      <c r="J910" s="441"/>
      <c r="K910" s="441"/>
      <c r="L910" s="441"/>
      <c r="M910" s="441"/>
      <c r="N910" s="441"/>
      <c r="O910" s="441"/>
      <c r="P910" s="441"/>
      <c r="Q910" s="441"/>
      <c r="R910" s="441"/>
      <c r="S910" s="441"/>
      <c r="T910" s="441"/>
      <c r="U910" s="441"/>
      <c r="V910" s="441"/>
      <c r="W910" s="441"/>
      <c r="X910" s="441"/>
      <c r="Y910" s="441"/>
      <c r="Z910" s="441"/>
      <c r="AA910" s="441"/>
      <c r="AB910" s="441"/>
      <c r="AC910" s="441"/>
      <c r="AD910" s="441"/>
      <c r="AE910" s="441"/>
      <c r="AF910" s="441"/>
      <c r="AG910" s="441"/>
      <c r="AH910" s="441"/>
    </row>
    <row r="911" spans="1:34" ht="12.75" customHeight="1">
      <c r="A911" s="441"/>
      <c r="B911" s="441"/>
      <c r="C911" s="441"/>
      <c r="D911" s="441"/>
      <c r="E911" s="441"/>
      <c r="F911" s="441"/>
      <c r="G911" s="441"/>
      <c r="H911" s="441"/>
      <c r="I911" s="441"/>
      <c r="J911" s="441"/>
      <c r="K911" s="441"/>
      <c r="L911" s="441"/>
      <c r="M911" s="441"/>
      <c r="N911" s="441"/>
      <c r="O911" s="441"/>
      <c r="P911" s="441"/>
      <c r="Q911" s="441"/>
      <c r="R911" s="441"/>
      <c r="S911" s="441"/>
      <c r="T911" s="441"/>
      <c r="U911" s="441"/>
      <c r="V911" s="441"/>
      <c r="W911" s="441"/>
      <c r="X911" s="441"/>
      <c r="Y911" s="441"/>
      <c r="Z911" s="441"/>
      <c r="AA911" s="441"/>
      <c r="AB911" s="441"/>
      <c r="AC911" s="441"/>
      <c r="AD911" s="441"/>
      <c r="AE911" s="441"/>
      <c r="AF911" s="441"/>
      <c r="AG911" s="441"/>
      <c r="AH911" s="441"/>
    </row>
    <row r="912" spans="1:34" ht="12.75" customHeight="1">
      <c r="A912" s="441"/>
      <c r="B912" s="441"/>
      <c r="C912" s="441"/>
      <c r="D912" s="441"/>
      <c r="E912" s="441"/>
      <c r="F912" s="441"/>
      <c r="G912" s="441"/>
      <c r="H912" s="441"/>
      <c r="I912" s="441"/>
      <c r="J912" s="441"/>
      <c r="K912" s="441"/>
      <c r="L912" s="441"/>
      <c r="M912" s="441"/>
      <c r="N912" s="441"/>
      <c r="O912" s="441"/>
      <c r="P912" s="441"/>
      <c r="Q912" s="441"/>
      <c r="R912" s="441"/>
      <c r="S912" s="441"/>
      <c r="T912" s="441"/>
      <c r="U912" s="441"/>
      <c r="V912" s="441"/>
      <c r="W912" s="441"/>
      <c r="X912" s="441"/>
      <c r="Y912" s="441"/>
      <c r="Z912" s="441"/>
      <c r="AA912" s="441"/>
      <c r="AB912" s="441"/>
      <c r="AC912" s="441"/>
      <c r="AD912" s="441"/>
      <c r="AE912" s="441"/>
      <c r="AF912" s="441"/>
      <c r="AG912" s="441"/>
      <c r="AH912" s="441"/>
    </row>
    <row r="913" spans="1:34" ht="12.75" customHeight="1">
      <c r="A913" s="441"/>
      <c r="B913" s="441"/>
      <c r="C913" s="441"/>
      <c r="D913" s="441"/>
      <c r="E913" s="441"/>
      <c r="F913" s="441"/>
      <c r="G913" s="441"/>
      <c r="H913" s="441"/>
      <c r="I913" s="441"/>
      <c r="J913" s="441"/>
      <c r="K913" s="441"/>
      <c r="L913" s="441"/>
      <c r="M913" s="441"/>
      <c r="N913" s="441"/>
      <c r="O913" s="441"/>
      <c r="P913" s="441"/>
      <c r="Q913" s="441"/>
      <c r="R913" s="441"/>
      <c r="S913" s="441"/>
      <c r="T913" s="441"/>
      <c r="U913" s="441"/>
      <c r="V913" s="441"/>
      <c r="W913" s="441"/>
      <c r="X913" s="441"/>
      <c r="Y913" s="441"/>
      <c r="Z913" s="441"/>
      <c r="AA913" s="441"/>
      <c r="AB913" s="441"/>
      <c r="AC913" s="441"/>
      <c r="AD913" s="441"/>
      <c r="AE913" s="441"/>
      <c r="AF913" s="441"/>
      <c r="AG913" s="441"/>
      <c r="AH913" s="441"/>
    </row>
    <row r="914" spans="1:34" ht="12.75" customHeight="1">
      <c r="A914" s="441"/>
      <c r="B914" s="441"/>
      <c r="C914" s="441"/>
      <c r="D914" s="441"/>
      <c r="E914" s="441"/>
      <c r="F914" s="441"/>
      <c r="G914" s="441"/>
      <c r="H914" s="441"/>
      <c r="I914" s="441"/>
      <c r="J914" s="441"/>
      <c r="K914" s="441"/>
      <c r="L914" s="441"/>
      <c r="M914" s="441"/>
      <c r="N914" s="441"/>
      <c r="O914" s="441"/>
      <c r="P914" s="441"/>
      <c r="Q914" s="441"/>
      <c r="R914" s="441"/>
      <c r="S914" s="441"/>
      <c r="T914" s="441"/>
      <c r="U914" s="441"/>
      <c r="V914" s="441"/>
      <c r="W914" s="441"/>
      <c r="X914" s="441"/>
      <c r="Y914" s="441"/>
      <c r="Z914" s="441"/>
      <c r="AA914" s="441"/>
      <c r="AB914" s="441"/>
      <c r="AC914" s="441"/>
      <c r="AD914" s="441"/>
      <c r="AE914" s="441"/>
      <c r="AF914" s="441"/>
      <c r="AG914" s="441"/>
      <c r="AH914" s="441"/>
    </row>
    <row r="915" spans="1:34" ht="12.75" customHeight="1">
      <c r="A915" s="441"/>
      <c r="B915" s="441"/>
      <c r="C915" s="441"/>
      <c r="D915" s="441"/>
      <c r="E915" s="441"/>
      <c r="F915" s="441"/>
      <c r="G915" s="441"/>
      <c r="H915" s="441"/>
      <c r="I915" s="441"/>
      <c r="J915" s="441"/>
      <c r="K915" s="441"/>
      <c r="L915" s="441"/>
      <c r="M915" s="441"/>
      <c r="N915" s="441"/>
      <c r="O915" s="441"/>
      <c r="P915" s="441"/>
      <c r="Q915" s="441"/>
      <c r="R915" s="441"/>
      <c r="S915" s="441"/>
      <c r="T915" s="441"/>
      <c r="U915" s="441"/>
      <c r="V915" s="441"/>
      <c r="W915" s="441"/>
      <c r="X915" s="441"/>
      <c r="Y915" s="441"/>
      <c r="Z915" s="441"/>
      <c r="AA915" s="441"/>
      <c r="AB915" s="441"/>
      <c r="AC915" s="441"/>
      <c r="AD915" s="441"/>
      <c r="AE915" s="441"/>
      <c r="AF915" s="441"/>
      <c r="AG915" s="441"/>
      <c r="AH915" s="441"/>
    </row>
    <row r="916" spans="1:34" ht="12.75" customHeight="1">
      <c r="A916" s="441"/>
      <c r="B916" s="441"/>
      <c r="C916" s="441"/>
      <c r="D916" s="441"/>
      <c r="E916" s="441"/>
      <c r="F916" s="441"/>
      <c r="G916" s="441"/>
      <c r="H916" s="441"/>
      <c r="I916" s="441"/>
      <c r="J916" s="441"/>
      <c r="K916" s="441"/>
      <c r="L916" s="441"/>
      <c r="M916" s="441"/>
      <c r="N916" s="441"/>
      <c r="O916" s="441"/>
      <c r="P916" s="441"/>
      <c r="Q916" s="441"/>
      <c r="R916" s="441"/>
      <c r="S916" s="441"/>
      <c r="T916" s="441"/>
      <c r="U916" s="441"/>
      <c r="V916" s="441"/>
      <c r="W916" s="441"/>
      <c r="X916" s="441"/>
      <c r="Y916" s="441"/>
      <c r="Z916" s="441"/>
      <c r="AA916" s="441"/>
      <c r="AB916" s="441"/>
      <c r="AC916" s="441"/>
      <c r="AD916" s="441"/>
      <c r="AE916" s="441"/>
      <c r="AF916" s="441"/>
      <c r="AG916" s="441"/>
      <c r="AH916" s="441"/>
    </row>
    <row r="917" spans="1:34" ht="12.75" customHeight="1">
      <c r="A917" s="441"/>
      <c r="B917" s="441"/>
      <c r="C917" s="441"/>
      <c r="D917" s="441"/>
      <c r="E917" s="441"/>
      <c r="F917" s="441"/>
      <c r="G917" s="441"/>
      <c r="H917" s="441"/>
      <c r="I917" s="441"/>
      <c r="J917" s="441"/>
      <c r="K917" s="441"/>
      <c r="L917" s="441"/>
      <c r="M917" s="441"/>
      <c r="N917" s="441"/>
      <c r="O917" s="441"/>
      <c r="P917" s="441"/>
      <c r="Q917" s="441"/>
      <c r="R917" s="441"/>
      <c r="S917" s="441"/>
      <c r="T917" s="441"/>
      <c r="U917" s="441"/>
      <c r="V917" s="441"/>
      <c r="W917" s="441"/>
      <c r="X917" s="441"/>
      <c r="Y917" s="441"/>
      <c r="Z917" s="441"/>
      <c r="AA917" s="441"/>
      <c r="AB917" s="441"/>
      <c r="AC917" s="441"/>
      <c r="AD917" s="441"/>
      <c r="AE917" s="441"/>
      <c r="AF917" s="441"/>
      <c r="AG917" s="441"/>
      <c r="AH917" s="441"/>
    </row>
    <row r="918" spans="1:34" ht="12.75" customHeight="1">
      <c r="A918" s="441"/>
      <c r="B918" s="441"/>
      <c r="C918" s="441"/>
      <c r="D918" s="441"/>
      <c r="E918" s="441"/>
      <c r="F918" s="441"/>
      <c r="G918" s="441"/>
      <c r="H918" s="441"/>
      <c r="I918" s="441"/>
      <c r="J918" s="441"/>
      <c r="K918" s="441"/>
      <c r="L918" s="441"/>
      <c r="M918" s="441"/>
      <c r="N918" s="441"/>
      <c r="O918" s="441"/>
      <c r="P918" s="441"/>
      <c r="Q918" s="441"/>
      <c r="R918" s="441"/>
      <c r="S918" s="441"/>
      <c r="T918" s="441"/>
      <c r="U918" s="441"/>
      <c r="V918" s="441"/>
      <c r="W918" s="441"/>
      <c r="X918" s="441"/>
      <c r="Y918" s="441"/>
      <c r="Z918" s="441"/>
      <c r="AA918" s="441"/>
      <c r="AB918" s="441"/>
      <c r="AC918" s="441"/>
      <c r="AD918" s="441"/>
      <c r="AE918" s="441"/>
      <c r="AF918" s="441"/>
      <c r="AG918" s="441"/>
      <c r="AH918" s="441"/>
    </row>
    <row r="919" spans="1:34" ht="12.75" customHeight="1">
      <c r="A919" s="441"/>
      <c r="B919" s="441"/>
      <c r="C919" s="441"/>
      <c r="D919" s="441"/>
      <c r="E919" s="441"/>
      <c r="F919" s="441"/>
      <c r="G919" s="441"/>
      <c r="H919" s="441"/>
      <c r="I919" s="441"/>
      <c r="J919" s="441"/>
      <c r="K919" s="441"/>
      <c r="L919" s="441"/>
      <c r="M919" s="441"/>
      <c r="N919" s="441"/>
      <c r="O919" s="441"/>
      <c r="P919" s="441"/>
      <c r="Q919" s="441"/>
      <c r="R919" s="441"/>
      <c r="S919" s="441"/>
      <c r="T919" s="441"/>
      <c r="U919" s="441"/>
      <c r="V919" s="441"/>
      <c r="W919" s="441"/>
      <c r="X919" s="441"/>
      <c r="Y919" s="441"/>
      <c r="Z919" s="441"/>
      <c r="AA919" s="441"/>
      <c r="AB919" s="441"/>
      <c r="AC919" s="441"/>
      <c r="AD919" s="441"/>
      <c r="AE919" s="441"/>
      <c r="AF919" s="441"/>
      <c r="AG919" s="441"/>
      <c r="AH919" s="441"/>
    </row>
    <row r="920" spans="1:34" ht="12.75" customHeight="1">
      <c r="A920" s="441"/>
      <c r="B920" s="441"/>
      <c r="C920" s="441"/>
      <c r="D920" s="441"/>
      <c r="E920" s="441"/>
      <c r="F920" s="441"/>
      <c r="G920" s="441"/>
      <c r="H920" s="441"/>
      <c r="I920" s="441"/>
      <c r="J920" s="441"/>
      <c r="K920" s="441"/>
      <c r="L920" s="441"/>
      <c r="M920" s="441"/>
      <c r="N920" s="441"/>
      <c r="O920" s="441"/>
      <c r="P920" s="441"/>
      <c r="Q920" s="441"/>
      <c r="R920" s="441"/>
      <c r="S920" s="441"/>
      <c r="T920" s="441"/>
      <c r="U920" s="441"/>
      <c r="V920" s="441"/>
      <c r="W920" s="441"/>
      <c r="X920" s="441"/>
      <c r="Y920" s="441"/>
      <c r="Z920" s="441"/>
      <c r="AA920" s="441"/>
      <c r="AB920" s="441"/>
      <c r="AC920" s="441"/>
      <c r="AD920" s="441"/>
      <c r="AE920" s="441"/>
      <c r="AF920" s="441"/>
      <c r="AG920" s="441"/>
      <c r="AH920" s="441"/>
    </row>
    <row r="921" spans="1:34" ht="12.75" customHeight="1">
      <c r="A921" s="441"/>
      <c r="B921" s="441"/>
      <c r="C921" s="441"/>
      <c r="D921" s="441"/>
      <c r="E921" s="441"/>
      <c r="F921" s="441"/>
      <c r="G921" s="441"/>
      <c r="H921" s="441"/>
      <c r="I921" s="441"/>
      <c r="J921" s="441"/>
      <c r="K921" s="441"/>
      <c r="L921" s="441"/>
      <c r="M921" s="441"/>
      <c r="N921" s="441"/>
      <c r="O921" s="441"/>
      <c r="P921" s="441"/>
      <c r="Q921" s="441"/>
      <c r="R921" s="441"/>
      <c r="S921" s="441"/>
      <c r="T921" s="441"/>
      <c r="U921" s="441"/>
      <c r="V921" s="441"/>
      <c r="W921" s="441"/>
      <c r="X921" s="441"/>
      <c r="Y921" s="441"/>
      <c r="Z921" s="441"/>
      <c r="AA921" s="441"/>
      <c r="AB921" s="441"/>
      <c r="AC921" s="441"/>
      <c r="AD921" s="441"/>
      <c r="AE921" s="441"/>
      <c r="AF921" s="441"/>
      <c r="AG921" s="441"/>
      <c r="AH921" s="441"/>
    </row>
    <row r="922" spans="1:34" ht="12.75" customHeight="1">
      <c r="A922" s="441"/>
      <c r="B922" s="441"/>
      <c r="C922" s="441"/>
      <c r="D922" s="441"/>
      <c r="E922" s="441"/>
      <c r="F922" s="441"/>
      <c r="G922" s="441"/>
      <c r="H922" s="441"/>
      <c r="I922" s="441"/>
      <c r="J922" s="441"/>
      <c r="K922" s="441"/>
      <c r="L922" s="441"/>
      <c r="M922" s="441"/>
      <c r="N922" s="441"/>
      <c r="O922" s="441"/>
      <c r="P922" s="441"/>
      <c r="Q922" s="441"/>
      <c r="R922" s="441"/>
      <c r="S922" s="441"/>
      <c r="T922" s="441"/>
      <c r="U922" s="441"/>
      <c r="V922" s="441"/>
      <c r="W922" s="441"/>
      <c r="X922" s="441"/>
      <c r="Y922" s="441"/>
      <c r="Z922" s="441"/>
      <c r="AA922" s="441"/>
      <c r="AB922" s="441"/>
      <c r="AC922" s="441"/>
      <c r="AD922" s="441"/>
      <c r="AE922" s="441"/>
      <c r="AF922" s="441"/>
      <c r="AG922" s="441"/>
      <c r="AH922" s="441"/>
    </row>
    <row r="923" spans="1:34" ht="12.75" customHeight="1">
      <c r="A923" s="441"/>
      <c r="B923" s="441"/>
      <c r="C923" s="441"/>
      <c r="D923" s="441"/>
      <c r="E923" s="441"/>
      <c r="F923" s="441"/>
      <c r="G923" s="441"/>
      <c r="H923" s="441"/>
      <c r="I923" s="441"/>
      <c r="J923" s="441"/>
      <c r="K923" s="441"/>
      <c r="L923" s="441"/>
      <c r="M923" s="441"/>
      <c r="N923" s="441"/>
      <c r="O923" s="441"/>
      <c r="P923" s="441"/>
      <c r="Q923" s="441"/>
      <c r="R923" s="441"/>
      <c r="S923" s="441"/>
      <c r="T923" s="441"/>
      <c r="U923" s="441"/>
      <c r="V923" s="441"/>
      <c r="W923" s="441"/>
      <c r="X923" s="441"/>
      <c r="Y923" s="441"/>
      <c r="Z923" s="441"/>
      <c r="AA923" s="441"/>
      <c r="AB923" s="441"/>
      <c r="AC923" s="441"/>
      <c r="AD923" s="441"/>
      <c r="AE923" s="441"/>
      <c r="AF923" s="441"/>
      <c r="AG923" s="441"/>
      <c r="AH923" s="441"/>
    </row>
    <row r="924" spans="1:34" ht="12.75" customHeight="1">
      <c r="A924" s="441"/>
      <c r="B924" s="441"/>
      <c r="C924" s="441"/>
      <c r="D924" s="441"/>
      <c r="E924" s="441"/>
      <c r="F924" s="441"/>
      <c r="G924" s="441"/>
      <c r="H924" s="441"/>
      <c r="I924" s="441"/>
      <c r="J924" s="441"/>
      <c r="K924" s="441"/>
      <c r="L924" s="441"/>
      <c r="M924" s="441"/>
      <c r="N924" s="441"/>
      <c r="O924" s="441"/>
      <c r="P924" s="441"/>
      <c r="Q924" s="441"/>
      <c r="R924" s="441"/>
      <c r="S924" s="441"/>
      <c r="T924" s="441"/>
      <c r="U924" s="441"/>
      <c r="V924" s="441"/>
      <c r="W924" s="441"/>
      <c r="X924" s="441"/>
      <c r="Y924" s="441"/>
      <c r="Z924" s="441"/>
      <c r="AA924" s="441"/>
      <c r="AB924" s="441"/>
      <c r="AC924" s="441"/>
      <c r="AD924" s="441"/>
      <c r="AE924" s="441"/>
      <c r="AF924" s="441"/>
      <c r="AG924" s="441"/>
      <c r="AH924" s="441"/>
    </row>
    <row r="925" spans="1:34" ht="12.75" customHeight="1">
      <c r="A925" s="441"/>
      <c r="B925" s="441"/>
      <c r="C925" s="441"/>
      <c r="D925" s="441"/>
      <c r="E925" s="441"/>
      <c r="F925" s="441"/>
      <c r="G925" s="441"/>
      <c r="H925" s="441"/>
      <c r="I925" s="441"/>
      <c r="J925" s="441"/>
      <c r="K925" s="441"/>
      <c r="L925" s="441"/>
      <c r="M925" s="441"/>
      <c r="N925" s="441"/>
      <c r="O925" s="441"/>
      <c r="P925" s="441"/>
      <c r="Q925" s="441"/>
      <c r="R925" s="441"/>
      <c r="S925" s="441"/>
      <c r="T925" s="441"/>
      <c r="U925" s="441"/>
      <c r="V925" s="441"/>
      <c r="W925" s="441"/>
      <c r="X925" s="441"/>
      <c r="Y925" s="441"/>
      <c r="Z925" s="441"/>
      <c r="AA925" s="441"/>
      <c r="AB925" s="441"/>
      <c r="AC925" s="441"/>
      <c r="AD925" s="441"/>
      <c r="AE925" s="441"/>
      <c r="AF925" s="441"/>
      <c r="AG925" s="441"/>
      <c r="AH925" s="441"/>
    </row>
    <row r="926" spans="1:34" ht="12.75" customHeight="1">
      <c r="A926" s="441"/>
      <c r="B926" s="441"/>
      <c r="C926" s="441"/>
      <c r="D926" s="441"/>
      <c r="E926" s="441"/>
      <c r="F926" s="441"/>
      <c r="G926" s="441"/>
      <c r="H926" s="441"/>
      <c r="I926" s="441"/>
      <c r="J926" s="441"/>
      <c r="K926" s="441"/>
      <c r="L926" s="441"/>
      <c r="M926" s="441"/>
      <c r="N926" s="441"/>
      <c r="O926" s="441"/>
      <c r="P926" s="441"/>
      <c r="Q926" s="441"/>
      <c r="R926" s="441"/>
      <c r="S926" s="441"/>
      <c r="T926" s="441"/>
      <c r="U926" s="441"/>
      <c r="V926" s="441"/>
      <c r="W926" s="441"/>
      <c r="X926" s="441"/>
      <c r="Y926" s="441"/>
      <c r="Z926" s="441"/>
      <c r="AA926" s="441"/>
      <c r="AB926" s="441"/>
      <c r="AC926" s="441"/>
      <c r="AD926" s="441"/>
      <c r="AE926" s="441"/>
      <c r="AF926" s="441"/>
      <c r="AG926" s="441"/>
      <c r="AH926" s="441"/>
    </row>
    <row r="927" spans="1:34" ht="12.75" customHeight="1">
      <c r="A927" s="441"/>
      <c r="B927" s="441"/>
      <c r="C927" s="441"/>
      <c r="D927" s="441"/>
      <c r="E927" s="441"/>
      <c r="F927" s="441"/>
      <c r="G927" s="441"/>
      <c r="H927" s="441"/>
      <c r="I927" s="441"/>
      <c r="J927" s="441"/>
      <c r="K927" s="441"/>
      <c r="L927" s="441"/>
      <c r="M927" s="441"/>
      <c r="N927" s="441"/>
      <c r="O927" s="441"/>
      <c r="P927" s="441"/>
      <c r="Q927" s="441"/>
      <c r="R927" s="441"/>
      <c r="S927" s="441"/>
      <c r="T927" s="441"/>
      <c r="U927" s="441"/>
      <c r="V927" s="441"/>
      <c r="W927" s="441"/>
      <c r="X927" s="441"/>
      <c r="Y927" s="441"/>
      <c r="Z927" s="441"/>
      <c r="AA927" s="441"/>
      <c r="AB927" s="441"/>
      <c r="AC927" s="441"/>
      <c r="AD927" s="441"/>
      <c r="AE927" s="441"/>
      <c r="AF927" s="441"/>
      <c r="AG927" s="441"/>
      <c r="AH927" s="441"/>
    </row>
    <row r="928" spans="1:34" ht="12.75" customHeight="1">
      <c r="A928" s="441"/>
      <c r="B928" s="441"/>
      <c r="C928" s="441"/>
      <c r="D928" s="441"/>
      <c r="E928" s="441"/>
      <c r="F928" s="441"/>
      <c r="G928" s="441"/>
      <c r="H928" s="441"/>
      <c r="I928" s="441"/>
      <c r="J928" s="441"/>
      <c r="K928" s="441"/>
      <c r="L928" s="441"/>
      <c r="M928" s="441"/>
      <c r="N928" s="441"/>
      <c r="O928" s="441"/>
      <c r="P928" s="441"/>
      <c r="Q928" s="441"/>
      <c r="R928" s="441"/>
      <c r="S928" s="441"/>
      <c r="T928" s="441"/>
      <c r="U928" s="441"/>
      <c r="V928" s="441"/>
      <c r="W928" s="441"/>
      <c r="X928" s="441"/>
      <c r="Y928" s="441"/>
      <c r="Z928" s="441"/>
      <c r="AA928" s="441"/>
      <c r="AB928" s="441"/>
      <c r="AC928" s="441"/>
      <c r="AD928" s="441"/>
      <c r="AE928" s="441"/>
      <c r="AF928" s="441"/>
      <c r="AG928" s="441"/>
      <c r="AH928" s="441"/>
    </row>
    <row r="929" spans="1:34" ht="12.75" customHeight="1">
      <c r="A929" s="441"/>
      <c r="B929" s="441"/>
      <c r="C929" s="441"/>
      <c r="D929" s="441"/>
      <c r="E929" s="441"/>
      <c r="F929" s="441"/>
      <c r="G929" s="441"/>
      <c r="H929" s="441"/>
      <c r="I929" s="441"/>
      <c r="J929" s="441"/>
      <c r="K929" s="441"/>
      <c r="L929" s="441"/>
      <c r="M929" s="441"/>
      <c r="N929" s="441"/>
      <c r="O929" s="441"/>
      <c r="P929" s="441"/>
      <c r="Q929" s="441"/>
      <c r="R929" s="441"/>
      <c r="S929" s="441"/>
      <c r="T929" s="441"/>
      <c r="U929" s="441"/>
      <c r="V929" s="441"/>
      <c r="W929" s="441"/>
      <c r="X929" s="441"/>
      <c r="Y929" s="441"/>
      <c r="Z929" s="441"/>
      <c r="AA929" s="441"/>
      <c r="AB929" s="441"/>
      <c r="AC929" s="441"/>
      <c r="AD929" s="441"/>
      <c r="AE929" s="441"/>
      <c r="AF929" s="441"/>
      <c r="AG929" s="441"/>
      <c r="AH929" s="441"/>
    </row>
    <row r="930" spans="1:34" ht="12.75" customHeight="1">
      <c r="A930" s="441"/>
      <c r="B930" s="441"/>
      <c r="C930" s="441"/>
      <c r="D930" s="441"/>
      <c r="E930" s="441"/>
      <c r="F930" s="441"/>
      <c r="G930" s="441"/>
      <c r="H930" s="441"/>
      <c r="I930" s="441"/>
      <c r="J930" s="441"/>
      <c r="K930" s="441"/>
      <c r="L930" s="441"/>
      <c r="M930" s="441"/>
      <c r="N930" s="441"/>
      <c r="O930" s="441"/>
      <c r="P930" s="441"/>
      <c r="Q930" s="441"/>
      <c r="R930" s="441"/>
      <c r="S930" s="441"/>
      <c r="T930" s="441"/>
      <c r="U930" s="441"/>
      <c r="V930" s="441"/>
      <c r="W930" s="441"/>
      <c r="X930" s="441"/>
      <c r="Y930" s="441"/>
      <c r="Z930" s="441"/>
      <c r="AA930" s="441"/>
      <c r="AB930" s="441"/>
      <c r="AC930" s="441"/>
      <c r="AD930" s="441"/>
      <c r="AE930" s="441"/>
      <c r="AF930" s="441"/>
      <c r="AG930" s="441"/>
      <c r="AH930" s="441"/>
    </row>
    <row r="931" spans="1:34" ht="12.75" customHeight="1">
      <c r="A931" s="441"/>
      <c r="B931" s="441"/>
      <c r="C931" s="441"/>
      <c r="D931" s="441"/>
      <c r="E931" s="441"/>
      <c r="F931" s="441"/>
      <c r="G931" s="441"/>
      <c r="H931" s="441"/>
      <c r="I931" s="441"/>
      <c r="J931" s="441"/>
      <c r="K931" s="441"/>
      <c r="L931" s="441"/>
      <c r="M931" s="441"/>
      <c r="N931" s="441"/>
      <c r="O931" s="441"/>
      <c r="P931" s="441"/>
      <c r="Q931" s="441"/>
      <c r="R931" s="441"/>
      <c r="S931" s="441"/>
      <c r="T931" s="441"/>
      <c r="U931" s="441"/>
      <c r="V931" s="441"/>
      <c r="W931" s="441"/>
      <c r="X931" s="441"/>
      <c r="Y931" s="441"/>
      <c r="Z931" s="441"/>
      <c r="AA931" s="441"/>
      <c r="AB931" s="441"/>
      <c r="AC931" s="441"/>
      <c r="AD931" s="441"/>
      <c r="AE931" s="441"/>
      <c r="AF931" s="441"/>
      <c r="AG931" s="441"/>
      <c r="AH931" s="441"/>
    </row>
    <row r="932" spans="1:34" ht="12.75" customHeight="1">
      <c r="A932" s="441"/>
      <c r="B932" s="441"/>
      <c r="C932" s="441"/>
      <c r="D932" s="441"/>
      <c r="E932" s="441"/>
      <c r="F932" s="441"/>
      <c r="G932" s="441"/>
      <c r="H932" s="441"/>
      <c r="I932" s="441"/>
      <c r="J932" s="441"/>
      <c r="K932" s="441"/>
      <c r="L932" s="441"/>
      <c r="M932" s="441"/>
      <c r="N932" s="441"/>
      <c r="O932" s="441"/>
      <c r="P932" s="441"/>
      <c r="Q932" s="441"/>
      <c r="R932" s="441"/>
      <c r="S932" s="441"/>
      <c r="T932" s="441"/>
      <c r="U932" s="441"/>
      <c r="V932" s="441"/>
      <c r="W932" s="441"/>
      <c r="X932" s="441"/>
      <c r="Y932" s="441"/>
      <c r="Z932" s="441"/>
      <c r="AA932" s="441"/>
      <c r="AB932" s="441"/>
      <c r="AC932" s="441"/>
      <c r="AD932" s="441"/>
      <c r="AE932" s="441"/>
      <c r="AF932" s="441"/>
      <c r="AG932" s="441"/>
      <c r="AH932" s="441"/>
    </row>
    <row r="933" spans="1:34" ht="12.75" customHeight="1">
      <c r="A933" s="441"/>
      <c r="B933" s="441"/>
      <c r="C933" s="441"/>
      <c r="D933" s="441"/>
      <c r="E933" s="441"/>
      <c r="F933" s="441"/>
      <c r="G933" s="441"/>
      <c r="H933" s="441"/>
      <c r="I933" s="441"/>
      <c r="J933" s="441"/>
      <c r="K933" s="441"/>
      <c r="L933" s="441"/>
      <c r="M933" s="441"/>
      <c r="N933" s="441"/>
      <c r="O933" s="441"/>
      <c r="P933" s="441"/>
      <c r="Q933" s="441"/>
      <c r="R933" s="441"/>
      <c r="S933" s="441"/>
      <c r="T933" s="441"/>
      <c r="U933" s="441"/>
      <c r="V933" s="441"/>
      <c r="W933" s="441"/>
      <c r="X933" s="441"/>
      <c r="Y933" s="441"/>
      <c r="Z933" s="441"/>
      <c r="AA933" s="441"/>
      <c r="AB933" s="441"/>
      <c r="AC933" s="441"/>
      <c r="AD933" s="441"/>
      <c r="AE933" s="441"/>
      <c r="AF933" s="441"/>
      <c r="AG933" s="441"/>
      <c r="AH933" s="441"/>
    </row>
    <row r="934" spans="1:34" ht="12.75" customHeight="1">
      <c r="A934" s="441"/>
      <c r="B934" s="441"/>
      <c r="C934" s="441"/>
      <c r="D934" s="441"/>
      <c r="E934" s="441"/>
      <c r="F934" s="441"/>
      <c r="G934" s="441"/>
      <c r="H934" s="441"/>
      <c r="I934" s="441"/>
      <c r="J934" s="441"/>
      <c r="K934" s="441"/>
      <c r="L934" s="441"/>
      <c r="M934" s="441"/>
      <c r="N934" s="441"/>
      <c r="O934" s="441"/>
      <c r="P934" s="441"/>
      <c r="Q934" s="441"/>
      <c r="R934" s="441"/>
      <c r="S934" s="441"/>
      <c r="T934" s="441"/>
      <c r="U934" s="441"/>
      <c r="V934" s="441"/>
      <c r="W934" s="441"/>
      <c r="X934" s="441"/>
      <c r="Y934" s="441"/>
      <c r="Z934" s="441"/>
      <c r="AA934" s="441"/>
      <c r="AB934" s="441"/>
      <c r="AC934" s="441"/>
      <c r="AD934" s="441"/>
      <c r="AE934" s="441"/>
      <c r="AF934" s="441"/>
      <c r="AG934" s="441"/>
      <c r="AH934" s="441"/>
    </row>
    <row r="935" spans="1:34" ht="12.75" customHeight="1">
      <c r="A935" s="441"/>
      <c r="B935" s="441"/>
      <c r="C935" s="441"/>
      <c r="D935" s="441"/>
      <c r="E935" s="441"/>
      <c r="F935" s="441"/>
      <c r="G935" s="441"/>
      <c r="H935" s="441"/>
      <c r="I935" s="441"/>
      <c r="J935" s="441"/>
      <c r="K935" s="441"/>
      <c r="L935" s="441"/>
      <c r="M935" s="441"/>
      <c r="N935" s="441"/>
      <c r="O935" s="441"/>
      <c r="P935" s="441"/>
      <c r="Q935" s="441"/>
      <c r="R935" s="441"/>
      <c r="S935" s="441"/>
      <c r="T935" s="441"/>
      <c r="U935" s="441"/>
      <c r="V935" s="441"/>
      <c r="W935" s="441"/>
      <c r="X935" s="441"/>
      <c r="Y935" s="441"/>
      <c r="Z935" s="441"/>
      <c r="AA935" s="441"/>
      <c r="AB935" s="441"/>
      <c r="AC935" s="441"/>
      <c r="AD935" s="441"/>
      <c r="AE935" s="441"/>
      <c r="AF935" s="441"/>
      <c r="AG935" s="441"/>
      <c r="AH935" s="441"/>
    </row>
    <row r="936" spans="1:34" ht="12.75" customHeight="1">
      <c r="A936" s="441"/>
      <c r="B936" s="441"/>
      <c r="C936" s="441"/>
      <c r="D936" s="441"/>
      <c r="E936" s="441"/>
      <c r="F936" s="441"/>
      <c r="G936" s="441"/>
      <c r="H936" s="441"/>
      <c r="I936" s="441"/>
      <c r="J936" s="441"/>
      <c r="K936" s="441"/>
      <c r="L936" s="441"/>
      <c r="M936" s="441"/>
      <c r="N936" s="441"/>
      <c r="O936" s="441"/>
      <c r="P936" s="441"/>
      <c r="Q936" s="441"/>
      <c r="R936" s="441"/>
      <c r="S936" s="441"/>
      <c r="T936" s="441"/>
      <c r="U936" s="441"/>
      <c r="V936" s="441"/>
      <c r="W936" s="441"/>
      <c r="X936" s="441"/>
      <c r="Y936" s="441"/>
      <c r="Z936" s="441"/>
      <c r="AA936" s="441"/>
      <c r="AB936" s="441"/>
      <c r="AC936" s="441"/>
      <c r="AD936" s="441"/>
      <c r="AE936" s="441"/>
      <c r="AF936" s="441"/>
      <c r="AG936" s="441"/>
      <c r="AH936" s="441"/>
    </row>
    <row r="937" spans="1:34" ht="12.75" customHeight="1">
      <c r="A937" s="441"/>
      <c r="B937" s="441"/>
      <c r="C937" s="441"/>
      <c r="D937" s="441"/>
      <c r="E937" s="441"/>
      <c r="F937" s="441"/>
      <c r="G937" s="441"/>
      <c r="H937" s="441"/>
      <c r="I937" s="441"/>
      <c r="J937" s="441"/>
      <c r="K937" s="441"/>
      <c r="L937" s="441"/>
      <c r="M937" s="441"/>
      <c r="N937" s="441"/>
      <c r="O937" s="441"/>
      <c r="P937" s="441"/>
      <c r="Q937" s="441"/>
      <c r="R937" s="441"/>
      <c r="S937" s="441"/>
      <c r="T937" s="441"/>
      <c r="U937" s="441"/>
      <c r="V937" s="441"/>
      <c r="W937" s="441"/>
      <c r="X937" s="441"/>
      <c r="Y937" s="441"/>
      <c r="Z937" s="441"/>
      <c r="AA937" s="441"/>
      <c r="AB937" s="441"/>
      <c r="AC937" s="441"/>
      <c r="AD937" s="441"/>
      <c r="AE937" s="441"/>
      <c r="AF937" s="441"/>
      <c r="AG937" s="441"/>
      <c r="AH937" s="441"/>
    </row>
    <row r="938" spans="1:34" ht="12.75" customHeight="1">
      <c r="A938" s="441"/>
      <c r="B938" s="441"/>
      <c r="C938" s="441"/>
      <c r="D938" s="441"/>
      <c r="E938" s="441"/>
      <c r="F938" s="441"/>
      <c r="G938" s="441"/>
      <c r="H938" s="441"/>
      <c r="I938" s="441"/>
      <c r="J938" s="441"/>
      <c r="K938" s="441"/>
      <c r="L938" s="441"/>
      <c r="M938" s="441"/>
      <c r="N938" s="441"/>
      <c r="O938" s="441"/>
      <c r="P938" s="441"/>
      <c r="Q938" s="441"/>
      <c r="R938" s="441"/>
      <c r="S938" s="441"/>
      <c r="T938" s="441"/>
      <c r="U938" s="441"/>
      <c r="V938" s="441"/>
      <c r="W938" s="441"/>
      <c r="X938" s="441"/>
      <c r="Y938" s="441"/>
      <c r="Z938" s="441"/>
      <c r="AA938" s="441"/>
      <c r="AB938" s="441"/>
      <c r="AC938" s="441"/>
      <c r="AD938" s="441"/>
      <c r="AE938" s="441"/>
      <c r="AF938" s="441"/>
      <c r="AG938" s="441"/>
      <c r="AH938" s="441"/>
    </row>
    <row r="939" spans="1:34" ht="12.75" customHeight="1">
      <c r="A939" s="441"/>
      <c r="B939" s="441"/>
      <c r="C939" s="441"/>
      <c r="D939" s="441"/>
      <c r="E939" s="441"/>
      <c r="F939" s="441"/>
      <c r="G939" s="441"/>
      <c r="H939" s="441"/>
      <c r="I939" s="441"/>
      <c r="J939" s="441"/>
      <c r="K939" s="441"/>
      <c r="L939" s="441"/>
      <c r="M939" s="441"/>
      <c r="N939" s="441"/>
      <c r="O939" s="441"/>
      <c r="P939" s="441"/>
      <c r="Q939" s="441"/>
      <c r="R939" s="441"/>
      <c r="S939" s="441"/>
      <c r="T939" s="441"/>
      <c r="U939" s="441"/>
      <c r="V939" s="441"/>
      <c r="W939" s="441"/>
      <c r="X939" s="441"/>
      <c r="Y939" s="441"/>
      <c r="Z939" s="441"/>
      <c r="AA939" s="441"/>
      <c r="AB939" s="441"/>
      <c r="AC939" s="441"/>
      <c r="AD939" s="441"/>
      <c r="AE939" s="441"/>
      <c r="AF939" s="441"/>
      <c r="AG939" s="441"/>
      <c r="AH939" s="441"/>
    </row>
    <row r="940" spans="1:34" ht="12.75" customHeight="1">
      <c r="A940" s="441"/>
      <c r="B940" s="441"/>
      <c r="C940" s="441"/>
      <c r="D940" s="441"/>
      <c r="E940" s="441"/>
      <c r="F940" s="441"/>
      <c r="G940" s="441"/>
      <c r="H940" s="441"/>
      <c r="I940" s="441"/>
      <c r="J940" s="441"/>
      <c r="K940" s="441"/>
      <c r="L940" s="441"/>
      <c r="M940" s="441"/>
      <c r="N940" s="441"/>
      <c r="O940" s="441"/>
      <c r="P940" s="441"/>
      <c r="Q940" s="441"/>
      <c r="R940" s="441"/>
      <c r="S940" s="441"/>
      <c r="T940" s="441"/>
      <c r="U940" s="441"/>
      <c r="V940" s="441"/>
      <c r="W940" s="441"/>
      <c r="X940" s="441"/>
      <c r="Y940" s="441"/>
      <c r="Z940" s="441"/>
      <c r="AA940" s="441"/>
      <c r="AB940" s="441"/>
      <c r="AC940" s="441"/>
      <c r="AD940" s="441"/>
      <c r="AE940" s="441"/>
      <c r="AF940" s="441"/>
      <c r="AG940" s="441"/>
      <c r="AH940" s="441"/>
    </row>
    <row r="941" spans="1:34" ht="12.75" customHeight="1">
      <c r="A941" s="441"/>
      <c r="B941" s="441"/>
      <c r="C941" s="441"/>
      <c r="D941" s="441"/>
      <c r="E941" s="441"/>
      <c r="F941" s="441"/>
      <c r="G941" s="441"/>
      <c r="H941" s="441"/>
      <c r="I941" s="441"/>
      <c r="J941" s="441"/>
      <c r="K941" s="441"/>
      <c r="L941" s="441"/>
      <c r="M941" s="441"/>
      <c r="N941" s="441"/>
      <c r="O941" s="441"/>
      <c r="P941" s="441"/>
      <c r="Q941" s="441"/>
      <c r="R941" s="441"/>
      <c r="S941" s="441"/>
      <c r="T941" s="441"/>
      <c r="U941" s="441"/>
      <c r="V941" s="441"/>
      <c r="W941" s="441"/>
      <c r="X941" s="441"/>
      <c r="Y941" s="441"/>
      <c r="Z941" s="441"/>
      <c r="AA941" s="441"/>
      <c r="AB941" s="441"/>
      <c r="AC941" s="441"/>
      <c r="AD941" s="441"/>
      <c r="AE941" s="441"/>
      <c r="AF941" s="441"/>
      <c r="AG941" s="441"/>
      <c r="AH941" s="441"/>
    </row>
    <row r="942" spans="1:34" ht="12.75" customHeight="1">
      <c r="A942" s="441"/>
      <c r="B942" s="441"/>
      <c r="C942" s="441"/>
      <c r="D942" s="441"/>
      <c r="E942" s="441"/>
      <c r="F942" s="441"/>
      <c r="G942" s="441"/>
      <c r="H942" s="441"/>
      <c r="I942" s="441"/>
      <c r="J942" s="441"/>
      <c r="K942" s="441"/>
      <c r="L942" s="441"/>
      <c r="M942" s="441"/>
      <c r="N942" s="441"/>
      <c r="O942" s="441"/>
      <c r="P942" s="441"/>
      <c r="Q942" s="441"/>
      <c r="R942" s="441"/>
      <c r="S942" s="441"/>
      <c r="T942" s="441"/>
      <c r="U942" s="441"/>
      <c r="V942" s="441"/>
      <c r="W942" s="441"/>
      <c r="X942" s="441"/>
      <c r="Y942" s="441"/>
      <c r="Z942" s="441"/>
      <c r="AA942" s="441"/>
      <c r="AB942" s="441"/>
      <c r="AC942" s="441"/>
      <c r="AD942" s="441"/>
      <c r="AE942" s="441"/>
      <c r="AF942" s="441"/>
      <c r="AG942" s="441"/>
      <c r="AH942" s="441"/>
    </row>
    <row r="943" spans="1:34" ht="12.75" customHeight="1">
      <c r="A943" s="441"/>
      <c r="B943" s="441"/>
      <c r="C943" s="441"/>
      <c r="D943" s="441"/>
      <c r="E943" s="441"/>
      <c r="F943" s="441"/>
      <c r="G943" s="441"/>
      <c r="H943" s="441"/>
      <c r="I943" s="441"/>
      <c r="J943" s="441"/>
      <c r="K943" s="441"/>
      <c r="L943" s="441"/>
      <c r="M943" s="441"/>
      <c r="N943" s="441"/>
      <c r="O943" s="441"/>
      <c r="P943" s="441"/>
      <c r="Q943" s="441"/>
      <c r="R943" s="441"/>
      <c r="S943" s="441"/>
      <c r="T943" s="441"/>
      <c r="U943" s="441"/>
      <c r="V943" s="441"/>
      <c r="W943" s="441"/>
      <c r="X943" s="441"/>
      <c r="Y943" s="441"/>
      <c r="Z943" s="441"/>
      <c r="AA943" s="441"/>
      <c r="AB943" s="441"/>
      <c r="AC943" s="441"/>
      <c r="AD943" s="441"/>
      <c r="AE943" s="441"/>
      <c r="AF943" s="441"/>
      <c r="AG943" s="441"/>
      <c r="AH943" s="441"/>
    </row>
    <row r="944" spans="1:34" ht="12.75" customHeight="1">
      <c r="A944" s="441"/>
      <c r="B944" s="441"/>
      <c r="C944" s="441"/>
      <c r="D944" s="441"/>
      <c r="E944" s="441"/>
      <c r="F944" s="441"/>
      <c r="G944" s="441"/>
      <c r="H944" s="441"/>
      <c r="I944" s="441"/>
      <c r="J944" s="441"/>
      <c r="K944" s="441"/>
      <c r="L944" s="441"/>
      <c r="M944" s="441"/>
      <c r="N944" s="441"/>
      <c r="O944" s="441"/>
      <c r="P944" s="441"/>
      <c r="Q944" s="441"/>
      <c r="R944" s="441"/>
      <c r="S944" s="441"/>
      <c r="T944" s="441"/>
      <c r="U944" s="441"/>
      <c r="V944" s="441"/>
      <c r="W944" s="441"/>
      <c r="X944" s="441"/>
      <c r="Y944" s="441"/>
      <c r="Z944" s="441"/>
      <c r="AA944" s="441"/>
      <c r="AB944" s="441"/>
      <c r="AC944" s="441"/>
      <c r="AD944" s="441"/>
      <c r="AE944" s="441"/>
      <c r="AF944" s="441"/>
      <c r="AG944" s="441"/>
      <c r="AH944" s="441"/>
    </row>
    <row r="945" spans="1:34" ht="12.75" customHeight="1">
      <c r="A945" s="441"/>
      <c r="B945" s="441"/>
      <c r="C945" s="441"/>
      <c r="D945" s="441"/>
      <c r="E945" s="441"/>
      <c r="F945" s="441"/>
      <c r="G945" s="441"/>
      <c r="H945" s="441"/>
      <c r="I945" s="441"/>
      <c r="J945" s="441"/>
      <c r="K945" s="441"/>
      <c r="L945" s="441"/>
      <c r="M945" s="441"/>
      <c r="N945" s="441"/>
      <c r="O945" s="441"/>
      <c r="P945" s="441"/>
      <c r="Q945" s="441"/>
      <c r="R945" s="441"/>
      <c r="S945" s="441"/>
      <c r="T945" s="441"/>
      <c r="U945" s="441"/>
      <c r="V945" s="441"/>
      <c r="W945" s="441"/>
      <c r="X945" s="441"/>
      <c r="Y945" s="441"/>
      <c r="Z945" s="441"/>
      <c r="AA945" s="441"/>
      <c r="AB945" s="441"/>
      <c r="AC945" s="441"/>
      <c r="AD945" s="441"/>
      <c r="AE945" s="441"/>
      <c r="AF945" s="441"/>
      <c r="AG945" s="441"/>
      <c r="AH945" s="441"/>
    </row>
    <row r="946" spans="1:34" ht="12.75" customHeight="1">
      <c r="A946" s="441"/>
      <c r="B946" s="441"/>
      <c r="C946" s="441"/>
      <c r="D946" s="441"/>
      <c r="E946" s="441"/>
      <c r="F946" s="441"/>
      <c r="G946" s="441"/>
      <c r="H946" s="441"/>
      <c r="I946" s="441"/>
      <c r="J946" s="441"/>
      <c r="K946" s="441"/>
      <c r="L946" s="441"/>
      <c r="M946" s="441"/>
      <c r="N946" s="441"/>
      <c r="O946" s="441"/>
      <c r="P946" s="441"/>
      <c r="Q946" s="441"/>
      <c r="R946" s="441"/>
      <c r="S946" s="441"/>
      <c r="T946" s="441"/>
      <c r="U946" s="441"/>
      <c r="V946" s="441"/>
      <c r="W946" s="441"/>
      <c r="X946" s="441"/>
      <c r="Y946" s="441"/>
      <c r="Z946" s="441"/>
      <c r="AA946" s="441"/>
      <c r="AB946" s="441"/>
      <c r="AC946" s="441"/>
      <c r="AD946" s="441"/>
      <c r="AE946" s="441"/>
      <c r="AF946" s="441"/>
      <c r="AG946" s="441"/>
      <c r="AH946" s="441"/>
    </row>
    <row r="947" spans="1:34" ht="12.75" customHeight="1">
      <c r="A947" s="441"/>
      <c r="B947" s="441"/>
      <c r="C947" s="441"/>
      <c r="D947" s="441"/>
      <c r="E947" s="441"/>
      <c r="F947" s="441"/>
      <c r="G947" s="441"/>
      <c r="H947" s="441"/>
      <c r="I947" s="441"/>
      <c r="J947" s="441"/>
      <c r="K947" s="441"/>
      <c r="L947" s="441"/>
      <c r="M947" s="441"/>
      <c r="N947" s="441"/>
      <c r="O947" s="441"/>
      <c r="P947" s="441"/>
      <c r="Q947" s="441"/>
      <c r="R947" s="441"/>
      <c r="S947" s="441"/>
      <c r="T947" s="441"/>
      <c r="U947" s="441"/>
      <c r="V947" s="441"/>
      <c r="W947" s="441"/>
      <c r="X947" s="441"/>
      <c r="Y947" s="441"/>
      <c r="Z947" s="441"/>
      <c r="AA947" s="441"/>
      <c r="AB947" s="441"/>
      <c r="AC947" s="441"/>
      <c r="AD947" s="441"/>
      <c r="AE947" s="441"/>
      <c r="AF947" s="441"/>
      <c r="AG947" s="441"/>
      <c r="AH947" s="441"/>
    </row>
    <row r="948" spans="1:34" ht="12.75" customHeight="1">
      <c r="A948" s="441"/>
      <c r="B948" s="441"/>
      <c r="C948" s="441"/>
      <c r="D948" s="441"/>
      <c r="E948" s="441"/>
      <c r="F948" s="441"/>
      <c r="G948" s="441"/>
      <c r="H948" s="441"/>
      <c r="I948" s="441"/>
      <c r="J948" s="441"/>
      <c r="K948" s="441"/>
      <c r="L948" s="441"/>
      <c r="M948" s="441"/>
      <c r="N948" s="441"/>
      <c r="O948" s="441"/>
      <c r="P948" s="441"/>
      <c r="Q948" s="441"/>
      <c r="R948" s="441"/>
      <c r="S948" s="441"/>
      <c r="T948" s="441"/>
      <c r="U948" s="441"/>
      <c r="V948" s="441"/>
      <c r="W948" s="441"/>
      <c r="X948" s="441"/>
      <c r="Y948" s="441"/>
      <c r="Z948" s="441"/>
      <c r="AA948" s="441"/>
      <c r="AB948" s="441"/>
      <c r="AC948" s="441"/>
      <c r="AD948" s="441"/>
      <c r="AE948" s="441"/>
      <c r="AF948" s="441"/>
      <c r="AG948" s="441"/>
      <c r="AH948" s="441"/>
    </row>
    <row r="949" spans="1:34" ht="12.75" customHeight="1">
      <c r="A949" s="441"/>
      <c r="B949" s="441"/>
      <c r="C949" s="441"/>
      <c r="D949" s="441"/>
      <c r="E949" s="441"/>
      <c r="F949" s="441"/>
      <c r="G949" s="441"/>
      <c r="H949" s="441"/>
      <c r="I949" s="441"/>
      <c r="J949" s="441"/>
      <c r="K949" s="441"/>
      <c r="L949" s="441"/>
      <c r="M949" s="441"/>
      <c r="N949" s="441"/>
      <c r="O949" s="441"/>
      <c r="P949" s="441"/>
      <c r="Q949" s="441"/>
      <c r="R949" s="441"/>
      <c r="S949" s="441"/>
      <c r="T949" s="441"/>
      <c r="U949" s="441"/>
      <c r="V949" s="441"/>
      <c r="W949" s="441"/>
      <c r="X949" s="441"/>
      <c r="Y949" s="441"/>
      <c r="Z949" s="441"/>
      <c r="AA949" s="441"/>
      <c r="AB949" s="441"/>
      <c r="AC949" s="441"/>
      <c r="AD949" s="441"/>
      <c r="AE949" s="441"/>
      <c r="AF949" s="441"/>
      <c r="AG949" s="441"/>
      <c r="AH949" s="441"/>
    </row>
    <row r="950" spans="1:34" ht="12.75" customHeight="1">
      <c r="A950" s="441"/>
      <c r="B950" s="441"/>
      <c r="C950" s="441"/>
      <c r="D950" s="441"/>
      <c r="E950" s="441"/>
      <c r="F950" s="441"/>
      <c r="G950" s="441"/>
      <c r="H950" s="441"/>
      <c r="I950" s="441"/>
      <c r="J950" s="441"/>
      <c r="K950" s="441"/>
      <c r="L950" s="441"/>
      <c r="M950" s="441"/>
      <c r="N950" s="441"/>
      <c r="O950" s="441"/>
      <c r="P950" s="441"/>
      <c r="Q950" s="441"/>
      <c r="R950" s="441"/>
      <c r="S950" s="441"/>
      <c r="T950" s="441"/>
      <c r="U950" s="441"/>
      <c r="V950" s="441"/>
      <c r="W950" s="441"/>
      <c r="X950" s="441"/>
      <c r="Y950" s="441"/>
      <c r="Z950" s="441"/>
      <c r="AA950" s="441"/>
      <c r="AB950" s="441"/>
      <c r="AC950" s="441"/>
      <c r="AD950" s="441"/>
      <c r="AE950" s="441"/>
      <c r="AF950" s="441"/>
      <c r="AG950" s="441"/>
      <c r="AH950" s="441"/>
    </row>
    <row r="951" spans="1:34" ht="12.75" customHeight="1">
      <c r="A951" s="441"/>
      <c r="B951" s="441"/>
      <c r="C951" s="441"/>
      <c r="D951" s="441"/>
      <c r="E951" s="441"/>
      <c r="F951" s="441"/>
      <c r="G951" s="441"/>
      <c r="H951" s="441"/>
      <c r="I951" s="441"/>
      <c r="J951" s="441"/>
      <c r="K951" s="441"/>
      <c r="L951" s="441"/>
      <c r="M951" s="441"/>
      <c r="N951" s="441"/>
      <c r="O951" s="441"/>
      <c r="P951" s="441"/>
      <c r="Q951" s="441"/>
      <c r="R951" s="441"/>
      <c r="S951" s="441"/>
      <c r="T951" s="441"/>
      <c r="U951" s="441"/>
      <c r="V951" s="441"/>
      <c r="W951" s="441"/>
      <c r="X951" s="441"/>
      <c r="Y951" s="441"/>
      <c r="Z951" s="441"/>
      <c r="AA951" s="441"/>
      <c r="AB951" s="441"/>
      <c r="AC951" s="441"/>
      <c r="AD951" s="441"/>
      <c r="AE951" s="441"/>
      <c r="AF951" s="441"/>
      <c r="AG951" s="441"/>
      <c r="AH951" s="441"/>
    </row>
    <row r="952" spans="1:34" ht="12.75" customHeight="1">
      <c r="A952" s="441"/>
      <c r="B952" s="441"/>
      <c r="C952" s="441"/>
      <c r="D952" s="441"/>
      <c r="E952" s="441"/>
      <c r="F952" s="441"/>
      <c r="G952" s="441"/>
      <c r="H952" s="441"/>
      <c r="I952" s="441"/>
      <c r="J952" s="441"/>
      <c r="K952" s="441"/>
      <c r="L952" s="441"/>
      <c r="M952" s="441"/>
      <c r="N952" s="441"/>
      <c r="O952" s="441"/>
      <c r="P952" s="441"/>
      <c r="Q952" s="441"/>
      <c r="R952" s="441"/>
      <c r="S952" s="441"/>
      <c r="T952" s="441"/>
      <c r="U952" s="441"/>
      <c r="V952" s="441"/>
      <c r="W952" s="441"/>
      <c r="X952" s="441"/>
      <c r="Y952" s="441"/>
      <c r="Z952" s="441"/>
      <c r="AA952" s="441"/>
      <c r="AB952" s="441"/>
      <c r="AC952" s="441"/>
      <c r="AD952" s="441"/>
      <c r="AE952" s="441"/>
      <c r="AF952" s="441"/>
      <c r="AG952" s="441"/>
      <c r="AH952" s="441"/>
    </row>
    <row r="953" spans="1:34" ht="12.75" customHeight="1">
      <c r="A953" s="441"/>
      <c r="B953" s="441"/>
      <c r="C953" s="441"/>
      <c r="D953" s="441"/>
      <c r="E953" s="441"/>
      <c r="F953" s="441"/>
      <c r="G953" s="441"/>
      <c r="H953" s="441"/>
      <c r="I953" s="441"/>
      <c r="J953" s="441"/>
      <c r="K953" s="441"/>
      <c r="L953" s="441"/>
      <c r="M953" s="441"/>
      <c r="N953" s="441"/>
      <c r="O953" s="441"/>
      <c r="P953" s="441"/>
      <c r="Q953" s="441"/>
      <c r="R953" s="441"/>
      <c r="S953" s="441"/>
      <c r="T953" s="441"/>
      <c r="U953" s="441"/>
      <c r="V953" s="441"/>
      <c r="W953" s="441"/>
      <c r="X953" s="441"/>
      <c r="Y953" s="441"/>
      <c r="Z953" s="441"/>
      <c r="AA953" s="441"/>
      <c r="AB953" s="441"/>
      <c r="AC953" s="441"/>
      <c r="AD953" s="441"/>
      <c r="AE953" s="441"/>
      <c r="AF953" s="441"/>
      <c r="AG953" s="441"/>
      <c r="AH953" s="441"/>
    </row>
    <row r="954" spans="1:34" ht="12.75" customHeight="1">
      <c r="A954" s="441"/>
      <c r="B954" s="441"/>
      <c r="C954" s="441"/>
      <c r="D954" s="441"/>
      <c r="E954" s="441"/>
      <c r="F954" s="441"/>
      <c r="G954" s="441"/>
      <c r="H954" s="441"/>
      <c r="I954" s="441"/>
      <c r="J954" s="441"/>
      <c r="K954" s="441"/>
      <c r="L954" s="441"/>
      <c r="M954" s="441"/>
      <c r="N954" s="441"/>
      <c r="O954" s="441"/>
      <c r="P954" s="441"/>
      <c r="Q954" s="441"/>
      <c r="R954" s="441"/>
      <c r="S954" s="441"/>
      <c r="T954" s="441"/>
      <c r="U954" s="441"/>
      <c r="V954" s="441"/>
      <c r="W954" s="441"/>
      <c r="X954" s="441"/>
      <c r="Y954" s="441"/>
      <c r="Z954" s="441"/>
      <c r="AA954" s="441"/>
      <c r="AB954" s="441"/>
      <c r="AC954" s="441"/>
      <c r="AD954" s="441"/>
      <c r="AE954" s="441"/>
      <c r="AF954" s="441"/>
      <c r="AG954" s="441"/>
      <c r="AH954" s="441"/>
    </row>
    <row r="955" spans="1:34" ht="12.75" customHeight="1">
      <c r="A955" s="441"/>
      <c r="B955" s="441"/>
      <c r="C955" s="441"/>
      <c r="D955" s="441"/>
      <c r="E955" s="441"/>
      <c r="F955" s="441"/>
      <c r="G955" s="441"/>
      <c r="H955" s="441"/>
      <c r="I955" s="441"/>
      <c r="J955" s="441"/>
      <c r="K955" s="441"/>
      <c r="L955" s="441"/>
      <c r="M955" s="441"/>
      <c r="N955" s="441"/>
      <c r="O955" s="441"/>
      <c r="P955" s="441"/>
      <c r="Q955" s="441"/>
      <c r="R955" s="441"/>
      <c r="S955" s="441"/>
      <c r="T955" s="441"/>
      <c r="U955" s="441"/>
      <c r="V955" s="441"/>
      <c r="W955" s="441"/>
      <c r="X955" s="441"/>
      <c r="Y955" s="441"/>
      <c r="Z955" s="441"/>
      <c r="AA955" s="441"/>
      <c r="AB955" s="441"/>
      <c r="AC955" s="441"/>
      <c r="AD955" s="441"/>
      <c r="AE955" s="441"/>
      <c r="AF955" s="441"/>
      <c r="AG955" s="441"/>
      <c r="AH955" s="441"/>
    </row>
    <row r="956" spans="1:34" ht="12.75" customHeight="1">
      <c r="A956" s="441"/>
      <c r="B956" s="441"/>
      <c r="C956" s="441"/>
      <c r="D956" s="441"/>
      <c r="E956" s="441"/>
      <c r="F956" s="441"/>
      <c r="G956" s="441"/>
      <c r="H956" s="441"/>
      <c r="I956" s="441"/>
      <c r="J956" s="441"/>
      <c r="K956" s="441"/>
      <c r="L956" s="441"/>
      <c r="M956" s="441"/>
      <c r="N956" s="441"/>
      <c r="O956" s="441"/>
      <c r="P956" s="441"/>
      <c r="Q956" s="441"/>
      <c r="R956" s="441"/>
      <c r="S956" s="441"/>
      <c r="T956" s="441"/>
      <c r="U956" s="441"/>
      <c r="V956" s="441"/>
      <c r="W956" s="441"/>
      <c r="X956" s="441"/>
      <c r="Y956" s="441"/>
      <c r="Z956" s="441"/>
      <c r="AA956" s="441"/>
      <c r="AB956" s="441"/>
      <c r="AC956" s="441"/>
      <c r="AD956" s="441"/>
      <c r="AE956" s="441"/>
      <c r="AF956" s="441"/>
      <c r="AG956" s="441"/>
      <c r="AH956" s="441"/>
    </row>
    <row r="957" spans="1:34" ht="12.75" customHeight="1">
      <c r="A957" s="441"/>
      <c r="B957" s="441"/>
      <c r="C957" s="441"/>
      <c r="D957" s="441"/>
      <c r="E957" s="441"/>
      <c r="F957" s="441"/>
      <c r="G957" s="441"/>
      <c r="H957" s="441"/>
      <c r="I957" s="441"/>
      <c r="J957" s="441"/>
      <c r="K957" s="441"/>
      <c r="L957" s="441"/>
      <c r="M957" s="441"/>
      <c r="N957" s="441"/>
      <c r="O957" s="441"/>
      <c r="P957" s="441"/>
      <c r="Q957" s="441"/>
      <c r="R957" s="441"/>
      <c r="S957" s="441"/>
      <c r="T957" s="441"/>
      <c r="U957" s="441"/>
      <c r="V957" s="441"/>
      <c r="W957" s="441"/>
      <c r="X957" s="441"/>
      <c r="Y957" s="441"/>
      <c r="Z957" s="441"/>
      <c r="AA957" s="441"/>
      <c r="AB957" s="441"/>
      <c r="AC957" s="441"/>
      <c r="AD957" s="441"/>
      <c r="AE957" s="441"/>
      <c r="AF957" s="441"/>
      <c r="AG957" s="441"/>
      <c r="AH957" s="441"/>
    </row>
    <row r="958" spans="1:34" ht="12.75" customHeight="1">
      <c r="A958" s="441"/>
      <c r="B958" s="441"/>
      <c r="C958" s="441"/>
      <c r="D958" s="441"/>
      <c r="E958" s="441"/>
      <c r="F958" s="441"/>
      <c r="G958" s="441"/>
      <c r="H958" s="441"/>
      <c r="I958" s="441"/>
      <c r="J958" s="441"/>
      <c r="K958" s="441"/>
      <c r="L958" s="441"/>
      <c r="M958" s="441"/>
      <c r="N958" s="441"/>
      <c r="O958" s="441"/>
      <c r="P958" s="441"/>
      <c r="Q958" s="441"/>
      <c r="R958" s="441"/>
      <c r="S958" s="441"/>
      <c r="T958" s="441"/>
      <c r="U958" s="441"/>
      <c r="V958" s="441"/>
      <c r="W958" s="441"/>
      <c r="X958" s="441"/>
      <c r="Y958" s="441"/>
      <c r="Z958" s="441"/>
      <c r="AA958" s="441"/>
      <c r="AB958" s="441"/>
      <c r="AC958" s="441"/>
      <c r="AD958" s="441"/>
      <c r="AE958" s="441"/>
      <c r="AF958" s="441"/>
      <c r="AG958" s="441"/>
      <c r="AH958" s="441"/>
    </row>
    <row r="959" spans="1:34" ht="12.75" customHeight="1">
      <c r="A959" s="441"/>
      <c r="B959" s="441"/>
      <c r="C959" s="441"/>
      <c r="D959" s="441"/>
      <c r="E959" s="441"/>
      <c r="F959" s="441"/>
      <c r="G959" s="441"/>
      <c r="H959" s="441"/>
      <c r="I959" s="441"/>
      <c r="J959" s="441"/>
      <c r="K959" s="441"/>
      <c r="L959" s="441"/>
      <c r="M959" s="441"/>
      <c r="N959" s="441"/>
      <c r="O959" s="441"/>
      <c r="P959" s="441"/>
      <c r="Q959" s="441"/>
      <c r="R959" s="441"/>
      <c r="S959" s="441"/>
      <c r="T959" s="441"/>
      <c r="U959" s="441"/>
      <c r="V959" s="441"/>
      <c r="W959" s="441"/>
      <c r="X959" s="441"/>
      <c r="Y959" s="441"/>
      <c r="Z959" s="441"/>
      <c r="AA959" s="441"/>
      <c r="AB959" s="441"/>
      <c r="AC959" s="441"/>
      <c r="AD959" s="441"/>
      <c r="AE959" s="441"/>
      <c r="AF959" s="441"/>
      <c r="AG959" s="441"/>
      <c r="AH959" s="441"/>
    </row>
    <row r="960" spans="1:34" ht="12.75" customHeight="1">
      <c r="A960" s="441"/>
      <c r="B960" s="441"/>
      <c r="C960" s="441"/>
      <c r="D960" s="441"/>
      <c r="E960" s="441"/>
      <c r="F960" s="441"/>
      <c r="G960" s="441"/>
      <c r="H960" s="441"/>
      <c r="I960" s="441"/>
      <c r="J960" s="441"/>
      <c r="K960" s="441"/>
      <c r="L960" s="441"/>
      <c r="M960" s="441"/>
      <c r="N960" s="441"/>
      <c r="O960" s="441"/>
      <c r="P960" s="441"/>
      <c r="Q960" s="441"/>
      <c r="R960" s="441"/>
      <c r="S960" s="441"/>
      <c r="T960" s="441"/>
      <c r="U960" s="441"/>
      <c r="V960" s="441"/>
      <c r="W960" s="441"/>
      <c r="X960" s="441"/>
      <c r="Y960" s="441"/>
      <c r="Z960" s="441"/>
      <c r="AA960" s="441"/>
      <c r="AB960" s="441"/>
      <c r="AC960" s="441"/>
      <c r="AD960" s="441"/>
      <c r="AE960" s="441"/>
      <c r="AF960" s="441"/>
      <c r="AG960" s="441"/>
      <c r="AH960" s="441"/>
    </row>
    <row r="961" spans="1:34" ht="12.75" customHeight="1">
      <c r="A961" s="441"/>
      <c r="B961" s="441"/>
      <c r="C961" s="441"/>
      <c r="D961" s="441"/>
      <c r="E961" s="441"/>
      <c r="F961" s="441"/>
      <c r="G961" s="441"/>
      <c r="H961" s="441"/>
      <c r="I961" s="441"/>
      <c r="J961" s="441"/>
      <c r="K961" s="441"/>
      <c r="L961" s="441"/>
      <c r="M961" s="441"/>
      <c r="N961" s="441"/>
      <c r="O961" s="441"/>
      <c r="P961" s="441"/>
      <c r="Q961" s="441"/>
      <c r="R961" s="441"/>
      <c r="S961" s="441"/>
      <c r="T961" s="441"/>
      <c r="U961" s="441"/>
      <c r="V961" s="441"/>
      <c r="W961" s="441"/>
      <c r="X961" s="441"/>
      <c r="Y961" s="441"/>
      <c r="Z961" s="441"/>
      <c r="AA961" s="441"/>
      <c r="AB961" s="441"/>
      <c r="AC961" s="441"/>
      <c r="AD961" s="441"/>
      <c r="AE961" s="441"/>
      <c r="AF961" s="441"/>
      <c r="AG961" s="441"/>
      <c r="AH961" s="441"/>
    </row>
    <row r="962" spans="1:34" ht="12.75" customHeight="1">
      <c r="A962" s="441"/>
      <c r="B962" s="441"/>
      <c r="C962" s="441"/>
      <c r="D962" s="441"/>
      <c r="E962" s="441"/>
      <c r="F962" s="441"/>
      <c r="G962" s="441"/>
      <c r="H962" s="441"/>
      <c r="I962" s="441"/>
      <c r="J962" s="441"/>
      <c r="K962" s="441"/>
      <c r="L962" s="441"/>
      <c r="M962" s="441"/>
      <c r="N962" s="441"/>
      <c r="O962" s="441"/>
      <c r="P962" s="441"/>
      <c r="Q962" s="441"/>
      <c r="R962" s="441"/>
      <c r="S962" s="441"/>
      <c r="T962" s="441"/>
      <c r="U962" s="441"/>
      <c r="V962" s="441"/>
      <c r="W962" s="441"/>
      <c r="X962" s="441"/>
      <c r="Y962" s="441"/>
      <c r="Z962" s="441"/>
      <c r="AA962" s="441"/>
      <c r="AB962" s="441"/>
      <c r="AC962" s="441"/>
      <c r="AD962" s="441"/>
      <c r="AE962" s="441"/>
      <c r="AF962" s="441"/>
      <c r="AG962" s="441"/>
      <c r="AH962" s="441"/>
    </row>
    <row r="963" spans="1:34" ht="12.75" customHeight="1">
      <c r="A963" s="441"/>
      <c r="B963" s="441"/>
      <c r="C963" s="441"/>
      <c r="D963" s="441"/>
      <c r="E963" s="441"/>
      <c r="F963" s="441"/>
      <c r="G963" s="441"/>
      <c r="H963" s="441"/>
      <c r="I963" s="441"/>
      <c r="J963" s="441"/>
      <c r="K963" s="441"/>
      <c r="L963" s="441"/>
      <c r="M963" s="441"/>
      <c r="N963" s="441"/>
      <c r="O963" s="441"/>
      <c r="P963" s="441"/>
      <c r="Q963" s="441"/>
      <c r="R963" s="441"/>
      <c r="S963" s="441"/>
      <c r="T963" s="441"/>
      <c r="U963" s="441"/>
      <c r="V963" s="441"/>
      <c r="W963" s="441"/>
      <c r="X963" s="441"/>
      <c r="Y963" s="441"/>
      <c r="Z963" s="441"/>
      <c r="AA963" s="441"/>
      <c r="AB963" s="441"/>
      <c r="AC963" s="441"/>
      <c r="AD963" s="441"/>
      <c r="AE963" s="441"/>
      <c r="AF963" s="441"/>
      <c r="AG963" s="441"/>
      <c r="AH963" s="441"/>
    </row>
    <row r="964" spans="1:34" ht="12.75" customHeight="1">
      <c r="A964" s="441"/>
      <c r="B964" s="441"/>
      <c r="C964" s="441"/>
      <c r="D964" s="441"/>
      <c r="E964" s="441"/>
      <c r="F964" s="441"/>
      <c r="G964" s="441"/>
      <c r="H964" s="441"/>
      <c r="I964" s="441"/>
      <c r="J964" s="441"/>
      <c r="K964" s="441"/>
      <c r="L964" s="441"/>
      <c r="M964" s="441"/>
      <c r="N964" s="441"/>
      <c r="O964" s="441"/>
      <c r="P964" s="441"/>
      <c r="Q964" s="441"/>
      <c r="R964" s="441"/>
      <c r="S964" s="441"/>
      <c r="T964" s="441"/>
      <c r="U964" s="441"/>
      <c r="V964" s="441"/>
      <c r="W964" s="441"/>
      <c r="X964" s="441"/>
      <c r="Y964" s="441"/>
      <c r="Z964" s="441"/>
      <c r="AA964" s="441"/>
      <c r="AB964" s="441"/>
      <c r="AC964" s="441"/>
      <c r="AD964" s="441"/>
      <c r="AE964" s="441"/>
      <c r="AF964" s="441"/>
      <c r="AG964" s="441"/>
      <c r="AH964" s="441"/>
    </row>
    <row r="965" spans="1:34" ht="12.75" customHeight="1">
      <c r="A965" s="441"/>
      <c r="B965" s="441"/>
      <c r="C965" s="441"/>
      <c r="D965" s="441"/>
      <c r="E965" s="441"/>
      <c r="F965" s="441"/>
      <c r="G965" s="441"/>
      <c r="H965" s="441"/>
      <c r="I965" s="441"/>
      <c r="J965" s="441"/>
      <c r="K965" s="441"/>
      <c r="L965" s="441"/>
      <c r="M965" s="441"/>
      <c r="N965" s="441"/>
      <c r="O965" s="441"/>
      <c r="P965" s="441"/>
      <c r="Q965" s="441"/>
      <c r="R965" s="441"/>
      <c r="S965" s="441"/>
      <c r="T965" s="441"/>
      <c r="U965" s="441"/>
      <c r="V965" s="441"/>
      <c r="W965" s="441"/>
      <c r="X965" s="441"/>
      <c r="Y965" s="441"/>
      <c r="Z965" s="441"/>
      <c r="AA965" s="441"/>
      <c r="AB965" s="441"/>
      <c r="AC965" s="441"/>
      <c r="AD965" s="441"/>
      <c r="AE965" s="441"/>
      <c r="AF965" s="441"/>
      <c r="AG965" s="441"/>
      <c r="AH965" s="441"/>
    </row>
    <row r="966" spans="1:34" ht="12.75" customHeight="1">
      <c r="A966" s="441"/>
      <c r="B966" s="441"/>
      <c r="C966" s="441"/>
      <c r="D966" s="441"/>
      <c r="E966" s="441"/>
      <c r="F966" s="441"/>
      <c r="G966" s="441"/>
      <c r="H966" s="441"/>
      <c r="I966" s="441"/>
      <c r="J966" s="441"/>
      <c r="K966" s="441"/>
      <c r="L966" s="441"/>
      <c r="M966" s="441"/>
      <c r="N966" s="441"/>
      <c r="O966" s="441"/>
      <c r="P966" s="441"/>
      <c r="Q966" s="441"/>
      <c r="R966" s="441"/>
      <c r="S966" s="441"/>
      <c r="T966" s="441"/>
      <c r="U966" s="441"/>
      <c r="V966" s="441"/>
      <c r="W966" s="441"/>
      <c r="X966" s="441"/>
      <c r="Y966" s="441"/>
      <c r="Z966" s="441"/>
      <c r="AA966" s="441"/>
      <c r="AB966" s="441"/>
      <c r="AC966" s="441"/>
      <c r="AD966" s="441"/>
      <c r="AE966" s="441"/>
      <c r="AF966" s="441"/>
      <c r="AG966" s="441"/>
      <c r="AH966" s="441"/>
    </row>
    <row r="967" spans="1:34" ht="12.75" customHeight="1">
      <c r="A967" s="441"/>
      <c r="B967" s="441"/>
      <c r="C967" s="441"/>
      <c r="D967" s="441"/>
      <c r="E967" s="441"/>
      <c r="F967" s="441"/>
      <c r="G967" s="441"/>
      <c r="H967" s="441"/>
      <c r="I967" s="441"/>
      <c r="J967" s="441"/>
      <c r="K967" s="441"/>
      <c r="L967" s="441"/>
      <c r="M967" s="441"/>
      <c r="N967" s="441"/>
      <c r="O967" s="441"/>
      <c r="P967" s="441"/>
      <c r="Q967" s="441"/>
      <c r="R967" s="441"/>
      <c r="S967" s="441"/>
      <c r="T967" s="441"/>
      <c r="U967" s="441"/>
      <c r="V967" s="441"/>
      <c r="W967" s="441"/>
      <c r="X967" s="441"/>
      <c r="Y967" s="441"/>
      <c r="Z967" s="441"/>
      <c r="AA967" s="441"/>
      <c r="AB967" s="441"/>
      <c r="AC967" s="441"/>
      <c r="AD967" s="441"/>
      <c r="AE967" s="441"/>
      <c r="AF967" s="441"/>
      <c r="AG967" s="441"/>
      <c r="AH967" s="441"/>
    </row>
    <row r="968" spans="1:34" ht="12.75" customHeight="1">
      <c r="A968" s="441"/>
      <c r="B968" s="441"/>
      <c r="C968" s="441"/>
      <c r="D968" s="441"/>
      <c r="E968" s="441"/>
      <c r="F968" s="441"/>
      <c r="G968" s="441"/>
      <c r="H968" s="441"/>
      <c r="I968" s="441"/>
      <c r="J968" s="441"/>
      <c r="K968" s="441"/>
      <c r="L968" s="441"/>
      <c r="M968" s="441"/>
      <c r="N968" s="441"/>
      <c r="O968" s="441"/>
      <c r="P968" s="441"/>
      <c r="Q968" s="441"/>
      <c r="R968" s="441"/>
      <c r="S968" s="441"/>
      <c r="T968" s="441"/>
      <c r="U968" s="441"/>
      <c r="V968" s="441"/>
      <c r="W968" s="441"/>
      <c r="X968" s="441"/>
      <c r="Y968" s="441"/>
      <c r="Z968" s="441"/>
      <c r="AA968" s="441"/>
      <c r="AB968" s="441"/>
      <c r="AC968" s="441"/>
      <c r="AD968" s="441"/>
      <c r="AE968" s="441"/>
      <c r="AF968" s="441"/>
      <c r="AG968" s="441"/>
      <c r="AH968" s="441"/>
    </row>
    <row r="969" spans="1:34" ht="12.75" customHeight="1">
      <c r="A969" s="441"/>
      <c r="B969" s="441"/>
      <c r="C969" s="441"/>
      <c r="D969" s="441"/>
      <c r="E969" s="441"/>
      <c r="F969" s="441"/>
      <c r="G969" s="441"/>
      <c r="H969" s="441"/>
      <c r="I969" s="441"/>
      <c r="J969" s="441"/>
      <c r="K969" s="441"/>
      <c r="L969" s="441"/>
      <c r="M969" s="441"/>
      <c r="N969" s="441"/>
      <c r="O969" s="441"/>
      <c r="P969" s="441"/>
      <c r="Q969" s="441"/>
      <c r="R969" s="441"/>
      <c r="S969" s="441"/>
      <c r="T969" s="441"/>
      <c r="U969" s="441"/>
      <c r="V969" s="441"/>
      <c r="W969" s="441"/>
      <c r="X969" s="441"/>
      <c r="Y969" s="441"/>
      <c r="Z969" s="441"/>
      <c r="AA969" s="441"/>
      <c r="AB969" s="441"/>
      <c r="AC969" s="441"/>
      <c r="AD969" s="441"/>
      <c r="AE969" s="441"/>
      <c r="AF969" s="441"/>
      <c r="AG969" s="441"/>
      <c r="AH969" s="441"/>
    </row>
    <row r="970" spans="1:34" ht="12.75" customHeight="1">
      <c r="A970" s="441"/>
      <c r="B970" s="441"/>
      <c r="C970" s="441"/>
      <c r="D970" s="441"/>
      <c r="E970" s="441"/>
      <c r="F970" s="441"/>
      <c r="G970" s="441"/>
      <c r="H970" s="441"/>
      <c r="I970" s="441"/>
      <c r="J970" s="441"/>
      <c r="K970" s="441"/>
      <c r="L970" s="441"/>
      <c r="M970" s="441"/>
      <c r="N970" s="441"/>
      <c r="O970" s="441"/>
      <c r="P970" s="441"/>
      <c r="Q970" s="441"/>
      <c r="R970" s="441"/>
      <c r="S970" s="441"/>
      <c r="T970" s="441"/>
      <c r="U970" s="441"/>
      <c r="V970" s="441"/>
      <c r="W970" s="441"/>
      <c r="X970" s="441"/>
      <c r="Y970" s="441"/>
      <c r="Z970" s="441"/>
      <c r="AA970" s="441"/>
      <c r="AB970" s="441"/>
      <c r="AC970" s="441"/>
      <c r="AD970" s="441"/>
      <c r="AE970" s="441"/>
      <c r="AF970" s="441"/>
      <c r="AG970" s="441"/>
      <c r="AH970" s="441"/>
    </row>
    <row r="971" spans="1:34" ht="12.75" customHeight="1">
      <c r="A971" s="441"/>
      <c r="B971" s="441"/>
      <c r="C971" s="441"/>
      <c r="D971" s="441"/>
      <c r="E971" s="441"/>
      <c r="F971" s="441"/>
      <c r="G971" s="441"/>
      <c r="H971" s="441"/>
      <c r="I971" s="441"/>
      <c r="J971" s="441"/>
      <c r="K971" s="441"/>
      <c r="L971" s="441"/>
      <c r="M971" s="441"/>
      <c r="N971" s="441"/>
      <c r="O971" s="441"/>
      <c r="P971" s="441"/>
      <c r="Q971" s="441"/>
      <c r="R971" s="441"/>
      <c r="S971" s="441"/>
      <c r="T971" s="441"/>
      <c r="U971" s="441"/>
      <c r="V971" s="441"/>
      <c r="W971" s="441"/>
      <c r="X971" s="441"/>
      <c r="Y971" s="441"/>
      <c r="Z971" s="441"/>
      <c r="AA971" s="441"/>
      <c r="AB971" s="441"/>
      <c r="AC971" s="441"/>
      <c r="AD971" s="441"/>
      <c r="AE971" s="441"/>
      <c r="AF971" s="441"/>
      <c r="AG971" s="441"/>
      <c r="AH971" s="441"/>
    </row>
    <row r="972" spans="1:34" ht="12.75" customHeight="1">
      <c r="A972" s="441"/>
      <c r="B972" s="441"/>
      <c r="C972" s="441"/>
      <c r="D972" s="441"/>
      <c r="E972" s="441"/>
      <c r="F972" s="441"/>
      <c r="G972" s="441"/>
      <c r="H972" s="441"/>
      <c r="I972" s="441"/>
      <c r="J972" s="441"/>
      <c r="K972" s="441"/>
      <c r="L972" s="441"/>
      <c r="M972" s="441"/>
      <c r="N972" s="441"/>
      <c r="O972" s="441"/>
      <c r="P972" s="441"/>
      <c r="Q972" s="441"/>
      <c r="R972" s="441"/>
      <c r="S972" s="441"/>
      <c r="T972" s="441"/>
      <c r="U972" s="441"/>
      <c r="V972" s="441"/>
      <c r="W972" s="441"/>
      <c r="X972" s="441"/>
      <c r="Y972" s="441"/>
      <c r="Z972" s="441"/>
      <c r="AA972" s="441"/>
      <c r="AB972" s="441"/>
      <c r="AC972" s="441"/>
      <c r="AD972" s="441"/>
      <c r="AE972" s="441"/>
      <c r="AF972" s="441"/>
      <c r="AG972" s="441"/>
      <c r="AH972" s="441"/>
    </row>
    <row r="973" spans="1:34" ht="12.75" customHeight="1">
      <c r="A973" s="441"/>
      <c r="B973" s="441"/>
      <c r="C973" s="441"/>
      <c r="D973" s="441"/>
      <c r="E973" s="441"/>
      <c r="F973" s="441"/>
      <c r="G973" s="441"/>
      <c r="H973" s="441"/>
      <c r="I973" s="441"/>
      <c r="J973" s="441"/>
      <c r="K973" s="441"/>
      <c r="L973" s="441"/>
      <c r="M973" s="441"/>
      <c r="N973" s="441"/>
      <c r="O973" s="441"/>
      <c r="P973" s="441"/>
      <c r="Q973" s="441"/>
      <c r="R973" s="441"/>
      <c r="S973" s="441"/>
      <c r="T973" s="441"/>
      <c r="U973" s="441"/>
      <c r="V973" s="441"/>
      <c r="W973" s="441"/>
      <c r="X973" s="441"/>
      <c r="Y973" s="441"/>
      <c r="Z973" s="441"/>
      <c r="AA973" s="441"/>
      <c r="AB973" s="441"/>
      <c r="AC973" s="441"/>
      <c r="AD973" s="441"/>
      <c r="AE973" s="441"/>
      <c r="AF973" s="441"/>
      <c r="AG973" s="441"/>
      <c r="AH973" s="441"/>
    </row>
    <row r="974" spans="1:34" ht="12.75" customHeight="1">
      <c r="A974" s="441"/>
      <c r="B974" s="441"/>
      <c r="C974" s="441"/>
      <c r="D974" s="441"/>
      <c r="E974" s="441"/>
      <c r="F974" s="441"/>
      <c r="G974" s="441"/>
      <c r="H974" s="441"/>
      <c r="I974" s="441"/>
      <c r="J974" s="441"/>
      <c r="K974" s="441"/>
      <c r="L974" s="441"/>
      <c r="M974" s="441"/>
      <c r="N974" s="441"/>
      <c r="O974" s="441"/>
      <c r="P974" s="441"/>
      <c r="Q974" s="441"/>
      <c r="R974" s="441"/>
      <c r="S974" s="441"/>
      <c r="T974" s="441"/>
      <c r="U974" s="441"/>
      <c r="V974" s="441"/>
      <c r="W974" s="441"/>
      <c r="X974" s="441"/>
      <c r="Y974" s="441"/>
      <c r="Z974" s="441"/>
      <c r="AA974" s="441"/>
      <c r="AB974" s="441"/>
      <c r="AC974" s="441"/>
      <c r="AD974" s="441"/>
      <c r="AE974" s="441"/>
      <c r="AF974" s="441"/>
      <c r="AG974" s="441"/>
      <c r="AH974" s="441"/>
    </row>
    <row r="975" spans="1:34" ht="12.75" customHeight="1">
      <c r="A975" s="441"/>
      <c r="B975" s="441"/>
      <c r="C975" s="441"/>
      <c r="D975" s="441"/>
      <c r="E975" s="441"/>
      <c r="F975" s="441"/>
      <c r="G975" s="441"/>
      <c r="H975" s="441"/>
      <c r="I975" s="441"/>
      <c r="J975" s="441"/>
      <c r="K975" s="441"/>
      <c r="L975" s="441"/>
      <c r="M975" s="441"/>
      <c r="N975" s="441"/>
      <c r="O975" s="441"/>
      <c r="P975" s="441"/>
      <c r="Q975" s="441"/>
      <c r="R975" s="441"/>
      <c r="S975" s="441"/>
      <c r="T975" s="441"/>
      <c r="U975" s="441"/>
      <c r="V975" s="441"/>
      <c r="W975" s="441"/>
      <c r="X975" s="441"/>
      <c r="Y975" s="441"/>
      <c r="Z975" s="441"/>
      <c r="AA975" s="441"/>
      <c r="AB975" s="441"/>
      <c r="AC975" s="441"/>
      <c r="AD975" s="441"/>
      <c r="AE975" s="441"/>
      <c r="AF975" s="441"/>
      <c r="AG975" s="441"/>
      <c r="AH975" s="441"/>
    </row>
    <row r="976" spans="1:34" ht="12.75" customHeight="1">
      <c r="A976" s="441"/>
      <c r="B976" s="441"/>
      <c r="C976" s="441"/>
      <c r="D976" s="441"/>
      <c r="E976" s="441"/>
      <c r="F976" s="441"/>
      <c r="G976" s="441"/>
      <c r="H976" s="441"/>
      <c r="I976" s="441"/>
      <c r="J976" s="441"/>
      <c r="K976" s="441"/>
      <c r="L976" s="441"/>
      <c r="M976" s="441"/>
      <c r="N976" s="441"/>
      <c r="O976" s="441"/>
      <c r="P976" s="441"/>
      <c r="Q976" s="441"/>
      <c r="R976" s="441"/>
      <c r="S976" s="441"/>
      <c r="T976" s="441"/>
      <c r="U976" s="441"/>
      <c r="V976" s="441"/>
      <c r="W976" s="441"/>
      <c r="X976" s="441"/>
      <c r="Y976" s="441"/>
      <c r="Z976" s="441"/>
      <c r="AA976" s="441"/>
      <c r="AB976" s="441"/>
      <c r="AC976" s="441"/>
      <c r="AD976" s="441"/>
      <c r="AE976" s="441"/>
      <c r="AF976" s="441"/>
      <c r="AG976" s="441"/>
      <c r="AH976" s="441"/>
    </row>
    <row r="977" spans="1:34" ht="12.75" customHeight="1">
      <c r="A977" s="441"/>
      <c r="B977" s="441"/>
      <c r="C977" s="441"/>
      <c r="D977" s="441"/>
      <c r="E977" s="441"/>
      <c r="F977" s="441"/>
      <c r="G977" s="441"/>
      <c r="H977" s="441"/>
      <c r="I977" s="441"/>
      <c r="J977" s="441"/>
      <c r="K977" s="441"/>
      <c r="L977" s="441"/>
      <c r="M977" s="441"/>
      <c r="N977" s="441"/>
      <c r="O977" s="441"/>
      <c r="P977" s="441"/>
      <c r="Q977" s="441"/>
      <c r="R977" s="441"/>
      <c r="S977" s="441"/>
      <c r="T977" s="441"/>
      <c r="U977" s="441"/>
      <c r="V977" s="441"/>
      <c r="W977" s="441"/>
      <c r="X977" s="441"/>
      <c r="Y977" s="441"/>
      <c r="Z977" s="441"/>
      <c r="AA977" s="441"/>
      <c r="AB977" s="441"/>
      <c r="AC977" s="441"/>
      <c r="AD977" s="441"/>
      <c r="AE977" s="441"/>
      <c r="AF977" s="441"/>
      <c r="AG977" s="441"/>
      <c r="AH977" s="441"/>
    </row>
    <row r="978" spans="1:34" ht="12.75" customHeight="1">
      <c r="A978" s="441"/>
      <c r="B978" s="441"/>
      <c r="C978" s="441"/>
      <c r="D978" s="441"/>
      <c r="E978" s="441"/>
      <c r="F978" s="441"/>
      <c r="G978" s="441"/>
      <c r="H978" s="441"/>
      <c r="I978" s="441"/>
      <c r="J978" s="441"/>
      <c r="K978" s="441"/>
      <c r="L978" s="441"/>
      <c r="M978" s="441"/>
      <c r="N978" s="441"/>
      <c r="O978" s="441"/>
      <c r="P978" s="441"/>
      <c r="Q978" s="441"/>
      <c r="R978" s="441"/>
      <c r="S978" s="441"/>
      <c r="T978" s="441"/>
      <c r="U978" s="441"/>
      <c r="V978" s="441"/>
      <c r="W978" s="441"/>
      <c r="X978" s="441"/>
      <c r="Y978" s="441"/>
      <c r="Z978" s="441"/>
      <c r="AA978" s="441"/>
      <c r="AB978" s="441"/>
      <c r="AC978" s="441"/>
      <c r="AD978" s="441"/>
      <c r="AE978" s="441"/>
      <c r="AF978" s="441"/>
      <c r="AG978" s="441"/>
      <c r="AH978" s="441"/>
    </row>
    <row r="979" spans="1:34" ht="12.75" customHeight="1">
      <c r="A979" s="441"/>
      <c r="B979" s="441"/>
      <c r="C979" s="441"/>
      <c r="D979" s="441"/>
      <c r="E979" s="441"/>
      <c r="F979" s="441"/>
      <c r="G979" s="441"/>
      <c r="H979" s="441"/>
      <c r="I979" s="441"/>
      <c r="J979" s="441"/>
      <c r="K979" s="441"/>
      <c r="L979" s="441"/>
      <c r="M979" s="441"/>
      <c r="N979" s="441"/>
      <c r="O979" s="441"/>
      <c r="P979" s="441"/>
      <c r="Q979" s="441"/>
      <c r="R979" s="441"/>
      <c r="S979" s="441"/>
      <c r="T979" s="441"/>
      <c r="U979" s="441"/>
      <c r="V979" s="441"/>
      <c r="W979" s="441"/>
      <c r="X979" s="441"/>
      <c r="Y979" s="441"/>
      <c r="Z979" s="441"/>
      <c r="AA979" s="441"/>
      <c r="AB979" s="441"/>
      <c r="AC979" s="441"/>
      <c r="AD979" s="441"/>
      <c r="AE979" s="441"/>
      <c r="AF979" s="441"/>
      <c r="AG979" s="441"/>
      <c r="AH979" s="441"/>
    </row>
    <row r="980" spans="1:34" ht="12.75" customHeight="1">
      <c r="A980" s="441"/>
      <c r="B980" s="441"/>
      <c r="C980" s="441"/>
      <c r="D980" s="441"/>
      <c r="E980" s="441"/>
      <c r="F980" s="441"/>
      <c r="G980" s="441"/>
      <c r="H980" s="441"/>
      <c r="I980" s="441"/>
      <c r="J980" s="441"/>
      <c r="K980" s="441"/>
      <c r="L980" s="441"/>
      <c r="M980" s="441"/>
      <c r="N980" s="441"/>
      <c r="O980" s="441"/>
      <c r="P980" s="441"/>
      <c r="Q980" s="441"/>
      <c r="R980" s="441"/>
      <c r="S980" s="441"/>
      <c r="T980" s="441"/>
      <c r="U980" s="441"/>
      <c r="V980" s="441"/>
      <c r="W980" s="441"/>
      <c r="X980" s="441"/>
      <c r="Y980" s="441"/>
      <c r="Z980" s="441"/>
      <c r="AA980" s="441"/>
      <c r="AB980" s="441"/>
      <c r="AC980" s="441"/>
      <c r="AD980" s="441"/>
      <c r="AE980" s="441"/>
      <c r="AF980" s="441"/>
      <c r="AG980" s="441"/>
      <c r="AH980" s="441"/>
    </row>
    <row r="981" spans="1:34" ht="12.75" customHeight="1">
      <c r="A981" s="441"/>
      <c r="B981" s="441"/>
      <c r="C981" s="441"/>
      <c r="D981" s="441"/>
      <c r="E981" s="441"/>
      <c r="F981" s="441"/>
      <c r="G981" s="441"/>
      <c r="H981" s="441"/>
      <c r="I981" s="441"/>
      <c r="J981" s="441"/>
      <c r="K981" s="441"/>
      <c r="L981" s="441"/>
      <c r="M981" s="441"/>
      <c r="N981" s="441"/>
      <c r="O981" s="441"/>
      <c r="P981" s="441"/>
      <c r="Q981" s="441"/>
      <c r="R981" s="441"/>
      <c r="S981" s="441"/>
      <c r="T981" s="441"/>
      <c r="U981" s="441"/>
      <c r="V981" s="441"/>
      <c r="W981" s="441"/>
      <c r="X981" s="441"/>
      <c r="Y981" s="441"/>
      <c r="Z981" s="441"/>
      <c r="AA981" s="441"/>
      <c r="AB981" s="441"/>
      <c r="AC981" s="441"/>
      <c r="AD981" s="441"/>
      <c r="AE981" s="441"/>
      <c r="AF981" s="441"/>
      <c r="AG981" s="441"/>
      <c r="AH981" s="441"/>
    </row>
    <row r="982" spans="1:34" ht="12.75" customHeight="1">
      <c r="A982" s="441"/>
      <c r="B982" s="441"/>
      <c r="C982" s="441"/>
      <c r="D982" s="441"/>
      <c r="E982" s="441"/>
      <c r="F982" s="441"/>
      <c r="G982" s="441"/>
      <c r="H982" s="441"/>
      <c r="I982" s="441"/>
      <c r="J982" s="441"/>
      <c r="K982" s="441"/>
      <c r="L982" s="441"/>
      <c r="M982" s="441"/>
      <c r="N982" s="441"/>
      <c r="O982" s="441"/>
      <c r="P982" s="441"/>
      <c r="Q982" s="441"/>
      <c r="R982" s="441"/>
      <c r="S982" s="441"/>
      <c r="T982" s="441"/>
      <c r="U982" s="441"/>
      <c r="V982" s="441"/>
      <c r="W982" s="441"/>
      <c r="X982" s="441"/>
      <c r="Y982" s="441"/>
      <c r="Z982" s="441"/>
      <c r="AA982" s="441"/>
      <c r="AB982" s="441"/>
      <c r="AC982" s="441"/>
      <c r="AD982" s="441"/>
      <c r="AE982" s="441"/>
      <c r="AF982" s="441"/>
      <c r="AG982" s="441"/>
      <c r="AH982" s="441"/>
    </row>
    <row r="983" spans="1:34" ht="12.75" customHeight="1">
      <c r="A983" s="441"/>
      <c r="B983" s="441"/>
      <c r="C983" s="441"/>
      <c r="D983" s="441"/>
      <c r="E983" s="441"/>
      <c r="F983" s="441"/>
      <c r="G983" s="441"/>
      <c r="H983" s="441"/>
      <c r="I983" s="441"/>
      <c r="J983" s="441"/>
      <c r="K983" s="441"/>
      <c r="L983" s="441"/>
      <c r="M983" s="441"/>
      <c r="N983" s="441"/>
      <c r="O983" s="441"/>
      <c r="P983" s="441"/>
      <c r="Q983" s="441"/>
      <c r="R983" s="441"/>
      <c r="S983" s="441"/>
      <c r="T983" s="441"/>
      <c r="U983" s="441"/>
      <c r="V983" s="441"/>
      <c r="W983" s="441"/>
      <c r="X983" s="441"/>
      <c r="Y983" s="441"/>
      <c r="Z983" s="441"/>
      <c r="AA983" s="441"/>
      <c r="AB983" s="441"/>
      <c r="AC983" s="441"/>
      <c r="AD983" s="441"/>
      <c r="AE983" s="441"/>
      <c r="AF983" s="441"/>
      <c r="AG983" s="441"/>
      <c r="AH983" s="441"/>
    </row>
    <row r="984" spans="1:34" ht="12.75" customHeight="1">
      <c r="A984" s="441"/>
      <c r="B984" s="441"/>
      <c r="C984" s="441"/>
      <c r="D984" s="441"/>
      <c r="E984" s="441"/>
      <c r="F984" s="441"/>
      <c r="G984" s="441"/>
      <c r="H984" s="441"/>
      <c r="I984" s="441"/>
      <c r="J984" s="441"/>
      <c r="K984" s="441"/>
      <c r="L984" s="441"/>
      <c r="M984" s="441"/>
      <c r="N984" s="441"/>
      <c r="O984" s="441"/>
      <c r="P984" s="441"/>
      <c r="Q984" s="441"/>
      <c r="R984" s="441"/>
      <c r="S984" s="441"/>
      <c r="T984" s="441"/>
      <c r="U984" s="441"/>
      <c r="V984" s="441"/>
      <c r="W984" s="441"/>
      <c r="X984" s="441"/>
      <c r="Y984" s="441"/>
      <c r="Z984" s="441"/>
      <c r="AA984" s="441"/>
      <c r="AB984" s="441"/>
      <c r="AC984" s="441"/>
      <c r="AD984" s="441"/>
      <c r="AE984" s="441"/>
      <c r="AF984" s="441"/>
      <c r="AG984" s="441"/>
      <c r="AH984" s="441"/>
    </row>
    <row r="985" spans="1:34" ht="12.75" customHeight="1">
      <c r="A985" s="441"/>
      <c r="B985" s="441"/>
      <c r="C985" s="441"/>
      <c r="D985" s="441"/>
      <c r="E985" s="441"/>
      <c r="F985" s="441"/>
      <c r="G985" s="441"/>
      <c r="H985" s="441"/>
      <c r="I985" s="441"/>
      <c r="J985" s="441"/>
      <c r="K985" s="441"/>
      <c r="L985" s="441"/>
      <c r="M985" s="441"/>
      <c r="N985" s="441"/>
      <c r="O985" s="441"/>
      <c r="P985" s="441"/>
      <c r="Q985" s="441"/>
      <c r="R985" s="441"/>
      <c r="S985" s="441"/>
      <c r="T985" s="441"/>
      <c r="U985" s="441"/>
      <c r="V985" s="441"/>
      <c r="W985" s="441"/>
      <c r="X985" s="441"/>
      <c r="Y985" s="441"/>
      <c r="Z985" s="441"/>
      <c r="AA985" s="441"/>
      <c r="AB985" s="441"/>
      <c r="AC985" s="441"/>
      <c r="AD985" s="441"/>
      <c r="AE985" s="441"/>
      <c r="AF985" s="441"/>
      <c r="AG985" s="441"/>
      <c r="AH985" s="441"/>
    </row>
    <row r="986" spans="1:34" ht="12.75" customHeight="1">
      <c r="A986" s="441"/>
      <c r="B986" s="441"/>
      <c r="C986" s="441"/>
      <c r="D986" s="441"/>
      <c r="E986" s="441"/>
      <c r="F986" s="441"/>
      <c r="G986" s="441"/>
      <c r="H986" s="441"/>
      <c r="I986" s="441"/>
      <c r="J986" s="441"/>
      <c r="K986" s="441"/>
      <c r="L986" s="441"/>
      <c r="M986" s="441"/>
      <c r="N986" s="441"/>
      <c r="O986" s="441"/>
      <c r="P986" s="441"/>
      <c r="Q986" s="441"/>
      <c r="R986" s="441"/>
      <c r="S986" s="441"/>
      <c r="T986" s="441"/>
      <c r="U986" s="441"/>
      <c r="V986" s="441"/>
      <c r="W986" s="441"/>
      <c r="X986" s="441"/>
      <c r="Y986" s="441"/>
      <c r="Z986" s="441"/>
      <c r="AA986" s="441"/>
      <c r="AB986" s="441"/>
      <c r="AC986" s="441"/>
      <c r="AD986" s="441"/>
      <c r="AE986" s="441"/>
      <c r="AF986" s="441"/>
      <c r="AG986" s="441"/>
      <c r="AH986" s="441"/>
    </row>
    <row r="987" spans="1:34" ht="12.75" customHeight="1">
      <c r="A987" s="441"/>
      <c r="B987" s="441"/>
      <c r="C987" s="441"/>
      <c r="D987" s="441"/>
      <c r="E987" s="441"/>
      <c r="F987" s="441"/>
      <c r="G987" s="441"/>
      <c r="H987" s="441"/>
      <c r="I987" s="441"/>
      <c r="J987" s="441"/>
      <c r="K987" s="441"/>
      <c r="L987" s="441"/>
      <c r="M987" s="441"/>
      <c r="N987" s="441"/>
      <c r="O987" s="441"/>
      <c r="P987" s="441"/>
      <c r="Q987" s="441"/>
      <c r="R987" s="441"/>
      <c r="S987" s="441"/>
      <c r="T987" s="441"/>
      <c r="U987" s="441"/>
      <c r="V987" s="441"/>
      <c r="W987" s="441"/>
      <c r="X987" s="441"/>
      <c r="Y987" s="441"/>
      <c r="Z987" s="441"/>
      <c r="AA987" s="441"/>
      <c r="AB987" s="441"/>
      <c r="AC987" s="441"/>
      <c r="AD987" s="441"/>
      <c r="AE987" s="441"/>
      <c r="AF987" s="441"/>
      <c r="AG987" s="441"/>
      <c r="AH987" s="441"/>
    </row>
    <row r="988" spans="1:34" ht="12.75" customHeight="1">
      <c r="A988" s="441"/>
      <c r="B988" s="441"/>
      <c r="C988" s="441"/>
      <c r="D988" s="441"/>
      <c r="E988" s="441"/>
      <c r="F988" s="441"/>
      <c r="G988" s="441"/>
      <c r="H988" s="441"/>
      <c r="I988" s="441"/>
      <c r="J988" s="441"/>
      <c r="K988" s="441"/>
      <c r="L988" s="441"/>
      <c r="M988" s="441"/>
      <c r="N988" s="441"/>
      <c r="O988" s="441"/>
      <c r="P988" s="441"/>
      <c r="Q988" s="441"/>
      <c r="R988" s="441"/>
      <c r="S988" s="441"/>
      <c r="T988" s="441"/>
      <c r="U988" s="441"/>
      <c r="V988" s="441"/>
      <c r="W988" s="441"/>
      <c r="X988" s="441"/>
      <c r="Y988" s="441"/>
      <c r="Z988" s="441"/>
      <c r="AA988" s="441"/>
      <c r="AB988" s="441"/>
      <c r="AC988" s="441"/>
      <c r="AD988" s="441"/>
      <c r="AE988" s="441"/>
      <c r="AF988" s="441"/>
      <c r="AG988" s="441"/>
      <c r="AH988" s="441"/>
    </row>
    <row r="989" spans="1:34" ht="12.75" customHeight="1">
      <c r="A989" s="441"/>
      <c r="B989" s="441"/>
      <c r="C989" s="441"/>
      <c r="D989" s="441"/>
      <c r="E989" s="441"/>
      <c r="F989" s="441"/>
      <c r="G989" s="441"/>
      <c r="H989" s="441"/>
      <c r="I989" s="441"/>
      <c r="J989" s="441"/>
      <c r="K989" s="441"/>
      <c r="L989" s="441"/>
      <c r="M989" s="441"/>
      <c r="N989" s="441"/>
      <c r="O989" s="441"/>
      <c r="P989" s="441"/>
      <c r="Q989" s="441"/>
      <c r="R989" s="441"/>
      <c r="S989" s="441"/>
      <c r="T989" s="441"/>
      <c r="U989" s="441"/>
      <c r="V989" s="441"/>
      <c r="W989" s="441"/>
      <c r="X989" s="441"/>
      <c r="Y989" s="441"/>
      <c r="Z989" s="441"/>
      <c r="AA989" s="441"/>
      <c r="AB989" s="441"/>
      <c r="AC989" s="441"/>
      <c r="AD989" s="441"/>
      <c r="AE989" s="441"/>
      <c r="AF989" s="441"/>
      <c r="AG989" s="441"/>
      <c r="AH989" s="441"/>
    </row>
    <row r="990" spans="1:34" ht="12.75" customHeight="1">
      <c r="A990" s="441"/>
      <c r="B990" s="441"/>
      <c r="C990" s="441"/>
      <c r="D990" s="441"/>
      <c r="E990" s="441"/>
      <c r="F990" s="441"/>
      <c r="G990" s="441"/>
      <c r="H990" s="441"/>
      <c r="I990" s="441"/>
      <c r="J990" s="441"/>
      <c r="K990" s="441"/>
      <c r="L990" s="441"/>
      <c r="M990" s="441"/>
      <c r="N990" s="441"/>
      <c r="O990" s="441"/>
      <c r="P990" s="441"/>
      <c r="Q990" s="441"/>
      <c r="R990" s="441"/>
      <c r="S990" s="441"/>
      <c r="T990" s="441"/>
      <c r="U990" s="441"/>
      <c r="V990" s="441"/>
      <c r="W990" s="441"/>
      <c r="X990" s="441"/>
      <c r="Y990" s="441"/>
      <c r="Z990" s="441"/>
      <c r="AA990" s="441"/>
      <c r="AB990" s="441"/>
      <c r="AC990" s="441"/>
      <c r="AD990" s="441"/>
      <c r="AE990" s="441"/>
      <c r="AF990" s="441"/>
      <c r="AG990" s="441"/>
      <c r="AH990" s="441"/>
    </row>
    <row r="991" spans="1:34" ht="12.75" customHeight="1">
      <c r="A991" s="441"/>
      <c r="B991" s="441"/>
      <c r="C991" s="441"/>
      <c r="D991" s="441"/>
      <c r="E991" s="441"/>
      <c r="F991" s="441"/>
      <c r="G991" s="441"/>
      <c r="H991" s="441"/>
      <c r="I991" s="441"/>
      <c r="J991" s="441"/>
      <c r="K991" s="441"/>
      <c r="L991" s="441"/>
      <c r="M991" s="441"/>
      <c r="N991" s="441"/>
      <c r="O991" s="441"/>
      <c r="P991" s="441"/>
      <c r="Q991" s="441"/>
      <c r="R991" s="441"/>
      <c r="S991" s="441"/>
      <c r="T991" s="441"/>
      <c r="U991" s="441"/>
      <c r="V991" s="441"/>
      <c r="W991" s="441"/>
      <c r="X991" s="441"/>
      <c r="Y991" s="441"/>
      <c r="Z991" s="441"/>
      <c r="AA991" s="441"/>
      <c r="AB991" s="441"/>
      <c r="AC991" s="441"/>
      <c r="AD991" s="441"/>
      <c r="AE991" s="441"/>
      <c r="AF991" s="441"/>
      <c r="AG991" s="441"/>
      <c r="AH991" s="441"/>
    </row>
    <row r="992" spans="1:34" ht="12.75" customHeight="1">
      <c r="A992" s="441"/>
      <c r="B992" s="441"/>
      <c r="C992" s="441"/>
      <c r="D992" s="441"/>
      <c r="E992" s="441"/>
      <c r="F992" s="441"/>
      <c r="G992" s="441"/>
      <c r="H992" s="441"/>
      <c r="I992" s="441"/>
      <c r="J992" s="441"/>
      <c r="K992" s="441"/>
      <c r="L992" s="441"/>
      <c r="M992" s="441"/>
      <c r="N992" s="441"/>
      <c r="O992" s="441"/>
      <c r="P992" s="441"/>
      <c r="Q992" s="441"/>
      <c r="R992" s="441"/>
      <c r="S992" s="441"/>
      <c r="T992" s="441"/>
      <c r="U992" s="441"/>
      <c r="V992" s="441"/>
      <c r="W992" s="441"/>
      <c r="X992" s="441"/>
      <c r="Y992" s="441"/>
      <c r="Z992" s="441"/>
      <c r="AA992" s="441"/>
      <c r="AB992" s="441"/>
      <c r="AC992" s="441"/>
      <c r="AD992" s="441"/>
      <c r="AE992" s="441"/>
      <c r="AF992" s="441"/>
      <c r="AG992" s="441"/>
      <c r="AH992" s="441"/>
    </row>
    <row r="993" spans="1:34" ht="12.75" customHeight="1">
      <c r="A993" s="441"/>
      <c r="B993" s="441"/>
      <c r="C993" s="441"/>
      <c r="D993" s="441"/>
      <c r="E993" s="441"/>
      <c r="F993" s="441"/>
      <c r="G993" s="441"/>
      <c r="H993" s="441"/>
      <c r="I993" s="441"/>
      <c r="J993" s="441"/>
      <c r="K993" s="441"/>
      <c r="L993" s="441"/>
      <c r="M993" s="441"/>
      <c r="N993" s="441"/>
      <c r="O993" s="441"/>
      <c r="P993" s="441"/>
      <c r="Q993" s="441"/>
      <c r="R993" s="441"/>
      <c r="S993" s="441"/>
      <c r="T993" s="441"/>
      <c r="U993" s="441"/>
      <c r="V993" s="441"/>
      <c r="W993" s="441"/>
      <c r="X993" s="441"/>
      <c r="Y993" s="441"/>
      <c r="Z993" s="441"/>
      <c r="AA993" s="441"/>
      <c r="AB993" s="441"/>
      <c r="AC993" s="441"/>
      <c r="AD993" s="441"/>
      <c r="AE993" s="441"/>
      <c r="AF993" s="441"/>
      <c r="AG993" s="441"/>
      <c r="AH993" s="441"/>
    </row>
    <row r="994" spans="1:34" ht="12.75" customHeight="1">
      <c r="A994" s="441"/>
      <c r="B994" s="441"/>
      <c r="C994" s="441"/>
      <c r="D994" s="441"/>
      <c r="E994" s="441"/>
      <c r="F994" s="441"/>
      <c r="G994" s="441"/>
      <c r="H994" s="441"/>
      <c r="I994" s="441"/>
      <c r="J994" s="441"/>
      <c r="K994" s="441"/>
      <c r="L994" s="441"/>
      <c r="M994" s="441"/>
      <c r="N994" s="441"/>
      <c r="O994" s="441"/>
      <c r="P994" s="441"/>
      <c r="Q994" s="441"/>
      <c r="R994" s="441"/>
      <c r="S994" s="441"/>
      <c r="T994" s="441"/>
      <c r="U994" s="441"/>
      <c r="V994" s="441"/>
      <c r="W994" s="441"/>
      <c r="X994" s="441"/>
      <c r="Y994" s="441"/>
      <c r="Z994" s="441"/>
      <c r="AA994" s="441"/>
      <c r="AB994" s="441"/>
      <c r="AC994" s="441"/>
      <c r="AD994" s="441"/>
      <c r="AE994" s="441"/>
      <c r="AF994" s="441"/>
      <c r="AG994" s="441"/>
      <c r="AH994" s="441"/>
    </row>
    <row r="995" spans="1:34" ht="12.75" customHeight="1">
      <c r="A995" s="441"/>
      <c r="B995" s="441"/>
      <c r="C995" s="441"/>
      <c r="D995" s="441"/>
      <c r="E995" s="441"/>
      <c r="F995" s="441"/>
      <c r="G995" s="441"/>
      <c r="H995" s="441"/>
      <c r="I995" s="441"/>
      <c r="J995" s="441"/>
      <c r="K995" s="441"/>
      <c r="L995" s="441"/>
      <c r="M995" s="441"/>
      <c r="N995" s="441"/>
      <c r="O995" s="441"/>
      <c r="P995" s="441"/>
      <c r="Q995" s="441"/>
      <c r="R995" s="441"/>
      <c r="S995" s="441"/>
      <c r="T995" s="441"/>
      <c r="U995" s="441"/>
      <c r="V995" s="441"/>
      <c r="W995" s="441"/>
      <c r="X995" s="441"/>
      <c r="Y995" s="441"/>
      <c r="Z995" s="441"/>
      <c r="AA995" s="441"/>
      <c r="AB995" s="441"/>
      <c r="AC995" s="441"/>
      <c r="AD995" s="441"/>
      <c r="AE995" s="441"/>
      <c r="AF995" s="441"/>
      <c r="AG995" s="441"/>
      <c r="AH995" s="441"/>
    </row>
    <row r="996" spans="1:34" ht="12.75" customHeight="1">
      <c r="A996" s="441"/>
      <c r="B996" s="441"/>
      <c r="C996" s="441"/>
      <c r="D996" s="441"/>
      <c r="E996" s="441"/>
      <c r="F996" s="441"/>
      <c r="G996" s="441"/>
      <c r="H996" s="441"/>
      <c r="I996" s="441"/>
      <c r="J996" s="441"/>
      <c r="K996" s="441"/>
      <c r="L996" s="441"/>
      <c r="M996" s="441"/>
      <c r="N996" s="441"/>
      <c r="O996" s="441"/>
      <c r="P996" s="441"/>
      <c r="Q996" s="441"/>
      <c r="R996" s="441"/>
      <c r="S996" s="441"/>
      <c r="T996" s="441"/>
      <c r="U996" s="441"/>
      <c r="V996" s="441"/>
      <c r="W996" s="441"/>
      <c r="X996" s="441"/>
      <c r="Y996" s="441"/>
      <c r="Z996" s="441"/>
      <c r="AA996" s="441"/>
      <c r="AB996" s="441"/>
      <c r="AC996" s="441"/>
      <c r="AD996" s="441"/>
      <c r="AE996" s="441"/>
      <c r="AF996" s="441"/>
      <c r="AG996" s="441"/>
      <c r="AH996" s="441"/>
    </row>
    <row r="997" spans="1:34" ht="12.75" customHeight="1">
      <c r="A997" s="441"/>
      <c r="B997" s="441"/>
      <c r="C997" s="441"/>
      <c r="D997" s="441"/>
      <c r="E997" s="441"/>
      <c r="F997" s="441"/>
      <c r="G997" s="441"/>
      <c r="H997" s="441"/>
      <c r="I997" s="441"/>
      <c r="J997" s="441"/>
      <c r="K997" s="441"/>
      <c r="L997" s="441"/>
      <c r="M997" s="441"/>
      <c r="N997" s="441"/>
      <c r="O997" s="441"/>
      <c r="P997" s="441"/>
      <c r="Q997" s="441"/>
      <c r="R997" s="441"/>
      <c r="S997" s="441"/>
      <c r="T997" s="441"/>
      <c r="U997" s="441"/>
      <c r="V997" s="441"/>
      <c r="W997" s="441"/>
      <c r="X997" s="441"/>
      <c r="Y997" s="441"/>
      <c r="Z997" s="441"/>
      <c r="AA997" s="441"/>
      <c r="AB997" s="441"/>
      <c r="AC997" s="441"/>
      <c r="AD997" s="441"/>
      <c r="AE997" s="441"/>
      <c r="AF997" s="441"/>
      <c r="AG997" s="441"/>
      <c r="AH997" s="441"/>
    </row>
    <row r="998" spans="1:34" ht="12.75" customHeight="1">
      <c r="A998" s="441"/>
      <c r="B998" s="441"/>
      <c r="C998" s="441"/>
      <c r="D998" s="441"/>
      <c r="E998" s="441"/>
      <c r="F998" s="441"/>
      <c r="G998" s="441"/>
      <c r="H998" s="441"/>
      <c r="I998" s="441"/>
      <c r="J998" s="441"/>
      <c r="K998" s="441"/>
      <c r="L998" s="441"/>
      <c r="M998" s="441"/>
      <c r="N998" s="441"/>
      <c r="O998" s="441"/>
      <c r="P998" s="441"/>
      <c r="Q998" s="441"/>
      <c r="R998" s="441"/>
      <c r="S998" s="441"/>
      <c r="T998" s="441"/>
      <c r="U998" s="441"/>
      <c r="V998" s="441"/>
      <c r="W998" s="441"/>
      <c r="X998" s="441"/>
      <c r="Y998" s="441"/>
      <c r="Z998" s="441"/>
      <c r="AA998" s="441"/>
      <c r="AB998" s="441"/>
      <c r="AC998" s="441"/>
      <c r="AD998" s="441"/>
      <c r="AE998" s="441"/>
      <c r="AF998" s="441"/>
      <c r="AG998" s="441"/>
      <c r="AH998" s="441"/>
    </row>
    <row r="999" spans="1:34" ht="12.75" customHeight="1">
      <c r="A999" s="441"/>
      <c r="B999" s="441"/>
      <c r="C999" s="441"/>
      <c r="D999" s="441"/>
      <c r="E999" s="441"/>
      <c r="F999" s="441"/>
      <c r="G999" s="441"/>
      <c r="H999" s="441"/>
      <c r="I999" s="441"/>
      <c r="J999" s="441"/>
      <c r="K999" s="441"/>
      <c r="L999" s="441"/>
      <c r="M999" s="441"/>
      <c r="N999" s="441"/>
      <c r="O999" s="441"/>
      <c r="P999" s="441"/>
      <c r="Q999" s="441"/>
      <c r="R999" s="441"/>
      <c r="S999" s="441"/>
      <c r="T999" s="441"/>
      <c r="U999" s="441"/>
      <c r="V999" s="441"/>
      <c r="W999" s="441"/>
      <c r="X999" s="441"/>
      <c r="Y999" s="441"/>
      <c r="Z999" s="441"/>
      <c r="AA999" s="441"/>
      <c r="AB999" s="441"/>
      <c r="AC999" s="441"/>
      <c r="AD999" s="441"/>
      <c r="AE999" s="441"/>
      <c r="AF999" s="441"/>
      <c r="AG999" s="441"/>
      <c r="AH999" s="441"/>
    </row>
    <row r="1000" spans="1:34" ht="12.75" customHeight="1">
      <c r="A1000" s="441"/>
      <c r="B1000" s="441"/>
      <c r="C1000" s="441"/>
      <c r="D1000" s="441"/>
      <c r="E1000" s="441"/>
      <c r="F1000" s="441"/>
      <c r="G1000" s="441"/>
      <c r="H1000" s="441"/>
      <c r="I1000" s="441"/>
      <c r="J1000" s="441"/>
      <c r="K1000" s="441"/>
      <c r="L1000" s="441"/>
      <c r="M1000" s="441"/>
      <c r="N1000" s="441"/>
      <c r="O1000" s="441"/>
      <c r="P1000" s="441"/>
      <c r="Q1000" s="441"/>
      <c r="R1000" s="441"/>
      <c r="S1000" s="441"/>
      <c r="T1000" s="441"/>
      <c r="U1000" s="441"/>
      <c r="V1000" s="441"/>
      <c r="W1000" s="441"/>
      <c r="X1000" s="441"/>
      <c r="Y1000" s="441"/>
      <c r="Z1000" s="441"/>
      <c r="AA1000" s="441"/>
      <c r="AB1000" s="441"/>
      <c r="AC1000" s="441"/>
      <c r="AD1000" s="441"/>
      <c r="AE1000" s="441"/>
      <c r="AF1000" s="441"/>
      <c r="AG1000" s="441"/>
      <c r="AH1000" s="441"/>
    </row>
    <row r="1001" spans="1:34" ht="12.75" customHeight="1">
      <c r="A1001" s="441"/>
      <c r="B1001" s="441"/>
      <c r="C1001" s="441"/>
      <c r="D1001" s="441"/>
      <c r="E1001" s="441"/>
      <c r="F1001" s="441"/>
      <c r="G1001" s="441"/>
      <c r="H1001" s="441"/>
      <c r="I1001" s="441"/>
      <c r="J1001" s="441"/>
      <c r="K1001" s="441"/>
      <c r="L1001" s="441"/>
      <c r="M1001" s="441"/>
      <c r="N1001" s="441"/>
      <c r="O1001" s="441"/>
      <c r="P1001" s="441"/>
      <c r="Q1001" s="441"/>
      <c r="R1001" s="441"/>
      <c r="S1001" s="441"/>
      <c r="T1001" s="441"/>
      <c r="U1001" s="441"/>
      <c r="V1001" s="441"/>
      <c r="W1001" s="441"/>
      <c r="X1001" s="441"/>
      <c r="Y1001" s="441"/>
      <c r="Z1001" s="441"/>
      <c r="AA1001" s="441"/>
      <c r="AB1001" s="441"/>
      <c r="AC1001" s="441"/>
      <c r="AD1001" s="441"/>
      <c r="AE1001" s="441"/>
      <c r="AF1001" s="441"/>
      <c r="AG1001" s="441"/>
      <c r="AH1001" s="441"/>
    </row>
    <row r="1002" spans="1:34" ht="12.75" customHeight="1">
      <c r="A1002" s="441"/>
      <c r="B1002" s="441"/>
      <c r="C1002" s="441"/>
      <c r="D1002" s="441"/>
      <c r="E1002" s="441"/>
      <c r="F1002" s="441"/>
      <c r="G1002" s="441"/>
      <c r="H1002" s="441"/>
      <c r="I1002" s="441"/>
      <c r="J1002" s="441"/>
      <c r="K1002" s="441"/>
      <c r="L1002" s="441"/>
      <c r="M1002" s="441"/>
      <c r="N1002" s="441"/>
      <c r="O1002" s="441"/>
      <c r="P1002" s="441"/>
      <c r="Q1002" s="441"/>
      <c r="R1002" s="441"/>
      <c r="S1002" s="441"/>
      <c r="T1002" s="441"/>
      <c r="U1002" s="441"/>
      <c r="V1002" s="441"/>
      <c r="W1002" s="441"/>
      <c r="X1002" s="441"/>
      <c r="Y1002" s="441"/>
      <c r="Z1002" s="441"/>
      <c r="AA1002" s="441"/>
      <c r="AB1002" s="441"/>
      <c r="AC1002" s="441"/>
      <c r="AD1002" s="441"/>
      <c r="AE1002" s="441"/>
      <c r="AF1002" s="441"/>
      <c r="AG1002" s="441"/>
      <c r="AH1002" s="441"/>
    </row>
    <row r="1003" spans="1:34" ht="12.75" customHeight="1">
      <c r="A1003" s="441"/>
      <c r="B1003" s="441"/>
      <c r="C1003" s="441"/>
      <c r="D1003" s="441"/>
      <c r="E1003" s="441"/>
      <c r="F1003" s="441"/>
      <c r="G1003" s="441"/>
      <c r="H1003" s="441"/>
      <c r="I1003" s="441"/>
      <c r="J1003" s="441"/>
      <c r="K1003" s="441"/>
      <c r="L1003" s="441"/>
      <c r="M1003" s="441"/>
      <c r="N1003" s="441"/>
      <c r="O1003" s="441"/>
      <c r="P1003" s="441"/>
      <c r="Q1003" s="441"/>
      <c r="R1003" s="441"/>
      <c r="S1003" s="441"/>
      <c r="T1003" s="441"/>
      <c r="U1003" s="441"/>
      <c r="V1003" s="441"/>
      <c r="W1003" s="441"/>
      <c r="X1003" s="441"/>
      <c r="Y1003" s="441"/>
      <c r="Z1003" s="441"/>
      <c r="AA1003" s="441"/>
      <c r="AB1003" s="441"/>
      <c r="AC1003" s="441"/>
      <c r="AD1003" s="441"/>
      <c r="AE1003" s="441"/>
      <c r="AF1003" s="441"/>
      <c r="AG1003" s="441"/>
      <c r="AH1003" s="441"/>
    </row>
    <row r="1004" spans="1:34" ht="12.75" customHeight="1">
      <c r="A1004" s="441"/>
      <c r="B1004" s="441"/>
      <c r="C1004" s="441"/>
      <c r="D1004" s="441"/>
      <c r="E1004" s="441"/>
      <c r="F1004" s="441"/>
      <c r="G1004" s="441"/>
      <c r="H1004" s="441"/>
      <c r="I1004" s="441"/>
      <c r="J1004" s="441"/>
      <c r="K1004" s="441"/>
      <c r="L1004" s="441"/>
      <c r="M1004" s="441"/>
      <c r="N1004" s="441"/>
      <c r="O1004" s="441"/>
      <c r="P1004" s="441"/>
      <c r="Q1004" s="441"/>
      <c r="R1004" s="441"/>
      <c r="S1004" s="441"/>
      <c r="T1004" s="441"/>
      <c r="U1004" s="441"/>
      <c r="V1004" s="441"/>
      <c r="W1004" s="441"/>
      <c r="X1004" s="441"/>
      <c r="Y1004" s="441"/>
      <c r="Z1004" s="441"/>
      <c r="AA1004" s="441"/>
      <c r="AB1004" s="441"/>
      <c r="AC1004" s="441"/>
      <c r="AD1004" s="441"/>
      <c r="AE1004" s="441"/>
      <c r="AF1004" s="441"/>
      <c r="AG1004" s="441"/>
      <c r="AH1004" s="441"/>
    </row>
    <row r="1005" spans="1:34" ht="12.75" customHeight="1">
      <c r="A1005" s="441"/>
      <c r="B1005" s="441"/>
      <c r="C1005" s="441"/>
      <c r="D1005" s="441"/>
      <c r="E1005" s="441"/>
      <c r="F1005" s="441"/>
      <c r="G1005" s="441"/>
      <c r="H1005" s="441"/>
      <c r="I1005" s="441"/>
      <c r="J1005" s="441"/>
      <c r="K1005" s="441"/>
      <c r="L1005" s="441"/>
      <c r="M1005" s="441"/>
      <c r="N1005" s="441"/>
      <c r="O1005" s="441"/>
      <c r="P1005" s="441"/>
      <c r="Q1005" s="441"/>
      <c r="R1005" s="441"/>
      <c r="S1005" s="441"/>
      <c r="T1005" s="441"/>
      <c r="U1005" s="441"/>
      <c r="V1005" s="441"/>
      <c r="W1005" s="441"/>
      <c r="X1005" s="441"/>
      <c r="Y1005" s="441"/>
      <c r="Z1005" s="441"/>
      <c r="AA1005" s="441"/>
      <c r="AB1005" s="441"/>
      <c r="AC1005" s="441"/>
      <c r="AD1005" s="441"/>
      <c r="AE1005" s="441"/>
      <c r="AF1005" s="441"/>
      <c r="AG1005" s="441"/>
      <c r="AH1005" s="441"/>
    </row>
    <row r="1006" spans="1:34" ht="12.75" customHeight="1">
      <c r="A1006" s="441"/>
      <c r="B1006" s="441"/>
      <c r="C1006" s="441"/>
      <c r="D1006" s="441"/>
      <c r="E1006" s="441"/>
      <c r="F1006" s="441"/>
      <c r="G1006" s="441"/>
      <c r="H1006" s="441"/>
      <c r="I1006" s="441"/>
      <c r="J1006" s="441"/>
      <c r="K1006" s="441"/>
      <c r="L1006" s="441"/>
      <c r="M1006" s="441"/>
      <c r="N1006" s="441"/>
      <c r="O1006" s="441"/>
      <c r="P1006" s="441"/>
      <c r="Q1006" s="441"/>
      <c r="R1006" s="441"/>
      <c r="S1006" s="441"/>
      <c r="T1006" s="441"/>
      <c r="U1006" s="441"/>
      <c r="V1006" s="441"/>
      <c r="W1006" s="441"/>
      <c r="X1006" s="441"/>
      <c r="Y1006" s="441"/>
      <c r="Z1006" s="441"/>
      <c r="AA1006" s="441"/>
      <c r="AB1006" s="441"/>
      <c r="AC1006" s="441"/>
      <c r="AD1006" s="441"/>
      <c r="AE1006" s="441"/>
      <c r="AF1006" s="441"/>
      <c r="AG1006" s="441"/>
      <c r="AH1006" s="441"/>
    </row>
    <row r="1007" spans="1:34" ht="12.75" customHeight="1">
      <c r="A1007" s="441"/>
      <c r="B1007" s="441"/>
      <c r="C1007" s="441"/>
      <c r="D1007" s="441"/>
      <c r="E1007" s="441"/>
      <c r="F1007" s="441"/>
      <c r="G1007" s="441"/>
      <c r="H1007" s="441"/>
      <c r="I1007" s="441"/>
      <c r="J1007" s="441"/>
      <c r="K1007" s="441"/>
      <c r="L1007" s="441"/>
      <c r="M1007" s="441"/>
      <c r="N1007" s="441"/>
      <c r="O1007" s="441"/>
      <c r="P1007" s="441"/>
      <c r="Q1007" s="441"/>
      <c r="R1007" s="441"/>
      <c r="S1007" s="441"/>
      <c r="T1007" s="441"/>
      <c r="U1007" s="441"/>
      <c r="V1007" s="441"/>
      <c r="W1007" s="441"/>
      <c r="X1007" s="441"/>
      <c r="Y1007" s="441"/>
      <c r="Z1007" s="441"/>
      <c r="AA1007" s="441"/>
      <c r="AB1007" s="441"/>
      <c r="AC1007" s="441"/>
      <c r="AD1007" s="441"/>
      <c r="AE1007" s="441"/>
      <c r="AF1007" s="441"/>
      <c r="AG1007" s="441"/>
      <c r="AH1007" s="441"/>
    </row>
    <row r="1008" spans="1:34" ht="12.75" customHeight="1">
      <c r="A1008" s="441"/>
      <c r="B1008" s="441"/>
      <c r="C1008" s="441"/>
      <c r="D1008" s="441"/>
      <c r="E1008" s="441"/>
      <c r="F1008" s="441"/>
      <c r="G1008" s="441"/>
      <c r="H1008" s="441"/>
      <c r="I1008" s="441"/>
      <c r="J1008" s="441"/>
      <c r="K1008" s="441"/>
      <c r="L1008" s="441"/>
      <c r="M1008" s="441"/>
      <c r="N1008" s="441"/>
      <c r="O1008" s="441"/>
      <c r="P1008" s="441"/>
      <c r="Q1008" s="441"/>
      <c r="R1008" s="441"/>
      <c r="S1008" s="441"/>
      <c r="T1008" s="441"/>
      <c r="U1008" s="441"/>
      <c r="V1008" s="441"/>
      <c r="W1008" s="441"/>
      <c r="X1008" s="441"/>
      <c r="Y1008" s="441"/>
      <c r="Z1008" s="441"/>
      <c r="AA1008" s="441"/>
      <c r="AB1008" s="441"/>
      <c r="AC1008" s="441"/>
      <c r="AD1008" s="441"/>
      <c r="AE1008" s="441"/>
      <c r="AF1008" s="441"/>
      <c r="AG1008" s="441"/>
      <c r="AH1008" s="441"/>
    </row>
    <row r="1009" spans="1:34" ht="12.75" customHeight="1">
      <c r="A1009" s="441"/>
      <c r="B1009" s="441"/>
      <c r="C1009" s="441"/>
      <c r="D1009" s="441"/>
      <c r="E1009" s="441"/>
      <c r="F1009" s="441"/>
      <c r="G1009" s="441"/>
      <c r="H1009" s="441"/>
      <c r="I1009" s="441"/>
      <c r="J1009" s="441"/>
      <c r="K1009" s="441"/>
      <c r="L1009" s="441"/>
      <c r="M1009" s="441"/>
      <c r="N1009" s="441"/>
      <c r="O1009" s="441"/>
      <c r="P1009" s="441"/>
      <c r="Q1009" s="441"/>
      <c r="R1009" s="441"/>
      <c r="S1009" s="441"/>
      <c r="T1009" s="441"/>
      <c r="U1009" s="441"/>
      <c r="V1009" s="441"/>
      <c r="W1009" s="441"/>
      <c r="X1009" s="441"/>
      <c r="Y1009" s="441"/>
      <c r="Z1009" s="441"/>
      <c r="AA1009" s="441"/>
      <c r="AB1009" s="441"/>
      <c r="AC1009" s="441"/>
      <c r="AD1009" s="441"/>
      <c r="AE1009" s="441"/>
      <c r="AF1009" s="441"/>
      <c r="AG1009" s="441"/>
      <c r="AH1009" s="441"/>
    </row>
    <row r="1010" spans="1:34" ht="12.75" customHeight="1">
      <c r="A1010" s="441"/>
      <c r="B1010" s="441"/>
      <c r="C1010" s="441"/>
      <c r="D1010" s="441"/>
      <c r="E1010" s="441"/>
      <c r="F1010" s="441"/>
      <c r="G1010" s="441"/>
      <c r="H1010" s="441"/>
      <c r="I1010" s="441"/>
      <c r="J1010" s="441"/>
      <c r="K1010" s="441"/>
      <c r="L1010" s="441"/>
      <c r="M1010" s="441"/>
      <c r="N1010" s="441"/>
      <c r="O1010" s="441"/>
      <c r="P1010" s="441"/>
      <c r="Q1010" s="441"/>
      <c r="R1010" s="441"/>
      <c r="S1010" s="441"/>
      <c r="T1010" s="441"/>
      <c r="U1010" s="441"/>
      <c r="V1010" s="441"/>
      <c r="W1010" s="441"/>
      <c r="X1010" s="441"/>
      <c r="Y1010" s="441"/>
      <c r="Z1010" s="441"/>
      <c r="AA1010" s="441"/>
      <c r="AB1010" s="441"/>
      <c r="AC1010" s="441"/>
      <c r="AD1010" s="441"/>
      <c r="AE1010" s="441"/>
      <c r="AF1010" s="441"/>
      <c r="AG1010" s="441"/>
      <c r="AH1010" s="441"/>
    </row>
    <row r="1011" spans="1:34" ht="12.75" customHeight="1">
      <c r="A1011" s="441"/>
      <c r="B1011" s="441"/>
      <c r="C1011" s="441"/>
      <c r="D1011" s="441"/>
      <c r="E1011" s="441"/>
      <c r="F1011" s="441"/>
      <c r="G1011" s="441"/>
      <c r="H1011" s="441"/>
      <c r="I1011" s="441"/>
      <c r="J1011" s="441"/>
      <c r="K1011" s="441"/>
      <c r="L1011" s="441"/>
      <c r="M1011" s="441"/>
      <c r="N1011" s="441"/>
      <c r="O1011" s="441"/>
      <c r="P1011" s="441"/>
      <c r="Q1011" s="441"/>
      <c r="R1011" s="441"/>
      <c r="S1011" s="441"/>
      <c r="T1011" s="441"/>
      <c r="U1011" s="441"/>
      <c r="V1011" s="441"/>
      <c r="W1011" s="441"/>
      <c r="X1011" s="441"/>
      <c r="Y1011" s="441"/>
      <c r="Z1011" s="441"/>
      <c r="AA1011" s="441"/>
      <c r="AB1011" s="441"/>
      <c r="AC1011" s="441"/>
      <c r="AD1011" s="441"/>
      <c r="AE1011" s="441"/>
      <c r="AF1011" s="441"/>
      <c r="AG1011" s="441"/>
      <c r="AH1011" s="441"/>
    </row>
    <row r="1012" spans="1:34" ht="12.75" customHeight="1">
      <c r="A1012" s="441"/>
      <c r="B1012" s="441"/>
      <c r="C1012" s="441"/>
      <c r="D1012" s="441"/>
      <c r="E1012" s="441"/>
      <c r="F1012" s="441"/>
      <c r="G1012" s="441"/>
      <c r="H1012" s="441"/>
      <c r="I1012" s="441"/>
      <c r="J1012" s="441"/>
      <c r="K1012" s="441"/>
      <c r="L1012" s="441"/>
      <c r="M1012" s="441"/>
      <c r="N1012" s="441"/>
      <c r="O1012" s="441"/>
      <c r="P1012" s="441"/>
      <c r="Q1012" s="441"/>
      <c r="R1012" s="441"/>
      <c r="S1012" s="441"/>
      <c r="T1012" s="441"/>
      <c r="U1012" s="441"/>
      <c r="V1012" s="441"/>
      <c r="W1012" s="441"/>
      <c r="X1012" s="441"/>
      <c r="Y1012" s="441"/>
      <c r="Z1012" s="441"/>
      <c r="AA1012" s="441"/>
      <c r="AB1012" s="441"/>
      <c r="AC1012" s="441"/>
      <c r="AD1012" s="441"/>
      <c r="AE1012" s="441"/>
      <c r="AF1012" s="441"/>
      <c r="AG1012" s="441"/>
      <c r="AH1012" s="441"/>
    </row>
    <row r="1013" spans="1:34" ht="12.75" customHeight="1">
      <c r="A1013" s="441"/>
      <c r="B1013" s="441"/>
      <c r="C1013" s="441"/>
      <c r="D1013" s="441"/>
      <c r="E1013" s="441"/>
      <c r="F1013" s="441"/>
      <c r="G1013" s="441"/>
      <c r="H1013" s="441"/>
      <c r="I1013" s="441"/>
      <c r="J1013" s="441"/>
      <c r="K1013" s="441"/>
      <c r="L1013" s="441"/>
      <c r="M1013" s="441"/>
      <c r="N1013" s="441"/>
      <c r="O1013" s="441"/>
      <c r="P1013" s="441"/>
      <c r="Q1013" s="441"/>
      <c r="R1013" s="441"/>
      <c r="S1013" s="441"/>
      <c r="T1013" s="441"/>
      <c r="U1013" s="441"/>
      <c r="V1013" s="441"/>
      <c r="W1013" s="441"/>
      <c r="X1013" s="441"/>
      <c r="Y1013" s="441"/>
      <c r="Z1013" s="441"/>
      <c r="AA1013" s="441"/>
      <c r="AB1013" s="441"/>
      <c r="AC1013" s="441"/>
      <c r="AD1013" s="441"/>
      <c r="AE1013" s="441"/>
      <c r="AF1013" s="441"/>
      <c r="AG1013" s="441"/>
      <c r="AH1013" s="441"/>
    </row>
    <row r="1014" spans="1:34" ht="12.75" customHeight="1">
      <c r="A1014" s="441"/>
      <c r="B1014" s="441"/>
      <c r="C1014" s="441"/>
      <c r="D1014" s="441"/>
      <c r="E1014" s="441"/>
      <c r="F1014" s="441"/>
      <c r="G1014" s="441"/>
      <c r="H1014" s="441"/>
      <c r="I1014" s="441"/>
      <c r="J1014" s="441"/>
      <c r="K1014" s="441"/>
      <c r="L1014" s="441"/>
      <c r="M1014" s="441"/>
      <c r="N1014" s="441"/>
      <c r="O1014" s="441"/>
      <c r="P1014" s="441"/>
      <c r="Q1014" s="441"/>
      <c r="R1014" s="441"/>
      <c r="S1014" s="441"/>
      <c r="T1014" s="441"/>
      <c r="U1014" s="441"/>
      <c r="V1014" s="441"/>
      <c r="W1014" s="441"/>
      <c r="X1014" s="441"/>
      <c r="Y1014" s="441"/>
      <c r="Z1014" s="441"/>
      <c r="AA1014" s="441"/>
      <c r="AB1014" s="441"/>
      <c r="AC1014" s="441"/>
      <c r="AD1014" s="441"/>
      <c r="AE1014" s="441"/>
      <c r="AF1014" s="441"/>
      <c r="AG1014" s="441"/>
      <c r="AH1014" s="441"/>
    </row>
    <row r="1015" spans="1:34" ht="12.75" customHeight="1">
      <c r="A1015" s="441"/>
      <c r="B1015" s="441"/>
      <c r="C1015" s="441"/>
      <c r="D1015" s="441"/>
      <c r="E1015" s="441"/>
      <c r="F1015" s="441"/>
      <c r="G1015" s="441"/>
      <c r="H1015" s="441"/>
      <c r="I1015" s="441"/>
      <c r="J1015" s="441"/>
      <c r="K1015" s="441"/>
      <c r="L1015" s="441"/>
      <c r="M1015" s="441"/>
      <c r="N1015" s="441"/>
      <c r="O1015" s="441"/>
      <c r="P1015" s="441"/>
      <c r="Q1015" s="441"/>
      <c r="R1015" s="441"/>
      <c r="S1015" s="441"/>
      <c r="T1015" s="441"/>
      <c r="U1015" s="441"/>
      <c r="V1015" s="441"/>
      <c r="W1015" s="441"/>
      <c r="X1015" s="441"/>
      <c r="Y1015" s="441"/>
      <c r="Z1015" s="441"/>
      <c r="AA1015" s="441"/>
      <c r="AB1015" s="441"/>
      <c r="AC1015" s="441"/>
      <c r="AD1015" s="441"/>
      <c r="AE1015" s="441"/>
      <c r="AF1015" s="441"/>
      <c r="AG1015" s="441"/>
      <c r="AH1015" s="441"/>
    </row>
    <row r="1016" spans="1:34" ht="12.75" customHeight="1">
      <c r="A1016" s="441"/>
      <c r="B1016" s="441"/>
      <c r="C1016" s="441"/>
      <c r="D1016" s="441"/>
      <c r="E1016" s="441"/>
      <c r="F1016" s="441"/>
      <c r="G1016" s="441"/>
      <c r="H1016" s="441"/>
      <c r="I1016" s="441"/>
      <c r="J1016" s="441"/>
      <c r="K1016" s="441"/>
      <c r="L1016" s="441"/>
      <c r="M1016" s="441"/>
      <c r="N1016" s="441"/>
      <c r="O1016" s="441"/>
      <c r="P1016" s="441"/>
      <c r="Q1016" s="441"/>
      <c r="R1016" s="441"/>
      <c r="S1016" s="441"/>
      <c r="T1016" s="441"/>
      <c r="U1016" s="441"/>
      <c r="V1016" s="441"/>
      <c r="W1016" s="441"/>
      <c r="X1016" s="441"/>
      <c r="Y1016" s="441"/>
      <c r="Z1016" s="441"/>
      <c r="AA1016" s="441"/>
      <c r="AB1016" s="441"/>
      <c r="AC1016" s="441"/>
      <c r="AD1016" s="441"/>
      <c r="AE1016" s="441"/>
      <c r="AF1016" s="441"/>
      <c r="AG1016" s="441"/>
      <c r="AH1016" s="441"/>
    </row>
    <row r="1017" spans="1:34" ht="12.75" customHeight="1">
      <c r="A1017" s="441"/>
      <c r="B1017" s="441"/>
      <c r="C1017" s="441"/>
      <c r="D1017" s="441"/>
      <c r="E1017" s="441"/>
      <c r="F1017" s="441"/>
      <c r="G1017" s="441"/>
      <c r="H1017" s="441"/>
      <c r="I1017" s="441"/>
      <c r="J1017" s="441"/>
      <c r="K1017" s="441"/>
      <c r="L1017" s="441"/>
      <c r="M1017" s="441"/>
      <c r="N1017" s="441"/>
      <c r="O1017" s="441"/>
      <c r="P1017" s="441"/>
      <c r="Q1017" s="441"/>
      <c r="R1017" s="441"/>
      <c r="S1017" s="441"/>
      <c r="T1017" s="441"/>
      <c r="U1017" s="441"/>
      <c r="V1017" s="441"/>
      <c r="W1017" s="441"/>
      <c r="X1017" s="441"/>
      <c r="Y1017" s="441"/>
      <c r="Z1017" s="441"/>
      <c r="AA1017" s="441"/>
      <c r="AB1017" s="441"/>
      <c r="AC1017" s="441"/>
      <c r="AD1017" s="441"/>
      <c r="AE1017" s="441"/>
      <c r="AF1017" s="441"/>
      <c r="AG1017" s="441"/>
      <c r="AH1017" s="441"/>
    </row>
    <row r="1018" spans="1:34" ht="12.75" customHeight="1">
      <c r="A1018" s="441"/>
      <c r="B1018" s="441"/>
      <c r="C1018" s="441"/>
      <c r="D1018" s="441"/>
      <c r="E1018" s="441"/>
      <c r="F1018" s="441"/>
      <c r="G1018" s="441"/>
      <c r="H1018" s="441"/>
      <c r="I1018" s="441"/>
      <c r="J1018" s="441"/>
      <c r="K1018" s="441"/>
      <c r="L1018" s="441"/>
      <c r="M1018" s="441"/>
      <c r="N1018" s="441"/>
      <c r="O1018" s="441"/>
      <c r="P1018" s="441"/>
      <c r="Q1018" s="441"/>
      <c r="R1018" s="441"/>
      <c r="S1018" s="441"/>
      <c r="T1018" s="441"/>
      <c r="U1018" s="441"/>
      <c r="V1018" s="441"/>
      <c r="W1018" s="441"/>
      <c r="X1018" s="441"/>
      <c r="Y1018" s="441"/>
      <c r="Z1018" s="441"/>
      <c r="AA1018" s="441"/>
      <c r="AB1018" s="441"/>
      <c r="AC1018" s="441"/>
      <c r="AD1018" s="441"/>
      <c r="AE1018" s="441"/>
      <c r="AF1018" s="441"/>
      <c r="AG1018" s="441"/>
      <c r="AH1018" s="441"/>
    </row>
    <row r="1019" spans="1:34" ht="12.75" customHeight="1">
      <c r="A1019" s="441"/>
      <c r="B1019" s="441"/>
      <c r="C1019" s="441"/>
      <c r="D1019" s="441"/>
      <c r="E1019" s="441"/>
      <c r="F1019" s="441"/>
      <c r="G1019" s="441"/>
      <c r="H1019" s="441"/>
      <c r="I1019" s="441"/>
      <c r="J1019" s="441"/>
      <c r="K1019" s="441"/>
      <c r="L1019" s="441"/>
      <c r="M1019" s="441"/>
      <c r="N1019" s="441"/>
      <c r="O1019" s="441"/>
      <c r="P1019" s="441"/>
      <c r="Q1019" s="441"/>
      <c r="R1019" s="441"/>
      <c r="S1019" s="441"/>
      <c r="T1019" s="441"/>
      <c r="U1019" s="441"/>
      <c r="V1019" s="441"/>
      <c r="W1019" s="441"/>
      <c r="X1019" s="441"/>
      <c r="Y1019" s="441"/>
      <c r="Z1019" s="441"/>
      <c r="AA1019" s="441"/>
      <c r="AB1019" s="441"/>
      <c r="AC1019" s="441"/>
      <c r="AD1019" s="441"/>
      <c r="AE1019" s="441"/>
      <c r="AF1019" s="441"/>
      <c r="AG1019" s="441"/>
      <c r="AH1019" s="441"/>
    </row>
    <row r="1020" spans="1:34" ht="12.75" customHeight="1">
      <c r="A1020" s="441"/>
      <c r="B1020" s="441"/>
      <c r="C1020" s="441"/>
      <c r="D1020" s="441"/>
      <c r="E1020" s="441"/>
      <c r="F1020" s="441"/>
      <c r="G1020" s="441"/>
      <c r="H1020" s="441"/>
      <c r="I1020" s="441"/>
      <c r="J1020" s="441"/>
      <c r="K1020" s="441"/>
      <c r="L1020" s="441"/>
      <c r="M1020" s="441"/>
      <c r="N1020" s="441"/>
      <c r="O1020" s="441"/>
      <c r="P1020" s="441"/>
      <c r="Q1020" s="441"/>
      <c r="R1020" s="441"/>
      <c r="S1020" s="441"/>
      <c r="T1020" s="441"/>
      <c r="U1020" s="441"/>
      <c r="V1020" s="441"/>
      <c r="W1020" s="441"/>
      <c r="X1020" s="441"/>
      <c r="Y1020" s="441"/>
      <c r="Z1020" s="441"/>
      <c r="AA1020" s="441"/>
      <c r="AB1020" s="441"/>
      <c r="AC1020" s="441"/>
      <c r="AD1020" s="441"/>
      <c r="AE1020" s="441"/>
      <c r="AF1020" s="441"/>
      <c r="AG1020" s="441"/>
      <c r="AH1020" s="441"/>
    </row>
    <row r="1021" spans="1:34" ht="12.75" customHeight="1">
      <c r="A1021" s="441"/>
      <c r="B1021" s="441"/>
      <c r="C1021" s="441"/>
      <c r="D1021" s="441"/>
      <c r="E1021" s="441"/>
      <c r="F1021" s="441"/>
      <c r="G1021" s="441"/>
      <c r="H1021" s="441"/>
      <c r="I1021" s="441"/>
      <c r="J1021" s="441"/>
      <c r="K1021" s="441"/>
      <c r="L1021" s="441"/>
      <c r="M1021" s="441"/>
      <c r="N1021" s="441"/>
      <c r="O1021" s="441"/>
      <c r="P1021" s="441"/>
      <c r="Q1021" s="441"/>
      <c r="R1021" s="441"/>
      <c r="S1021" s="441"/>
      <c r="T1021" s="441"/>
      <c r="U1021" s="441"/>
      <c r="V1021" s="441"/>
      <c r="W1021" s="441"/>
      <c r="X1021" s="441"/>
      <c r="Y1021" s="441"/>
      <c r="Z1021" s="441"/>
      <c r="AA1021" s="441"/>
      <c r="AB1021" s="441"/>
      <c r="AC1021" s="441"/>
      <c r="AD1021" s="441"/>
      <c r="AE1021" s="441"/>
      <c r="AF1021" s="441"/>
      <c r="AG1021" s="441"/>
      <c r="AH1021" s="441"/>
    </row>
    <row r="1022" spans="1:34" ht="12.75" customHeight="1">
      <c r="A1022" s="441"/>
      <c r="B1022" s="441"/>
      <c r="C1022" s="441"/>
      <c r="D1022" s="441"/>
      <c r="E1022" s="441"/>
      <c r="F1022" s="441"/>
      <c r="G1022" s="441"/>
      <c r="H1022" s="441"/>
      <c r="I1022" s="441"/>
      <c r="J1022" s="441"/>
      <c r="K1022" s="441"/>
      <c r="L1022" s="441"/>
      <c r="M1022" s="441"/>
      <c r="N1022" s="441"/>
      <c r="O1022" s="441"/>
      <c r="P1022" s="441"/>
      <c r="Q1022" s="441"/>
      <c r="R1022" s="441"/>
      <c r="S1022" s="441"/>
      <c r="T1022" s="441"/>
      <c r="U1022" s="441"/>
      <c r="V1022" s="441"/>
      <c r="W1022" s="441"/>
      <c r="X1022" s="441"/>
      <c r="Y1022" s="441"/>
      <c r="Z1022" s="441"/>
      <c r="AA1022" s="441"/>
      <c r="AB1022" s="441"/>
      <c r="AC1022" s="441"/>
      <c r="AD1022" s="441"/>
      <c r="AE1022" s="441"/>
      <c r="AF1022" s="441"/>
      <c r="AG1022" s="441"/>
      <c r="AH1022" s="441"/>
    </row>
    <row r="1023" spans="1:34" ht="12.75" customHeight="1">
      <c r="A1023" s="441"/>
      <c r="B1023" s="441"/>
      <c r="C1023" s="441"/>
      <c r="D1023" s="441"/>
      <c r="E1023" s="441"/>
      <c r="F1023" s="441"/>
      <c r="G1023" s="441"/>
      <c r="H1023" s="441"/>
      <c r="I1023" s="441"/>
      <c r="J1023" s="441"/>
      <c r="K1023" s="441"/>
      <c r="L1023" s="441"/>
      <c r="M1023" s="441"/>
      <c r="N1023" s="441"/>
      <c r="O1023" s="441"/>
      <c r="P1023" s="441"/>
      <c r="Q1023" s="441"/>
      <c r="R1023" s="441"/>
      <c r="S1023" s="441"/>
      <c r="T1023" s="441"/>
      <c r="U1023" s="441"/>
      <c r="V1023" s="441"/>
      <c r="W1023" s="441"/>
      <c r="X1023" s="441"/>
      <c r="Y1023" s="441"/>
      <c r="Z1023" s="441"/>
      <c r="AA1023" s="441"/>
      <c r="AB1023" s="441"/>
      <c r="AC1023" s="441"/>
      <c r="AD1023" s="441"/>
      <c r="AE1023" s="441"/>
      <c r="AF1023" s="441"/>
      <c r="AG1023" s="441"/>
      <c r="AH1023" s="441"/>
    </row>
    <row r="1024" spans="1:34" ht="12.75" customHeight="1">
      <c r="A1024" s="441"/>
      <c r="B1024" s="441"/>
      <c r="C1024" s="441"/>
      <c r="D1024" s="441"/>
      <c r="E1024" s="441"/>
      <c r="F1024" s="441"/>
      <c r="G1024" s="441"/>
      <c r="H1024" s="441"/>
      <c r="I1024" s="441"/>
      <c r="J1024" s="441"/>
      <c r="K1024" s="441"/>
      <c r="L1024" s="441"/>
      <c r="M1024" s="441"/>
      <c r="N1024" s="441"/>
      <c r="O1024" s="441"/>
      <c r="P1024" s="441"/>
      <c r="Q1024" s="441"/>
      <c r="R1024" s="441"/>
      <c r="S1024" s="441"/>
      <c r="T1024" s="441"/>
      <c r="U1024" s="441"/>
      <c r="V1024" s="441"/>
      <c r="W1024" s="441"/>
      <c r="X1024" s="441"/>
      <c r="Y1024" s="441"/>
      <c r="Z1024" s="441"/>
      <c r="AA1024" s="441"/>
      <c r="AB1024" s="441"/>
      <c r="AC1024" s="441"/>
      <c r="AD1024" s="441"/>
      <c r="AE1024" s="441"/>
      <c r="AF1024" s="441"/>
      <c r="AG1024" s="441"/>
      <c r="AH1024" s="441"/>
    </row>
    <row r="1025" spans="1:34" ht="12.75" customHeight="1">
      <c r="A1025" s="441"/>
      <c r="B1025" s="441"/>
      <c r="C1025" s="441"/>
      <c r="D1025" s="441"/>
      <c r="E1025" s="441"/>
      <c r="F1025" s="441"/>
      <c r="G1025" s="441"/>
      <c r="H1025" s="441"/>
      <c r="I1025" s="441"/>
      <c r="J1025" s="441"/>
      <c r="K1025" s="441"/>
      <c r="L1025" s="441"/>
      <c r="M1025" s="441"/>
      <c r="N1025" s="441"/>
      <c r="O1025" s="441"/>
      <c r="P1025" s="441"/>
      <c r="Q1025" s="441"/>
      <c r="R1025" s="441"/>
      <c r="S1025" s="441"/>
      <c r="T1025" s="441"/>
      <c r="U1025" s="441"/>
      <c r="V1025" s="441"/>
      <c r="W1025" s="441"/>
      <c r="X1025" s="441"/>
      <c r="Y1025" s="441"/>
      <c r="Z1025" s="441"/>
      <c r="AA1025" s="441"/>
      <c r="AB1025" s="441"/>
      <c r="AC1025" s="441"/>
      <c r="AD1025" s="441"/>
      <c r="AE1025" s="441"/>
      <c r="AF1025" s="441"/>
      <c r="AG1025" s="441"/>
      <c r="AH1025" s="441"/>
    </row>
    <row r="1026" spans="1:34" ht="12.75" customHeight="1">
      <c r="A1026" s="441"/>
      <c r="B1026" s="441"/>
      <c r="C1026" s="441"/>
      <c r="D1026" s="441"/>
      <c r="E1026" s="441"/>
      <c r="F1026" s="441"/>
      <c r="G1026" s="441"/>
      <c r="H1026" s="441"/>
      <c r="I1026" s="441"/>
      <c r="J1026" s="441"/>
      <c r="K1026" s="441"/>
      <c r="L1026" s="441"/>
      <c r="M1026" s="441"/>
      <c r="N1026" s="441"/>
      <c r="O1026" s="441"/>
      <c r="P1026" s="441"/>
      <c r="Q1026" s="441"/>
      <c r="R1026" s="441"/>
      <c r="S1026" s="441"/>
      <c r="T1026" s="441"/>
      <c r="U1026" s="441"/>
      <c r="V1026" s="441"/>
      <c r="W1026" s="441"/>
      <c r="X1026" s="441"/>
      <c r="Y1026" s="441"/>
      <c r="Z1026" s="441"/>
      <c r="AA1026" s="441"/>
      <c r="AB1026" s="441"/>
      <c r="AC1026" s="441"/>
      <c r="AD1026" s="441"/>
      <c r="AE1026" s="441"/>
      <c r="AF1026" s="441"/>
      <c r="AG1026" s="441"/>
      <c r="AH1026" s="441"/>
    </row>
    <row r="1027" spans="1:34" ht="12.75" customHeight="1">
      <c r="A1027" s="441"/>
      <c r="B1027" s="441"/>
      <c r="C1027" s="441"/>
      <c r="D1027" s="441"/>
      <c r="E1027" s="441"/>
      <c r="F1027" s="441"/>
      <c r="G1027" s="441"/>
      <c r="H1027" s="441"/>
      <c r="I1027" s="441"/>
      <c r="J1027" s="441"/>
      <c r="K1027" s="441"/>
      <c r="L1027" s="441"/>
      <c r="M1027" s="441"/>
      <c r="N1027" s="441"/>
      <c r="O1027" s="441"/>
      <c r="P1027" s="441"/>
      <c r="Q1027" s="441"/>
      <c r="R1027" s="441"/>
      <c r="S1027" s="441"/>
      <c r="T1027" s="441"/>
      <c r="U1027" s="441"/>
      <c r="V1027" s="441"/>
      <c r="W1027" s="441"/>
      <c r="X1027" s="441"/>
      <c r="Y1027" s="441"/>
      <c r="Z1027" s="441"/>
      <c r="AA1027" s="441"/>
      <c r="AB1027" s="441"/>
      <c r="AC1027" s="441"/>
      <c r="AD1027" s="441"/>
      <c r="AE1027" s="441"/>
      <c r="AF1027" s="441"/>
      <c r="AG1027" s="441"/>
      <c r="AH1027" s="441"/>
    </row>
    <row r="1028" spans="1:34" ht="12.75" customHeight="1">
      <c r="A1028" s="441"/>
      <c r="B1028" s="441"/>
      <c r="C1028" s="441"/>
      <c r="D1028" s="441"/>
      <c r="E1028" s="441"/>
      <c r="F1028" s="441"/>
      <c r="G1028" s="441"/>
      <c r="H1028" s="441"/>
      <c r="I1028" s="441"/>
      <c r="J1028" s="441"/>
      <c r="K1028" s="441"/>
      <c r="L1028" s="441"/>
      <c r="M1028" s="441"/>
      <c r="N1028" s="441"/>
      <c r="O1028" s="441"/>
      <c r="P1028" s="441"/>
      <c r="Q1028" s="441"/>
      <c r="R1028" s="441"/>
      <c r="S1028" s="441"/>
      <c r="T1028" s="441"/>
      <c r="U1028" s="441"/>
      <c r="V1028" s="441"/>
      <c r="W1028" s="441"/>
      <c r="X1028" s="441"/>
      <c r="Y1028" s="441"/>
      <c r="Z1028" s="441"/>
      <c r="AA1028" s="441"/>
      <c r="AB1028" s="441"/>
      <c r="AC1028" s="441"/>
      <c r="AD1028" s="441"/>
      <c r="AE1028" s="441"/>
      <c r="AF1028" s="441"/>
      <c r="AG1028" s="441"/>
      <c r="AH1028" s="441"/>
    </row>
    <row r="1029" spans="1:34" ht="12.75" customHeight="1">
      <c r="A1029" s="441"/>
      <c r="B1029" s="441"/>
      <c r="C1029" s="441"/>
      <c r="D1029" s="441"/>
      <c r="E1029" s="441"/>
      <c r="F1029" s="441"/>
      <c r="G1029" s="441"/>
      <c r="H1029" s="441"/>
      <c r="I1029" s="441"/>
      <c r="J1029" s="441"/>
      <c r="K1029" s="441"/>
      <c r="L1029" s="441"/>
      <c r="M1029" s="441"/>
      <c r="N1029" s="441"/>
      <c r="O1029" s="441"/>
      <c r="P1029" s="441"/>
      <c r="Q1029" s="441"/>
      <c r="R1029" s="441"/>
      <c r="S1029" s="441"/>
      <c r="T1029" s="441"/>
      <c r="U1029" s="441"/>
      <c r="V1029" s="441"/>
      <c r="W1029" s="441"/>
      <c r="X1029" s="441"/>
      <c r="Y1029" s="441"/>
      <c r="Z1029" s="441"/>
      <c r="AA1029" s="441"/>
      <c r="AB1029" s="441"/>
      <c r="AC1029" s="441"/>
      <c r="AD1029" s="441"/>
      <c r="AE1029" s="441"/>
      <c r="AF1029" s="441"/>
      <c r="AG1029" s="441"/>
      <c r="AH1029" s="441"/>
    </row>
    <row r="1030" spans="1:34" ht="12.75" customHeight="1">
      <c r="A1030" s="441"/>
      <c r="B1030" s="441"/>
      <c r="C1030" s="441"/>
      <c r="D1030" s="441"/>
      <c r="E1030" s="441"/>
      <c r="F1030" s="441"/>
      <c r="G1030" s="441"/>
      <c r="H1030" s="441"/>
      <c r="I1030" s="441"/>
      <c r="J1030" s="441"/>
      <c r="K1030" s="441"/>
      <c r="L1030" s="441"/>
      <c r="M1030" s="441"/>
      <c r="N1030" s="441"/>
      <c r="O1030" s="441"/>
      <c r="P1030" s="441"/>
      <c r="Q1030" s="441"/>
      <c r="R1030" s="441"/>
      <c r="S1030" s="441"/>
      <c r="T1030" s="441"/>
      <c r="U1030" s="441"/>
      <c r="V1030" s="441"/>
      <c r="W1030" s="441"/>
      <c r="X1030" s="441"/>
      <c r="Y1030" s="441"/>
      <c r="Z1030" s="441"/>
      <c r="AA1030" s="441"/>
      <c r="AB1030" s="441"/>
      <c r="AC1030" s="441"/>
      <c r="AD1030" s="441"/>
      <c r="AE1030" s="441"/>
      <c r="AF1030" s="441"/>
      <c r="AG1030" s="441"/>
      <c r="AH1030" s="441"/>
    </row>
    <row r="1031" spans="1:34" ht="12.75" customHeight="1">
      <c r="A1031" s="441"/>
      <c r="B1031" s="441"/>
      <c r="C1031" s="441"/>
      <c r="D1031" s="441"/>
      <c r="E1031" s="441"/>
      <c r="F1031" s="441"/>
      <c r="G1031" s="441"/>
      <c r="H1031" s="441"/>
      <c r="I1031" s="441"/>
      <c r="J1031" s="441"/>
      <c r="K1031" s="441"/>
      <c r="L1031" s="441"/>
      <c r="M1031" s="441"/>
      <c r="N1031" s="441"/>
      <c r="O1031" s="441"/>
      <c r="P1031" s="441"/>
      <c r="Q1031" s="441"/>
      <c r="R1031" s="441"/>
      <c r="S1031" s="441"/>
      <c r="T1031" s="441"/>
      <c r="U1031" s="441"/>
      <c r="V1031" s="441"/>
      <c r="W1031" s="441"/>
      <c r="X1031" s="441"/>
      <c r="Y1031" s="441"/>
      <c r="Z1031" s="441"/>
      <c r="AA1031" s="441"/>
      <c r="AB1031" s="441"/>
      <c r="AC1031" s="441"/>
      <c r="AD1031" s="441"/>
      <c r="AE1031" s="441"/>
      <c r="AF1031" s="441"/>
      <c r="AG1031" s="441"/>
      <c r="AH1031" s="441"/>
    </row>
    <row r="1032" spans="1:34" ht="12.75" customHeight="1">
      <c r="A1032" s="441"/>
      <c r="B1032" s="441"/>
      <c r="C1032" s="441"/>
      <c r="D1032" s="441"/>
      <c r="E1032" s="441"/>
      <c r="F1032" s="441"/>
      <c r="G1032" s="441"/>
      <c r="H1032" s="441"/>
      <c r="I1032" s="441"/>
      <c r="J1032" s="441"/>
      <c r="K1032" s="441"/>
      <c r="L1032" s="441"/>
      <c r="M1032" s="441"/>
      <c r="N1032" s="441"/>
      <c r="O1032" s="441"/>
      <c r="P1032" s="441"/>
      <c r="Q1032" s="441"/>
      <c r="R1032" s="441"/>
      <c r="S1032" s="441"/>
      <c r="T1032" s="441"/>
      <c r="U1032" s="441"/>
      <c r="V1032" s="441"/>
      <c r="W1032" s="441"/>
      <c r="X1032" s="441"/>
      <c r="Y1032" s="441"/>
      <c r="Z1032" s="441"/>
      <c r="AA1032" s="441"/>
      <c r="AB1032" s="441"/>
      <c r="AC1032" s="441"/>
      <c r="AD1032" s="441"/>
      <c r="AE1032" s="441"/>
      <c r="AF1032" s="441"/>
      <c r="AG1032" s="441"/>
      <c r="AH1032" s="441"/>
    </row>
    <row r="1033" spans="1:34" ht="12.75" customHeight="1">
      <c r="A1033" s="441"/>
      <c r="B1033" s="441"/>
      <c r="C1033" s="441"/>
      <c r="D1033" s="441"/>
      <c r="E1033" s="441"/>
      <c r="F1033" s="441"/>
      <c r="G1033" s="441"/>
      <c r="H1033" s="441"/>
      <c r="I1033" s="441"/>
      <c r="J1033" s="441"/>
      <c r="K1033" s="441"/>
      <c r="L1033" s="441"/>
      <c r="M1033" s="441"/>
      <c r="N1033" s="441"/>
      <c r="O1033" s="441"/>
      <c r="P1033" s="441"/>
      <c r="Q1033" s="441"/>
      <c r="R1033" s="441"/>
      <c r="S1033" s="441"/>
      <c r="T1033" s="441"/>
      <c r="U1033" s="441"/>
      <c r="V1033" s="441"/>
      <c r="W1033" s="441"/>
      <c r="X1033" s="441"/>
      <c r="Y1033" s="441"/>
      <c r="Z1033" s="441"/>
      <c r="AA1033" s="441"/>
      <c r="AB1033" s="441"/>
      <c r="AC1033" s="441"/>
      <c r="AD1033" s="441"/>
      <c r="AE1033" s="441"/>
      <c r="AF1033" s="441"/>
      <c r="AG1033" s="441"/>
      <c r="AH1033" s="441"/>
    </row>
    <row r="1034" spans="1:34" ht="12.75" customHeight="1">
      <c r="A1034" s="441"/>
      <c r="B1034" s="441"/>
      <c r="C1034" s="441"/>
      <c r="D1034" s="441"/>
      <c r="E1034" s="441"/>
      <c r="F1034" s="441"/>
      <c r="G1034" s="441"/>
      <c r="H1034" s="441"/>
      <c r="I1034" s="441"/>
      <c r="J1034" s="441"/>
      <c r="K1034" s="441"/>
      <c r="L1034" s="441"/>
      <c r="M1034" s="441"/>
      <c r="N1034" s="441"/>
      <c r="O1034" s="441"/>
      <c r="P1034" s="441"/>
      <c r="Q1034" s="441"/>
      <c r="R1034" s="441"/>
      <c r="S1034" s="441"/>
      <c r="T1034" s="441"/>
      <c r="U1034" s="441"/>
      <c r="V1034" s="441"/>
      <c r="W1034" s="441"/>
      <c r="X1034" s="441"/>
      <c r="Y1034" s="441"/>
      <c r="Z1034" s="441"/>
      <c r="AA1034" s="441"/>
      <c r="AB1034" s="441"/>
      <c r="AC1034" s="441"/>
      <c r="AD1034" s="441"/>
      <c r="AE1034" s="441"/>
      <c r="AF1034" s="441"/>
      <c r="AG1034" s="441"/>
      <c r="AH1034" s="441"/>
    </row>
    <row r="1035" spans="1:34" ht="12.75" customHeight="1">
      <c r="A1035" s="441"/>
      <c r="B1035" s="441"/>
      <c r="C1035" s="441"/>
      <c r="D1035" s="441"/>
      <c r="E1035" s="441"/>
      <c r="F1035" s="441"/>
      <c r="G1035" s="441"/>
      <c r="H1035" s="441"/>
      <c r="I1035" s="441"/>
      <c r="J1035" s="441"/>
      <c r="K1035" s="441"/>
      <c r="L1035" s="441"/>
      <c r="M1035" s="441"/>
      <c r="N1035" s="441"/>
      <c r="O1035" s="441"/>
      <c r="P1035" s="441"/>
      <c r="Q1035" s="441"/>
      <c r="R1035" s="441"/>
      <c r="S1035" s="441"/>
      <c r="T1035" s="441"/>
      <c r="U1035" s="441"/>
      <c r="V1035" s="441"/>
      <c r="W1035" s="441"/>
      <c r="X1035" s="441"/>
      <c r="Y1035" s="441"/>
      <c r="Z1035" s="441"/>
      <c r="AA1035" s="441"/>
      <c r="AB1035" s="441"/>
      <c r="AC1035" s="441"/>
      <c r="AD1035" s="441"/>
      <c r="AE1035" s="441"/>
      <c r="AF1035" s="441"/>
      <c r="AG1035" s="441"/>
      <c r="AH1035" s="441"/>
    </row>
    <row r="1036" spans="1:34" ht="12.75" customHeight="1">
      <c r="A1036" s="441"/>
      <c r="B1036" s="441"/>
      <c r="C1036" s="441"/>
      <c r="D1036" s="441"/>
      <c r="E1036" s="441"/>
      <c r="F1036" s="441"/>
      <c r="G1036" s="441"/>
      <c r="H1036" s="441"/>
      <c r="I1036" s="441"/>
      <c r="J1036" s="441"/>
      <c r="K1036" s="441"/>
      <c r="L1036" s="441"/>
      <c r="M1036" s="441"/>
      <c r="N1036" s="441"/>
      <c r="O1036" s="441"/>
      <c r="P1036" s="441"/>
      <c r="Q1036" s="441"/>
      <c r="R1036" s="441"/>
      <c r="S1036" s="441"/>
      <c r="T1036" s="441"/>
      <c r="U1036" s="441"/>
      <c r="V1036" s="441"/>
      <c r="W1036" s="441"/>
      <c r="X1036" s="441"/>
      <c r="Y1036" s="441"/>
      <c r="Z1036" s="441"/>
      <c r="AA1036" s="441"/>
      <c r="AB1036" s="441"/>
      <c r="AC1036" s="441"/>
      <c r="AD1036" s="441"/>
      <c r="AE1036" s="441"/>
      <c r="AF1036" s="441"/>
      <c r="AG1036" s="441"/>
      <c r="AH1036" s="441"/>
    </row>
    <row r="1037" spans="1:34" ht="12.75" customHeight="1">
      <c r="A1037" s="441"/>
      <c r="B1037" s="441"/>
      <c r="C1037" s="441"/>
      <c r="D1037" s="441"/>
      <c r="E1037" s="441"/>
      <c r="F1037" s="441"/>
      <c r="G1037" s="441"/>
      <c r="H1037" s="441"/>
      <c r="I1037" s="441"/>
      <c r="J1037" s="441"/>
      <c r="K1037" s="441"/>
      <c r="L1037" s="441"/>
      <c r="M1037" s="441"/>
      <c r="N1037" s="441"/>
      <c r="O1037" s="441"/>
      <c r="P1037" s="441"/>
      <c r="Q1037" s="441"/>
      <c r="R1037" s="441"/>
      <c r="S1037" s="441"/>
      <c r="T1037" s="441"/>
      <c r="U1037" s="441"/>
      <c r="V1037" s="441"/>
      <c r="W1037" s="441"/>
      <c r="X1037" s="441"/>
      <c r="Y1037" s="441"/>
      <c r="Z1037" s="441"/>
      <c r="AA1037" s="441"/>
      <c r="AB1037" s="441"/>
      <c r="AC1037" s="441"/>
      <c r="AD1037" s="441"/>
      <c r="AE1037" s="441"/>
      <c r="AF1037" s="441"/>
      <c r="AG1037" s="441"/>
      <c r="AH1037" s="441"/>
    </row>
    <row r="1038" spans="1:34" ht="12.75" customHeight="1">
      <c r="A1038" s="441"/>
      <c r="B1038" s="441"/>
      <c r="C1038" s="441"/>
      <c r="D1038" s="441"/>
      <c r="E1038" s="441"/>
      <c r="F1038" s="441"/>
      <c r="G1038" s="441"/>
      <c r="H1038" s="441"/>
      <c r="I1038" s="441"/>
      <c r="J1038" s="441"/>
      <c r="K1038" s="441"/>
      <c r="L1038" s="441"/>
      <c r="M1038" s="441"/>
      <c r="N1038" s="441"/>
      <c r="O1038" s="441"/>
      <c r="P1038" s="441"/>
      <c r="Q1038" s="441"/>
      <c r="R1038" s="441"/>
      <c r="S1038" s="441"/>
      <c r="T1038" s="441"/>
      <c r="U1038" s="441"/>
      <c r="V1038" s="441"/>
      <c r="W1038" s="441"/>
      <c r="X1038" s="441"/>
      <c r="Y1038" s="441"/>
      <c r="Z1038" s="441"/>
      <c r="AA1038" s="441"/>
      <c r="AB1038" s="441"/>
      <c r="AC1038" s="441"/>
      <c r="AD1038" s="441"/>
      <c r="AE1038" s="441"/>
      <c r="AF1038" s="441"/>
      <c r="AG1038" s="441"/>
      <c r="AH1038" s="441"/>
    </row>
    <row r="1039" spans="1:34" ht="12.75" customHeight="1">
      <c r="A1039" s="441"/>
      <c r="B1039" s="441"/>
      <c r="C1039" s="441"/>
      <c r="D1039" s="441"/>
      <c r="E1039" s="441"/>
      <c r="F1039" s="441"/>
      <c r="G1039" s="441"/>
      <c r="H1039" s="441"/>
      <c r="I1039" s="441"/>
      <c r="J1039" s="441"/>
      <c r="K1039" s="441"/>
      <c r="L1039" s="441"/>
      <c r="M1039" s="441"/>
      <c r="N1039" s="441"/>
      <c r="O1039" s="441"/>
      <c r="P1039" s="441"/>
      <c r="Q1039" s="441"/>
      <c r="R1039" s="441"/>
      <c r="S1039" s="441"/>
      <c r="T1039" s="441"/>
      <c r="U1039" s="441"/>
      <c r="V1039" s="441"/>
      <c r="W1039" s="441"/>
      <c r="X1039" s="441"/>
      <c r="Y1039" s="441"/>
      <c r="Z1039" s="441"/>
      <c r="AA1039" s="441"/>
      <c r="AB1039" s="441"/>
      <c r="AC1039" s="441"/>
      <c r="AD1039" s="441"/>
      <c r="AE1039" s="441"/>
      <c r="AF1039" s="441"/>
      <c r="AG1039" s="441"/>
      <c r="AH1039" s="441"/>
    </row>
    <row r="1040" spans="1:34" ht="12.75" customHeight="1">
      <c r="A1040" s="441"/>
      <c r="B1040" s="441"/>
      <c r="C1040" s="441"/>
      <c r="D1040" s="441"/>
      <c r="E1040" s="441"/>
      <c r="F1040" s="441"/>
      <c r="G1040" s="441"/>
      <c r="H1040" s="441"/>
      <c r="I1040" s="441"/>
      <c r="J1040" s="441"/>
      <c r="K1040" s="441"/>
      <c r="L1040" s="441"/>
      <c r="M1040" s="441"/>
      <c r="N1040" s="441"/>
      <c r="O1040" s="441"/>
      <c r="P1040" s="441"/>
      <c r="Q1040" s="441"/>
      <c r="R1040" s="441"/>
      <c r="S1040" s="441"/>
      <c r="T1040" s="441"/>
      <c r="U1040" s="441"/>
      <c r="V1040" s="441"/>
      <c r="W1040" s="441"/>
      <c r="X1040" s="441"/>
      <c r="Y1040" s="441"/>
      <c r="Z1040" s="441"/>
      <c r="AA1040" s="441"/>
      <c r="AB1040" s="441"/>
      <c r="AC1040" s="441"/>
      <c r="AD1040" s="441"/>
      <c r="AE1040" s="441"/>
      <c r="AF1040" s="441"/>
      <c r="AG1040" s="441"/>
      <c r="AH1040" s="441"/>
    </row>
    <row r="1041" spans="1:34" ht="12.75" customHeight="1">
      <c r="A1041" s="441"/>
      <c r="B1041" s="441"/>
      <c r="C1041" s="441"/>
      <c r="D1041" s="441"/>
      <c r="E1041" s="441"/>
      <c r="F1041" s="441"/>
      <c r="G1041" s="441"/>
      <c r="H1041" s="441"/>
      <c r="I1041" s="441"/>
      <c r="J1041" s="441"/>
      <c r="K1041" s="441"/>
      <c r="L1041" s="441"/>
      <c r="M1041" s="441"/>
      <c r="N1041" s="441"/>
      <c r="O1041" s="441"/>
      <c r="P1041" s="441"/>
      <c r="Q1041" s="441"/>
      <c r="R1041" s="441"/>
      <c r="S1041" s="441"/>
      <c r="T1041" s="441"/>
      <c r="U1041" s="441"/>
      <c r="V1041" s="441"/>
      <c r="W1041" s="441"/>
      <c r="X1041" s="441"/>
      <c r="Y1041" s="441"/>
      <c r="Z1041" s="441"/>
      <c r="AA1041" s="441"/>
      <c r="AB1041" s="441"/>
      <c r="AC1041" s="441"/>
      <c r="AD1041" s="441"/>
      <c r="AE1041" s="441"/>
      <c r="AF1041" s="441"/>
      <c r="AG1041" s="441"/>
      <c r="AH1041" s="441"/>
    </row>
    <row r="1042" spans="1:34" ht="12.75" customHeight="1">
      <c r="A1042" s="441"/>
      <c r="B1042" s="441"/>
      <c r="C1042" s="441"/>
      <c r="D1042" s="441"/>
      <c r="E1042" s="441"/>
      <c r="F1042" s="441"/>
      <c r="G1042" s="441"/>
      <c r="H1042" s="441"/>
      <c r="I1042" s="441"/>
      <c r="J1042" s="441"/>
      <c r="K1042" s="441"/>
      <c r="L1042" s="441"/>
      <c r="M1042" s="441"/>
      <c r="N1042" s="441"/>
      <c r="O1042" s="441"/>
      <c r="P1042" s="441"/>
      <c r="Q1042" s="441"/>
      <c r="R1042" s="441"/>
      <c r="S1042" s="441"/>
      <c r="T1042" s="441"/>
      <c r="U1042" s="441"/>
      <c r="V1042" s="441"/>
      <c r="W1042" s="441"/>
      <c r="X1042" s="441"/>
      <c r="Y1042" s="441"/>
      <c r="Z1042" s="441"/>
      <c r="AA1042" s="441"/>
      <c r="AB1042" s="441"/>
      <c r="AC1042" s="441"/>
      <c r="AD1042" s="441"/>
      <c r="AE1042" s="441"/>
      <c r="AF1042" s="441"/>
      <c r="AG1042" s="441"/>
      <c r="AH1042" s="441"/>
    </row>
    <row r="1043" spans="1:34" ht="12.75" customHeight="1">
      <c r="A1043" s="441"/>
      <c r="B1043" s="441"/>
      <c r="C1043" s="441"/>
      <c r="D1043" s="441"/>
      <c r="E1043" s="441"/>
      <c r="F1043" s="441"/>
      <c r="G1043" s="441"/>
      <c r="H1043" s="441"/>
      <c r="I1043" s="441"/>
      <c r="J1043" s="441"/>
      <c r="K1043" s="441"/>
      <c r="L1043" s="441"/>
      <c r="M1043" s="441"/>
      <c r="N1043" s="441"/>
      <c r="O1043" s="441"/>
      <c r="P1043" s="441"/>
      <c r="Q1043" s="441"/>
      <c r="R1043" s="441"/>
      <c r="S1043" s="441"/>
      <c r="T1043" s="441"/>
      <c r="U1043" s="441"/>
      <c r="V1043" s="441"/>
      <c r="W1043" s="441"/>
      <c r="X1043" s="441"/>
      <c r="Y1043" s="441"/>
      <c r="Z1043" s="441"/>
      <c r="AA1043" s="441"/>
      <c r="AB1043" s="441"/>
      <c r="AC1043" s="441"/>
      <c r="AD1043" s="441"/>
      <c r="AE1043" s="441"/>
      <c r="AF1043" s="441"/>
      <c r="AG1043" s="441"/>
      <c r="AH1043" s="441"/>
    </row>
    <row r="1044" spans="1:34" ht="12.75" customHeight="1">
      <c r="A1044" s="441"/>
      <c r="B1044" s="441"/>
      <c r="C1044" s="441"/>
      <c r="D1044" s="441"/>
      <c r="E1044" s="441"/>
      <c r="F1044" s="441"/>
      <c r="G1044" s="441"/>
      <c r="H1044" s="441"/>
      <c r="I1044" s="441"/>
      <c r="J1044" s="441"/>
      <c r="K1044" s="441"/>
      <c r="L1044" s="441"/>
      <c r="M1044" s="441"/>
      <c r="N1044" s="441"/>
      <c r="O1044" s="441"/>
      <c r="P1044" s="441"/>
      <c r="Q1044" s="441"/>
      <c r="R1044" s="441"/>
      <c r="S1044" s="441"/>
      <c r="T1044" s="441"/>
      <c r="U1044" s="441"/>
      <c r="V1044" s="441"/>
      <c r="W1044" s="441"/>
      <c r="X1044" s="441"/>
      <c r="Y1044" s="441"/>
      <c r="Z1044" s="441"/>
      <c r="AA1044" s="441"/>
      <c r="AB1044" s="441"/>
      <c r="AC1044" s="441"/>
      <c r="AD1044" s="441"/>
      <c r="AE1044" s="441"/>
      <c r="AF1044" s="441"/>
      <c r="AG1044" s="441"/>
      <c r="AH1044" s="441"/>
    </row>
    <row r="1045" spans="1:34" ht="12.75" customHeight="1">
      <c r="A1045" s="441"/>
      <c r="B1045" s="441"/>
      <c r="C1045" s="441"/>
      <c r="D1045" s="441"/>
      <c r="E1045" s="441"/>
      <c r="F1045" s="441"/>
      <c r="G1045" s="441"/>
      <c r="H1045" s="441"/>
      <c r="I1045" s="441"/>
      <c r="J1045" s="441"/>
      <c r="K1045" s="441"/>
      <c r="L1045" s="441"/>
      <c r="M1045" s="441"/>
      <c r="N1045" s="441"/>
      <c r="O1045" s="441"/>
      <c r="P1045" s="441"/>
      <c r="Q1045" s="441"/>
      <c r="R1045" s="441"/>
      <c r="S1045" s="441"/>
      <c r="T1045" s="441"/>
      <c r="U1045" s="441"/>
      <c r="V1045" s="441"/>
      <c r="W1045" s="441"/>
      <c r="X1045" s="441"/>
      <c r="Y1045" s="441"/>
      <c r="Z1045" s="441"/>
      <c r="AA1045" s="441"/>
      <c r="AB1045" s="441"/>
      <c r="AC1045" s="441"/>
      <c r="AD1045" s="441"/>
      <c r="AE1045" s="441"/>
      <c r="AF1045" s="441"/>
      <c r="AG1045" s="441"/>
      <c r="AH1045" s="441"/>
    </row>
    <row r="1046" spans="1:34" ht="12.75" customHeight="1">
      <c r="A1046" s="441"/>
      <c r="B1046" s="441"/>
      <c r="C1046" s="441"/>
      <c r="D1046" s="441"/>
      <c r="E1046" s="441"/>
      <c r="F1046" s="441"/>
      <c r="G1046" s="441"/>
      <c r="H1046" s="441"/>
      <c r="I1046" s="441"/>
      <c r="J1046" s="441"/>
      <c r="K1046" s="441"/>
      <c r="L1046" s="441"/>
      <c r="M1046" s="441"/>
      <c r="N1046" s="441"/>
      <c r="O1046" s="441"/>
      <c r="P1046" s="441"/>
      <c r="Q1046" s="441"/>
      <c r="R1046" s="441"/>
      <c r="S1046" s="441"/>
      <c r="T1046" s="441"/>
      <c r="U1046" s="441"/>
      <c r="V1046" s="441"/>
      <c r="W1046" s="441"/>
      <c r="X1046" s="441"/>
      <c r="Y1046" s="441"/>
      <c r="Z1046" s="441"/>
      <c r="AA1046" s="441"/>
      <c r="AB1046" s="441"/>
      <c r="AC1046" s="441"/>
      <c r="AD1046" s="441"/>
      <c r="AE1046" s="441"/>
      <c r="AF1046" s="441"/>
      <c r="AG1046" s="441"/>
      <c r="AH1046" s="441"/>
    </row>
    <row r="1047" spans="1:34" ht="12.75" customHeight="1">
      <c r="A1047" s="441"/>
      <c r="B1047" s="441"/>
      <c r="C1047" s="441"/>
      <c r="D1047" s="441"/>
      <c r="E1047" s="441"/>
      <c r="F1047" s="441"/>
      <c r="G1047" s="441"/>
      <c r="H1047" s="441"/>
      <c r="I1047" s="441"/>
      <c r="J1047" s="441"/>
      <c r="K1047" s="441"/>
      <c r="L1047" s="441"/>
      <c r="M1047" s="441"/>
      <c r="N1047" s="441"/>
      <c r="O1047" s="441"/>
      <c r="P1047" s="441"/>
      <c r="Q1047" s="441"/>
      <c r="R1047" s="441"/>
      <c r="S1047" s="441"/>
      <c r="T1047" s="441"/>
      <c r="U1047" s="441"/>
      <c r="V1047" s="441"/>
      <c r="W1047" s="441"/>
      <c r="X1047" s="441"/>
      <c r="Y1047" s="441"/>
      <c r="Z1047" s="441"/>
      <c r="AA1047" s="441"/>
      <c r="AB1047" s="441"/>
      <c r="AC1047" s="441"/>
      <c r="AD1047" s="441"/>
      <c r="AE1047" s="441"/>
      <c r="AF1047" s="441"/>
      <c r="AG1047" s="441"/>
      <c r="AH1047" s="441"/>
    </row>
    <row r="1048" spans="1:34" ht="12.75" customHeight="1">
      <c r="A1048" s="441"/>
      <c r="B1048" s="441"/>
      <c r="C1048" s="441"/>
      <c r="D1048" s="441"/>
      <c r="E1048" s="441"/>
      <c r="F1048" s="441"/>
      <c r="G1048" s="441"/>
      <c r="H1048" s="441"/>
      <c r="I1048" s="441"/>
      <c r="J1048" s="441"/>
      <c r="K1048" s="441"/>
      <c r="L1048" s="441"/>
      <c r="M1048" s="441"/>
      <c r="N1048" s="441"/>
      <c r="O1048" s="441"/>
      <c r="P1048" s="441"/>
      <c r="Q1048" s="441"/>
      <c r="R1048" s="441"/>
      <c r="S1048" s="441"/>
      <c r="T1048" s="441"/>
      <c r="U1048" s="441"/>
      <c r="V1048" s="441"/>
      <c r="W1048" s="441"/>
      <c r="X1048" s="441"/>
      <c r="Y1048" s="441"/>
      <c r="Z1048" s="441"/>
      <c r="AA1048" s="441"/>
      <c r="AB1048" s="441"/>
      <c r="AC1048" s="441"/>
      <c r="AD1048" s="441"/>
      <c r="AE1048" s="441"/>
      <c r="AF1048" s="441"/>
      <c r="AG1048" s="441"/>
      <c r="AH1048" s="441"/>
    </row>
    <row r="1049" spans="1:34" ht="12.75" customHeight="1">
      <c r="A1049" s="441"/>
      <c r="B1049" s="441"/>
      <c r="C1049" s="441"/>
      <c r="D1049" s="441"/>
      <c r="E1049" s="441"/>
      <c r="F1049" s="441"/>
      <c r="G1049" s="441"/>
      <c r="H1049" s="441"/>
      <c r="I1049" s="441"/>
      <c r="J1049" s="441"/>
      <c r="K1049" s="441"/>
      <c r="L1049" s="441"/>
      <c r="M1049" s="441"/>
      <c r="N1049" s="441"/>
      <c r="O1049" s="441"/>
      <c r="P1049" s="441"/>
      <c r="Q1049" s="441"/>
      <c r="R1049" s="441"/>
      <c r="S1049" s="441"/>
      <c r="T1049" s="441"/>
      <c r="U1049" s="441"/>
      <c r="V1049" s="441"/>
      <c r="W1049" s="441"/>
      <c r="X1049" s="441"/>
      <c r="Y1049" s="441"/>
      <c r="Z1049" s="441"/>
      <c r="AA1049" s="441"/>
      <c r="AB1049" s="441"/>
      <c r="AC1049" s="441"/>
      <c r="AD1049" s="441"/>
      <c r="AE1049" s="441"/>
      <c r="AF1049" s="441"/>
      <c r="AG1049" s="441"/>
      <c r="AH1049" s="441"/>
    </row>
    <row r="1050" spans="1:34" ht="12.75" customHeight="1">
      <c r="A1050" s="441"/>
      <c r="B1050" s="441"/>
      <c r="C1050" s="441"/>
      <c r="D1050" s="441"/>
      <c r="E1050" s="441"/>
      <c r="F1050" s="441"/>
      <c r="G1050" s="441"/>
      <c r="H1050" s="441"/>
      <c r="I1050" s="441"/>
      <c r="J1050" s="441"/>
      <c r="K1050" s="441"/>
      <c r="L1050" s="441"/>
      <c r="M1050" s="441"/>
      <c r="N1050" s="441"/>
      <c r="O1050" s="441"/>
      <c r="P1050" s="441"/>
      <c r="Q1050" s="441"/>
      <c r="R1050" s="441"/>
      <c r="S1050" s="441"/>
      <c r="T1050" s="441"/>
      <c r="U1050" s="441"/>
      <c r="V1050" s="441"/>
      <c r="W1050" s="441"/>
      <c r="X1050" s="441"/>
      <c r="Y1050" s="441"/>
      <c r="Z1050" s="441"/>
      <c r="AA1050" s="441"/>
      <c r="AB1050" s="441"/>
      <c r="AC1050" s="441"/>
      <c r="AD1050" s="441"/>
      <c r="AE1050" s="441"/>
      <c r="AF1050" s="441"/>
      <c r="AG1050" s="441"/>
      <c r="AH1050" s="441"/>
    </row>
    <row r="1051" spans="1:34" ht="12.75" customHeight="1">
      <c r="A1051" s="441"/>
      <c r="B1051" s="441"/>
      <c r="C1051" s="441"/>
      <c r="D1051" s="441"/>
      <c r="E1051" s="441"/>
      <c r="F1051" s="441"/>
      <c r="G1051" s="441"/>
      <c r="H1051" s="441"/>
      <c r="I1051" s="441"/>
      <c r="J1051" s="441"/>
      <c r="K1051" s="441"/>
      <c r="L1051" s="441"/>
      <c r="M1051" s="441"/>
      <c r="N1051" s="441"/>
      <c r="O1051" s="441"/>
      <c r="P1051" s="441"/>
      <c r="Q1051" s="441"/>
      <c r="R1051" s="441"/>
      <c r="S1051" s="441"/>
      <c r="T1051" s="441"/>
      <c r="U1051" s="441"/>
      <c r="V1051" s="441"/>
      <c r="W1051" s="441"/>
      <c r="X1051" s="441"/>
      <c r="Y1051" s="441"/>
      <c r="Z1051" s="441"/>
      <c r="AA1051" s="441"/>
      <c r="AB1051" s="441"/>
      <c r="AC1051" s="441"/>
      <c r="AD1051" s="441"/>
      <c r="AE1051" s="441"/>
      <c r="AF1051" s="441"/>
      <c r="AG1051" s="441"/>
      <c r="AH1051" s="441"/>
    </row>
    <row r="1052" spans="1:34" ht="12.75" customHeight="1">
      <c r="A1052" s="441"/>
      <c r="B1052" s="441"/>
      <c r="C1052" s="441"/>
      <c r="D1052" s="441"/>
      <c r="E1052" s="441"/>
      <c r="F1052" s="441"/>
      <c r="G1052" s="441"/>
      <c r="H1052" s="441"/>
      <c r="I1052" s="441"/>
      <c r="J1052" s="441"/>
      <c r="K1052" s="441"/>
      <c r="L1052" s="441"/>
      <c r="M1052" s="441"/>
      <c r="N1052" s="441"/>
      <c r="O1052" s="441"/>
      <c r="P1052" s="441"/>
      <c r="Q1052" s="441"/>
      <c r="R1052" s="441"/>
      <c r="S1052" s="441"/>
      <c r="T1052" s="441"/>
      <c r="U1052" s="441"/>
      <c r="V1052" s="441"/>
      <c r="W1052" s="441"/>
      <c r="X1052" s="441"/>
      <c r="Y1052" s="441"/>
      <c r="Z1052" s="441"/>
      <c r="AA1052" s="441"/>
      <c r="AB1052" s="441"/>
      <c r="AC1052" s="441"/>
      <c r="AD1052" s="441"/>
      <c r="AE1052" s="441"/>
      <c r="AF1052" s="441"/>
      <c r="AG1052" s="441"/>
      <c r="AH1052" s="441"/>
    </row>
    <row r="1053" spans="1:34" ht="12.75" customHeight="1">
      <c r="A1053" s="441"/>
      <c r="B1053" s="441"/>
      <c r="C1053" s="441"/>
      <c r="D1053" s="441"/>
      <c r="E1053" s="441"/>
      <c r="F1053" s="441"/>
      <c r="G1053" s="441"/>
      <c r="H1053" s="441"/>
      <c r="I1053" s="441"/>
      <c r="J1053" s="441"/>
      <c r="K1053" s="441"/>
      <c r="L1053" s="441"/>
      <c r="M1053" s="441"/>
      <c r="N1053" s="441"/>
      <c r="O1053" s="441"/>
      <c r="P1053" s="441"/>
      <c r="Q1053" s="441"/>
      <c r="R1053" s="441"/>
      <c r="S1053" s="441"/>
      <c r="T1053" s="441"/>
      <c r="U1053" s="441"/>
      <c r="V1053" s="441"/>
      <c r="W1053" s="441"/>
      <c r="X1053" s="441"/>
      <c r="Y1053" s="441"/>
      <c r="Z1053" s="441"/>
      <c r="AA1053" s="441"/>
      <c r="AB1053" s="441"/>
      <c r="AC1053" s="441"/>
      <c r="AD1053" s="441"/>
      <c r="AE1053" s="441"/>
      <c r="AF1053" s="441"/>
      <c r="AG1053" s="441"/>
      <c r="AH1053" s="441"/>
    </row>
    <row r="1054" spans="1:34" ht="12.75" customHeight="1">
      <c r="A1054" s="441"/>
      <c r="B1054" s="441"/>
      <c r="C1054" s="441"/>
      <c r="D1054" s="441"/>
      <c r="E1054" s="441"/>
      <c r="F1054" s="441"/>
      <c r="G1054" s="441"/>
      <c r="H1054" s="441"/>
      <c r="I1054" s="441"/>
      <c r="J1054" s="441"/>
      <c r="K1054" s="441"/>
      <c r="L1054" s="441"/>
      <c r="M1054" s="441"/>
      <c r="N1054" s="441"/>
      <c r="O1054" s="441"/>
      <c r="P1054" s="441"/>
      <c r="Q1054" s="441"/>
      <c r="R1054" s="441"/>
      <c r="S1054" s="441"/>
      <c r="T1054" s="441"/>
      <c r="U1054" s="441"/>
      <c r="V1054" s="441"/>
      <c r="W1054" s="441"/>
      <c r="X1054" s="441"/>
      <c r="Y1054" s="441"/>
      <c r="Z1054" s="441"/>
      <c r="AA1054" s="441"/>
      <c r="AB1054" s="441"/>
      <c r="AC1054" s="441"/>
      <c r="AD1054" s="441"/>
      <c r="AE1054" s="441"/>
      <c r="AF1054" s="441"/>
      <c r="AG1054" s="441"/>
      <c r="AH1054" s="441"/>
    </row>
  </sheetData>
  <sheetProtection algorithmName="SHA-512" hashValue="JoLa4AT/HddSZRn9QSKRSiaO5o1QcBCss3KGiMIUZaPsmg0dcg2TIniqE6VF+Ox58ep1v5uzep2XLucHQ3gzIQ==" saltValue="PR9Ncx7ixtsAt1rcomDpRg==" spinCount="100000" sheet="1" formatColumns="0" formatRows="0"/>
  <mergeCells count="429">
    <mergeCell ref="D133:F133"/>
    <mergeCell ref="G133:K133"/>
    <mergeCell ref="L133:X133"/>
    <mergeCell ref="C4:X4"/>
    <mergeCell ref="C3:X3"/>
    <mergeCell ref="R61:S61"/>
    <mergeCell ref="T61:U61"/>
    <mergeCell ref="C71:H71"/>
    <mergeCell ref="P65:Q66"/>
    <mergeCell ref="R65:S66"/>
    <mergeCell ref="T65:U66"/>
    <mergeCell ref="R70:S70"/>
    <mergeCell ref="C69:H69"/>
    <mergeCell ref="J70:K70"/>
    <mergeCell ref="L70:M70"/>
    <mergeCell ref="N70:O70"/>
    <mergeCell ref="J65:K66"/>
    <mergeCell ref="L65:M66"/>
    <mergeCell ref="P61:Q61"/>
    <mergeCell ref="C61:H61"/>
    <mergeCell ref="J61:K61"/>
    <mergeCell ref="L61:M61"/>
    <mergeCell ref="P67:Q67"/>
    <mergeCell ref="J55:K56"/>
    <mergeCell ref="N61:O61"/>
    <mergeCell ref="N65:O66"/>
    <mergeCell ref="R67:S67"/>
    <mergeCell ref="P69:Q69"/>
    <mergeCell ref="R69:S69"/>
    <mergeCell ref="T69:U69"/>
    <mergeCell ref="J71:K71"/>
    <mergeCell ref="L71:M71"/>
    <mergeCell ref="N71:O71"/>
    <mergeCell ref="C137:X138"/>
    <mergeCell ref="P75:S75"/>
    <mergeCell ref="P76:S76"/>
    <mergeCell ref="P77:S77"/>
    <mergeCell ref="M38:O38"/>
    <mergeCell ref="M39:O39"/>
    <mergeCell ref="M40:O40"/>
    <mergeCell ref="C38:J38"/>
    <mergeCell ref="C39:J39"/>
    <mergeCell ref="C40:J40"/>
    <mergeCell ref="K38:L38"/>
    <mergeCell ref="K39:L39"/>
    <mergeCell ref="K40:L40"/>
    <mergeCell ref="L45:M45"/>
    <mergeCell ref="L46:M46"/>
    <mergeCell ref="L47:M47"/>
    <mergeCell ref="L48:M48"/>
    <mergeCell ref="L49:M49"/>
    <mergeCell ref="J45:K45"/>
    <mergeCell ref="J46:K46"/>
    <mergeCell ref="R55:S56"/>
    <mergeCell ref="T77:X77"/>
    <mergeCell ref="T78:X78"/>
    <mergeCell ref="T79:X79"/>
    <mergeCell ref="J81:O81"/>
    <mergeCell ref="C65:H66"/>
    <mergeCell ref="G76:H76"/>
    <mergeCell ref="J75:O75"/>
    <mergeCell ref="J76:O76"/>
    <mergeCell ref="T70:U70"/>
    <mergeCell ref="C70:H70"/>
    <mergeCell ref="J68:K68"/>
    <mergeCell ref="L68:M68"/>
    <mergeCell ref="N68:O68"/>
    <mergeCell ref="P68:Q68"/>
    <mergeCell ref="R68:S68"/>
    <mergeCell ref="T68:U68"/>
    <mergeCell ref="C68:H68"/>
    <mergeCell ref="J69:K69"/>
    <mergeCell ref="L69:M69"/>
    <mergeCell ref="N69:O69"/>
    <mergeCell ref="P71:Q71"/>
    <mergeCell ref="R71:S71"/>
    <mergeCell ref="T71:U71"/>
    <mergeCell ref="T67:U67"/>
    <mergeCell ref="J77:O77"/>
    <mergeCell ref="J78:O78"/>
    <mergeCell ref="J79:O79"/>
    <mergeCell ref="C49:G49"/>
    <mergeCell ref="J58:K58"/>
    <mergeCell ref="L58:M58"/>
    <mergeCell ref="N58:O58"/>
    <mergeCell ref="J48:K48"/>
    <mergeCell ref="J49:K49"/>
    <mergeCell ref="H45:I45"/>
    <mergeCell ref="H46:I46"/>
    <mergeCell ref="H47:I47"/>
    <mergeCell ref="H48:I48"/>
    <mergeCell ref="H49:I49"/>
    <mergeCell ref="J47:K47"/>
    <mergeCell ref="J57:K57"/>
    <mergeCell ref="C57:H57"/>
    <mergeCell ref="C58:H58"/>
    <mergeCell ref="N46:O46"/>
    <mergeCell ref="N47:O47"/>
    <mergeCell ref="C55:H56"/>
    <mergeCell ref="T58:U58"/>
    <mergeCell ref="L57:M57"/>
    <mergeCell ref="N57:O57"/>
    <mergeCell ref="R57:S57"/>
    <mergeCell ref="T57:U57"/>
    <mergeCell ref="R59:S59"/>
    <mergeCell ref="T59:U59"/>
    <mergeCell ref="N55:O56"/>
    <mergeCell ref="P55:Q56"/>
    <mergeCell ref="P57:Q57"/>
    <mergeCell ref="P58:Q58"/>
    <mergeCell ref="R58:S58"/>
    <mergeCell ref="T55:U56"/>
    <mergeCell ref="N95:P95"/>
    <mergeCell ref="N96:P96"/>
    <mergeCell ref="C78:F78"/>
    <mergeCell ref="G78:H78"/>
    <mergeCell ref="G79:H79"/>
    <mergeCell ref="C87:D87"/>
    <mergeCell ref="J67:K67"/>
    <mergeCell ref="L67:M67"/>
    <mergeCell ref="N67:O67"/>
    <mergeCell ref="C67:H67"/>
    <mergeCell ref="P70:Q70"/>
    <mergeCell ref="F87:X87"/>
    <mergeCell ref="P81:S81"/>
    <mergeCell ref="P82:S82"/>
    <mergeCell ref="T75:X75"/>
    <mergeCell ref="V95:X95"/>
    <mergeCell ref="V96:X96"/>
    <mergeCell ref="C92:D93"/>
    <mergeCell ref="F92:H93"/>
    <mergeCell ref="V92:X93"/>
    <mergeCell ref="G89:H89"/>
    <mergeCell ref="F90:H90"/>
    <mergeCell ref="T81:X81"/>
    <mergeCell ref="T82:X82"/>
    <mergeCell ref="V97:X97"/>
    <mergeCell ref="C95:D99"/>
    <mergeCell ref="F95:H95"/>
    <mergeCell ref="J95:L95"/>
    <mergeCell ref="R95:T95"/>
    <mergeCell ref="J82:O82"/>
    <mergeCell ref="V98:X98"/>
    <mergeCell ref="V99:X99"/>
    <mergeCell ref="J96:L96"/>
    <mergeCell ref="J97:L97"/>
    <mergeCell ref="R96:T96"/>
    <mergeCell ref="R97:T97"/>
    <mergeCell ref="F98:H98"/>
    <mergeCell ref="J98:L98"/>
    <mergeCell ref="N98:P98"/>
    <mergeCell ref="R98:T98"/>
    <mergeCell ref="F99:H99"/>
    <mergeCell ref="J99:L99"/>
    <mergeCell ref="N99:P99"/>
    <mergeCell ref="R99:T99"/>
    <mergeCell ref="F96:H96"/>
    <mergeCell ref="F97:H97"/>
    <mergeCell ref="N97:P97"/>
    <mergeCell ref="V90:X90"/>
    <mergeCell ref="J116:L116"/>
    <mergeCell ref="R114:T114"/>
    <mergeCell ref="R115:T115"/>
    <mergeCell ref="N116:P116"/>
    <mergeCell ref="R116:T116"/>
    <mergeCell ref="F107:X107"/>
    <mergeCell ref="F117:H117"/>
    <mergeCell ref="J117:L117"/>
    <mergeCell ref="N114:P114"/>
    <mergeCell ref="V113:X113"/>
    <mergeCell ref="V114:X114"/>
    <mergeCell ref="V115:X115"/>
    <mergeCell ref="V116:X116"/>
    <mergeCell ref="V117:X117"/>
    <mergeCell ref="J114:L114"/>
    <mergeCell ref="J115:L115"/>
    <mergeCell ref="F116:H116"/>
    <mergeCell ref="C101:D101"/>
    <mergeCell ref="F101:X101"/>
    <mergeCell ref="C111:D111"/>
    <mergeCell ref="F111:H111"/>
    <mergeCell ref="J111:L111"/>
    <mergeCell ref="V111:X111"/>
    <mergeCell ref="F113:H113"/>
    <mergeCell ref="C107:D107"/>
    <mergeCell ref="G130:K130"/>
    <mergeCell ref="C119:D119"/>
    <mergeCell ref="F119:X119"/>
    <mergeCell ref="N117:P117"/>
    <mergeCell ref="R117:T117"/>
    <mergeCell ref="L124:X124"/>
    <mergeCell ref="L125:X125"/>
    <mergeCell ref="N111:P111"/>
    <mergeCell ref="R111:T111"/>
    <mergeCell ref="C113:D117"/>
    <mergeCell ref="J113:L113"/>
    <mergeCell ref="R113:T113"/>
    <mergeCell ref="F115:H115"/>
    <mergeCell ref="N115:P115"/>
    <mergeCell ref="F114:H114"/>
    <mergeCell ref="N113:P113"/>
    <mergeCell ref="D131:F131"/>
    <mergeCell ref="G131:K131"/>
    <mergeCell ref="C124:F124"/>
    <mergeCell ref="G124:K124"/>
    <mergeCell ref="C125:C129"/>
    <mergeCell ref="D125:F125"/>
    <mergeCell ref="G125:K125"/>
    <mergeCell ref="D132:F132"/>
    <mergeCell ref="G132:K132"/>
    <mergeCell ref="D126:F126"/>
    <mergeCell ref="G126:K126"/>
    <mergeCell ref="L126:X126"/>
    <mergeCell ref="D127:F127"/>
    <mergeCell ref="G127:K127"/>
    <mergeCell ref="L127:X127"/>
    <mergeCell ref="L129:X129"/>
    <mergeCell ref="L130:X130"/>
    <mergeCell ref="L131:X131"/>
    <mergeCell ref="L132:X132"/>
    <mergeCell ref="G147:H147"/>
    <mergeCell ref="J147:K147"/>
    <mergeCell ref="L147:M147"/>
    <mergeCell ref="N147:O147"/>
    <mergeCell ref="P147:Q147"/>
    <mergeCell ref="R147:S147"/>
    <mergeCell ref="T147:U147"/>
    <mergeCell ref="C147:F147"/>
    <mergeCell ref="L134:X134"/>
    <mergeCell ref="C139:X140"/>
    <mergeCell ref="D134:F134"/>
    <mergeCell ref="G134:K134"/>
    <mergeCell ref="D129:F129"/>
    <mergeCell ref="G129:K129"/>
    <mergeCell ref="C130:C134"/>
    <mergeCell ref="D130:F130"/>
    <mergeCell ref="C155:F155"/>
    <mergeCell ref="G153:H153"/>
    <mergeCell ref="J153:K153"/>
    <mergeCell ref="L153:M153"/>
    <mergeCell ref="N153:O153"/>
    <mergeCell ref="P153:Q153"/>
    <mergeCell ref="R153:S153"/>
    <mergeCell ref="T153:U153"/>
    <mergeCell ref="R154:S154"/>
    <mergeCell ref="T154:U154"/>
    <mergeCell ref="G155:H155"/>
    <mergeCell ref="J155:K155"/>
    <mergeCell ref="L155:M155"/>
    <mergeCell ref="N155:O155"/>
    <mergeCell ref="P155:Q155"/>
    <mergeCell ref="R155:S155"/>
    <mergeCell ref="T155:U155"/>
    <mergeCell ref="C145:F145"/>
    <mergeCell ref="C146:F146"/>
    <mergeCell ref="G146:H146"/>
    <mergeCell ref="J146:K146"/>
    <mergeCell ref="L146:M146"/>
    <mergeCell ref="N146:O146"/>
    <mergeCell ref="P146:Q146"/>
    <mergeCell ref="C153:F153"/>
    <mergeCell ref="C154:F154"/>
    <mergeCell ref="G154:H154"/>
    <mergeCell ref="J154:K154"/>
    <mergeCell ref="L154:M154"/>
    <mergeCell ref="N154:O154"/>
    <mergeCell ref="P154:Q154"/>
    <mergeCell ref="C149:F149"/>
    <mergeCell ref="C152:F152"/>
    <mergeCell ref="G152:H152"/>
    <mergeCell ref="J152:K152"/>
    <mergeCell ref="L152:M152"/>
    <mergeCell ref="N152:O152"/>
    <mergeCell ref="P152:Q152"/>
    <mergeCell ref="C148:F148"/>
    <mergeCell ref="G148:H148"/>
    <mergeCell ref="J148:K148"/>
    <mergeCell ref="L145:M145"/>
    <mergeCell ref="N145:O145"/>
    <mergeCell ref="P145:Q145"/>
    <mergeCell ref="R145:S145"/>
    <mergeCell ref="G145:H145"/>
    <mergeCell ref="J145:K145"/>
    <mergeCell ref="T145:U145"/>
    <mergeCell ref="R146:S146"/>
    <mergeCell ref="T146:U146"/>
    <mergeCell ref="R149:S149"/>
    <mergeCell ref="T149:U149"/>
    <mergeCell ref="L148:M148"/>
    <mergeCell ref="N148:O148"/>
    <mergeCell ref="P148:Q148"/>
    <mergeCell ref="G149:H149"/>
    <mergeCell ref="J149:K149"/>
    <mergeCell ref="L149:M149"/>
    <mergeCell ref="R148:S148"/>
    <mergeCell ref="T148:U148"/>
    <mergeCell ref="N149:O149"/>
    <mergeCell ref="P149:Q149"/>
    <mergeCell ref="R152:S152"/>
    <mergeCell ref="T152:U152"/>
    <mergeCell ref="K11:L11"/>
    <mergeCell ref="M11:O11"/>
    <mergeCell ref="I13:J13"/>
    <mergeCell ref="K13:L13"/>
    <mergeCell ref="M13:O13"/>
    <mergeCell ref="K15:L15"/>
    <mergeCell ref="M15:O15"/>
    <mergeCell ref="I17:J17"/>
    <mergeCell ref="K17:L17"/>
    <mergeCell ref="M17:O17"/>
    <mergeCell ref="K19:L19"/>
    <mergeCell ref="M19:O19"/>
    <mergeCell ref="T60:U60"/>
    <mergeCell ref="L55:M56"/>
    <mergeCell ref="J92:L93"/>
    <mergeCell ref="N92:P93"/>
    <mergeCell ref="R92:T93"/>
    <mergeCell ref="I89:J89"/>
    <mergeCell ref="J90:L90"/>
    <mergeCell ref="N90:P90"/>
    <mergeCell ref="R90:T90"/>
    <mergeCell ref="T80:X80"/>
    <mergeCell ref="C13:H13"/>
    <mergeCell ref="C14:H14"/>
    <mergeCell ref="I14:J14"/>
    <mergeCell ref="K14:L14"/>
    <mergeCell ref="M14:O14"/>
    <mergeCell ref="C15:H15"/>
    <mergeCell ref="I15:J15"/>
    <mergeCell ref="C16:H16"/>
    <mergeCell ref="I16:J16"/>
    <mergeCell ref="K16:L16"/>
    <mergeCell ref="M16:O16"/>
    <mergeCell ref="I27:J27"/>
    <mergeCell ref="K27:L27"/>
    <mergeCell ref="G30:H30"/>
    <mergeCell ref="C17:H17"/>
    <mergeCell ref="C18:H18"/>
    <mergeCell ref="I18:J18"/>
    <mergeCell ref="K18:L18"/>
    <mergeCell ref="M18:O18"/>
    <mergeCell ref="C19:H19"/>
    <mergeCell ref="I19:J19"/>
    <mergeCell ref="C20:H20"/>
    <mergeCell ref="I20:J20"/>
    <mergeCell ref="K20:L20"/>
    <mergeCell ref="M20:O20"/>
    <mergeCell ref="C21:H21"/>
    <mergeCell ref="I21:J21"/>
    <mergeCell ref="K21:L21"/>
    <mergeCell ref="M21:O21"/>
    <mergeCell ref="C26:F26"/>
    <mergeCell ref="G26:H26"/>
    <mergeCell ref="I26:J26"/>
    <mergeCell ref="K26:L26"/>
    <mergeCell ref="M26:O26"/>
    <mergeCell ref="C23:O23"/>
    <mergeCell ref="C82:F82"/>
    <mergeCell ref="G82:H82"/>
    <mergeCell ref="C77:F77"/>
    <mergeCell ref="G77:H77"/>
    <mergeCell ref="P78:S78"/>
    <mergeCell ref="P79:S79"/>
    <mergeCell ref="G27:H27"/>
    <mergeCell ref="M27:O27"/>
    <mergeCell ref="K29:L29"/>
    <mergeCell ref="M29:O29"/>
    <mergeCell ref="M31:O31"/>
    <mergeCell ref="C27:F27"/>
    <mergeCell ref="C28:F28"/>
    <mergeCell ref="G28:H28"/>
    <mergeCell ref="I28:J28"/>
    <mergeCell ref="K28:L28"/>
    <mergeCell ref="M28:O28"/>
    <mergeCell ref="C29:F29"/>
    <mergeCell ref="G29:H29"/>
    <mergeCell ref="I29:J29"/>
    <mergeCell ref="C31:F31"/>
    <mergeCell ref="G31:H31"/>
    <mergeCell ref="I31:J31"/>
    <mergeCell ref="K31:L31"/>
    <mergeCell ref="H44:K44"/>
    <mergeCell ref="L44:O44"/>
    <mergeCell ref="C44:G45"/>
    <mergeCell ref="C46:G46"/>
    <mergeCell ref="C47:G47"/>
    <mergeCell ref="C48:G48"/>
    <mergeCell ref="J80:O80"/>
    <mergeCell ref="B26:B31"/>
    <mergeCell ref="P13:P21"/>
    <mergeCell ref="P26:P31"/>
    <mergeCell ref="B75:B82"/>
    <mergeCell ref="C30:F30"/>
    <mergeCell ref="J59:K59"/>
    <mergeCell ref="J60:K60"/>
    <mergeCell ref="L60:M60"/>
    <mergeCell ref="N60:O60"/>
    <mergeCell ref="C75:F75"/>
    <mergeCell ref="G75:H75"/>
    <mergeCell ref="C76:F76"/>
    <mergeCell ref="C79:F79"/>
    <mergeCell ref="C80:F80"/>
    <mergeCell ref="G80:H80"/>
    <mergeCell ref="C81:F81"/>
    <mergeCell ref="G81:H81"/>
    <mergeCell ref="C157:U158"/>
    <mergeCell ref="C159:U161"/>
    <mergeCell ref="C22:H22"/>
    <mergeCell ref="I22:J22"/>
    <mergeCell ref="K22:L22"/>
    <mergeCell ref="M22:O22"/>
    <mergeCell ref="D128:F128"/>
    <mergeCell ref="G128:K128"/>
    <mergeCell ref="L128:X128"/>
    <mergeCell ref="R60:S60"/>
    <mergeCell ref="I30:J30"/>
    <mergeCell ref="K30:L30"/>
    <mergeCell ref="M30:O30"/>
    <mergeCell ref="C59:H59"/>
    <mergeCell ref="L59:M59"/>
    <mergeCell ref="N59:O59"/>
    <mergeCell ref="P59:Q59"/>
    <mergeCell ref="N48:O48"/>
    <mergeCell ref="N45:O45"/>
    <mergeCell ref="N49:O49"/>
    <mergeCell ref="P60:Q60"/>
    <mergeCell ref="C60:H60"/>
    <mergeCell ref="T76:X76"/>
    <mergeCell ref="P80:S80"/>
  </mergeCells>
  <dataValidations count="2">
    <dataValidation allowBlank="1" sqref="F90:H90 J90:L90 N90:P90 R90:T90" xr:uid="{00000000-0002-0000-0700-000000000000}"/>
    <dataValidation type="list" allowBlank="1" sqref="V92 M28:M30" xr:uid="{00000000-0002-0000-0700-000001000000}">
      <formula1>#REF!</formula1>
    </dataValidation>
  </dataValidations>
  <hyperlinks>
    <hyperlink ref="C159" r:id="rId1" xr:uid="{00000000-0004-0000-0700-000000000000}"/>
  </hyperlinks>
  <pageMargins left="0.70866141732283472" right="0.70866141732283472" top="0.74803149606299213" bottom="0.74803149606299213" header="0" footer="0"/>
  <pageSetup paperSize="9" scale="21" fitToHeight="3" orientation="portrait" r:id="rId2"/>
  <ignoredErrors>
    <ignoredError sqref="L155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700-000002000000}">
          <x14:formula1>
            <xm:f>Hoja1!$F$11:$F$13</xm:f>
          </x14:formula1>
          <xm:sqref>M27:O27</xm:sqref>
        </x14:dataValidation>
        <x14:dataValidation type="list" allowBlank="1" showInputMessage="1" showErrorMessage="1" xr:uid="{00000000-0002-0000-0700-000003000000}">
          <x14:formula1>
            <xm:f>Hoja1!$H$11:$H$12</xm:f>
          </x14:formula1>
          <xm:sqref>G76:H82</xm:sqref>
        </x14:dataValidation>
        <x14:dataValidation type="list" allowBlank="1" showInputMessage="1" showErrorMessage="1" xr:uid="{00000000-0002-0000-0700-000004000000}">
          <x14:formula1>
            <xm:f>Hoja1!$G$11:$G$15</xm:f>
          </x14:formula1>
          <xm:sqref>M14:O22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8">
    <tabColor theme="5" tint="-0.499984740745262"/>
    <outlinePr summaryBelow="0" summaryRight="0"/>
  </sheetPr>
  <dimension ref="A1:BD1023"/>
  <sheetViews>
    <sheetView showGridLines="0" view="pageBreakPreview" topLeftCell="A85" zoomScale="87" zoomScaleNormal="90" zoomScaleSheetLayoutView="87" workbookViewId="0">
      <selection activeCell="J111" sqref="J111"/>
    </sheetView>
  </sheetViews>
  <sheetFormatPr baseColWidth="10" defaultColWidth="12.75" defaultRowHeight="15" customHeight="1"/>
  <cols>
    <col min="1" max="1" width="5" customWidth="1"/>
    <col min="2" max="2" width="4.25" customWidth="1"/>
    <col min="3" max="3" width="5.125" customWidth="1"/>
    <col min="4" max="4" width="6.25" customWidth="1"/>
    <col min="5" max="5" width="7.75" customWidth="1"/>
    <col min="6" max="6" width="9.125" customWidth="1"/>
    <col min="7" max="7" width="12.25" customWidth="1"/>
    <col min="8" max="8" width="9.875" customWidth="1"/>
    <col min="9" max="9" width="7.25" customWidth="1"/>
    <col min="10" max="10" width="7.5" customWidth="1"/>
    <col min="11" max="11" width="7.75" customWidth="1"/>
    <col min="12" max="12" width="10.625" customWidth="1"/>
    <col min="13" max="13" width="7.25" customWidth="1"/>
    <col min="14" max="14" width="9.75" customWidth="1"/>
    <col min="15" max="15" width="7.25" customWidth="1"/>
    <col min="16" max="17" width="7.75" customWidth="1"/>
    <col min="18" max="18" width="9.25" customWidth="1"/>
    <col min="19" max="19" width="8.5" customWidth="1"/>
    <col min="20" max="20" width="11.125" customWidth="1"/>
    <col min="21" max="21" width="6.75" customWidth="1"/>
    <col min="22" max="22" width="7.75" customWidth="1"/>
    <col min="23" max="23" width="9.25" customWidth="1"/>
    <col min="24" max="24" width="10.75" customWidth="1"/>
    <col min="25" max="26" width="6.75" customWidth="1"/>
    <col min="27" max="27" width="8.75" customWidth="1"/>
    <col min="28" max="28" width="8.25" customWidth="1"/>
    <col min="29" max="29" width="8.5" customWidth="1"/>
    <col min="30" max="30" width="8.75" customWidth="1"/>
    <col min="31" max="31" width="7.75" customWidth="1"/>
    <col min="32" max="32" width="7" customWidth="1"/>
    <col min="33" max="33" width="6.25" customWidth="1"/>
    <col min="34" max="34" width="7.75" customWidth="1"/>
    <col min="35" max="35" width="7.25" customWidth="1"/>
    <col min="36" max="38" width="7.75" customWidth="1"/>
    <col min="39" max="39" width="6.25" customWidth="1"/>
    <col min="40" max="40" width="6.5" customWidth="1"/>
    <col min="41" max="41" width="6.25" customWidth="1"/>
    <col min="42" max="42" width="8.125" customWidth="1"/>
    <col min="43" max="43" width="8.75" customWidth="1"/>
    <col min="44" max="44" width="8.25" customWidth="1"/>
    <col min="45" max="45" width="8.75" customWidth="1"/>
    <col min="46" max="46" width="8.25" customWidth="1"/>
    <col min="47" max="47" width="3.75" customWidth="1"/>
  </cols>
  <sheetData>
    <row r="1" spans="1:56" ht="15.75" thickBot="1">
      <c r="A1" s="544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5"/>
      <c r="AK1" s="545"/>
      <c r="AL1" s="545"/>
      <c r="AM1" s="545"/>
      <c r="AN1" s="545"/>
      <c r="AO1" s="545"/>
      <c r="AP1" s="545"/>
      <c r="AQ1" s="545"/>
      <c r="AR1" s="545"/>
      <c r="AS1" s="545"/>
      <c r="AT1" s="545"/>
      <c r="AU1" s="545"/>
      <c r="AV1" s="544"/>
      <c r="AW1" s="4"/>
      <c r="AX1" s="4"/>
      <c r="AY1" s="4"/>
      <c r="AZ1" s="4"/>
      <c r="BA1" s="4"/>
      <c r="BB1" s="4"/>
      <c r="BC1" s="4"/>
      <c r="BD1" s="4"/>
    </row>
    <row r="2" spans="1:56" ht="15.75" thickBot="1">
      <c r="A2" s="546"/>
      <c r="B2" s="547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548"/>
      <c r="R2" s="548"/>
      <c r="S2" s="548"/>
      <c r="T2" s="548"/>
      <c r="U2" s="548"/>
      <c r="V2" s="548"/>
      <c r="W2" s="548"/>
      <c r="X2" s="548"/>
      <c r="Y2" s="548"/>
      <c r="Z2" s="548"/>
      <c r="AA2" s="548"/>
      <c r="AB2" s="548"/>
      <c r="AC2" s="548"/>
      <c r="AD2" s="548"/>
      <c r="AE2" s="548"/>
      <c r="AF2" s="548"/>
      <c r="AG2" s="548"/>
      <c r="AH2" s="548"/>
      <c r="AI2" s="548"/>
      <c r="AJ2" s="548"/>
      <c r="AK2" s="548"/>
      <c r="AL2" s="548"/>
      <c r="AM2" s="548"/>
      <c r="AN2" s="548"/>
      <c r="AO2" s="548"/>
      <c r="AP2" s="548"/>
      <c r="AQ2" s="548"/>
      <c r="AR2" s="548"/>
      <c r="AS2" s="548"/>
      <c r="AT2" s="548"/>
      <c r="AU2" s="410"/>
      <c r="AV2" s="544"/>
      <c r="AW2" s="4"/>
      <c r="AX2" s="4"/>
      <c r="AY2" s="4"/>
      <c r="AZ2" s="4"/>
      <c r="BA2" s="4"/>
      <c r="BB2" s="4"/>
      <c r="BC2" s="4"/>
      <c r="BD2" s="4"/>
    </row>
    <row r="3" spans="1:56" ht="16.5" thickBot="1">
      <c r="A3" s="546"/>
      <c r="B3" s="412"/>
      <c r="C3" s="2255" t="s">
        <v>0</v>
      </c>
      <c r="D3" s="2256"/>
      <c r="E3" s="2256"/>
      <c r="F3" s="2256"/>
      <c r="G3" s="2256"/>
      <c r="H3" s="2256"/>
      <c r="I3" s="2256"/>
      <c r="J3" s="2256"/>
      <c r="K3" s="2256"/>
      <c r="L3" s="2256"/>
      <c r="M3" s="2256"/>
      <c r="N3" s="2256"/>
      <c r="O3" s="2256"/>
      <c r="P3" s="2256"/>
      <c r="Q3" s="2256"/>
      <c r="R3" s="2256"/>
      <c r="S3" s="2256"/>
      <c r="T3" s="2256"/>
      <c r="U3" s="2256"/>
      <c r="V3" s="2256"/>
      <c r="W3" s="2256"/>
      <c r="X3" s="2256"/>
      <c r="Y3" s="2256"/>
      <c r="Z3" s="2256"/>
      <c r="AA3" s="2256"/>
      <c r="AB3" s="2256"/>
      <c r="AC3" s="2256"/>
      <c r="AD3" s="2256"/>
      <c r="AE3" s="2256"/>
      <c r="AF3" s="2256"/>
      <c r="AG3" s="2256"/>
      <c r="AH3" s="2256"/>
      <c r="AI3" s="2256"/>
      <c r="AJ3" s="2256"/>
      <c r="AK3" s="2256"/>
      <c r="AL3" s="2256"/>
      <c r="AM3" s="2256"/>
      <c r="AN3" s="2256"/>
      <c r="AO3" s="2256"/>
      <c r="AP3" s="2256"/>
      <c r="AQ3" s="2256"/>
      <c r="AR3" s="2256"/>
      <c r="AS3" s="2256"/>
      <c r="AT3" s="2257"/>
      <c r="AU3" s="411"/>
      <c r="AV3" s="544"/>
      <c r="AW3" s="4"/>
      <c r="AX3" s="4"/>
      <c r="AY3" s="4"/>
      <c r="AZ3" s="4"/>
      <c r="BA3" s="4"/>
      <c r="BB3" s="4"/>
      <c r="BC3" s="4"/>
      <c r="BD3" s="4"/>
    </row>
    <row r="4" spans="1:56" ht="16.5" thickBot="1">
      <c r="A4" s="546"/>
      <c r="B4" s="412"/>
      <c r="C4" s="2258" t="s">
        <v>342</v>
      </c>
      <c r="D4" s="2259"/>
      <c r="E4" s="2259"/>
      <c r="F4" s="2259"/>
      <c r="G4" s="2259"/>
      <c r="H4" s="2259"/>
      <c r="I4" s="2259"/>
      <c r="J4" s="2259"/>
      <c r="K4" s="2259"/>
      <c r="L4" s="2259"/>
      <c r="M4" s="2259"/>
      <c r="N4" s="2259"/>
      <c r="O4" s="2259"/>
      <c r="P4" s="2259"/>
      <c r="Q4" s="2259"/>
      <c r="R4" s="2259"/>
      <c r="S4" s="2259"/>
      <c r="T4" s="2259"/>
      <c r="U4" s="2259"/>
      <c r="V4" s="2259"/>
      <c r="W4" s="2259"/>
      <c r="X4" s="2259"/>
      <c r="Y4" s="2259"/>
      <c r="Z4" s="2259"/>
      <c r="AA4" s="2259"/>
      <c r="AB4" s="2259"/>
      <c r="AC4" s="2259"/>
      <c r="AD4" s="2259"/>
      <c r="AE4" s="2259"/>
      <c r="AF4" s="2259"/>
      <c r="AG4" s="2259"/>
      <c r="AH4" s="2259"/>
      <c r="AI4" s="2259"/>
      <c r="AJ4" s="2259"/>
      <c r="AK4" s="2259"/>
      <c r="AL4" s="2259"/>
      <c r="AM4" s="2259"/>
      <c r="AN4" s="2259"/>
      <c r="AO4" s="2259"/>
      <c r="AP4" s="2259"/>
      <c r="AQ4" s="2259"/>
      <c r="AR4" s="2259"/>
      <c r="AS4" s="2259"/>
      <c r="AT4" s="2260"/>
      <c r="AU4" s="411"/>
      <c r="AV4" s="544"/>
      <c r="AW4" s="4"/>
      <c r="AX4" s="4"/>
      <c r="AY4" s="4"/>
      <c r="AZ4" s="4"/>
      <c r="BA4" s="4"/>
      <c r="BB4" s="4"/>
      <c r="BC4" s="4"/>
      <c r="BD4" s="4"/>
    </row>
    <row r="5" spans="1:56">
      <c r="A5" s="546"/>
      <c r="B5" s="549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  <c r="AA5" s="550"/>
      <c r="AB5" s="550"/>
      <c r="AC5" s="550"/>
      <c r="AD5" s="550"/>
      <c r="AE5" s="550"/>
      <c r="AF5" s="550"/>
      <c r="AG5" s="550"/>
      <c r="AH5" s="550"/>
      <c r="AI5" s="550"/>
      <c r="AJ5" s="550"/>
      <c r="AK5" s="550"/>
      <c r="AL5" s="550"/>
      <c r="AM5" s="550"/>
      <c r="AN5" s="550"/>
      <c r="AO5" s="550"/>
      <c r="AP5" s="550"/>
      <c r="AQ5" s="550"/>
      <c r="AR5" s="550"/>
      <c r="AS5" s="550"/>
      <c r="AT5" s="550"/>
      <c r="AU5" s="420"/>
      <c r="AV5" s="544"/>
      <c r="AW5" s="4"/>
      <c r="AX5" s="4"/>
      <c r="AY5" s="4"/>
      <c r="AZ5" s="4"/>
      <c r="BA5" s="4"/>
      <c r="BB5" s="4"/>
      <c r="BC5" s="4"/>
      <c r="BD5" s="4"/>
    </row>
    <row r="6" spans="1:56" ht="15.75" thickBot="1">
      <c r="A6" s="546"/>
      <c r="B6" s="549"/>
      <c r="C6" s="551" t="s">
        <v>343</v>
      </c>
      <c r="D6" s="544"/>
      <c r="E6" s="544"/>
      <c r="F6" s="544"/>
      <c r="G6" s="544"/>
      <c r="H6" s="544"/>
      <c r="I6" s="544"/>
      <c r="J6" s="544"/>
      <c r="K6" s="544"/>
      <c r="L6" s="544"/>
      <c r="M6" s="544"/>
      <c r="N6" s="544"/>
      <c r="O6" s="544"/>
      <c r="P6" s="544"/>
      <c r="Q6" s="544"/>
      <c r="R6" s="544"/>
      <c r="S6" s="544"/>
      <c r="T6" s="544"/>
      <c r="U6" s="544"/>
      <c r="V6" s="544"/>
      <c r="W6" s="544"/>
      <c r="X6" s="544"/>
      <c r="Y6" s="544"/>
      <c r="Z6" s="544"/>
      <c r="AA6" s="544"/>
      <c r="AB6" s="544"/>
      <c r="AC6" s="544"/>
      <c r="AD6" s="544"/>
      <c r="AE6" s="544"/>
      <c r="AF6" s="544"/>
      <c r="AG6" s="544"/>
      <c r="AH6" s="544"/>
      <c r="AI6" s="544"/>
      <c r="AJ6" s="544"/>
      <c r="AK6" s="544"/>
      <c r="AL6" s="544"/>
      <c r="AM6" s="544"/>
      <c r="AN6" s="544"/>
      <c r="AO6" s="544"/>
      <c r="AP6" s="544"/>
      <c r="AQ6" s="544"/>
      <c r="AR6" s="544"/>
      <c r="AS6" s="552"/>
      <c r="AT6" s="553"/>
      <c r="AU6" s="2290"/>
      <c r="AV6" s="2287"/>
      <c r="AW6" s="4"/>
      <c r="AX6" s="4"/>
      <c r="AY6" s="4"/>
      <c r="AZ6" s="4"/>
      <c r="BA6" s="4"/>
      <c r="BB6" s="4"/>
      <c r="BC6" s="4"/>
      <c r="BD6" s="4"/>
    </row>
    <row r="7" spans="1:56" ht="12.75" customHeight="1" thickTop="1" thickBot="1">
      <c r="A7" s="546"/>
      <c r="B7" s="549"/>
      <c r="C7" s="554"/>
      <c r="D7" s="545"/>
      <c r="E7" s="545"/>
      <c r="F7" s="545"/>
      <c r="G7" s="544"/>
      <c r="H7" s="544"/>
      <c r="I7" s="544"/>
      <c r="J7" s="544"/>
      <c r="K7" s="544"/>
      <c r="L7" s="545"/>
      <c r="M7" s="545"/>
      <c r="N7" s="544"/>
      <c r="O7" s="544"/>
      <c r="P7" s="544"/>
      <c r="Q7" s="544"/>
      <c r="R7" s="544"/>
      <c r="S7" s="544"/>
      <c r="T7" s="544"/>
      <c r="U7" s="544"/>
      <c r="V7" s="544"/>
      <c r="W7" s="544"/>
      <c r="X7" s="544"/>
      <c r="Y7" s="544"/>
      <c r="Z7" s="544"/>
      <c r="AA7" s="544"/>
      <c r="AB7" s="544"/>
      <c r="AC7" s="544"/>
      <c r="AD7" s="544"/>
      <c r="AE7" s="544"/>
      <c r="AF7" s="544"/>
      <c r="AG7" s="544"/>
      <c r="AH7" s="544"/>
      <c r="AI7" s="544"/>
      <c r="AJ7" s="544"/>
      <c r="AK7" s="544"/>
      <c r="AL7" s="544"/>
      <c r="AM7" s="544"/>
      <c r="AN7" s="544"/>
      <c r="AO7" s="544"/>
      <c r="AP7" s="544"/>
      <c r="AQ7" s="544"/>
      <c r="AR7" s="544"/>
      <c r="AS7" s="555"/>
      <c r="AT7" s="556"/>
      <c r="AU7" s="2291"/>
      <c r="AV7" s="2288"/>
      <c r="AW7" s="4"/>
      <c r="AX7" s="4"/>
      <c r="AY7" s="4"/>
      <c r="AZ7" s="4"/>
      <c r="BA7" s="4"/>
      <c r="BB7" s="4"/>
      <c r="BC7" s="4"/>
      <c r="BD7" s="4"/>
    </row>
    <row r="8" spans="1:56" ht="28.5" customHeight="1" thickTop="1" thickBot="1">
      <c r="A8" s="557"/>
      <c r="B8" s="558"/>
      <c r="C8" s="2275" t="s">
        <v>1188</v>
      </c>
      <c r="D8" s="2275"/>
      <c r="E8" s="2275"/>
      <c r="F8" s="1492"/>
      <c r="G8" s="544"/>
      <c r="H8" s="2276" t="s">
        <v>1189</v>
      </c>
      <c r="I8" s="2277"/>
      <c r="J8" s="1493"/>
      <c r="K8" s="396"/>
      <c r="L8" s="2278" t="s">
        <v>1190</v>
      </c>
      <c r="M8" s="2278"/>
      <c r="N8" s="1149">
        <f>J8+F8/12</f>
        <v>0</v>
      </c>
      <c r="O8" s="544"/>
      <c r="P8" s="396"/>
      <c r="Q8" s="544"/>
      <c r="R8" s="544"/>
      <c r="S8" s="544"/>
      <c r="T8" s="544"/>
      <c r="U8" s="396"/>
      <c r="V8" s="559"/>
      <c r="W8" s="559"/>
      <c r="X8" s="559"/>
      <c r="Y8" s="559"/>
      <c r="Z8" s="559"/>
      <c r="AA8" s="559"/>
      <c r="AB8" s="559"/>
      <c r="AC8" s="559"/>
      <c r="AD8" s="559"/>
      <c r="AE8" s="559"/>
      <c r="AF8" s="559"/>
      <c r="AG8" s="559"/>
      <c r="AH8" s="559"/>
      <c r="AI8" s="559"/>
      <c r="AJ8" s="559"/>
      <c r="AK8" s="559"/>
      <c r="AL8" s="559"/>
      <c r="AM8" s="559"/>
      <c r="AN8" s="559"/>
      <c r="AO8" s="559"/>
      <c r="AP8" s="559"/>
      <c r="AQ8" s="559"/>
      <c r="AR8" s="559"/>
      <c r="AS8" s="560"/>
      <c r="AT8" s="561"/>
      <c r="AU8" s="2291"/>
      <c r="AV8" s="2288"/>
      <c r="AW8" s="562"/>
      <c r="AX8" s="562"/>
      <c r="AY8" s="562"/>
      <c r="AZ8" s="562"/>
      <c r="BA8" s="562"/>
      <c r="BB8" s="562"/>
      <c r="BC8" s="562"/>
      <c r="BD8" s="562"/>
    </row>
    <row r="9" spans="1:56" ht="16.5" thickTop="1" thickBot="1">
      <c r="A9" s="546"/>
      <c r="B9" s="549"/>
      <c r="C9" s="423"/>
      <c r="D9" s="550"/>
      <c r="E9" s="550"/>
      <c r="F9" s="550"/>
      <c r="G9" s="544"/>
      <c r="H9" s="544"/>
      <c r="I9" s="544"/>
      <c r="J9" s="544"/>
      <c r="K9" s="544"/>
      <c r="L9" s="550"/>
      <c r="M9" s="550"/>
      <c r="N9" s="544"/>
      <c r="O9" s="544"/>
      <c r="P9" s="544"/>
      <c r="Q9" s="544"/>
      <c r="R9" s="544"/>
      <c r="S9" s="544"/>
      <c r="T9" s="544"/>
      <c r="U9" s="544"/>
      <c r="V9" s="544"/>
      <c r="W9" s="544"/>
      <c r="X9" s="544"/>
      <c r="Y9" s="544"/>
      <c r="Z9" s="544"/>
      <c r="AA9" s="544"/>
      <c r="AB9" s="544"/>
      <c r="AC9" s="544"/>
      <c r="AD9" s="544"/>
      <c r="AE9" s="544"/>
      <c r="AF9" s="544"/>
      <c r="AG9" s="544"/>
      <c r="AH9" s="544"/>
      <c r="AI9" s="544"/>
      <c r="AJ9" s="544"/>
      <c r="AK9" s="544"/>
      <c r="AL9" s="544"/>
      <c r="AM9" s="544"/>
      <c r="AN9" s="544"/>
      <c r="AO9" s="544"/>
      <c r="AP9" s="544"/>
      <c r="AQ9" s="544"/>
      <c r="AR9" s="544"/>
      <c r="AS9" s="563"/>
      <c r="AT9" s="556"/>
      <c r="AU9" s="2291"/>
      <c r="AV9" s="2288"/>
    </row>
    <row r="10" spans="1:56" ht="16.5" thickTop="1" thickBot="1">
      <c r="A10" s="546"/>
      <c r="B10" s="549"/>
      <c r="C10" s="564" t="s">
        <v>344</v>
      </c>
      <c r="D10" s="544"/>
      <c r="E10" s="544"/>
      <c r="F10" s="544"/>
      <c r="G10" s="544"/>
      <c r="H10" s="544"/>
      <c r="I10" s="544"/>
      <c r="J10" s="544"/>
      <c r="K10" s="544"/>
      <c r="L10" s="544"/>
      <c r="M10" s="544"/>
      <c r="N10" s="544"/>
      <c r="O10" s="544"/>
      <c r="P10" s="544"/>
      <c r="Q10" s="544"/>
      <c r="R10" s="544"/>
      <c r="S10" s="544"/>
      <c r="T10" s="544"/>
      <c r="U10" s="544"/>
      <c r="V10" s="544"/>
      <c r="W10" s="544"/>
      <c r="X10" s="544"/>
      <c r="Y10" s="544"/>
      <c r="Z10" s="544"/>
      <c r="AA10" s="544"/>
      <c r="AB10" s="544"/>
      <c r="AC10" s="544"/>
      <c r="AD10" s="544"/>
      <c r="AE10" s="544"/>
      <c r="AF10" s="544"/>
      <c r="AG10" s="544"/>
      <c r="AH10" s="544"/>
      <c r="AI10" s="544"/>
      <c r="AJ10" s="544"/>
      <c r="AK10" s="544"/>
      <c r="AL10" s="544"/>
      <c r="AM10" s="544"/>
      <c r="AN10" s="544"/>
      <c r="AO10" s="544"/>
      <c r="AP10" s="544"/>
      <c r="AQ10" s="544"/>
      <c r="AR10" s="544"/>
      <c r="AS10" s="563"/>
      <c r="AT10" s="565"/>
      <c r="AU10" s="2291"/>
      <c r="AV10" s="2288"/>
    </row>
    <row r="11" spans="1:56" ht="16.5" customHeight="1" thickTop="1" thickBot="1">
      <c r="A11" s="546"/>
      <c r="B11" s="549"/>
      <c r="C11" s="544"/>
      <c r="D11" s="544"/>
      <c r="E11" s="544"/>
      <c r="F11" s="544"/>
      <c r="G11" s="544"/>
      <c r="H11" s="544"/>
      <c r="I11" s="544"/>
      <c r="J11" s="544"/>
      <c r="K11" s="544"/>
      <c r="L11" s="544"/>
      <c r="M11" s="544"/>
      <c r="N11" s="544"/>
      <c r="O11" s="544"/>
      <c r="P11" s="544"/>
      <c r="Q11" s="544"/>
      <c r="R11" s="544"/>
      <c r="S11" s="544"/>
      <c r="T11" s="544"/>
      <c r="U11" s="544"/>
      <c r="V11" s="544"/>
      <c r="W11" s="544"/>
      <c r="X11" s="544"/>
      <c r="Y11" s="544"/>
      <c r="Z11" s="544"/>
      <c r="AA11" s="544"/>
      <c r="AB11" s="544"/>
      <c r="AC11" s="544"/>
      <c r="AD11" s="544"/>
      <c r="AE11" s="544"/>
      <c r="AF11" s="544"/>
      <c r="AG11" s="544"/>
      <c r="AH11" s="544"/>
      <c r="AI11" s="544"/>
      <c r="AJ11" s="544"/>
      <c r="AK11" s="544"/>
      <c r="AL11" s="544"/>
      <c r="AM11" s="544"/>
      <c r="AN11" s="544"/>
      <c r="AO11" s="544"/>
      <c r="AP11" s="544"/>
      <c r="AQ11" s="544"/>
      <c r="AR11" s="544"/>
      <c r="AS11" s="563"/>
      <c r="AT11" s="565"/>
      <c r="AU11" s="2291"/>
      <c r="AV11" s="2288"/>
    </row>
    <row r="12" spans="1:56" ht="16.5" thickTop="1" thickBot="1">
      <c r="A12" s="546"/>
      <c r="B12" s="549"/>
      <c r="C12" s="564" t="s">
        <v>345</v>
      </c>
      <c r="D12" s="544"/>
      <c r="E12" s="544"/>
      <c r="F12" s="544"/>
      <c r="G12" s="544"/>
      <c r="H12" s="544"/>
      <c r="I12" s="544"/>
      <c r="J12" s="544"/>
      <c r="K12" s="544"/>
      <c r="L12" s="544"/>
      <c r="M12" s="544"/>
      <c r="N12" s="544"/>
      <c r="O12" s="544"/>
      <c r="P12" s="544"/>
      <c r="Q12" s="544"/>
      <c r="R12" s="544"/>
      <c r="S12" s="544"/>
      <c r="T12" s="544"/>
      <c r="U12" s="544"/>
      <c r="V12" s="544"/>
      <c r="W12" s="544"/>
      <c r="X12" s="544"/>
      <c r="Y12" s="544"/>
      <c r="Z12" s="544"/>
      <c r="AA12" s="544"/>
      <c r="AB12" s="544"/>
      <c r="AC12" s="544"/>
      <c r="AD12" s="544"/>
      <c r="AE12" s="544"/>
      <c r="AF12" s="544"/>
      <c r="AG12" s="544"/>
      <c r="AH12" s="544"/>
      <c r="AI12" s="544"/>
      <c r="AJ12" s="544"/>
      <c r="AK12" s="544"/>
      <c r="AL12" s="544"/>
      <c r="AM12" s="544"/>
      <c r="AN12" s="544"/>
      <c r="AO12" s="544"/>
      <c r="AP12" s="544"/>
      <c r="AQ12" s="544"/>
      <c r="AR12" s="544"/>
      <c r="AS12" s="563"/>
      <c r="AT12" s="556"/>
      <c r="AU12" s="2291"/>
      <c r="AV12" s="2288"/>
    </row>
    <row r="13" spans="1:56" ht="16.5" thickTop="1" thickBot="1">
      <c r="A13" s="546"/>
      <c r="B13" s="549"/>
      <c r="C13" s="545"/>
      <c r="D13" s="545"/>
      <c r="E13" s="545"/>
      <c r="F13" s="545"/>
      <c r="G13" s="545"/>
      <c r="H13" s="2269"/>
      <c r="I13" s="2270"/>
      <c r="J13" s="2270"/>
      <c r="K13" s="2271"/>
      <c r="L13" s="545"/>
      <c r="M13" s="545"/>
      <c r="N13" s="545"/>
      <c r="O13" s="545"/>
      <c r="P13" s="545"/>
      <c r="Q13" s="545"/>
      <c r="R13" s="545"/>
      <c r="S13" s="545"/>
      <c r="T13" s="545"/>
      <c r="U13" s="544"/>
      <c r="V13" s="544"/>
      <c r="W13" s="544"/>
      <c r="X13" s="544"/>
      <c r="Y13" s="544"/>
      <c r="Z13" s="544"/>
      <c r="AA13" s="544"/>
      <c r="AB13" s="544"/>
      <c r="AC13" s="544"/>
      <c r="AD13" s="544"/>
      <c r="AE13" s="544"/>
      <c r="AF13" s="544"/>
      <c r="AG13" s="544"/>
      <c r="AH13" s="544"/>
      <c r="AI13" s="544"/>
      <c r="AJ13" s="544"/>
      <c r="AK13" s="544"/>
      <c r="AL13" s="544"/>
      <c r="AM13" s="544"/>
      <c r="AN13" s="544"/>
      <c r="AO13" s="544"/>
      <c r="AP13" s="544"/>
      <c r="AQ13" s="544"/>
      <c r="AR13" s="544"/>
      <c r="AS13" s="563"/>
      <c r="AT13" s="565"/>
      <c r="AU13" s="2291"/>
      <c r="AV13" s="2288"/>
    </row>
    <row r="14" spans="1:56" ht="15" customHeight="1" thickTop="1" thickBot="1">
      <c r="A14" s="546"/>
      <c r="B14" s="412"/>
      <c r="C14" s="2272" t="s">
        <v>245</v>
      </c>
      <c r="D14" s="2198"/>
      <c r="E14" s="2198"/>
      <c r="F14" s="2198"/>
      <c r="G14" s="2199"/>
      <c r="H14" s="2273" t="s">
        <v>346</v>
      </c>
      <c r="I14" s="2199"/>
      <c r="J14" s="2273" t="s">
        <v>347</v>
      </c>
      <c r="K14" s="2199"/>
      <c r="L14" s="1041"/>
      <c r="M14" s="2263" t="s">
        <v>350</v>
      </c>
      <c r="N14" s="2245"/>
      <c r="O14" s="2245"/>
      <c r="P14" s="2264" t="s">
        <v>351</v>
      </c>
      <c r="Q14" s="2245"/>
      <c r="R14" s="2264" t="s">
        <v>1185</v>
      </c>
      <c r="S14" s="2245"/>
      <c r="T14" s="2264" t="s">
        <v>1195</v>
      </c>
      <c r="U14" s="566"/>
      <c r="V14" s="2262" t="s">
        <v>348</v>
      </c>
      <c r="W14" s="1964"/>
      <c r="X14" s="1964"/>
      <c r="Y14" s="1964"/>
      <c r="Z14" s="1964"/>
      <c r="AA14" s="1965"/>
      <c r="AB14" s="544"/>
      <c r="AC14" s="544"/>
      <c r="AD14" s="544"/>
      <c r="AE14" s="544"/>
      <c r="AF14" s="544"/>
      <c r="AG14" s="544"/>
      <c r="AH14" s="544"/>
      <c r="AI14" s="544"/>
      <c r="AJ14" s="544"/>
      <c r="AK14" s="544"/>
      <c r="AL14" s="544"/>
      <c r="AM14" s="544"/>
      <c r="AN14" s="544"/>
      <c r="AO14" s="544"/>
      <c r="AP14" s="544"/>
      <c r="AQ14" s="544"/>
      <c r="AR14" s="544"/>
      <c r="AS14" s="563"/>
      <c r="AT14" s="565"/>
      <c r="AU14" s="2291"/>
      <c r="AV14" s="2288"/>
    </row>
    <row r="15" spans="1:56" ht="16.5" thickTop="1" thickBot="1">
      <c r="A15" s="546"/>
      <c r="B15" s="412"/>
      <c r="C15" s="2227" t="s">
        <v>349</v>
      </c>
      <c r="D15" s="2198"/>
      <c r="E15" s="2198"/>
      <c r="F15" s="2198"/>
      <c r="G15" s="2199"/>
      <c r="H15" s="2253">
        <f>'Diagnóstico de la Población'!K15</f>
        <v>0</v>
      </c>
      <c r="I15" s="2199"/>
      <c r="J15" s="2253" t="str">
        <f>IFERROR(J16/H17,"")</f>
        <v/>
      </c>
      <c r="K15" s="2199"/>
      <c r="L15" s="1041"/>
      <c r="M15" s="2245"/>
      <c r="N15" s="2245"/>
      <c r="O15" s="2245"/>
      <c r="P15" s="2245"/>
      <c r="Q15" s="2245"/>
      <c r="R15" s="1491" t="s">
        <v>353</v>
      </c>
      <c r="S15" s="1040" t="s">
        <v>266</v>
      </c>
      <c r="T15" s="2264"/>
      <c r="U15" s="566"/>
      <c r="V15" s="2274" t="s">
        <v>1186</v>
      </c>
      <c r="W15" s="1964"/>
      <c r="X15" s="1964"/>
      <c r="Y15" s="1965"/>
      <c r="Z15" s="2265" t="s">
        <v>1187</v>
      </c>
      <c r="AA15" s="1965"/>
      <c r="AB15" s="544"/>
      <c r="AC15" s="544"/>
      <c r="AD15" s="544"/>
      <c r="AE15" s="544"/>
      <c r="AF15" s="544"/>
      <c r="AG15" s="544"/>
      <c r="AH15" s="544"/>
      <c r="AI15" s="544"/>
      <c r="AJ15" s="544"/>
      <c r="AK15" s="544"/>
      <c r="AL15" s="544"/>
      <c r="AM15" s="544"/>
      <c r="AN15" s="544"/>
      <c r="AO15" s="544"/>
      <c r="AP15" s="544"/>
      <c r="AQ15" s="544"/>
      <c r="AR15" s="544"/>
      <c r="AS15" s="563"/>
      <c r="AT15" s="565"/>
      <c r="AU15" s="2291"/>
      <c r="AV15" s="2288"/>
    </row>
    <row r="16" spans="1:56" ht="16.5" thickTop="1" thickBot="1">
      <c r="A16" s="546"/>
      <c r="B16" s="412"/>
      <c r="C16" s="2227" t="s">
        <v>352</v>
      </c>
      <c r="D16" s="2198"/>
      <c r="E16" s="2198"/>
      <c r="F16" s="2198"/>
      <c r="G16" s="2199"/>
      <c r="H16" s="2251">
        <f>'Diagnóstico de la Población'!K14</f>
        <v>0</v>
      </c>
      <c r="I16" s="2199"/>
      <c r="J16" s="2251" t="str">
        <f>IFERROR(+E45,"")</f>
        <v/>
      </c>
      <c r="K16" s="2199"/>
      <c r="L16" s="1041"/>
      <c r="M16" s="2248" t="s">
        <v>214</v>
      </c>
      <c r="N16" s="2249"/>
      <c r="O16" s="2249"/>
      <c r="P16" s="2248" t="s">
        <v>355</v>
      </c>
      <c r="Q16" s="2249"/>
      <c r="R16" s="58"/>
      <c r="S16" s="2267">
        <f>R16+R17</f>
        <v>0</v>
      </c>
      <c r="T16" s="2279"/>
      <c r="U16" s="566"/>
      <c r="V16" s="2281" t="s">
        <v>214</v>
      </c>
      <c r="W16" s="1964"/>
      <c r="X16" s="1964"/>
      <c r="Y16" s="1965"/>
      <c r="Z16" s="2282"/>
      <c r="AA16" s="1965"/>
      <c r="AB16" s="544"/>
      <c r="AC16" s="544"/>
      <c r="AD16" s="544"/>
      <c r="AE16" s="544"/>
      <c r="AF16" s="544"/>
      <c r="AG16" s="544"/>
      <c r="AH16" s="544"/>
      <c r="AI16" s="544"/>
      <c r="AJ16" s="544"/>
      <c r="AK16" s="544"/>
      <c r="AL16" s="544"/>
      <c r="AM16" s="544"/>
      <c r="AN16" s="544"/>
      <c r="AO16" s="544"/>
      <c r="AP16" s="544"/>
      <c r="AQ16" s="544"/>
      <c r="AR16" s="544"/>
      <c r="AS16" s="563"/>
      <c r="AT16" s="565"/>
      <c r="AU16" s="2291"/>
      <c r="AV16" s="2288"/>
    </row>
    <row r="17" spans="1:56" ht="16.5" thickTop="1" thickBot="1">
      <c r="A17" s="546"/>
      <c r="B17" s="412"/>
      <c r="C17" s="2227" t="s">
        <v>354</v>
      </c>
      <c r="D17" s="2198"/>
      <c r="E17" s="2198"/>
      <c r="F17" s="2198"/>
      <c r="G17" s="2199"/>
      <c r="H17" s="2266" t="str">
        <f>'Diagnóstico de la Población'!K16</f>
        <v/>
      </c>
      <c r="I17" s="2199"/>
      <c r="J17" s="2266" t="str">
        <f t="shared" ref="J17:J18" si="0">H17</f>
        <v/>
      </c>
      <c r="K17" s="2199"/>
      <c r="L17" s="1041"/>
      <c r="M17" s="2249"/>
      <c r="N17" s="2249"/>
      <c r="O17" s="2249"/>
      <c r="P17" s="2248" t="s">
        <v>357</v>
      </c>
      <c r="Q17" s="2249"/>
      <c r="R17" s="58"/>
      <c r="S17" s="2245"/>
      <c r="T17" s="2280"/>
      <c r="U17" s="566"/>
      <c r="V17" s="2268" t="s">
        <v>356</v>
      </c>
      <c r="W17" s="1964"/>
      <c r="X17" s="1964"/>
      <c r="Y17" s="1965"/>
      <c r="Z17" s="2283"/>
      <c r="AA17" s="2284"/>
      <c r="AB17" s="544"/>
      <c r="AC17" s="544"/>
      <c r="AD17" s="544"/>
      <c r="AE17" s="544"/>
      <c r="AF17" s="544"/>
      <c r="AG17" s="544"/>
      <c r="AH17" s="544"/>
      <c r="AI17" s="544"/>
      <c r="AJ17" s="544"/>
      <c r="AK17" s="544"/>
      <c r="AL17" s="544"/>
      <c r="AM17" s="544"/>
      <c r="AN17" s="544"/>
      <c r="AO17" s="544"/>
      <c r="AP17" s="544"/>
      <c r="AQ17" s="544"/>
      <c r="AR17" s="544"/>
      <c r="AS17" s="563"/>
      <c r="AT17" s="565"/>
      <c r="AU17" s="2291"/>
      <c r="AV17" s="2288"/>
    </row>
    <row r="18" spans="1:56" ht="16.5" thickTop="1" thickBot="1">
      <c r="A18" s="546"/>
      <c r="B18" s="412"/>
      <c r="C18" s="2227" t="s">
        <v>1201</v>
      </c>
      <c r="D18" s="2198"/>
      <c r="E18" s="2198"/>
      <c r="F18" s="2198"/>
      <c r="G18" s="2199"/>
      <c r="H18" s="2252" t="str">
        <f>IF('Diagnóstico de la Población'!K18=0,"",'Diagnóstico de la Población'!K18)</f>
        <v/>
      </c>
      <c r="I18" s="2199"/>
      <c r="J18" s="2252" t="str">
        <f t="shared" si="0"/>
        <v/>
      </c>
      <c r="K18" s="2199"/>
      <c r="L18" s="1041"/>
      <c r="M18" s="2248" t="s">
        <v>215</v>
      </c>
      <c r="N18" s="2249"/>
      <c r="O18" s="2249"/>
      <c r="P18" s="2248" t="s">
        <v>355</v>
      </c>
      <c r="Q18" s="2249"/>
      <c r="R18" s="58"/>
      <c r="S18" s="2254">
        <f>R18+R19</f>
        <v>0</v>
      </c>
      <c r="T18" s="2279"/>
      <c r="U18" s="566"/>
      <c r="V18" s="2268" t="s">
        <v>358</v>
      </c>
      <c r="W18" s="1964"/>
      <c r="X18" s="1964"/>
      <c r="Y18" s="1965"/>
      <c r="Z18" s="2283"/>
      <c r="AA18" s="2284"/>
      <c r="AB18" s="544"/>
      <c r="AC18" s="544"/>
      <c r="AD18" s="544"/>
      <c r="AE18" s="544"/>
      <c r="AF18" s="544"/>
      <c r="AG18" s="544"/>
      <c r="AH18" s="544"/>
      <c r="AI18" s="544"/>
      <c r="AJ18" s="544"/>
      <c r="AK18" s="544"/>
      <c r="AL18" s="544"/>
      <c r="AM18" s="544"/>
      <c r="AN18" s="544"/>
      <c r="AO18" s="544"/>
      <c r="AP18" s="544"/>
      <c r="AQ18" s="544"/>
      <c r="AR18" s="544"/>
      <c r="AS18" s="563"/>
      <c r="AT18" s="565"/>
      <c r="AU18" s="2291"/>
      <c r="AV18" s="2288"/>
    </row>
    <row r="19" spans="1:56" ht="16.5" thickTop="1" thickBot="1">
      <c r="A19" s="546"/>
      <c r="B19" s="412"/>
      <c r="C19" s="2261" t="s">
        <v>359</v>
      </c>
      <c r="D19" s="2198"/>
      <c r="E19" s="2198"/>
      <c r="F19" s="2198"/>
      <c r="G19" s="2199"/>
      <c r="H19" s="2253">
        <f>'Diagnóstico de la Población'!R57</f>
        <v>0</v>
      </c>
      <c r="I19" s="2199"/>
      <c r="J19" s="2253" t="str">
        <f>IFERROR(J23*J15,"")</f>
        <v/>
      </c>
      <c r="K19" s="2199"/>
      <c r="L19" s="1041"/>
      <c r="M19" s="2249"/>
      <c r="N19" s="2249"/>
      <c r="O19" s="2249"/>
      <c r="P19" s="2248" t="s">
        <v>357</v>
      </c>
      <c r="Q19" s="2249"/>
      <c r="R19" s="58"/>
      <c r="S19" s="2245"/>
      <c r="T19" s="2280"/>
      <c r="U19" s="566"/>
      <c r="V19" s="2281" t="s">
        <v>215</v>
      </c>
      <c r="W19" s="1964"/>
      <c r="X19" s="1964"/>
      <c r="Y19" s="1965"/>
      <c r="Z19" s="2285"/>
      <c r="AA19" s="2286"/>
      <c r="AB19" s="544"/>
      <c r="AC19" s="544"/>
      <c r="AD19" s="544"/>
      <c r="AE19" s="544"/>
      <c r="AF19" s="544"/>
      <c r="AG19" s="544"/>
      <c r="AH19" s="544"/>
      <c r="AI19" s="544"/>
      <c r="AJ19" s="544"/>
      <c r="AK19" s="544"/>
      <c r="AL19" s="544"/>
      <c r="AM19" s="544"/>
      <c r="AN19" s="544"/>
      <c r="AO19" s="544"/>
      <c r="AP19" s="544"/>
      <c r="AQ19" s="544"/>
      <c r="AR19" s="544"/>
      <c r="AS19" s="563"/>
      <c r="AT19" s="565"/>
      <c r="AU19" s="2291"/>
      <c r="AV19" s="2288"/>
    </row>
    <row r="20" spans="1:56" ht="16.5" thickTop="1" thickBot="1">
      <c r="A20" s="546"/>
      <c r="B20" s="412"/>
      <c r="C20" s="2227" t="s">
        <v>360</v>
      </c>
      <c r="D20" s="2198"/>
      <c r="E20" s="2198"/>
      <c r="F20" s="2198"/>
      <c r="G20" s="2199"/>
      <c r="H20" s="2250">
        <f>'Diagnóstico de la Población'!T57</f>
        <v>0</v>
      </c>
      <c r="I20" s="2199"/>
      <c r="J20" s="2253" t="str">
        <f>IFERROR(J15-J19,"")</f>
        <v/>
      </c>
      <c r="K20" s="2199"/>
      <c r="L20" s="1041"/>
      <c r="M20" s="2248" t="s">
        <v>216</v>
      </c>
      <c r="N20" s="2249"/>
      <c r="O20" s="2249"/>
      <c r="P20" s="2248" t="s">
        <v>355</v>
      </c>
      <c r="Q20" s="2249"/>
      <c r="R20" s="58"/>
      <c r="S20" s="2254">
        <f>R20+R21</f>
        <v>0</v>
      </c>
      <c r="T20" s="2279"/>
      <c r="U20" s="566"/>
      <c r="V20" s="2268" t="s">
        <v>356</v>
      </c>
      <c r="W20" s="1964"/>
      <c r="X20" s="1964"/>
      <c r="Y20" s="1965"/>
      <c r="Z20" s="2283"/>
      <c r="AA20" s="2284"/>
      <c r="AB20" s="544"/>
      <c r="AC20" s="544"/>
      <c r="AD20" s="544"/>
      <c r="AE20" s="544"/>
      <c r="AF20" s="544"/>
      <c r="AG20" s="544"/>
      <c r="AH20" s="544"/>
      <c r="AI20" s="544"/>
      <c r="AJ20" s="544"/>
      <c r="AK20" s="544"/>
      <c r="AL20" s="544"/>
      <c r="AM20" s="544"/>
      <c r="AN20" s="544"/>
      <c r="AO20" s="544"/>
      <c r="AP20" s="544"/>
      <c r="AQ20" s="544"/>
      <c r="AR20" s="544"/>
      <c r="AS20" s="563"/>
      <c r="AT20" s="565"/>
      <c r="AU20" s="2291"/>
      <c r="AV20" s="2288"/>
    </row>
    <row r="21" spans="1:56" ht="16.5" thickTop="1" thickBot="1">
      <c r="A21" s="546"/>
      <c r="B21" s="412"/>
      <c r="C21" s="2227" t="s">
        <v>361</v>
      </c>
      <c r="D21" s="2198"/>
      <c r="E21" s="2198"/>
      <c r="F21" s="2198"/>
      <c r="G21" s="2199"/>
      <c r="H21" s="2250">
        <f>'Diagnóstico de la Población'!L57</f>
        <v>0</v>
      </c>
      <c r="I21" s="2199"/>
      <c r="J21" s="2251" t="str">
        <f>IFERROR(J16*J23,"")</f>
        <v/>
      </c>
      <c r="K21" s="2199"/>
      <c r="L21" s="1041"/>
      <c r="M21" s="2249"/>
      <c r="N21" s="2249"/>
      <c r="O21" s="2249"/>
      <c r="P21" s="2248" t="s">
        <v>357</v>
      </c>
      <c r="Q21" s="2249"/>
      <c r="R21" s="58"/>
      <c r="S21" s="2245"/>
      <c r="T21" s="2280"/>
      <c r="U21" s="566"/>
      <c r="V21" s="2268" t="s">
        <v>358</v>
      </c>
      <c r="W21" s="1964"/>
      <c r="X21" s="1964"/>
      <c r="Y21" s="1965"/>
      <c r="Z21" s="2283"/>
      <c r="AA21" s="2284"/>
      <c r="AB21" s="544"/>
      <c r="AC21" s="544"/>
      <c r="AD21" s="544"/>
      <c r="AE21" s="544"/>
      <c r="AF21" s="544"/>
      <c r="AG21" s="544"/>
      <c r="AH21" s="544"/>
      <c r="AI21" s="544"/>
      <c r="AJ21" s="544"/>
      <c r="AK21" s="544"/>
      <c r="AL21" s="544"/>
      <c r="AM21" s="544"/>
      <c r="AN21" s="544"/>
      <c r="AO21" s="544"/>
      <c r="AP21" s="544"/>
      <c r="AQ21" s="544"/>
      <c r="AR21" s="544"/>
      <c r="AS21" s="563"/>
      <c r="AT21" s="565"/>
      <c r="AU21" s="2291"/>
      <c r="AV21" s="2288"/>
    </row>
    <row r="22" spans="1:56" ht="16.5" thickTop="1" thickBot="1">
      <c r="A22" s="546"/>
      <c r="B22" s="412"/>
      <c r="C22" s="2227" t="s">
        <v>362</v>
      </c>
      <c r="D22" s="2198"/>
      <c r="E22" s="2198"/>
      <c r="F22" s="2198"/>
      <c r="G22" s="2199"/>
      <c r="H22" s="2250">
        <f>'Diagnóstico de la Población'!N57</f>
        <v>0</v>
      </c>
      <c r="I22" s="2199"/>
      <c r="J22" s="2251" t="str">
        <f>IFERROR(J16-J21,"")</f>
        <v/>
      </c>
      <c r="K22" s="2199"/>
      <c r="L22" s="1041"/>
      <c r="M22" s="2248" t="s">
        <v>217</v>
      </c>
      <c r="N22" s="2249"/>
      <c r="O22" s="2249"/>
      <c r="P22" s="2248" t="s">
        <v>355</v>
      </c>
      <c r="Q22" s="2249"/>
      <c r="R22" s="58"/>
      <c r="S22" s="2254">
        <f>R22+R23</f>
        <v>0</v>
      </c>
      <c r="T22" s="2279"/>
      <c r="U22" s="566"/>
      <c r="V22" s="2281" t="s">
        <v>216</v>
      </c>
      <c r="W22" s="1964"/>
      <c r="X22" s="1964"/>
      <c r="Y22" s="1965"/>
      <c r="Z22" s="2285"/>
      <c r="AA22" s="2286"/>
      <c r="AB22" s="544"/>
      <c r="AC22" s="544"/>
      <c r="AD22" s="544"/>
      <c r="AE22" s="544"/>
      <c r="AF22" s="544"/>
      <c r="AG22" s="544"/>
      <c r="AH22" s="544"/>
      <c r="AI22" s="544"/>
      <c r="AJ22" s="544"/>
      <c r="AK22" s="544"/>
      <c r="AL22" s="544"/>
      <c r="AM22" s="544"/>
      <c r="AN22" s="544"/>
      <c r="AO22" s="544"/>
      <c r="AP22" s="544"/>
      <c r="AQ22" s="544"/>
      <c r="AR22" s="567"/>
      <c r="AS22" s="568"/>
      <c r="AT22" s="565"/>
      <c r="AU22" s="2291"/>
      <c r="AV22" s="2288"/>
    </row>
    <row r="23" spans="1:56" ht="16.5" thickTop="1" thickBot="1">
      <c r="A23" s="546"/>
      <c r="B23" s="412"/>
      <c r="C23" s="2227" t="s">
        <v>363</v>
      </c>
      <c r="D23" s="2198"/>
      <c r="E23" s="2198"/>
      <c r="F23" s="2198"/>
      <c r="G23" s="2199"/>
      <c r="H23" s="2241" t="str">
        <f>IFERROR(H19/H15,"")</f>
        <v/>
      </c>
      <c r="I23" s="2199"/>
      <c r="J23" s="2237"/>
      <c r="K23" s="2238"/>
      <c r="L23" s="1041"/>
      <c r="M23" s="2249"/>
      <c r="N23" s="2249"/>
      <c r="O23" s="2249"/>
      <c r="P23" s="2248" t="s">
        <v>357</v>
      </c>
      <c r="Q23" s="2249"/>
      <c r="R23" s="58"/>
      <c r="S23" s="2245"/>
      <c r="T23" s="2280"/>
      <c r="U23" s="566"/>
      <c r="V23" s="2268" t="s">
        <v>356</v>
      </c>
      <c r="W23" s="1964"/>
      <c r="X23" s="1964"/>
      <c r="Y23" s="1965"/>
      <c r="Z23" s="2283"/>
      <c r="AA23" s="2284"/>
      <c r="AB23" s="544"/>
      <c r="AC23" s="544"/>
      <c r="AD23" s="544"/>
      <c r="AE23" s="544"/>
      <c r="AF23" s="544"/>
      <c r="AG23" s="544"/>
      <c r="AH23" s="544"/>
      <c r="AI23" s="544"/>
      <c r="AJ23" s="544"/>
      <c r="AK23" s="544"/>
      <c r="AL23" s="544"/>
      <c r="AM23" s="544"/>
      <c r="AN23" s="544"/>
      <c r="AO23" s="544"/>
      <c r="AP23" s="544"/>
      <c r="AQ23" s="544"/>
      <c r="AR23" s="567"/>
      <c r="AS23" s="568"/>
      <c r="AT23" s="565"/>
      <c r="AU23" s="2291"/>
      <c r="AV23" s="2288"/>
    </row>
    <row r="24" spans="1:56" ht="16.5" thickTop="1" thickBot="1">
      <c r="A24" s="546"/>
      <c r="B24" s="412"/>
      <c r="C24" s="2227" t="s">
        <v>364</v>
      </c>
      <c r="D24" s="2198"/>
      <c r="E24" s="2198"/>
      <c r="F24" s="2198"/>
      <c r="G24" s="2199"/>
      <c r="H24" s="2242"/>
      <c r="I24" s="2243"/>
      <c r="J24" s="2237"/>
      <c r="K24" s="2238"/>
      <c r="L24" s="1041"/>
      <c r="M24" s="2248" t="s">
        <v>218</v>
      </c>
      <c r="N24" s="2249"/>
      <c r="O24" s="2249"/>
      <c r="P24" s="2248" t="s">
        <v>355</v>
      </c>
      <c r="Q24" s="2249"/>
      <c r="R24" s="58"/>
      <c r="S24" s="2254">
        <f>R24+R25</f>
        <v>0</v>
      </c>
      <c r="T24" s="2279"/>
      <c r="U24" s="566"/>
      <c r="V24" s="2268" t="s">
        <v>358</v>
      </c>
      <c r="W24" s="1964"/>
      <c r="X24" s="1964"/>
      <c r="Y24" s="1965"/>
      <c r="Z24" s="2283"/>
      <c r="AA24" s="2284"/>
      <c r="AB24" s="544"/>
      <c r="AC24" s="544"/>
      <c r="AD24" s="544"/>
      <c r="AE24" s="544"/>
      <c r="AF24" s="544"/>
      <c r="AG24" s="544"/>
      <c r="AH24" s="544"/>
      <c r="AI24" s="544"/>
      <c r="AJ24" s="544"/>
      <c r="AK24" s="544"/>
      <c r="AL24" s="544"/>
      <c r="AM24" s="544"/>
      <c r="AN24" s="544"/>
      <c r="AO24" s="544"/>
      <c r="AP24" s="544"/>
      <c r="AQ24" s="544"/>
      <c r="AR24" s="567"/>
      <c r="AS24" s="568"/>
      <c r="AT24" s="565"/>
      <c r="AU24" s="2291"/>
      <c r="AV24" s="2288"/>
    </row>
    <row r="25" spans="1:56" ht="16.5" thickTop="1" thickBot="1">
      <c r="A25" s="546"/>
      <c r="B25" s="412"/>
      <c r="C25" s="2227" t="s">
        <v>365</v>
      </c>
      <c r="D25" s="2198"/>
      <c r="E25" s="2198"/>
      <c r="F25" s="2198"/>
      <c r="G25" s="2199"/>
      <c r="H25" s="2242"/>
      <c r="I25" s="2243"/>
      <c r="J25" s="2237"/>
      <c r="K25" s="2238"/>
      <c r="L25" s="1041"/>
      <c r="M25" s="2249"/>
      <c r="N25" s="2249"/>
      <c r="O25" s="2249"/>
      <c r="P25" s="2248" t="s">
        <v>357</v>
      </c>
      <c r="Q25" s="2249"/>
      <c r="R25" s="58"/>
      <c r="S25" s="2245"/>
      <c r="T25" s="2280"/>
      <c r="U25" s="566"/>
      <c r="V25" s="2281" t="s">
        <v>217</v>
      </c>
      <c r="W25" s="1964"/>
      <c r="X25" s="1964"/>
      <c r="Y25" s="1965"/>
      <c r="Z25" s="2285"/>
      <c r="AA25" s="2286"/>
      <c r="AB25" s="544"/>
      <c r="AC25" s="544"/>
      <c r="AD25" s="544"/>
      <c r="AE25" s="544"/>
      <c r="AF25" s="544"/>
      <c r="AG25" s="544"/>
      <c r="AH25" s="544"/>
      <c r="AI25" s="544"/>
      <c r="AJ25" s="544"/>
      <c r="AK25" s="544"/>
      <c r="AL25" s="544"/>
      <c r="AM25" s="544"/>
      <c r="AN25" s="544"/>
      <c r="AO25" s="544"/>
      <c r="AP25" s="544"/>
      <c r="AQ25" s="544"/>
      <c r="AR25" s="567"/>
      <c r="AS25" s="568"/>
      <c r="AT25" s="565"/>
      <c r="AU25" s="2291"/>
      <c r="AV25" s="2288"/>
    </row>
    <row r="26" spans="1:56" ht="16.5" thickTop="1" thickBot="1">
      <c r="A26" s="546"/>
      <c r="B26" s="412"/>
      <c r="C26" s="2227" t="s">
        <v>366</v>
      </c>
      <c r="D26" s="2198"/>
      <c r="E26" s="2198"/>
      <c r="F26" s="2198"/>
      <c r="G26" s="2199"/>
      <c r="H26" s="2246"/>
      <c r="I26" s="2247"/>
      <c r="J26" s="2237"/>
      <c r="K26" s="2238"/>
      <c r="L26" s="1041"/>
      <c r="M26" s="2244" t="s">
        <v>266</v>
      </c>
      <c r="N26" s="2245"/>
      <c r="O26" s="2245"/>
      <c r="P26" s="2295"/>
      <c r="Q26" s="2245"/>
      <c r="R26" s="569"/>
      <c r="S26" s="1040">
        <f>SUM(S16:S25)</f>
        <v>0</v>
      </c>
      <c r="T26" s="1040">
        <f>SUM(T16:T25)</f>
        <v>0</v>
      </c>
      <c r="U26" s="566"/>
      <c r="V26" s="2268" t="s">
        <v>356</v>
      </c>
      <c r="W26" s="1964"/>
      <c r="X26" s="1964"/>
      <c r="Y26" s="1965"/>
      <c r="Z26" s="2283"/>
      <c r="AA26" s="2284"/>
      <c r="AB26" s="544"/>
      <c r="AC26" s="544"/>
      <c r="AD26" s="544"/>
      <c r="AE26" s="544"/>
      <c r="AF26" s="544"/>
      <c r="AG26" s="544"/>
      <c r="AH26" s="544"/>
      <c r="AI26" s="544"/>
      <c r="AJ26" s="544"/>
      <c r="AK26" s="544"/>
      <c r="AL26" s="544"/>
      <c r="AM26" s="544"/>
      <c r="AN26" s="544"/>
      <c r="AO26" s="544"/>
      <c r="AP26" s="544"/>
      <c r="AQ26" s="544"/>
      <c r="AR26" s="567"/>
      <c r="AS26" s="568"/>
      <c r="AT26" s="565"/>
      <c r="AU26" s="2291"/>
      <c r="AV26" s="2288"/>
    </row>
    <row r="27" spans="1:56" ht="16.5" thickTop="1" thickBot="1">
      <c r="A27" s="546"/>
      <c r="B27" s="412"/>
      <c r="C27" s="2227" t="s">
        <v>1211</v>
      </c>
      <c r="D27" s="2198"/>
      <c r="E27" s="2198"/>
      <c r="F27" s="2198"/>
      <c r="G27" s="2199"/>
      <c r="H27" s="2228"/>
      <c r="I27" s="2229"/>
      <c r="J27" s="2228"/>
      <c r="K27" s="2229"/>
      <c r="L27" s="1041"/>
      <c r="M27" s="417"/>
      <c r="N27" s="417"/>
      <c r="O27" s="417"/>
      <c r="P27" s="417"/>
      <c r="Q27" s="417"/>
      <c r="R27" s="417"/>
      <c r="S27" s="417"/>
      <c r="T27" s="570"/>
      <c r="U27" s="544"/>
      <c r="V27" s="2268" t="s">
        <v>358</v>
      </c>
      <c r="W27" s="1964"/>
      <c r="X27" s="1964"/>
      <c r="Y27" s="1965"/>
      <c r="Z27" s="2283"/>
      <c r="AA27" s="2284"/>
      <c r="AB27" s="544"/>
      <c r="AC27" s="544"/>
      <c r="AD27" s="544"/>
      <c r="AE27" s="544"/>
      <c r="AF27" s="544"/>
      <c r="AG27" s="544"/>
      <c r="AH27" s="544"/>
      <c r="AI27" s="544"/>
      <c r="AJ27" s="544"/>
      <c r="AK27" s="544"/>
      <c r="AL27" s="544"/>
      <c r="AM27" s="544"/>
      <c r="AN27" s="544"/>
      <c r="AO27" s="544"/>
      <c r="AP27" s="544"/>
      <c r="AQ27" s="544"/>
      <c r="AR27" s="567"/>
      <c r="AS27" s="568"/>
      <c r="AT27" s="565"/>
      <c r="AU27" s="2291"/>
      <c r="AV27" s="2288"/>
    </row>
    <row r="28" spans="1:56" ht="16.5" thickTop="1" thickBot="1">
      <c r="A28" s="546"/>
      <c r="B28" s="412"/>
      <c r="C28" s="2227" t="s">
        <v>1212</v>
      </c>
      <c r="D28" s="2198"/>
      <c r="E28" s="2198"/>
      <c r="F28" s="2198"/>
      <c r="G28" s="2199"/>
      <c r="H28" s="2228"/>
      <c r="I28" s="2229"/>
      <c r="J28" s="2228"/>
      <c r="K28" s="2229"/>
      <c r="L28" s="1041"/>
      <c r="M28" s="545"/>
      <c r="N28" s="545"/>
      <c r="O28" s="545"/>
      <c r="P28" s="545"/>
      <c r="Q28" s="545"/>
      <c r="R28" s="545"/>
      <c r="S28" s="545"/>
      <c r="T28" s="571"/>
      <c r="U28" s="544"/>
      <c r="V28" s="2281" t="s">
        <v>218</v>
      </c>
      <c r="W28" s="1964"/>
      <c r="X28" s="1964"/>
      <c r="Y28" s="1965"/>
      <c r="Z28" s="2293"/>
      <c r="AA28" s="2294"/>
      <c r="AB28" s="544"/>
      <c r="AC28" s="544"/>
      <c r="AD28" s="544"/>
      <c r="AE28" s="544"/>
      <c r="AF28" s="544"/>
      <c r="AG28" s="544"/>
      <c r="AH28" s="544"/>
      <c r="AI28" s="544"/>
      <c r="AJ28" s="544"/>
      <c r="AK28" s="544"/>
      <c r="AL28" s="544"/>
      <c r="AM28" s="544"/>
      <c r="AN28" s="544"/>
      <c r="AO28" s="544"/>
      <c r="AP28" s="544"/>
      <c r="AQ28" s="544"/>
      <c r="AR28" s="567"/>
      <c r="AS28" s="568"/>
      <c r="AT28" s="565"/>
      <c r="AU28" s="2291"/>
      <c r="AV28" s="2288"/>
    </row>
    <row r="29" spans="1:56" ht="16.5" customHeight="1" thickTop="1" thickBot="1">
      <c r="A29" s="546"/>
      <c r="B29" s="412"/>
      <c r="C29" s="2227" t="s">
        <v>367</v>
      </c>
      <c r="D29" s="2198"/>
      <c r="E29" s="2198"/>
      <c r="F29" s="2198"/>
      <c r="G29" s="2199"/>
      <c r="H29" s="2228"/>
      <c r="I29" s="2229"/>
      <c r="J29" s="2228"/>
      <c r="K29" s="2229"/>
      <c r="L29" s="545"/>
      <c r="M29" s="545"/>
      <c r="N29" s="545"/>
      <c r="O29" s="545"/>
      <c r="P29" s="545"/>
      <c r="Q29" s="545"/>
      <c r="R29" s="545"/>
      <c r="S29" s="545"/>
      <c r="T29" s="1041"/>
      <c r="U29" s="545"/>
      <c r="V29" s="2268" t="s">
        <v>356</v>
      </c>
      <c r="W29" s="1964"/>
      <c r="X29" s="1964"/>
      <c r="Y29" s="1965"/>
      <c r="Z29" s="2283"/>
      <c r="AA29" s="2284"/>
      <c r="AB29" s="544"/>
      <c r="AC29" s="544"/>
      <c r="AD29" s="544"/>
      <c r="AE29" s="544"/>
      <c r="AF29" s="544"/>
      <c r="AG29" s="544"/>
      <c r="AH29" s="544"/>
      <c r="AI29" s="544"/>
      <c r="AJ29" s="544"/>
      <c r="AK29" s="544"/>
      <c r="AL29" s="544"/>
      <c r="AM29" s="544"/>
      <c r="AN29" s="544"/>
      <c r="AO29" s="544"/>
      <c r="AP29" s="544"/>
      <c r="AQ29" s="544"/>
      <c r="AR29" s="567"/>
      <c r="AS29" s="568"/>
      <c r="AT29" s="565"/>
      <c r="AU29" s="2291"/>
      <c r="AV29" s="2288"/>
    </row>
    <row r="30" spans="1:56" ht="16.5" thickTop="1" thickBot="1">
      <c r="A30" s="546"/>
      <c r="B30" s="412"/>
      <c r="C30" s="2227" t="s">
        <v>368</v>
      </c>
      <c r="D30" s="2198"/>
      <c r="E30" s="2198"/>
      <c r="F30" s="2198"/>
      <c r="G30" s="2199"/>
      <c r="H30" s="2228"/>
      <c r="I30" s="2229"/>
      <c r="J30" s="2228"/>
      <c r="K30" s="2229"/>
      <c r="L30" s="545"/>
      <c r="M30" s="545"/>
      <c r="N30" s="545"/>
      <c r="O30" s="545"/>
      <c r="P30" s="545"/>
      <c r="Q30" s="545"/>
      <c r="R30" s="545"/>
      <c r="S30" s="545"/>
      <c r="T30" s="1041"/>
      <c r="U30" s="544"/>
      <c r="V30" s="2268" t="s">
        <v>358</v>
      </c>
      <c r="W30" s="1964"/>
      <c r="X30" s="1964"/>
      <c r="Y30" s="1965"/>
      <c r="Z30" s="2283"/>
      <c r="AA30" s="2284"/>
      <c r="AB30" s="544"/>
      <c r="AC30" s="544"/>
      <c r="AD30" s="544"/>
      <c r="AE30" s="544"/>
      <c r="AF30" s="544"/>
      <c r="AG30" s="544"/>
      <c r="AH30" s="544"/>
      <c r="AI30" s="544"/>
      <c r="AJ30" s="544"/>
      <c r="AK30" s="544"/>
      <c r="AL30" s="544"/>
      <c r="AM30" s="544"/>
      <c r="AN30" s="544"/>
      <c r="AO30" s="544"/>
      <c r="AP30" s="544"/>
      <c r="AQ30" s="544"/>
      <c r="AR30" s="567"/>
      <c r="AS30" s="568"/>
      <c r="AT30" s="565"/>
      <c r="AU30" s="2291"/>
      <c r="AV30" s="2288"/>
    </row>
    <row r="31" spans="1:56" ht="16.5" thickTop="1" thickBot="1">
      <c r="A31" s="546"/>
      <c r="B31" s="412"/>
      <c r="C31" s="2227" t="s">
        <v>1203</v>
      </c>
      <c r="D31" s="2198"/>
      <c r="E31" s="2198"/>
      <c r="F31" s="2198"/>
      <c r="G31" s="2199"/>
      <c r="H31" s="2239"/>
      <c r="I31" s="2240"/>
      <c r="J31" s="2237"/>
      <c r="K31" s="2238"/>
      <c r="L31" s="545"/>
      <c r="M31" s="545"/>
      <c r="N31" s="545"/>
      <c r="O31" s="545"/>
      <c r="P31" s="545"/>
      <c r="Q31" s="545"/>
      <c r="R31" s="545"/>
      <c r="S31" s="545"/>
      <c r="T31" s="1041"/>
      <c r="U31" s="544"/>
      <c r="V31" s="544"/>
      <c r="W31" s="544"/>
      <c r="X31" s="544"/>
      <c r="Y31" s="544"/>
      <c r="Z31" s="544"/>
      <c r="AA31" s="566"/>
      <c r="AB31" s="544"/>
      <c r="AC31" s="544"/>
      <c r="AD31" s="544"/>
      <c r="AE31" s="544"/>
      <c r="AF31" s="544"/>
      <c r="AG31" s="544"/>
      <c r="AH31" s="544"/>
      <c r="AI31" s="544"/>
      <c r="AJ31" s="544"/>
      <c r="AK31" s="544"/>
      <c r="AL31" s="544"/>
      <c r="AM31" s="544"/>
      <c r="AN31" s="544"/>
      <c r="AO31" s="544"/>
      <c r="AP31" s="544"/>
      <c r="AQ31" s="544"/>
      <c r="AR31" s="544"/>
      <c r="AS31" s="563"/>
      <c r="AT31" s="556"/>
      <c r="AU31" s="2291"/>
      <c r="AV31" s="2288"/>
      <c r="BB31" s="6"/>
      <c r="BD31" s="4"/>
    </row>
    <row r="32" spans="1:56" ht="16.5" thickTop="1" thickBot="1">
      <c r="A32" s="546"/>
      <c r="B32" s="412"/>
      <c r="C32" s="2227" t="s">
        <v>1204</v>
      </c>
      <c r="D32" s="2198"/>
      <c r="E32" s="2198"/>
      <c r="F32" s="2198"/>
      <c r="G32" s="2199"/>
      <c r="H32" s="2239"/>
      <c r="I32" s="2240"/>
      <c r="J32" s="2239"/>
      <c r="K32" s="2240"/>
      <c r="L32" s="545"/>
      <c r="M32" s="545"/>
      <c r="N32" s="545"/>
      <c r="O32" s="545"/>
      <c r="P32" s="545"/>
      <c r="Q32" s="545"/>
      <c r="R32" s="545"/>
      <c r="S32" s="545"/>
      <c r="T32" s="1041"/>
      <c r="U32" s="545"/>
      <c r="V32" s="545"/>
      <c r="W32" s="545"/>
      <c r="X32" s="545"/>
      <c r="Y32" s="545"/>
      <c r="Z32" s="545"/>
      <c r="AA32" s="566"/>
      <c r="AB32" s="544"/>
      <c r="AC32" s="544"/>
      <c r="AD32" s="544"/>
      <c r="AE32" s="544"/>
      <c r="AF32" s="544"/>
      <c r="AG32" s="544"/>
      <c r="AH32" s="544"/>
      <c r="AI32" s="572"/>
      <c r="AJ32" s="544"/>
      <c r="AK32" s="566"/>
      <c r="AL32" s="544"/>
      <c r="AM32" s="544"/>
      <c r="AN32" s="544"/>
      <c r="AO32" s="544"/>
      <c r="AP32" s="544"/>
      <c r="AQ32" s="544"/>
      <c r="AR32" s="544"/>
      <c r="AS32" s="563"/>
      <c r="AT32" s="556"/>
      <c r="AU32" s="2291"/>
      <c r="AV32" s="2288"/>
      <c r="AW32" s="4"/>
      <c r="AX32" s="4"/>
      <c r="AY32" s="4"/>
      <c r="AZ32" s="4"/>
      <c r="BA32" s="4"/>
      <c r="BD32" s="4"/>
    </row>
    <row r="33" spans="1:56" ht="16.5" thickTop="1" thickBot="1">
      <c r="A33" s="572"/>
      <c r="B33" s="412"/>
      <c r="C33" s="2227" t="s">
        <v>369</v>
      </c>
      <c r="D33" s="2198"/>
      <c r="E33" s="2198"/>
      <c r="F33" s="2198"/>
      <c r="G33" s="2199"/>
      <c r="H33" s="2228"/>
      <c r="I33" s="2229"/>
      <c r="J33" s="2228"/>
      <c r="K33" s="2229"/>
      <c r="L33" s="545"/>
      <c r="M33" s="545"/>
      <c r="N33" s="545"/>
      <c r="O33" s="545"/>
      <c r="P33" s="545"/>
      <c r="Q33" s="545"/>
      <c r="R33" s="545"/>
      <c r="S33" s="545"/>
      <c r="T33" s="1041"/>
      <c r="U33" s="545"/>
      <c r="V33" s="545"/>
      <c r="W33" s="545"/>
      <c r="X33" s="545"/>
      <c r="Y33" s="545"/>
      <c r="Z33" s="545"/>
      <c r="AA33" s="566"/>
      <c r="AB33" s="544"/>
      <c r="AC33" s="544"/>
      <c r="AD33" s="544"/>
      <c r="AE33" s="544"/>
      <c r="AF33" s="544"/>
      <c r="AG33" s="544"/>
      <c r="AH33" s="544"/>
      <c r="AI33" s="544"/>
      <c r="AJ33" s="544"/>
      <c r="AK33" s="544"/>
      <c r="AL33" s="544"/>
      <c r="AM33" s="544"/>
      <c r="AN33" s="544"/>
      <c r="AO33" s="544"/>
      <c r="AP33" s="544"/>
      <c r="AQ33" s="544"/>
      <c r="AR33" s="544"/>
      <c r="AS33" s="563"/>
      <c r="AT33" s="556"/>
      <c r="AU33" s="2291"/>
      <c r="AV33" s="2288"/>
      <c r="AW33" s="4"/>
      <c r="AX33" s="4"/>
      <c r="AY33" s="4"/>
      <c r="AZ33" s="4"/>
      <c r="BA33" s="4"/>
      <c r="BD33" s="4"/>
    </row>
    <row r="34" spans="1:56" ht="16.5" thickTop="1" thickBot="1">
      <c r="A34" s="546"/>
      <c r="B34" s="412"/>
      <c r="C34" s="2227" t="s">
        <v>370</v>
      </c>
      <c r="D34" s="2198"/>
      <c r="E34" s="2198"/>
      <c r="F34" s="2198"/>
      <c r="G34" s="2199"/>
      <c r="H34" s="2237"/>
      <c r="I34" s="2238"/>
      <c r="J34" s="2237"/>
      <c r="K34" s="2238"/>
      <c r="L34" s="545"/>
      <c r="M34" s="545"/>
      <c r="N34" s="545"/>
      <c r="O34" s="545"/>
      <c r="P34" s="545"/>
      <c r="Q34" s="545"/>
      <c r="R34" s="545"/>
      <c r="S34" s="545"/>
      <c r="T34" s="1041"/>
      <c r="U34" s="545"/>
      <c r="V34" s="545"/>
      <c r="W34" s="545"/>
      <c r="X34" s="545"/>
      <c r="Y34" s="545"/>
      <c r="Z34" s="545"/>
      <c r="AA34" s="566"/>
      <c r="AB34" s="544"/>
      <c r="AC34" s="544"/>
      <c r="AD34" s="544"/>
      <c r="AE34" s="544"/>
      <c r="AF34" s="544"/>
      <c r="AG34" s="544"/>
      <c r="AH34" s="544"/>
      <c r="AI34" s="544"/>
      <c r="AJ34" s="544"/>
      <c r="AK34" s="544"/>
      <c r="AL34" s="544"/>
      <c r="AM34" s="544"/>
      <c r="AN34" s="544"/>
      <c r="AO34" s="544"/>
      <c r="AP34" s="544"/>
      <c r="AQ34" s="544"/>
      <c r="AR34" s="544"/>
      <c r="AS34" s="563"/>
      <c r="AT34" s="556"/>
      <c r="AU34" s="2291"/>
      <c r="AV34" s="2288"/>
      <c r="AW34" s="4"/>
      <c r="AX34" s="4"/>
      <c r="AY34" s="4"/>
      <c r="AZ34" s="4"/>
      <c r="BA34" s="4"/>
      <c r="BD34" s="4"/>
    </row>
    <row r="35" spans="1:56" ht="16.5" thickTop="1" thickBot="1">
      <c r="A35" s="546"/>
      <c r="B35" s="412"/>
      <c r="C35" s="2227" t="s">
        <v>371</v>
      </c>
      <c r="D35" s="2198"/>
      <c r="E35" s="2198"/>
      <c r="F35" s="2198"/>
      <c r="G35" s="2199"/>
      <c r="H35" s="2228"/>
      <c r="I35" s="2229"/>
      <c r="J35" s="2230">
        <v>0.05</v>
      </c>
      <c r="K35" s="2231"/>
      <c r="L35" s="545"/>
      <c r="M35" s="545"/>
      <c r="N35" s="545"/>
      <c r="O35" s="545"/>
      <c r="P35" s="545"/>
      <c r="Q35" s="545"/>
      <c r="R35" s="545"/>
      <c r="S35" s="545"/>
      <c r="T35" s="545"/>
      <c r="U35" s="545"/>
      <c r="V35" s="545"/>
      <c r="W35" s="545"/>
      <c r="X35" s="545"/>
      <c r="Y35" s="545"/>
      <c r="Z35" s="545"/>
      <c r="AA35" s="544"/>
      <c r="AB35" s="544"/>
      <c r="AC35" s="544"/>
      <c r="AD35" s="544"/>
      <c r="AE35" s="544"/>
      <c r="AF35" s="544"/>
      <c r="AG35" s="544"/>
      <c r="AH35" s="544"/>
      <c r="AI35" s="544"/>
      <c r="AJ35" s="544"/>
      <c r="AK35" s="544"/>
      <c r="AL35" s="544"/>
      <c r="AM35" s="544"/>
      <c r="AN35" s="544"/>
      <c r="AO35" s="544"/>
      <c r="AP35" s="544"/>
      <c r="AQ35" s="544"/>
      <c r="AR35" s="544"/>
      <c r="AS35" s="563"/>
      <c r="AT35" s="556"/>
      <c r="AU35" s="2291"/>
      <c r="AV35" s="2288"/>
      <c r="AW35" s="544"/>
    </row>
    <row r="36" spans="1:56" ht="16.5" thickTop="1" thickBot="1">
      <c r="A36" s="546"/>
      <c r="B36" s="412"/>
      <c r="C36" s="2227" t="s">
        <v>1355</v>
      </c>
      <c r="D36" s="2198"/>
      <c r="E36" s="2198"/>
      <c r="F36" s="2198"/>
      <c r="G36" s="2199"/>
      <c r="H36" s="2228"/>
      <c r="I36" s="2229"/>
      <c r="J36" s="2228"/>
      <c r="K36" s="2229"/>
      <c r="L36" s="545"/>
      <c r="M36" s="545"/>
      <c r="N36" s="545"/>
      <c r="O36" s="545"/>
      <c r="P36" s="545"/>
      <c r="Q36" s="545"/>
      <c r="R36" s="545"/>
      <c r="S36" s="545"/>
      <c r="T36" s="545"/>
      <c r="U36" s="545"/>
      <c r="V36" s="545"/>
      <c r="W36" s="545"/>
      <c r="X36" s="545"/>
      <c r="Y36" s="545"/>
      <c r="Z36" s="545"/>
      <c r="AA36" s="544"/>
      <c r="AB36" s="544"/>
      <c r="AC36" s="544"/>
      <c r="AD36" s="544"/>
      <c r="AE36" s="544"/>
      <c r="AF36" s="544"/>
      <c r="AG36" s="544"/>
      <c r="AH36" s="544"/>
      <c r="AI36" s="544"/>
      <c r="AJ36" s="544"/>
      <c r="AK36" s="544"/>
      <c r="AL36" s="544"/>
      <c r="AM36" s="544"/>
      <c r="AN36" s="544"/>
      <c r="AO36" s="544"/>
      <c r="AP36" s="544"/>
      <c r="AQ36" s="544"/>
      <c r="AR36" s="544"/>
      <c r="AS36" s="563"/>
      <c r="AT36" s="556"/>
      <c r="AU36" s="2291"/>
      <c r="AV36" s="2288"/>
      <c r="AW36" s="4"/>
      <c r="AX36" s="4"/>
      <c r="AY36" s="4"/>
      <c r="AZ36" s="4"/>
      <c r="BA36" s="4"/>
      <c r="BB36" s="4"/>
      <c r="BC36" s="4"/>
      <c r="BD36" s="4"/>
    </row>
    <row r="37" spans="1:56" ht="16.5" thickTop="1" thickBot="1">
      <c r="A37" s="572"/>
      <c r="B37" s="412"/>
      <c r="L37" s="545"/>
      <c r="M37" s="545"/>
      <c r="N37" s="545"/>
      <c r="O37" s="545"/>
      <c r="P37" s="545"/>
      <c r="Q37" s="545"/>
      <c r="R37" s="545"/>
      <c r="S37" s="545"/>
      <c r="T37" s="545"/>
      <c r="U37" s="545"/>
      <c r="V37" s="545"/>
      <c r="W37" s="545"/>
      <c r="X37" s="545"/>
      <c r="Y37" s="545"/>
      <c r="Z37" s="545"/>
      <c r="AA37" s="544"/>
      <c r="AB37" s="544"/>
      <c r="AC37" s="544"/>
      <c r="AD37" s="544"/>
      <c r="AE37" s="544"/>
      <c r="AF37" s="544"/>
      <c r="AG37" s="544"/>
      <c r="AH37" s="544"/>
      <c r="AI37" s="544"/>
      <c r="AJ37" s="544"/>
      <c r="AK37" s="544"/>
      <c r="AL37" s="544"/>
      <c r="AM37" s="544"/>
      <c r="AN37" s="544"/>
      <c r="AO37" s="544"/>
      <c r="AP37" s="544"/>
      <c r="AQ37" s="544"/>
      <c r="AR37" s="544"/>
      <c r="AS37" s="563"/>
      <c r="AT37" s="556"/>
      <c r="AU37" s="2291"/>
      <c r="AV37" s="2288"/>
      <c r="AW37" s="4"/>
      <c r="AX37" s="4"/>
      <c r="AY37" s="4"/>
      <c r="AZ37" s="4"/>
      <c r="BA37" s="4"/>
      <c r="BB37" s="4"/>
      <c r="BC37" s="4"/>
      <c r="BD37" s="4"/>
    </row>
    <row r="38" spans="1:56" ht="15.75" thickTop="1">
      <c r="A38" s="546"/>
      <c r="B38" s="549"/>
      <c r="C38" s="564" t="s">
        <v>372</v>
      </c>
      <c r="D38" s="544"/>
      <c r="E38" s="544"/>
      <c r="F38" s="544"/>
      <c r="G38" s="544"/>
      <c r="H38" s="544"/>
      <c r="I38" s="544"/>
      <c r="J38" s="544"/>
      <c r="K38" s="544"/>
      <c r="L38" s="545"/>
      <c r="M38" s="545"/>
      <c r="N38" s="545"/>
      <c r="O38" s="545"/>
      <c r="P38" s="545"/>
      <c r="Q38" s="545"/>
      <c r="R38" s="545"/>
      <c r="S38" s="545"/>
      <c r="T38" s="545"/>
      <c r="U38" s="545"/>
      <c r="V38" s="545"/>
      <c r="W38" s="545"/>
      <c r="X38" s="544"/>
      <c r="Y38" s="544"/>
      <c r="Z38" s="544"/>
      <c r="AA38" s="544"/>
      <c r="AB38" s="544"/>
      <c r="AC38" s="544"/>
      <c r="AD38" s="544"/>
      <c r="AE38" s="544"/>
      <c r="AF38" s="544"/>
      <c r="AG38" s="544"/>
      <c r="AH38" s="544"/>
      <c r="AI38" s="544"/>
      <c r="AJ38" s="544"/>
      <c r="AK38" s="544"/>
      <c r="AL38" s="544"/>
      <c r="AM38" s="544"/>
      <c r="AN38" s="544"/>
      <c r="AO38" s="544"/>
      <c r="AP38" s="544"/>
      <c r="AQ38" s="544"/>
      <c r="AR38" s="544"/>
      <c r="AS38" s="573"/>
      <c r="AT38" s="574"/>
      <c r="AU38" s="2291"/>
      <c r="AV38" s="2288"/>
      <c r="AW38" s="4"/>
      <c r="AX38" s="4"/>
      <c r="AY38" s="4"/>
      <c r="AZ38" s="4"/>
      <c r="BA38" s="4"/>
      <c r="BB38" s="4"/>
      <c r="BC38" s="4"/>
      <c r="BD38" s="4"/>
    </row>
    <row r="39" spans="1:56">
      <c r="A39" s="546"/>
      <c r="B39" s="549"/>
      <c r="C39" s="545"/>
      <c r="D39" s="545"/>
      <c r="E39" s="545"/>
      <c r="F39" s="545"/>
      <c r="G39" s="545"/>
      <c r="H39" s="545"/>
      <c r="I39" s="545"/>
      <c r="J39" s="545"/>
      <c r="K39" s="545"/>
      <c r="L39" s="545"/>
      <c r="M39" s="545"/>
      <c r="N39" s="545"/>
      <c r="O39" s="545"/>
      <c r="P39" s="545"/>
      <c r="Q39" s="545"/>
      <c r="R39" s="545"/>
      <c r="S39" s="545"/>
      <c r="T39" s="545"/>
      <c r="U39" s="545"/>
      <c r="V39" s="545"/>
      <c r="W39" s="545"/>
      <c r="X39" s="545"/>
      <c r="Y39" s="545"/>
      <c r="Z39" s="545"/>
      <c r="AA39" s="545"/>
      <c r="AB39" s="545"/>
      <c r="AC39" s="545"/>
      <c r="AD39" s="545"/>
      <c r="AE39" s="545"/>
      <c r="AF39" s="545"/>
      <c r="AG39" s="545"/>
      <c r="AH39" s="545"/>
      <c r="AI39" s="545"/>
      <c r="AJ39" s="545"/>
      <c r="AK39" s="545"/>
      <c r="AL39" s="545"/>
      <c r="AM39" s="545"/>
      <c r="AN39" s="545"/>
      <c r="AO39" s="545"/>
      <c r="AP39" s="545"/>
      <c r="AQ39" s="545"/>
      <c r="AR39" s="545"/>
      <c r="AS39" s="545"/>
      <c r="AT39" s="545"/>
      <c r="AU39" s="2291"/>
      <c r="AV39" s="2288"/>
      <c r="AW39" s="4"/>
      <c r="AX39" s="4"/>
      <c r="AY39" s="4"/>
      <c r="AZ39" s="4"/>
      <c r="BA39" s="4"/>
      <c r="BB39" s="4"/>
      <c r="BC39" s="4"/>
      <c r="BD39" s="4"/>
    </row>
    <row r="40" spans="1:56" ht="26.25" customHeight="1">
      <c r="A40" s="546"/>
      <c r="B40" s="412"/>
      <c r="C40" s="2209" t="s">
        <v>44</v>
      </c>
      <c r="D40" s="2210"/>
      <c r="E40" s="2215" t="s">
        <v>373</v>
      </c>
      <c r="F40" s="2215" t="s">
        <v>1202</v>
      </c>
      <c r="G40" s="2215" t="s">
        <v>374</v>
      </c>
      <c r="H40" s="2197" t="s">
        <v>375</v>
      </c>
      <c r="I40" s="2198"/>
      <c r="J40" s="2199"/>
      <c r="K40" s="2215" t="s">
        <v>1200</v>
      </c>
      <c r="L40" s="2197" t="s">
        <v>376</v>
      </c>
      <c r="M40" s="2198"/>
      <c r="N40" s="2198"/>
      <c r="O40" s="2198"/>
      <c r="P40" s="2198"/>
      <c r="Q40" s="2198"/>
      <c r="R40" s="2198"/>
      <c r="S40" s="2198"/>
      <c r="T40" s="2198"/>
      <c r="U40" s="2198"/>
      <c r="V40" s="2198"/>
      <c r="W40" s="2198"/>
      <c r="X40" s="2198"/>
      <c r="Y40" s="2198"/>
      <c r="Z40" s="2198"/>
      <c r="AA40" s="2198"/>
      <c r="AB40" s="2198"/>
      <c r="AC40" s="2199"/>
      <c r="AD40" s="2197" t="s">
        <v>377</v>
      </c>
      <c r="AE40" s="2198"/>
      <c r="AF40" s="2198"/>
      <c r="AG40" s="2198"/>
      <c r="AH40" s="2198"/>
      <c r="AI40" s="2199"/>
      <c r="AJ40" s="2215" t="s">
        <v>1210</v>
      </c>
      <c r="AK40" s="2197" t="s">
        <v>378</v>
      </c>
      <c r="AL40" s="2199"/>
      <c r="AM40" s="2197" t="s">
        <v>379</v>
      </c>
      <c r="AN40" s="2198"/>
      <c r="AO40" s="2198"/>
      <c r="AP40" s="2198"/>
      <c r="AQ40" s="2296" t="s">
        <v>1205</v>
      </c>
      <c r="AR40" s="2296"/>
      <c r="AS40" s="2296"/>
      <c r="AT40" s="2296"/>
      <c r="AU40" s="2291"/>
      <c r="AV40" s="2288"/>
      <c r="AW40" s="4"/>
      <c r="AX40" s="4"/>
      <c r="AY40" s="4"/>
    </row>
    <row r="41" spans="1:56" ht="18.75" customHeight="1">
      <c r="A41" s="546"/>
      <c r="B41" s="412"/>
      <c r="C41" s="2211"/>
      <c r="D41" s="2212"/>
      <c r="E41" s="2216"/>
      <c r="F41" s="2216"/>
      <c r="G41" s="2216"/>
      <c r="H41" s="2215" t="s">
        <v>380</v>
      </c>
      <c r="I41" s="2234" t="s">
        <v>381</v>
      </c>
      <c r="J41" s="2215" t="s">
        <v>266</v>
      </c>
      <c r="K41" s="2216"/>
      <c r="L41" s="2197" t="s">
        <v>382</v>
      </c>
      <c r="M41" s="2198"/>
      <c r="N41" s="2199"/>
      <c r="O41" s="2197" t="s">
        <v>383</v>
      </c>
      <c r="P41" s="2198"/>
      <c r="Q41" s="2199"/>
      <c r="R41" s="2197" t="s">
        <v>384</v>
      </c>
      <c r="S41" s="2198"/>
      <c r="T41" s="2199"/>
      <c r="U41" s="2197" t="s">
        <v>385</v>
      </c>
      <c r="V41" s="2198"/>
      <c r="W41" s="2199"/>
      <c r="X41" s="2197" t="s">
        <v>386</v>
      </c>
      <c r="Y41" s="2198"/>
      <c r="Z41" s="2199"/>
      <c r="AA41" s="2197" t="s">
        <v>387</v>
      </c>
      <c r="AB41" s="2198"/>
      <c r="AC41" s="2199"/>
      <c r="AD41" s="2215" t="s">
        <v>388</v>
      </c>
      <c r="AE41" s="2215" t="s">
        <v>389</v>
      </c>
      <c r="AF41" s="2215" t="s">
        <v>390</v>
      </c>
      <c r="AG41" s="2215" t="s">
        <v>391</v>
      </c>
      <c r="AH41" s="2215" t="s">
        <v>392</v>
      </c>
      <c r="AI41" s="2215" t="s">
        <v>393</v>
      </c>
      <c r="AJ41" s="2216"/>
      <c r="AK41" s="2215" t="s">
        <v>394</v>
      </c>
      <c r="AL41" s="2234" t="s">
        <v>395</v>
      </c>
      <c r="AM41" s="2215" t="s">
        <v>1196</v>
      </c>
      <c r="AN41" s="2215" t="s">
        <v>1197</v>
      </c>
      <c r="AO41" s="2215" t="s">
        <v>1198</v>
      </c>
      <c r="AP41" s="2209" t="s">
        <v>1199</v>
      </c>
      <c r="AQ41" s="2296" t="s">
        <v>1209</v>
      </c>
      <c r="AR41" s="2297" t="s">
        <v>1207</v>
      </c>
      <c r="AS41" s="2297" t="s">
        <v>1208</v>
      </c>
      <c r="AT41" s="2297" t="s">
        <v>1206</v>
      </c>
      <c r="AU41" s="2291"/>
      <c r="AV41" s="2288"/>
      <c r="AW41" s="4"/>
      <c r="AX41" s="4"/>
      <c r="AY41" s="4"/>
    </row>
    <row r="42" spans="1:56" ht="20.25" customHeight="1">
      <c r="A42" s="546"/>
      <c r="B42" s="412"/>
      <c r="C42" s="2213"/>
      <c r="D42" s="2214"/>
      <c r="E42" s="2217"/>
      <c r="F42" s="2217"/>
      <c r="G42" s="2217"/>
      <c r="H42" s="2217"/>
      <c r="I42" s="2217"/>
      <c r="J42" s="2217"/>
      <c r="K42" s="2216"/>
      <c r="L42" s="575" t="s">
        <v>396</v>
      </c>
      <c r="M42" s="575" t="s">
        <v>397</v>
      </c>
      <c r="N42" s="575" t="s">
        <v>266</v>
      </c>
      <c r="O42" s="575" t="s">
        <v>396</v>
      </c>
      <c r="P42" s="575" t="s">
        <v>397</v>
      </c>
      <c r="Q42" s="575" t="s">
        <v>266</v>
      </c>
      <c r="R42" s="575" t="s">
        <v>396</v>
      </c>
      <c r="S42" s="575" t="s">
        <v>397</v>
      </c>
      <c r="T42" s="575" t="s">
        <v>266</v>
      </c>
      <c r="U42" s="575" t="s">
        <v>396</v>
      </c>
      <c r="V42" s="575" t="s">
        <v>397</v>
      </c>
      <c r="W42" s="575" t="s">
        <v>266</v>
      </c>
      <c r="X42" s="575" t="s">
        <v>396</v>
      </c>
      <c r="Y42" s="575" t="s">
        <v>397</v>
      </c>
      <c r="Z42" s="575" t="s">
        <v>266</v>
      </c>
      <c r="AA42" s="575" t="s">
        <v>396</v>
      </c>
      <c r="AB42" s="575" t="s">
        <v>397</v>
      </c>
      <c r="AC42" s="575" t="s">
        <v>266</v>
      </c>
      <c r="AD42" s="2217"/>
      <c r="AE42" s="2217"/>
      <c r="AF42" s="2217"/>
      <c r="AG42" s="2217"/>
      <c r="AH42" s="2217"/>
      <c r="AI42" s="2217"/>
      <c r="AJ42" s="2217"/>
      <c r="AK42" s="2217"/>
      <c r="AL42" s="2217"/>
      <c r="AM42" s="2217"/>
      <c r="AN42" s="2217"/>
      <c r="AO42" s="2217"/>
      <c r="AP42" s="2213"/>
      <c r="AQ42" s="2296"/>
      <c r="AR42" s="2297"/>
      <c r="AS42" s="2297"/>
      <c r="AT42" s="2297"/>
      <c r="AU42" s="2291"/>
      <c r="AV42" s="2288"/>
      <c r="AW42" s="4"/>
      <c r="AX42" s="4"/>
      <c r="AY42" s="4"/>
    </row>
    <row r="43" spans="1:56">
      <c r="A43" s="546"/>
      <c r="B43" s="412"/>
      <c r="C43" s="1150" t="str">
        <f>IF('Diagnóstico de la Población'!M11="","",'Diagnóstico de la Población'!M11)</f>
        <v/>
      </c>
      <c r="D43" s="59" t="s">
        <v>398</v>
      </c>
      <c r="E43" s="60">
        <f>H16</f>
        <v>0</v>
      </c>
      <c r="F43" s="61" t="str">
        <f>H23</f>
        <v/>
      </c>
      <c r="G43" s="59" t="str">
        <f>IFERROR(ROUND(E43*F43,0.5),"")</f>
        <v/>
      </c>
      <c r="H43" s="62">
        <f t="shared" ref="H43:H64" si="1">$H$19</f>
        <v>0</v>
      </c>
      <c r="I43" s="62">
        <v>0</v>
      </c>
      <c r="J43" s="63">
        <f>SUM(H43:I43)</f>
        <v>0</v>
      </c>
      <c r="K43" s="64" t="str">
        <f>IFERROR(L43/N43,"")</f>
        <v/>
      </c>
      <c r="L43" s="70">
        <f>R16</f>
        <v>0</v>
      </c>
      <c r="M43" s="62">
        <f>R17</f>
        <v>0</v>
      </c>
      <c r="N43" s="62" t="str">
        <f>IF(SUM(L43:M43)=0,"",SUM(L43:M43))</f>
        <v/>
      </c>
      <c r="O43" s="62">
        <f>+R18</f>
        <v>0</v>
      </c>
      <c r="P43" s="62">
        <f>R19</f>
        <v>0</v>
      </c>
      <c r="Q43" s="62">
        <f>IFERROR(O43+P43,"")</f>
        <v>0</v>
      </c>
      <c r="R43" s="62">
        <f>+R20</f>
        <v>0</v>
      </c>
      <c r="S43" s="62">
        <f>R21</f>
        <v>0</v>
      </c>
      <c r="T43" s="62">
        <f>IFERROR(R43+S43,"")</f>
        <v>0</v>
      </c>
      <c r="U43" s="62">
        <f>+R22</f>
        <v>0</v>
      </c>
      <c r="V43" s="62">
        <f>R23</f>
        <v>0</v>
      </c>
      <c r="W43" s="62">
        <f>IFERROR(U43+V43,"")</f>
        <v>0</v>
      </c>
      <c r="X43" s="62">
        <f>+R24</f>
        <v>0</v>
      </c>
      <c r="Y43" s="62">
        <f>R25</f>
        <v>0</v>
      </c>
      <c r="Z43" s="62">
        <f>IFERROR(X43+Y43,"")</f>
        <v>0</v>
      </c>
      <c r="AA43" s="62">
        <f>IFERROR(L43+O43+R43+U43+X43,"")</f>
        <v>0</v>
      </c>
      <c r="AB43" s="62">
        <f>IFERROR(M43+P43+S43+V43+Y43,"")</f>
        <v>0</v>
      </c>
      <c r="AC43" s="62" t="str">
        <f>IF(SUM(AA43:AB43)=0,"",SUM(AA43:AB43))</f>
        <v/>
      </c>
      <c r="AD43" s="60">
        <f>IFERROR((L43*$Z$17+M43*$Z$18)*1000/30,"")</f>
        <v>0</v>
      </c>
      <c r="AE43" s="60">
        <f>IFERROR((O43*$Z$20+P43*$Z$21)*1000/30,"")</f>
        <v>0</v>
      </c>
      <c r="AF43" s="60">
        <f>IFERROR((R43*$Z$23+S43*$Z$24)*1000/30,"")</f>
        <v>0</v>
      </c>
      <c r="AG43" s="60">
        <f>IFERROR((U43*$Z$26+V43*$Z$27)*1000/30,"")</f>
        <v>0</v>
      </c>
      <c r="AH43" s="60">
        <f>IFERROR((X43*$Z$29+Y43*$Z$30)*1000/30,"")</f>
        <v>0</v>
      </c>
      <c r="AI43" s="60" t="str">
        <f>IF(SUM(AD43:AH43)=0,"",SUM(AD43:AH43))</f>
        <v/>
      </c>
      <c r="AJ43" s="61">
        <f>H26</f>
        <v>0</v>
      </c>
      <c r="AK43" s="60" t="str">
        <f>IFERROR(AI43/(1-AJ43),"")</f>
        <v/>
      </c>
      <c r="AL43" s="60" t="str">
        <f>IFERROR(AK43*365/1000,"")</f>
        <v/>
      </c>
      <c r="AM43" s="65" t="str">
        <f>IFERROR(AK43/86400,"")</f>
        <v/>
      </c>
      <c r="AN43" s="65" t="str">
        <f t="shared" ref="AN43:AN64" si="2">IFERROR(AM43*$J$27,"")</f>
        <v/>
      </c>
      <c r="AO43" s="65" t="str">
        <f t="shared" ref="AO43:AO64" si="3">IFERROR(AM43*$J$28,"")</f>
        <v/>
      </c>
      <c r="AP43" s="65" t="str">
        <f>IF($J$30&gt;0,AN43*24/$J$30,"")</f>
        <v/>
      </c>
      <c r="AQ43" s="66" t="str">
        <f t="shared" ref="AQ43:AQ64" si="4">IFERROR(AM43*86.4*$J$31,"")</f>
        <v/>
      </c>
      <c r="AR43" s="67" t="str">
        <f t="shared" ref="AR43:AR64" si="5">IFERROR($J$32*AM43*86.4,"")</f>
        <v/>
      </c>
      <c r="AS43" s="68" t="str">
        <f t="shared" ref="AS43:AS64" si="6">IF($J$33=0,"",$J$33)</f>
        <v/>
      </c>
      <c r="AT43" s="69" t="str">
        <f>IF(SUM(AQ43:AS43)=0,"",SUM(AQ43:AS43))</f>
        <v/>
      </c>
      <c r="AU43" s="2291"/>
      <c r="AV43" s="2288"/>
      <c r="AW43" s="4"/>
      <c r="AX43" s="4"/>
      <c r="AY43" s="4"/>
    </row>
    <row r="44" spans="1:56">
      <c r="A44" s="546"/>
      <c r="B44" s="412"/>
      <c r="C44" s="1151" t="str">
        <f>IFERROR(C43+1,"")</f>
        <v/>
      </c>
      <c r="D44" s="59">
        <v>0</v>
      </c>
      <c r="E44" s="62" t="str">
        <f t="shared" ref="E44:E64" si="7">IFERROR($E$43*(1+($J$18*(C44-$C$43))),"")</f>
        <v/>
      </c>
      <c r="F44" s="61" t="str">
        <f>H23</f>
        <v/>
      </c>
      <c r="G44" s="59" t="str">
        <f t="shared" ref="G44:G64" si="8">IFERROR(ROUND(E44*F44,0.5),"")</f>
        <v/>
      </c>
      <c r="H44" s="62">
        <f t="shared" si="1"/>
        <v>0</v>
      </c>
      <c r="I44" s="62">
        <f>I43</f>
        <v>0</v>
      </c>
      <c r="J44" s="63">
        <f>SUM(H44:I44)</f>
        <v>0</v>
      </c>
      <c r="K44" s="64" t="str">
        <f>K43</f>
        <v/>
      </c>
      <c r="L44" s="70" t="str">
        <f>IFERROR(N44*K44,"")</f>
        <v/>
      </c>
      <c r="M44" s="62" t="str">
        <f>IFERROR(N44-L44,"")</f>
        <v/>
      </c>
      <c r="N44" s="62">
        <f t="shared" ref="N44:N64" si="9">J44</f>
        <v>0</v>
      </c>
      <c r="O44" s="62">
        <f>O43</f>
        <v>0</v>
      </c>
      <c r="P44" s="62">
        <f>P43</f>
        <v>0</v>
      </c>
      <c r="Q44" s="62">
        <f>IFERROR(O44+P44,"")</f>
        <v>0</v>
      </c>
      <c r="R44" s="62">
        <f>R43</f>
        <v>0</v>
      </c>
      <c r="S44" s="62">
        <f>S43</f>
        <v>0</v>
      </c>
      <c r="T44" s="62">
        <f>IFERROR(R44+S44,"")</f>
        <v>0</v>
      </c>
      <c r="U44" s="62">
        <f>U43</f>
        <v>0</v>
      </c>
      <c r="V44" s="62">
        <f>V43</f>
        <v>0</v>
      </c>
      <c r="W44" s="62">
        <f>IFERROR(U44+V44,"")</f>
        <v>0</v>
      </c>
      <c r="X44" s="62">
        <f>X43</f>
        <v>0</v>
      </c>
      <c r="Y44" s="62">
        <f>Y43</f>
        <v>0</v>
      </c>
      <c r="Z44" s="62">
        <f>IFERROR(X44+Y44,"")</f>
        <v>0</v>
      </c>
      <c r="AA44" s="62">
        <f>SUM(L44,O44,R44,U44,X44)</f>
        <v>0</v>
      </c>
      <c r="AB44" s="62" t="str">
        <f>IFERROR(M44+P44+S44+V44+Y44,"")</f>
        <v/>
      </c>
      <c r="AC44" s="62" t="str">
        <f>IF(SUM(AA44:AB44)=0,"",SUM(AA44:AB44))</f>
        <v/>
      </c>
      <c r="AD44" s="60" t="str">
        <f t="shared" ref="AD44:AD64" si="10">IFERROR(((L44*$Z$17+M44*$Z$18)*1000/30),"")</f>
        <v/>
      </c>
      <c r="AE44" s="60">
        <f>IFERROR((O44*$Z$20+P44*$Z$21)*1000/30,"")</f>
        <v>0</v>
      </c>
      <c r="AF44" s="60">
        <f>IFERROR((R44*$Z$23+S44*$Z$24)*1000/30,"")</f>
        <v>0</v>
      </c>
      <c r="AG44" s="60">
        <f>IFERROR((U44*$Z$26+V44*$Z$27)*1000/30,"")</f>
        <v>0</v>
      </c>
      <c r="AH44" s="60">
        <f>IFERROR((X44*$Z$29+Y44*$Z$30)*1000/30,"")</f>
        <v>0</v>
      </c>
      <c r="AI44" s="60" t="str">
        <f>IF(SUM(AD44:AH44)=0,"",SUM(AD44:AH44))</f>
        <v/>
      </c>
      <c r="AJ44" s="61">
        <f>H26</f>
        <v>0</v>
      </c>
      <c r="AK44" s="60" t="str">
        <f>IFERROR(AI44/(1-AJ44),"")</f>
        <v/>
      </c>
      <c r="AL44" s="60" t="str">
        <f>IFERROR(AK44*365/1000,"")</f>
        <v/>
      </c>
      <c r="AM44" s="65" t="str">
        <f>IFERROR(AK44/86400,"")</f>
        <v/>
      </c>
      <c r="AN44" s="65" t="str">
        <f t="shared" si="2"/>
        <v/>
      </c>
      <c r="AO44" s="65" t="str">
        <f t="shared" si="3"/>
        <v/>
      </c>
      <c r="AP44" s="65" t="str">
        <f t="shared" ref="AP44:AP64" si="11">IF($J$30&gt;0,AN44*24/$J$30,"")</f>
        <v/>
      </c>
      <c r="AQ44" s="71" t="str">
        <f t="shared" si="4"/>
        <v/>
      </c>
      <c r="AR44" s="72" t="str">
        <f t="shared" si="5"/>
        <v/>
      </c>
      <c r="AS44" s="70" t="str">
        <f t="shared" si="6"/>
        <v/>
      </c>
      <c r="AT44" s="73" t="str">
        <f>IF(SUM(AQ44:AS44)=0,"",SUM(AQ44:AS44))</f>
        <v/>
      </c>
      <c r="AU44" s="2291"/>
      <c r="AV44" s="2288"/>
      <c r="AW44" s="4"/>
      <c r="AX44" s="4"/>
      <c r="AY44" s="4"/>
    </row>
    <row r="45" spans="1:56">
      <c r="A45" s="546"/>
      <c r="B45" s="412"/>
      <c r="C45" s="1151" t="str">
        <f t="shared" ref="C45:C64" si="12">IFERROR(C44+1,"")</f>
        <v/>
      </c>
      <c r="D45" s="59">
        <v>1</v>
      </c>
      <c r="E45" s="62" t="str">
        <f t="shared" si="7"/>
        <v/>
      </c>
      <c r="F45" s="61" t="str">
        <f>IF($J$23="","",$J$23)</f>
        <v/>
      </c>
      <c r="G45" s="59" t="str">
        <f t="shared" si="8"/>
        <v/>
      </c>
      <c r="H45" s="62">
        <f t="shared" si="1"/>
        <v>0</v>
      </c>
      <c r="I45" s="62" t="str">
        <f t="shared" ref="I45:I64" si="13">IFERROR(J45-H45,"")</f>
        <v/>
      </c>
      <c r="J45" s="74" t="str">
        <f t="shared" ref="J45:J64" si="14">IFERROR(ROUND(G45/$H$17,0.5),"")</f>
        <v/>
      </c>
      <c r="K45" s="64">
        <v>1</v>
      </c>
      <c r="L45" s="70" t="str">
        <f t="shared" ref="L45:L64" si="15">IFERROR(N45*K45,"")</f>
        <v/>
      </c>
      <c r="M45" s="62" t="str">
        <f t="shared" ref="M45:M64" si="16">IFERROR(N45-L45,"")</f>
        <v/>
      </c>
      <c r="N45" s="62" t="str">
        <f t="shared" si="9"/>
        <v/>
      </c>
      <c r="O45" s="62" t="str">
        <f>IFERROR(Q45,"")</f>
        <v/>
      </c>
      <c r="P45" s="62" t="str">
        <f>IFERROR(Q45-O45,"")</f>
        <v/>
      </c>
      <c r="Q45" s="62" t="str">
        <f t="shared" ref="Q45:Q64" si="17">IFERROR($Q$43*(1+($J$18*(C45-$C$43))),"")</f>
        <v/>
      </c>
      <c r="R45" s="62" t="str">
        <f>IFERROR(T45,"")</f>
        <v/>
      </c>
      <c r="S45" s="62" t="str">
        <f>IFERROR(T45-R45,"")</f>
        <v/>
      </c>
      <c r="T45" s="62" t="str">
        <f t="shared" ref="T45:T64" si="18">IFERROR($T$43*(1+($J$18*(C45-$C$43))),"")</f>
        <v/>
      </c>
      <c r="U45" s="62" t="str">
        <f>IFERROR(W45,"")</f>
        <v/>
      </c>
      <c r="V45" s="62" t="str">
        <f>IFERROR(W45-U45,"")</f>
        <v/>
      </c>
      <c r="W45" s="62" t="str">
        <f t="shared" ref="W45:W64" si="19">IFERROR($W$43*(1+($J$18*(C45-$C$43))),"")</f>
        <v/>
      </c>
      <c r="X45" s="62" t="str">
        <f>IFERROR(Z45,"")</f>
        <v/>
      </c>
      <c r="Y45" s="62" t="str">
        <f>IFERROR(Z45-X45,"")</f>
        <v/>
      </c>
      <c r="Z45" s="62" t="str">
        <f t="shared" ref="Z45:Z64" si="20">IFERROR($Z$43*(1+($J$18*(C45-$C$43))),"")</f>
        <v/>
      </c>
      <c r="AA45" s="62" t="str">
        <f>IF(SUM(L45,O45,R45,U45,X45)=0,"",SUM(L45,O45,R45,U45,X45))</f>
        <v/>
      </c>
      <c r="AB45" s="62" t="str">
        <f t="shared" ref="AB45:AB64" si="21">IFERROR(M45+P45+S45+V45+Y45,"")</f>
        <v/>
      </c>
      <c r="AC45" s="62" t="str">
        <f>IF(SUM(AA45:AB45)=0,"",SUM(AA45:AB45))</f>
        <v/>
      </c>
      <c r="AD45" s="60" t="str">
        <f t="shared" si="10"/>
        <v/>
      </c>
      <c r="AE45" s="60" t="str">
        <f>IFERROR((O45*$Z$20+P45*$Z$21)*1000/30,"")</f>
        <v/>
      </c>
      <c r="AF45" s="60" t="str">
        <f>IFERROR((R45*$Z$23+S45*$Z$24)*1000/30,"")</f>
        <v/>
      </c>
      <c r="AG45" s="60" t="str">
        <f>IFERROR((U45*$Z$26+V45*$Z$27)*1000/30,"")</f>
        <v/>
      </c>
      <c r="AH45" s="60" t="str">
        <f>IFERROR((X45*$Z$29+Y45*$Z$30)*1000/30,"")</f>
        <v/>
      </c>
      <c r="AI45" s="60" t="str">
        <f>IF(SUM(AD45:AH45)=0,"",SUM(AD45:AH45))</f>
        <v/>
      </c>
      <c r="AJ45" s="61" t="str">
        <f t="shared" ref="AJ45:AJ64" si="22">IF(J$26=0,"",J$26)</f>
        <v/>
      </c>
      <c r="AK45" s="60" t="str">
        <f>IFERROR(AI45/(1-AJ45),"")</f>
        <v/>
      </c>
      <c r="AL45" s="60" t="str">
        <f>IFERROR(AK45*365/1000,"")</f>
        <v/>
      </c>
      <c r="AM45" s="65" t="str">
        <f>IFERROR(AK45/86400,"")</f>
        <v/>
      </c>
      <c r="AN45" s="65" t="str">
        <f t="shared" si="2"/>
        <v/>
      </c>
      <c r="AO45" s="65" t="str">
        <f t="shared" si="3"/>
        <v/>
      </c>
      <c r="AP45" s="65" t="str">
        <f t="shared" si="11"/>
        <v/>
      </c>
      <c r="AQ45" s="71" t="str">
        <f t="shared" si="4"/>
        <v/>
      </c>
      <c r="AR45" s="72" t="str">
        <f t="shared" si="5"/>
        <v/>
      </c>
      <c r="AS45" s="70" t="str">
        <f t="shared" si="6"/>
        <v/>
      </c>
      <c r="AT45" s="73" t="str">
        <f>IF(SUM(AQ45:AS45)=0,"",SUM(AQ45:AS45))</f>
        <v/>
      </c>
      <c r="AU45" s="2291"/>
      <c r="AV45" s="2288"/>
      <c r="AW45" s="4"/>
      <c r="AX45" s="4"/>
      <c r="AY45" s="4"/>
    </row>
    <row r="46" spans="1:56">
      <c r="A46" s="546"/>
      <c r="B46" s="412"/>
      <c r="C46" s="1151" t="str">
        <f t="shared" si="12"/>
        <v/>
      </c>
      <c r="D46" s="59">
        <v>2</v>
      </c>
      <c r="E46" s="62" t="str">
        <f t="shared" si="7"/>
        <v/>
      </c>
      <c r="F46" s="61" t="str">
        <f t="shared" ref="F46:F64" si="23">IF($J$23="","",$J$23)</f>
        <v/>
      </c>
      <c r="G46" s="59" t="str">
        <f t="shared" si="8"/>
        <v/>
      </c>
      <c r="H46" s="62">
        <f t="shared" si="1"/>
        <v>0</v>
      </c>
      <c r="I46" s="62" t="str">
        <f t="shared" si="13"/>
        <v/>
      </c>
      <c r="J46" s="74" t="str">
        <f t="shared" si="14"/>
        <v/>
      </c>
      <c r="K46" s="64">
        <v>1</v>
      </c>
      <c r="L46" s="70" t="str">
        <f t="shared" si="15"/>
        <v/>
      </c>
      <c r="M46" s="62" t="str">
        <f t="shared" si="16"/>
        <v/>
      </c>
      <c r="N46" s="62" t="str">
        <f t="shared" si="9"/>
        <v/>
      </c>
      <c r="O46" s="62" t="str">
        <f t="shared" ref="O46:O64" si="24">IFERROR(Q46,"")</f>
        <v/>
      </c>
      <c r="P46" s="62" t="str">
        <f t="shared" ref="P46:P64" si="25">IFERROR(Q46-O46,"")</f>
        <v/>
      </c>
      <c r="Q46" s="62" t="str">
        <f t="shared" si="17"/>
        <v/>
      </c>
      <c r="R46" s="62" t="str">
        <f t="shared" ref="R46:R64" si="26">IFERROR(T46,"")</f>
        <v/>
      </c>
      <c r="S46" s="62" t="str">
        <f t="shared" ref="S46:S64" si="27">IFERROR(T46-R46,"")</f>
        <v/>
      </c>
      <c r="T46" s="62" t="str">
        <f t="shared" si="18"/>
        <v/>
      </c>
      <c r="U46" s="62" t="str">
        <f t="shared" ref="U46:U64" si="28">IFERROR(W46,"")</f>
        <v/>
      </c>
      <c r="V46" s="62" t="str">
        <f t="shared" ref="V46:V64" si="29">IFERROR(W46-U46,"")</f>
        <v/>
      </c>
      <c r="W46" s="62" t="str">
        <f t="shared" si="19"/>
        <v/>
      </c>
      <c r="X46" s="62" t="str">
        <f t="shared" ref="X46:X64" si="30">IFERROR(Z46,"")</f>
        <v/>
      </c>
      <c r="Y46" s="62" t="str">
        <f t="shared" ref="Y46:Y64" si="31">IFERROR(Z46-X46,"")</f>
        <v/>
      </c>
      <c r="Z46" s="62" t="str">
        <f t="shared" si="20"/>
        <v/>
      </c>
      <c r="AA46" s="62" t="str">
        <f t="shared" ref="AA46:AA64" si="32">IF(SUM(L46,O46,R46,U46,X46)=0,"",SUM(L46,O46,R46,U46,X46))</f>
        <v/>
      </c>
      <c r="AB46" s="62" t="str">
        <f t="shared" si="21"/>
        <v/>
      </c>
      <c r="AC46" s="62" t="str">
        <f t="shared" ref="AC46:AC64" si="33">IF(SUM(AA46:AB46)=0,"",SUM(AA46:AB46))</f>
        <v/>
      </c>
      <c r="AD46" s="60" t="str">
        <f t="shared" si="10"/>
        <v/>
      </c>
      <c r="AE46" s="60" t="str">
        <f t="shared" ref="AE46:AE64" si="34">IFERROR((O46*$Z$20+P46*$Z$21)*1000/30,"")</f>
        <v/>
      </c>
      <c r="AF46" s="60" t="str">
        <f t="shared" ref="AF46:AF64" si="35">IFERROR((R46*$Z$23+S46*$Z$24)*1000/30,"")</f>
        <v/>
      </c>
      <c r="AG46" s="60" t="str">
        <f t="shared" ref="AG46:AG64" si="36">IFERROR((U46*$Z$26+V46*$Z$27)*1000/30,"")</f>
        <v/>
      </c>
      <c r="AH46" s="60" t="str">
        <f t="shared" ref="AH46:AH64" si="37">IFERROR((X46*$Z$29+Y46*$Z$30)*1000/30,"")</f>
        <v/>
      </c>
      <c r="AI46" s="60" t="str">
        <f t="shared" ref="AI46:AI64" si="38">IF(SUM(AD46:AH46)=0,"",SUM(AD46:AH46))</f>
        <v/>
      </c>
      <c r="AJ46" s="61" t="str">
        <f t="shared" si="22"/>
        <v/>
      </c>
      <c r="AK46" s="60" t="str">
        <f t="shared" ref="AK46:AK64" si="39">IFERROR(AI46/(1-AJ46),"")</f>
        <v/>
      </c>
      <c r="AL46" s="60" t="str">
        <f t="shared" ref="AL46:AL64" si="40">IFERROR(AK46*365/1000,"")</f>
        <v/>
      </c>
      <c r="AM46" s="65" t="str">
        <f t="shared" ref="AM46:AM64" si="41">IFERROR(AK46/86400,"")</f>
        <v/>
      </c>
      <c r="AN46" s="65" t="str">
        <f t="shared" si="2"/>
        <v/>
      </c>
      <c r="AO46" s="65" t="str">
        <f t="shared" si="3"/>
        <v/>
      </c>
      <c r="AP46" s="65" t="str">
        <f t="shared" si="11"/>
        <v/>
      </c>
      <c r="AQ46" s="71" t="str">
        <f t="shared" si="4"/>
        <v/>
      </c>
      <c r="AR46" s="72" t="str">
        <f t="shared" si="5"/>
        <v/>
      </c>
      <c r="AS46" s="70" t="str">
        <f t="shared" si="6"/>
        <v/>
      </c>
      <c r="AT46" s="73" t="str">
        <f t="shared" ref="AT46:AT64" si="42">IF(SUM(AQ46:AS46)=0,"",SUM(AQ46:AS46))</f>
        <v/>
      </c>
      <c r="AU46" s="2291"/>
      <c r="AV46" s="2288"/>
      <c r="AW46" s="4"/>
      <c r="AX46" s="4"/>
      <c r="AY46" s="4"/>
    </row>
    <row r="47" spans="1:56">
      <c r="A47" s="546"/>
      <c r="B47" s="412"/>
      <c r="C47" s="1151" t="str">
        <f t="shared" si="12"/>
        <v/>
      </c>
      <c r="D47" s="59">
        <v>3</v>
      </c>
      <c r="E47" s="62" t="str">
        <f t="shared" si="7"/>
        <v/>
      </c>
      <c r="F47" s="61" t="str">
        <f t="shared" si="23"/>
        <v/>
      </c>
      <c r="G47" s="59" t="str">
        <f t="shared" si="8"/>
        <v/>
      </c>
      <c r="H47" s="62">
        <f t="shared" si="1"/>
        <v>0</v>
      </c>
      <c r="I47" s="62" t="str">
        <f t="shared" si="13"/>
        <v/>
      </c>
      <c r="J47" s="74" t="str">
        <f t="shared" si="14"/>
        <v/>
      </c>
      <c r="K47" s="64">
        <v>1</v>
      </c>
      <c r="L47" s="70" t="str">
        <f t="shared" si="15"/>
        <v/>
      </c>
      <c r="M47" s="62" t="str">
        <f t="shared" si="16"/>
        <v/>
      </c>
      <c r="N47" s="62" t="str">
        <f t="shared" si="9"/>
        <v/>
      </c>
      <c r="O47" s="62" t="str">
        <f t="shared" si="24"/>
        <v/>
      </c>
      <c r="P47" s="62" t="str">
        <f t="shared" si="25"/>
        <v/>
      </c>
      <c r="Q47" s="62" t="str">
        <f t="shared" si="17"/>
        <v/>
      </c>
      <c r="R47" s="62" t="str">
        <f t="shared" si="26"/>
        <v/>
      </c>
      <c r="S47" s="62" t="str">
        <f t="shared" si="27"/>
        <v/>
      </c>
      <c r="T47" s="62" t="str">
        <f t="shared" si="18"/>
        <v/>
      </c>
      <c r="U47" s="62" t="str">
        <f t="shared" si="28"/>
        <v/>
      </c>
      <c r="V47" s="62" t="str">
        <f t="shared" si="29"/>
        <v/>
      </c>
      <c r="W47" s="62" t="str">
        <f t="shared" si="19"/>
        <v/>
      </c>
      <c r="X47" s="62" t="str">
        <f t="shared" si="30"/>
        <v/>
      </c>
      <c r="Y47" s="62" t="str">
        <f t="shared" si="31"/>
        <v/>
      </c>
      <c r="Z47" s="62" t="str">
        <f t="shared" si="20"/>
        <v/>
      </c>
      <c r="AA47" s="62" t="str">
        <f t="shared" si="32"/>
        <v/>
      </c>
      <c r="AB47" s="62" t="str">
        <f t="shared" si="21"/>
        <v/>
      </c>
      <c r="AC47" s="62" t="str">
        <f t="shared" si="33"/>
        <v/>
      </c>
      <c r="AD47" s="60" t="str">
        <f t="shared" si="10"/>
        <v/>
      </c>
      <c r="AE47" s="60" t="str">
        <f t="shared" si="34"/>
        <v/>
      </c>
      <c r="AF47" s="60" t="str">
        <f t="shared" si="35"/>
        <v/>
      </c>
      <c r="AG47" s="60" t="str">
        <f t="shared" si="36"/>
        <v/>
      </c>
      <c r="AH47" s="60" t="str">
        <f t="shared" si="37"/>
        <v/>
      </c>
      <c r="AI47" s="60" t="str">
        <f t="shared" si="38"/>
        <v/>
      </c>
      <c r="AJ47" s="61" t="str">
        <f t="shared" si="22"/>
        <v/>
      </c>
      <c r="AK47" s="60" t="str">
        <f t="shared" si="39"/>
        <v/>
      </c>
      <c r="AL47" s="60" t="str">
        <f t="shared" si="40"/>
        <v/>
      </c>
      <c r="AM47" s="65" t="str">
        <f t="shared" si="41"/>
        <v/>
      </c>
      <c r="AN47" s="65" t="str">
        <f t="shared" si="2"/>
        <v/>
      </c>
      <c r="AO47" s="65" t="str">
        <f t="shared" si="3"/>
        <v/>
      </c>
      <c r="AP47" s="65" t="str">
        <f t="shared" si="11"/>
        <v/>
      </c>
      <c r="AQ47" s="71" t="str">
        <f t="shared" si="4"/>
        <v/>
      </c>
      <c r="AR47" s="72" t="str">
        <f t="shared" si="5"/>
        <v/>
      </c>
      <c r="AS47" s="70" t="str">
        <f t="shared" si="6"/>
        <v/>
      </c>
      <c r="AT47" s="73" t="str">
        <f t="shared" si="42"/>
        <v/>
      </c>
      <c r="AU47" s="2291"/>
      <c r="AV47" s="2288"/>
      <c r="AW47" s="4"/>
      <c r="AX47" s="4"/>
      <c r="AY47" s="4"/>
    </row>
    <row r="48" spans="1:56">
      <c r="A48" s="546"/>
      <c r="B48" s="412"/>
      <c r="C48" s="1151" t="str">
        <f t="shared" si="12"/>
        <v/>
      </c>
      <c r="D48" s="59">
        <v>4</v>
      </c>
      <c r="E48" s="62" t="str">
        <f t="shared" si="7"/>
        <v/>
      </c>
      <c r="F48" s="61" t="str">
        <f t="shared" si="23"/>
        <v/>
      </c>
      <c r="G48" s="59" t="str">
        <f t="shared" si="8"/>
        <v/>
      </c>
      <c r="H48" s="62">
        <f t="shared" si="1"/>
        <v>0</v>
      </c>
      <c r="I48" s="62" t="str">
        <f t="shared" si="13"/>
        <v/>
      </c>
      <c r="J48" s="74" t="str">
        <f t="shared" si="14"/>
        <v/>
      </c>
      <c r="K48" s="64">
        <v>1</v>
      </c>
      <c r="L48" s="70" t="str">
        <f t="shared" si="15"/>
        <v/>
      </c>
      <c r="M48" s="62" t="str">
        <f t="shared" si="16"/>
        <v/>
      </c>
      <c r="N48" s="62" t="str">
        <f t="shared" si="9"/>
        <v/>
      </c>
      <c r="O48" s="62" t="str">
        <f t="shared" si="24"/>
        <v/>
      </c>
      <c r="P48" s="62" t="str">
        <f t="shared" si="25"/>
        <v/>
      </c>
      <c r="Q48" s="62" t="str">
        <f t="shared" si="17"/>
        <v/>
      </c>
      <c r="R48" s="62" t="str">
        <f t="shared" si="26"/>
        <v/>
      </c>
      <c r="S48" s="62" t="str">
        <f t="shared" si="27"/>
        <v/>
      </c>
      <c r="T48" s="62" t="str">
        <f t="shared" si="18"/>
        <v/>
      </c>
      <c r="U48" s="62" t="str">
        <f t="shared" si="28"/>
        <v/>
      </c>
      <c r="V48" s="62" t="str">
        <f t="shared" si="29"/>
        <v/>
      </c>
      <c r="W48" s="62" t="str">
        <f t="shared" si="19"/>
        <v/>
      </c>
      <c r="X48" s="62" t="str">
        <f t="shared" si="30"/>
        <v/>
      </c>
      <c r="Y48" s="62" t="str">
        <f t="shared" si="31"/>
        <v/>
      </c>
      <c r="Z48" s="62" t="str">
        <f t="shared" si="20"/>
        <v/>
      </c>
      <c r="AA48" s="62" t="str">
        <f t="shared" si="32"/>
        <v/>
      </c>
      <c r="AB48" s="62" t="str">
        <f t="shared" si="21"/>
        <v/>
      </c>
      <c r="AC48" s="62" t="str">
        <f t="shared" si="33"/>
        <v/>
      </c>
      <c r="AD48" s="60" t="str">
        <f t="shared" si="10"/>
        <v/>
      </c>
      <c r="AE48" s="60" t="str">
        <f t="shared" si="34"/>
        <v/>
      </c>
      <c r="AF48" s="60" t="str">
        <f t="shared" si="35"/>
        <v/>
      </c>
      <c r="AG48" s="60" t="str">
        <f t="shared" si="36"/>
        <v/>
      </c>
      <c r="AH48" s="60" t="str">
        <f t="shared" si="37"/>
        <v/>
      </c>
      <c r="AI48" s="60" t="str">
        <f t="shared" si="38"/>
        <v/>
      </c>
      <c r="AJ48" s="61" t="str">
        <f t="shared" si="22"/>
        <v/>
      </c>
      <c r="AK48" s="60" t="str">
        <f t="shared" si="39"/>
        <v/>
      </c>
      <c r="AL48" s="60" t="str">
        <f t="shared" si="40"/>
        <v/>
      </c>
      <c r="AM48" s="65" t="str">
        <f t="shared" si="41"/>
        <v/>
      </c>
      <c r="AN48" s="65" t="str">
        <f t="shared" si="2"/>
        <v/>
      </c>
      <c r="AO48" s="65" t="str">
        <f t="shared" si="3"/>
        <v/>
      </c>
      <c r="AP48" s="65" t="str">
        <f t="shared" si="11"/>
        <v/>
      </c>
      <c r="AQ48" s="71" t="str">
        <f t="shared" si="4"/>
        <v/>
      </c>
      <c r="AR48" s="72" t="str">
        <f t="shared" si="5"/>
        <v/>
      </c>
      <c r="AS48" s="70" t="str">
        <f t="shared" si="6"/>
        <v/>
      </c>
      <c r="AT48" s="73" t="str">
        <f t="shared" si="42"/>
        <v/>
      </c>
      <c r="AU48" s="2291"/>
      <c r="AV48" s="2288"/>
      <c r="AW48" s="4"/>
      <c r="AX48" s="4"/>
      <c r="AY48" s="4"/>
    </row>
    <row r="49" spans="1:51">
      <c r="A49" s="546"/>
      <c r="B49" s="412"/>
      <c r="C49" s="1151" t="str">
        <f t="shared" si="12"/>
        <v/>
      </c>
      <c r="D49" s="59">
        <v>5</v>
      </c>
      <c r="E49" s="62" t="str">
        <f t="shared" si="7"/>
        <v/>
      </c>
      <c r="F49" s="61" t="str">
        <f t="shared" si="23"/>
        <v/>
      </c>
      <c r="G49" s="59" t="str">
        <f t="shared" si="8"/>
        <v/>
      </c>
      <c r="H49" s="62">
        <f t="shared" si="1"/>
        <v>0</v>
      </c>
      <c r="I49" s="62" t="str">
        <f t="shared" si="13"/>
        <v/>
      </c>
      <c r="J49" s="74" t="str">
        <f t="shared" si="14"/>
        <v/>
      </c>
      <c r="K49" s="64">
        <v>1</v>
      </c>
      <c r="L49" s="70" t="str">
        <f t="shared" si="15"/>
        <v/>
      </c>
      <c r="M49" s="62" t="str">
        <f t="shared" si="16"/>
        <v/>
      </c>
      <c r="N49" s="62" t="str">
        <f t="shared" si="9"/>
        <v/>
      </c>
      <c r="O49" s="62" t="str">
        <f t="shared" si="24"/>
        <v/>
      </c>
      <c r="P49" s="62" t="str">
        <f t="shared" si="25"/>
        <v/>
      </c>
      <c r="Q49" s="62" t="str">
        <f t="shared" si="17"/>
        <v/>
      </c>
      <c r="R49" s="62" t="str">
        <f t="shared" si="26"/>
        <v/>
      </c>
      <c r="S49" s="62" t="str">
        <f t="shared" si="27"/>
        <v/>
      </c>
      <c r="T49" s="62" t="str">
        <f t="shared" si="18"/>
        <v/>
      </c>
      <c r="U49" s="62" t="str">
        <f t="shared" si="28"/>
        <v/>
      </c>
      <c r="V49" s="62" t="str">
        <f t="shared" si="29"/>
        <v/>
      </c>
      <c r="W49" s="62" t="str">
        <f t="shared" si="19"/>
        <v/>
      </c>
      <c r="X49" s="62" t="str">
        <f t="shared" si="30"/>
        <v/>
      </c>
      <c r="Y49" s="62" t="str">
        <f t="shared" si="31"/>
        <v/>
      </c>
      <c r="Z49" s="62" t="str">
        <f t="shared" si="20"/>
        <v/>
      </c>
      <c r="AA49" s="62" t="str">
        <f t="shared" si="32"/>
        <v/>
      </c>
      <c r="AB49" s="62" t="str">
        <f t="shared" si="21"/>
        <v/>
      </c>
      <c r="AC49" s="62" t="str">
        <f t="shared" si="33"/>
        <v/>
      </c>
      <c r="AD49" s="60" t="str">
        <f t="shared" si="10"/>
        <v/>
      </c>
      <c r="AE49" s="60" t="str">
        <f t="shared" si="34"/>
        <v/>
      </c>
      <c r="AF49" s="60" t="str">
        <f t="shared" si="35"/>
        <v/>
      </c>
      <c r="AG49" s="60" t="str">
        <f t="shared" si="36"/>
        <v/>
      </c>
      <c r="AH49" s="60" t="str">
        <f t="shared" si="37"/>
        <v/>
      </c>
      <c r="AI49" s="60" t="str">
        <f t="shared" si="38"/>
        <v/>
      </c>
      <c r="AJ49" s="61" t="str">
        <f t="shared" si="22"/>
        <v/>
      </c>
      <c r="AK49" s="60" t="str">
        <f t="shared" si="39"/>
        <v/>
      </c>
      <c r="AL49" s="60" t="str">
        <f t="shared" si="40"/>
        <v/>
      </c>
      <c r="AM49" s="65" t="str">
        <f t="shared" si="41"/>
        <v/>
      </c>
      <c r="AN49" s="65" t="str">
        <f t="shared" si="2"/>
        <v/>
      </c>
      <c r="AO49" s="65" t="str">
        <f t="shared" si="3"/>
        <v/>
      </c>
      <c r="AP49" s="65" t="str">
        <f t="shared" si="11"/>
        <v/>
      </c>
      <c r="AQ49" s="71" t="str">
        <f t="shared" si="4"/>
        <v/>
      </c>
      <c r="AR49" s="72" t="str">
        <f t="shared" si="5"/>
        <v/>
      </c>
      <c r="AS49" s="70" t="str">
        <f t="shared" si="6"/>
        <v/>
      </c>
      <c r="AT49" s="73" t="str">
        <f t="shared" si="42"/>
        <v/>
      </c>
      <c r="AU49" s="2291"/>
      <c r="AV49" s="2288"/>
      <c r="AW49" s="4"/>
      <c r="AX49" s="4"/>
      <c r="AY49" s="4"/>
    </row>
    <row r="50" spans="1:51">
      <c r="A50" s="546"/>
      <c r="B50" s="412"/>
      <c r="C50" s="1151" t="str">
        <f t="shared" si="12"/>
        <v/>
      </c>
      <c r="D50" s="59">
        <v>6</v>
      </c>
      <c r="E50" s="62" t="str">
        <f t="shared" si="7"/>
        <v/>
      </c>
      <c r="F50" s="61" t="str">
        <f t="shared" si="23"/>
        <v/>
      </c>
      <c r="G50" s="59" t="str">
        <f t="shared" si="8"/>
        <v/>
      </c>
      <c r="H50" s="62">
        <f t="shared" si="1"/>
        <v>0</v>
      </c>
      <c r="I50" s="62" t="str">
        <f t="shared" si="13"/>
        <v/>
      </c>
      <c r="J50" s="74" t="str">
        <f t="shared" si="14"/>
        <v/>
      </c>
      <c r="K50" s="64">
        <v>1</v>
      </c>
      <c r="L50" s="70" t="str">
        <f t="shared" si="15"/>
        <v/>
      </c>
      <c r="M50" s="62" t="str">
        <f t="shared" si="16"/>
        <v/>
      </c>
      <c r="N50" s="62" t="str">
        <f t="shared" si="9"/>
        <v/>
      </c>
      <c r="O50" s="62" t="str">
        <f t="shared" si="24"/>
        <v/>
      </c>
      <c r="P50" s="62" t="str">
        <f t="shared" si="25"/>
        <v/>
      </c>
      <c r="Q50" s="62" t="str">
        <f t="shared" si="17"/>
        <v/>
      </c>
      <c r="R50" s="62" t="str">
        <f t="shared" si="26"/>
        <v/>
      </c>
      <c r="S50" s="62" t="str">
        <f t="shared" si="27"/>
        <v/>
      </c>
      <c r="T50" s="62" t="str">
        <f t="shared" si="18"/>
        <v/>
      </c>
      <c r="U50" s="62" t="str">
        <f t="shared" si="28"/>
        <v/>
      </c>
      <c r="V50" s="62" t="str">
        <f t="shared" si="29"/>
        <v/>
      </c>
      <c r="W50" s="62" t="str">
        <f t="shared" si="19"/>
        <v/>
      </c>
      <c r="X50" s="62" t="str">
        <f t="shared" si="30"/>
        <v/>
      </c>
      <c r="Y50" s="62" t="str">
        <f t="shared" si="31"/>
        <v/>
      </c>
      <c r="Z50" s="62" t="str">
        <f t="shared" si="20"/>
        <v/>
      </c>
      <c r="AA50" s="62" t="str">
        <f t="shared" si="32"/>
        <v/>
      </c>
      <c r="AB50" s="62" t="str">
        <f t="shared" si="21"/>
        <v/>
      </c>
      <c r="AC50" s="62" t="str">
        <f t="shared" si="33"/>
        <v/>
      </c>
      <c r="AD50" s="60" t="str">
        <f t="shared" si="10"/>
        <v/>
      </c>
      <c r="AE50" s="60" t="str">
        <f t="shared" si="34"/>
        <v/>
      </c>
      <c r="AF50" s="60" t="str">
        <f t="shared" si="35"/>
        <v/>
      </c>
      <c r="AG50" s="60" t="str">
        <f t="shared" si="36"/>
        <v/>
      </c>
      <c r="AH50" s="60" t="str">
        <f t="shared" si="37"/>
        <v/>
      </c>
      <c r="AI50" s="60" t="str">
        <f t="shared" si="38"/>
        <v/>
      </c>
      <c r="AJ50" s="61" t="str">
        <f t="shared" si="22"/>
        <v/>
      </c>
      <c r="AK50" s="60" t="str">
        <f t="shared" si="39"/>
        <v/>
      </c>
      <c r="AL50" s="60" t="str">
        <f t="shared" si="40"/>
        <v/>
      </c>
      <c r="AM50" s="65" t="str">
        <f t="shared" si="41"/>
        <v/>
      </c>
      <c r="AN50" s="65" t="str">
        <f t="shared" si="2"/>
        <v/>
      </c>
      <c r="AO50" s="65" t="str">
        <f t="shared" si="3"/>
        <v/>
      </c>
      <c r="AP50" s="65" t="str">
        <f t="shared" si="11"/>
        <v/>
      </c>
      <c r="AQ50" s="71" t="str">
        <f t="shared" si="4"/>
        <v/>
      </c>
      <c r="AR50" s="72" t="str">
        <f t="shared" si="5"/>
        <v/>
      </c>
      <c r="AS50" s="70" t="str">
        <f t="shared" si="6"/>
        <v/>
      </c>
      <c r="AT50" s="73" t="str">
        <f t="shared" si="42"/>
        <v/>
      </c>
      <c r="AU50" s="2291"/>
      <c r="AV50" s="2288"/>
      <c r="AW50" s="4"/>
      <c r="AX50" s="4"/>
      <c r="AY50" s="4"/>
    </row>
    <row r="51" spans="1:51">
      <c r="A51" s="546"/>
      <c r="B51" s="412"/>
      <c r="C51" s="1151" t="str">
        <f t="shared" si="12"/>
        <v/>
      </c>
      <c r="D51" s="59">
        <v>7</v>
      </c>
      <c r="E51" s="62" t="str">
        <f t="shared" si="7"/>
        <v/>
      </c>
      <c r="F51" s="61" t="str">
        <f t="shared" si="23"/>
        <v/>
      </c>
      <c r="G51" s="59" t="str">
        <f t="shared" si="8"/>
        <v/>
      </c>
      <c r="H51" s="62">
        <f t="shared" si="1"/>
        <v>0</v>
      </c>
      <c r="I51" s="62" t="str">
        <f t="shared" si="13"/>
        <v/>
      </c>
      <c r="J51" s="74" t="str">
        <f t="shared" si="14"/>
        <v/>
      </c>
      <c r="K51" s="64">
        <v>1</v>
      </c>
      <c r="L51" s="70" t="str">
        <f t="shared" si="15"/>
        <v/>
      </c>
      <c r="M51" s="62" t="str">
        <f t="shared" si="16"/>
        <v/>
      </c>
      <c r="N51" s="62" t="str">
        <f t="shared" si="9"/>
        <v/>
      </c>
      <c r="O51" s="62" t="str">
        <f t="shared" si="24"/>
        <v/>
      </c>
      <c r="P51" s="62" t="str">
        <f t="shared" si="25"/>
        <v/>
      </c>
      <c r="Q51" s="62" t="str">
        <f t="shared" si="17"/>
        <v/>
      </c>
      <c r="R51" s="62" t="str">
        <f t="shared" si="26"/>
        <v/>
      </c>
      <c r="S51" s="62" t="str">
        <f t="shared" si="27"/>
        <v/>
      </c>
      <c r="T51" s="62" t="str">
        <f t="shared" si="18"/>
        <v/>
      </c>
      <c r="U51" s="62" t="str">
        <f t="shared" si="28"/>
        <v/>
      </c>
      <c r="V51" s="62" t="str">
        <f t="shared" si="29"/>
        <v/>
      </c>
      <c r="W51" s="62" t="str">
        <f t="shared" si="19"/>
        <v/>
      </c>
      <c r="X51" s="62" t="str">
        <f t="shared" si="30"/>
        <v/>
      </c>
      <c r="Y51" s="62" t="str">
        <f t="shared" si="31"/>
        <v/>
      </c>
      <c r="Z51" s="62" t="str">
        <f t="shared" si="20"/>
        <v/>
      </c>
      <c r="AA51" s="62" t="str">
        <f t="shared" si="32"/>
        <v/>
      </c>
      <c r="AB51" s="62" t="str">
        <f t="shared" si="21"/>
        <v/>
      </c>
      <c r="AC51" s="62" t="str">
        <f t="shared" si="33"/>
        <v/>
      </c>
      <c r="AD51" s="60" t="str">
        <f t="shared" si="10"/>
        <v/>
      </c>
      <c r="AE51" s="60" t="str">
        <f t="shared" si="34"/>
        <v/>
      </c>
      <c r="AF51" s="60" t="str">
        <f t="shared" si="35"/>
        <v/>
      </c>
      <c r="AG51" s="60" t="str">
        <f t="shared" si="36"/>
        <v/>
      </c>
      <c r="AH51" s="60" t="str">
        <f t="shared" si="37"/>
        <v/>
      </c>
      <c r="AI51" s="60" t="str">
        <f t="shared" si="38"/>
        <v/>
      </c>
      <c r="AJ51" s="61" t="str">
        <f t="shared" si="22"/>
        <v/>
      </c>
      <c r="AK51" s="60" t="str">
        <f t="shared" si="39"/>
        <v/>
      </c>
      <c r="AL51" s="60" t="str">
        <f t="shared" si="40"/>
        <v/>
      </c>
      <c r="AM51" s="65" t="str">
        <f t="shared" si="41"/>
        <v/>
      </c>
      <c r="AN51" s="65" t="str">
        <f t="shared" si="2"/>
        <v/>
      </c>
      <c r="AO51" s="65" t="str">
        <f t="shared" si="3"/>
        <v/>
      </c>
      <c r="AP51" s="65" t="str">
        <f t="shared" si="11"/>
        <v/>
      </c>
      <c r="AQ51" s="71" t="str">
        <f t="shared" si="4"/>
        <v/>
      </c>
      <c r="AR51" s="72" t="str">
        <f t="shared" si="5"/>
        <v/>
      </c>
      <c r="AS51" s="70" t="str">
        <f t="shared" si="6"/>
        <v/>
      </c>
      <c r="AT51" s="73" t="str">
        <f t="shared" si="42"/>
        <v/>
      </c>
      <c r="AU51" s="2291"/>
      <c r="AV51" s="2288"/>
      <c r="AW51" s="4"/>
      <c r="AX51" s="4"/>
      <c r="AY51" s="4"/>
    </row>
    <row r="52" spans="1:51">
      <c r="A52" s="546"/>
      <c r="B52" s="412"/>
      <c r="C52" s="1151" t="str">
        <f t="shared" si="12"/>
        <v/>
      </c>
      <c r="D52" s="59">
        <v>8</v>
      </c>
      <c r="E52" s="62" t="str">
        <f t="shared" si="7"/>
        <v/>
      </c>
      <c r="F52" s="61" t="str">
        <f t="shared" si="23"/>
        <v/>
      </c>
      <c r="G52" s="59" t="str">
        <f t="shared" si="8"/>
        <v/>
      </c>
      <c r="H52" s="62">
        <f t="shared" si="1"/>
        <v>0</v>
      </c>
      <c r="I52" s="62" t="str">
        <f t="shared" si="13"/>
        <v/>
      </c>
      <c r="J52" s="74" t="str">
        <f t="shared" si="14"/>
        <v/>
      </c>
      <c r="K52" s="64">
        <v>1</v>
      </c>
      <c r="L52" s="70" t="str">
        <f t="shared" si="15"/>
        <v/>
      </c>
      <c r="M52" s="62" t="str">
        <f t="shared" si="16"/>
        <v/>
      </c>
      <c r="N52" s="62" t="str">
        <f t="shared" si="9"/>
        <v/>
      </c>
      <c r="O52" s="62" t="str">
        <f t="shared" si="24"/>
        <v/>
      </c>
      <c r="P52" s="62" t="str">
        <f t="shared" si="25"/>
        <v/>
      </c>
      <c r="Q52" s="62" t="str">
        <f t="shared" si="17"/>
        <v/>
      </c>
      <c r="R52" s="62" t="str">
        <f t="shared" si="26"/>
        <v/>
      </c>
      <c r="S52" s="62" t="str">
        <f t="shared" si="27"/>
        <v/>
      </c>
      <c r="T52" s="62" t="str">
        <f t="shared" si="18"/>
        <v/>
      </c>
      <c r="U52" s="62" t="str">
        <f t="shared" si="28"/>
        <v/>
      </c>
      <c r="V52" s="62" t="str">
        <f t="shared" si="29"/>
        <v/>
      </c>
      <c r="W52" s="62" t="str">
        <f t="shared" si="19"/>
        <v/>
      </c>
      <c r="X52" s="62" t="str">
        <f t="shared" si="30"/>
        <v/>
      </c>
      <c r="Y52" s="62" t="str">
        <f t="shared" si="31"/>
        <v/>
      </c>
      <c r="Z52" s="62" t="str">
        <f t="shared" si="20"/>
        <v/>
      </c>
      <c r="AA52" s="62" t="str">
        <f t="shared" si="32"/>
        <v/>
      </c>
      <c r="AB52" s="62" t="str">
        <f t="shared" si="21"/>
        <v/>
      </c>
      <c r="AC52" s="62" t="str">
        <f t="shared" si="33"/>
        <v/>
      </c>
      <c r="AD52" s="60" t="str">
        <f t="shared" si="10"/>
        <v/>
      </c>
      <c r="AE52" s="60" t="str">
        <f t="shared" si="34"/>
        <v/>
      </c>
      <c r="AF52" s="60" t="str">
        <f t="shared" si="35"/>
        <v/>
      </c>
      <c r="AG52" s="60" t="str">
        <f t="shared" si="36"/>
        <v/>
      </c>
      <c r="AH52" s="60" t="str">
        <f t="shared" si="37"/>
        <v/>
      </c>
      <c r="AI52" s="60" t="str">
        <f t="shared" si="38"/>
        <v/>
      </c>
      <c r="AJ52" s="61" t="str">
        <f t="shared" si="22"/>
        <v/>
      </c>
      <c r="AK52" s="60" t="str">
        <f t="shared" si="39"/>
        <v/>
      </c>
      <c r="AL52" s="60" t="str">
        <f t="shared" si="40"/>
        <v/>
      </c>
      <c r="AM52" s="65" t="str">
        <f t="shared" si="41"/>
        <v/>
      </c>
      <c r="AN52" s="65" t="str">
        <f t="shared" si="2"/>
        <v/>
      </c>
      <c r="AO52" s="65" t="str">
        <f t="shared" si="3"/>
        <v/>
      </c>
      <c r="AP52" s="65" t="str">
        <f t="shared" si="11"/>
        <v/>
      </c>
      <c r="AQ52" s="71" t="str">
        <f t="shared" si="4"/>
        <v/>
      </c>
      <c r="AR52" s="72" t="str">
        <f t="shared" si="5"/>
        <v/>
      </c>
      <c r="AS52" s="70" t="str">
        <f t="shared" si="6"/>
        <v/>
      </c>
      <c r="AT52" s="73" t="str">
        <f t="shared" si="42"/>
        <v/>
      </c>
      <c r="AU52" s="2291"/>
      <c r="AV52" s="2288"/>
      <c r="AW52" s="4"/>
      <c r="AX52" s="4"/>
      <c r="AY52" s="4"/>
    </row>
    <row r="53" spans="1:51">
      <c r="A53" s="546"/>
      <c r="B53" s="412"/>
      <c r="C53" s="1151" t="str">
        <f t="shared" si="12"/>
        <v/>
      </c>
      <c r="D53" s="59">
        <v>9</v>
      </c>
      <c r="E53" s="62" t="str">
        <f t="shared" si="7"/>
        <v/>
      </c>
      <c r="F53" s="61" t="str">
        <f t="shared" si="23"/>
        <v/>
      </c>
      <c r="G53" s="59" t="str">
        <f t="shared" si="8"/>
        <v/>
      </c>
      <c r="H53" s="62">
        <f t="shared" si="1"/>
        <v>0</v>
      </c>
      <c r="I53" s="62" t="str">
        <f t="shared" si="13"/>
        <v/>
      </c>
      <c r="J53" s="74" t="str">
        <f t="shared" si="14"/>
        <v/>
      </c>
      <c r="K53" s="64">
        <v>1</v>
      </c>
      <c r="L53" s="70" t="str">
        <f t="shared" si="15"/>
        <v/>
      </c>
      <c r="M53" s="62" t="str">
        <f t="shared" si="16"/>
        <v/>
      </c>
      <c r="N53" s="62" t="str">
        <f t="shared" si="9"/>
        <v/>
      </c>
      <c r="O53" s="62" t="str">
        <f t="shared" si="24"/>
        <v/>
      </c>
      <c r="P53" s="62" t="str">
        <f t="shared" si="25"/>
        <v/>
      </c>
      <c r="Q53" s="62" t="str">
        <f t="shared" si="17"/>
        <v/>
      </c>
      <c r="R53" s="62" t="str">
        <f t="shared" si="26"/>
        <v/>
      </c>
      <c r="S53" s="62" t="str">
        <f t="shared" si="27"/>
        <v/>
      </c>
      <c r="T53" s="62" t="str">
        <f t="shared" si="18"/>
        <v/>
      </c>
      <c r="U53" s="62" t="str">
        <f t="shared" si="28"/>
        <v/>
      </c>
      <c r="V53" s="62" t="str">
        <f t="shared" si="29"/>
        <v/>
      </c>
      <c r="W53" s="62" t="str">
        <f t="shared" si="19"/>
        <v/>
      </c>
      <c r="X53" s="62" t="str">
        <f t="shared" si="30"/>
        <v/>
      </c>
      <c r="Y53" s="62" t="str">
        <f t="shared" si="31"/>
        <v/>
      </c>
      <c r="Z53" s="62" t="str">
        <f t="shared" si="20"/>
        <v/>
      </c>
      <c r="AA53" s="62" t="str">
        <f t="shared" si="32"/>
        <v/>
      </c>
      <c r="AB53" s="62" t="str">
        <f t="shared" si="21"/>
        <v/>
      </c>
      <c r="AC53" s="62" t="str">
        <f t="shared" si="33"/>
        <v/>
      </c>
      <c r="AD53" s="60" t="str">
        <f t="shared" si="10"/>
        <v/>
      </c>
      <c r="AE53" s="60" t="str">
        <f t="shared" si="34"/>
        <v/>
      </c>
      <c r="AF53" s="60" t="str">
        <f t="shared" si="35"/>
        <v/>
      </c>
      <c r="AG53" s="60" t="str">
        <f t="shared" si="36"/>
        <v/>
      </c>
      <c r="AH53" s="60" t="str">
        <f t="shared" si="37"/>
        <v/>
      </c>
      <c r="AI53" s="60" t="str">
        <f t="shared" si="38"/>
        <v/>
      </c>
      <c r="AJ53" s="61" t="str">
        <f t="shared" si="22"/>
        <v/>
      </c>
      <c r="AK53" s="60" t="str">
        <f t="shared" si="39"/>
        <v/>
      </c>
      <c r="AL53" s="60" t="str">
        <f t="shared" si="40"/>
        <v/>
      </c>
      <c r="AM53" s="65" t="str">
        <f t="shared" si="41"/>
        <v/>
      </c>
      <c r="AN53" s="65" t="str">
        <f t="shared" si="2"/>
        <v/>
      </c>
      <c r="AO53" s="65" t="str">
        <f t="shared" si="3"/>
        <v/>
      </c>
      <c r="AP53" s="65" t="str">
        <f t="shared" si="11"/>
        <v/>
      </c>
      <c r="AQ53" s="71" t="str">
        <f t="shared" si="4"/>
        <v/>
      </c>
      <c r="AR53" s="72" t="str">
        <f t="shared" si="5"/>
        <v/>
      </c>
      <c r="AS53" s="70" t="str">
        <f t="shared" si="6"/>
        <v/>
      </c>
      <c r="AT53" s="73" t="str">
        <f t="shared" si="42"/>
        <v/>
      </c>
      <c r="AU53" s="2291"/>
      <c r="AV53" s="2288"/>
      <c r="AW53" s="4"/>
      <c r="AX53" s="4"/>
      <c r="AY53" s="4"/>
    </row>
    <row r="54" spans="1:51">
      <c r="A54" s="546"/>
      <c r="B54" s="412"/>
      <c r="C54" s="1151" t="str">
        <f t="shared" si="12"/>
        <v/>
      </c>
      <c r="D54" s="59">
        <v>10</v>
      </c>
      <c r="E54" s="62" t="str">
        <f t="shared" si="7"/>
        <v/>
      </c>
      <c r="F54" s="61" t="str">
        <f t="shared" si="23"/>
        <v/>
      </c>
      <c r="G54" s="59" t="str">
        <f t="shared" si="8"/>
        <v/>
      </c>
      <c r="H54" s="62">
        <f t="shared" si="1"/>
        <v>0</v>
      </c>
      <c r="I54" s="62" t="str">
        <f t="shared" si="13"/>
        <v/>
      </c>
      <c r="J54" s="74" t="str">
        <f t="shared" si="14"/>
        <v/>
      </c>
      <c r="K54" s="64">
        <v>1</v>
      </c>
      <c r="L54" s="70" t="str">
        <f t="shared" si="15"/>
        <v/>
      </c>
      <c r="M54" s="62" t="str">
        <f t="shared" si="16"/>
        <v/>
      </c>
      <c r="N54" s="62" t="str">
        <f t="shared" si="9"/>
        <v/>
      </c>
      <c r="O54" s="62" t="str">
        <f t="shared" si="24"/>
        <v/>
      </c>
      <c r="P54" s="62" t="str">
        <f t="shared" si="25"/>
        <v/>
      </c>
      <c r="Q54" s="62" t="str">
        <f t="shared" si="17"/>
        <v/>
      </c>
      <c r="R54" s="62" t="str">
        <f t="shared" si="26"/>
        <v/>
      </c>
      <c r="S54" s="62" t="str">
        <f t="shared" si="27"/>
        <v/>
      </c>
      <c r="T54" s="62" t="str">
        <f t="shared" si="18"/>
        <v/>
      </c>
      <c r="U54" s="62" t="str">
        <f t="shared" si="28"/>
        <v/>
      </c>
      <c r="V54" s="62" t="str">
        <f t="shared" si="29"/>
        <v/>
      </c>
      <c r="W54" s="62" t="str">
        <f t="shared" si="19"/>
        <v/>
      </c>
      <c r="X54" s="62" t="str">
        <f t="shared" si="30"/>
        <v/>
      </c>
      <c r="Y54" s="62" t="str">
        <f t="shared" si="31"/>
        <v/>
      </c>
      <c r="Z54" s="62" t="str">
        <f t="shared" si="20"/>
        <v/>
      </c>
      <c r="AA54" s="62" t="str">
        <f t="shared" si="32"/>
        <v/>
      </c>
      <c r="AB54" s="62" t="str">
        <f t="shared" si="21"/>
        <v/>
      </c>
      <c r="AC54" s="62" t="str">
        <f t="shared" si="33"/>
        <v/>
      </c>
      <c r="AD54" s="60" t="str">
        <f t="shared" si="10"/>
        <v/>
      </c>
      <c r="AE54" s="60" t="str">
        <f t="shared" si="34"/>
        <v/>
      </c>
      <c r="AF54" s="60" t="str">
        <f t="shared" si="35"/>
        <v/>
      </c>
      <c r="AG54" s="60" t="str">
        <f t="shared" si="36"/>
        <v/>
      </c>
      <c r="AH54" s="60" t="str">
        <f t="shared" si="37"/>
        <v/>
      </c>
      <c r="AI54" s="60" t="str">
        <f t="shared" si="38"/>
        <v/>
      </c>
      <c r="AJ54" s="61" t="str">
        <f t="shared" si="22"/>
        <v/>
      </c>
      <c r="AK54" s="60" t="str">
        <f t="shared" si="39"/>
        <v/>
      </c>
      <c r="AL54" s="60" t="str">
        <f t="shared" si="40"/>
        <v/>
      </c>
      <c r="AM54" s="65" t="str">
        <f t="shared" si="41"/>
        <v/>
      </c>
      <c r="AN54" s="65" t="str">
        <f t="shared" si="2"/>
        <v/>
      </c>
      <c r="AO54" s="65" t="str">
        <f t="shared" si="3"/>
        <v/>
      </c>
      <c r="AP54" s="65" t="str">
        <f t="shared" si="11"/>
        <v/>
      </c>
      <c r="AQ54" s="71" t="str">
        <f t="shared" si="4"/>
        <v/>
      </c>
      <c r="AR54" s="72" t="str">
        <f t="shared" si="5"/>
        <v/>
      </c>
      <c r="AS54" s="70" t="str">
        <f t="shared" si="6"/>
        <v/>
      </c>
      <c r="AT54" s="73" t="str">
        <f t="shared" si="42"/>
        <v/>
      </c>
      <c r="AU54" s="2291"/>
      <c r="AV54" s="2288"/>
      <c r="AW54" s="4"/>
      <c r="AX54" s="4"/>
      <c r="AY54" s="4"/>
    </row>
    <row r="55" spans="1:51">
      <c r="A55" s="546"/>
      <c r="B55" s="412"/>
      <c r="C55" s="1151" t="str">
        <f t="shared" si="12"/>
        <v/>
      </c>
      <c r="D55" s="59">
        <v>11</v>
      </c>
      <c r="E55" s="62" t="str">
        <f t="shared" si="7"/>
        <v/>
      </c>
      <c r="F55" s="61" t="str">
        <f t="shared" si="23"/>
        <v/>
      </c>
      <c r="G55" s="59" t="str">
        <f t="shared" si="8"/>
        <v/>
      </c>
      <c r="H55" s="62">
        <f t="shared" si="1"/>
        <v>0</v>
      </c>
      <c r="I55" s="62" t="str">
        <f t="shared" si="13"/>
        <v/>
      </c>
      <c r="J55" s="74" t="str">
        <f t="shared" si="14"/>
        <v/>
      </c>
      <c r="K55" s="64">
        <v>1</v>
      </c>
      <c r="L55" s="70" t="str">
        <f t="shared" si="15"/>
        <v/>
      </c>
      <c r="M55" s="62" t="str">
        <f t="shared" si="16"/>
        <v/>
      </c>
      <c r="N55" s="62" t="str">
        <f t="shared" si="9"/>
        <v/>
      </c>
      <c r="O55" s="62" t="str">
        <f t="shared" si="24"/>
        <v/>
      </c>
      <c r="P55" s="62" t="str">
        <f t="shared" si="25"/>
        <v/>
      </c>
      <c r="Q55" s="62" t="str">
        <f t="shared" si="17"/>
        <v/>
      </c>
      <c r="R55" s="62" t="str">
        <f t="shared" si="26"/>
        <v/>
      </c>
      <c r="S55" s="62" t="str">
        <f t="shared" si="27"/>
        <v/>
      </c>
      <c r="T55" s="62" t="str">
        <f t="shared" si="18"/>
        <v/>
      </c>
      <c r="U55" s="62" t="str">
        <f t="shared" si="28"/>
        <v/>
      </c>
      <c r="V55" s="62" t="str">
        <f t="shared" si="29"/>
        <v/>
      </c>
      <c r="W55" s="62" t="str">
        <f t="shared" si="19"/>
        <v/>
      </c>
      <c r="X55" s="62" t="str">
        <f t="shared" si="30"/>
        <v/>
      </c>
      <c r="Y55" s="62" t="str">
        <f t="shared" si="31"/>
        <v/>
      </c>
      <c r="Z55" s="62" t="str">
        <f t="shared" si="20"/>
        <v/>
      </c>
      <c r="AA55" s="62" t="str">
        <f t="shared" si="32"/>
        <v/>
      </c>
      <c r="AB55" s="62" t="str">
        <f t="shared" si="21"/>
        <v/>
      </c>
      <c r="AC55" s="62" t="str">
        <f t="shared" si="33"/>
        <v/>
      </c>
      <c r="AD55" s="60" t="str">
        <f t="shared" si="10"/>
        <v/>
      </c>
      <c r="AE55" s="60" t="str">
        <f t="shared" si="34"/>
        <v/>
      </c>
      <c r="AF55" s="60" t="str">
        <f t="shared" si="35"/>
        <v/>
      </c>
      <c r="AG55" s="60" t="str">
        <f t="shared" si="36"/>
        <v/>
      </c>
      <c r="AH55" s="60" t="str">
        <f t="shared" si="37"/>
        <v/>
      </c>
      <c r="AI55" s="60" t="str">
        <f t="shared" si="38"/>
        <v/>
      </c>
      <c r="AJ55" s="61" t="str">
        <f t="shared" si="22"/>
        <v/>
      </c>
      <c r="AK55" s="60" t="str">
        <f t="shared" si="39"/>
        <v/>
      </c>
      <c r="AL55" s="60" t="str">
        <f t="shared" si="40"/>
        <v/>
      </c>
      <c r="AM55" s="65" t="str">
        <f t="shared" si="41"/>
        <v/>
      </c>
      <c r="AN55" s="65" t="str">
        <f t="shared" si="2"/>
        <v/>
      </c>
      <c r="AO55" s="65" t="str">
        <f t="shared" si="3"/>
        <v/>
      </c>
      <c r="AP55" s="65" t="str">
        <f t="shared" si="11"/>
        <v/>
      </c>
      <c r="AQ55" s="71" t="str">
        <f t="shared" si="4"/>
        <v/>
      </c>
      <c r="AR55" s="72" t="str">
        <f t="shared" si="5"/>
        <v/>
      </c>
      <c r="AS55" s="70" t="str">
        <f t="shared" si="6"/>
        <v/>
      </c>
      <c r="AT55" s="73" t="str">
        <f t="shared" si="42"/>
        <v/>
      </c>
      <c r="AU55" s="2291"/>
      <c r="AV55" s="2288"/>
      <c r="AW55" s="4"/>
      <c r="AX55" s="4"/>
      <c r="AY55" s="4"/>
    </row>
    <row r="56" spans="1:51">
      <c r="A56" s="546"/>
      <c r="B56" s="412"/>
      <c r="C56" s="1151" t="str">
        <f t="shared" si="12"/>
        <v/>
      </c>
      <c r="D56" s="59">
        <v>12</v>
      </c>
      <c r="E56" s="62" t="str">
        <f t="shared" si="7"/>
        <v/>
      </c>
      <c r="F56" s="61" t="str">
        <f t="shared" si="23"/>
        <v/>
      </c>
      <c r="G56" s="59" t="str">
        <f t="shared" si="8"/>
        <v/>
      </c>
      <c r="H56" s="62">
        <f t="shared" si="1"/>
        <v>0</v>
      </c>
      <c r="I56" s="62" t="str">
        <f t="shared" si="13"/>
        <v/>
      </c>
      <c r="J56" s="74" t="str">
        <f t="shared" si="14"/>
        <v/>
      </c>
      <c r="K56" s="64">
        <v>1</v>
      </c>
      <c r="L56" s="70" t="str">
        <f t="shared" si="15"/>
        <v/>
      </c>
      <c r="M56" s="62" t="str">
        <f t="shared" si="16"/>
        <v/>
      </c>
      <c r="N56" s="62" t="str">
        <f t="shared" si="9"/>
        <v/>
      </c>
      <c r="O56" s="62" t="str">
        <f t="shared" si="24"/>
        <v/>
      </c>
      <c r="P56" s="62" t="str">
        <f t="shared" si="25"/>
        <v/>
      </c>
      <c r="Q56" s="62" t="str">
        <f t="shared" si="17"/>
        <v/>
      </c>
      <c r="R56" s="62" t="str">
        <f t="shared" si="26"/>
        <v/>
      </c>
      <c r="S56" s="62" t="str">
        <f t="shared" si="27"/>
        <v/>
      </c>
      <c r="T56" s="62" t="str">
        <f t="shared" si="18"/>
        <v/>
      </c>
      <c r="U56" s="62" t="str">
        <f t="shared" si="28"/>
        <v/>
      </c>
      <c r="V56" s="62" t="str">
        <f t="shared" si="29"/>
        <v/>
      </c>
      <c r="W56" s="62" t="str">
        <f t="shared" si="19"/>
        <v/>
      </c>
      <c r="X56" s="62" t="str">
        <f t="shared" si="30"/>
        <v/>
      </c>
      <c r="Y56" s="62" t="str">
        <f t="shared" si="31"/>
        <v/>
      </c>
      <c r="Z56" s="62" t="str">
        <f t="shared" si="20"/>
        <v/>
      </c>
      <c r="AA56" s="62" t="str">
        <f t="shared" si="32"/>
        <v/>
      </c>
      <c r="AB56" s="62" t="str">
        <f t="shared" si="21"/>
        <v/>
      </c>
      <c r="AC56" s="62" t="str">
        <f t="shared" si="33"/>
        <v/>
      </c>
      <c r="AD56" s="60" t="str">
        <f t="shared" si="10"/>
        <v/>
      </c>
      <c r="AE56" s="60" t="str">
        <f t="shared" si="34"/>
        <v/>
      </c>
      <c r="AF56" s="60" t="str">
        <f t="shared" si="35"/>
        <v/>
      </c>
      <c r="AG56" s="60" t="str">
        <f t="shared" si="36"/>
        <v/>
      </c>
      <c r="AH56" s="60" t="str">
        <f t="shared" si="37"/>
        <v/>
      </c>
      <c r="AI56" s="60" t="str">
        <f t="shared" si="38"/>
        <v/>
      </c>
      <c r="AJ56" s="61" t="str">
        <f t="shared" si="22"/>
        <v/>
      </c>
      <c r="AK56" s="60" t="str">
        <f t="shared" si="39"/>
        <v/>
      </c>
      <c r="AL56" s="60" t="str">
        <f t="shared" si="40"/>
        <v/>
      </c>
      <c r="AM56" s="65" t="str">
        <f t="shared" si="41"/>
        <v/>
      </c>
      <c r="AN56" s="65" t="str">
        <f t="shared" si="2"/>
        <v/>
      </c>
      <c r="AO56" s="65" t="str">
        <f t="shared" si="3"/>
        <v/>
      </c>
      <c r="AP56" s="65" t="str">
        <f t="shared" si="11"/>
        <v/>
      </c>
      <c r="AQ56" s="71" t="str">
        <f t="shared" si="4"/>
        <v/>
      </c>
      <c r="AR56" s="72" t="str">
        <f t="shared" si="5"/>
        <v/>
      </c>
      <c r="AS56" s="70" t="str">
        <f t="shared" si="6"/>
        <v/>
      </c>
      <c r="AT56" s="73" t="str">
        <f t="shared" si="42"/>
        <v/>
      </c>
      <c r="AU56" s="2291"/>
      <c r="AV56" s="2288"/>
      <c r="AW56" s="4"/>
      <c r="AX56" s="4"/>
      <c r="AY56" s="4"/>
    </row>
    <row r="57" spans="1:51">
      <c r="A57" s="546"/>
      <c r="B57" s="412"/>
      <c r="C57" s="1151" t="str">
        <f t="shared" si="12"/>
        <v/>
      </c>
      <c r="D57" s="59">
        <v>13</v>
      </c>
      <c r="E57" s="62" t="str">
        <f t="shared" si="7"/>
        <v/>
      </c>
      <c r="F57" s="61" t="str">
        <f t="shared" si="23"/>
        <v/>
      </c>
      <c r="G57" s="59" t="str">
        <f t="shared" si="8"/>
        <v/>
      </c>
      <c r="H57" s="62">
        <f t="shared" si="1"/>
        <v>0</v>
      </c>
      <c r="I57" s="62" t="str">
        <f t="shared" si="13"/>
        <v/>
      </c>
      <c r="J57" s="74" t="str">
        <f t="shared" si="14"/>
        <v/>
      </c>
      <c r="K57" s="64">
        <v>1</v>
      </c>
      <c r="L57" s="70" t="str">
        <f t="shared" si="15"/>
        <v/>
      </c>
      <c r="M57" s="62" t="str">
        <f t="shared" si="16"/>
        <v/>
      </c>
      <c r="N57" s="62" t="str">
        <f t="shared" si="9"/>
        <v/>
      </c>
      <c r="O57" s="62" t="str">
        <f t="shared" si="24"/>
        <v/>
      </c>
      <c r="P57" s="62" t="str">
        <f t="shared" si="25"/>
        <v/>
      </c>
      <c r="Q57" s="62" t="str">
        <f t="shared" si="17"/>
        <v/>
      </c>
      <c r="R57" s="62" t="str">
        <f t="shared" si="26"/>
        <v/>
      </c>
      <c r="S57" s="62" t="str">
        <f t="shared" si="27"/>
        <v/>
      </c>
      <c r="T57" s="62" t="str">
        <f t="shared" si="18"/>
        <v/>
      </c>
      <c r="U57" s="62" t="str">
        <f t="shared" si="28"/>
        <v/>
      </c>
      <c r="V57" s="62" t="str">
        <f t="shared" si="29"/>
        <v/>
      </c>
      <c r="W57" s="62" t="str">
        <f t="shared" si="19"/>
        <v/>
      </c>
      <c r="X57" s="62" t="str">
        <f t="shared" si="30"/>
        <v/>
      </c>
      <c r="Y57" s="62" t="str">
        <f t="shared" si="31"/>
        <v/>
      </c>
      <c r="Z57" s="62" t="str">
        <f t="shared" si="20"/>
        <v/>
      </c>
      <c r="AA57" s="62" t="str">
        <f t="shared" si="32"/>
        <v/>
      </c>
      <c r="AB57" s="62" t="str">
        <f t="shared" si="21"/>
        <v/>
      </c>
      <c r="AC57" s="62" t="str">
        <f t="shared" si="33"/>
        <v/>
      </c>
      <c r="AD57" s="60" t="str">
        <f t="shared" si="10"/>
        <v/>
      </c>
      <c r="AE57" s="60" t="str">
        <f t="shared" si="34"/>
        <v/>
      </c>
      <c r="AF57" s="60" t="str">
        <f t="shared" si="35"/>
        <v/>
      </c>
      <c r="AG57" s="60" t="str">
        <f t="shared" si="36"/>
        <v/>
      </c>
      <c r="AH57" s="60" t="str">
        <f t="shared" si="37"/>
        <v/>
      </c>
      <c r="AI57" s="60" t="str">
        <f t="shared" si="38"/>
        <v/>
      </c>
      <c r="AJ57" s="61" t="str">
        <f t="shared" si="22"/>
        <v/>
      </c>
      <c r="AK57" s="60" t="str">
        <f t="shared" si="39"/>
        <v/>
      </c>
      <c r="AL57" s="60" t="str">
        <f t="shared" si="40"/>
        <v/>
      </c>
      <c r="AM57" s="65" t="str">
        <f t="shared" si="41"/>
        <v/>
      </c>
      <c r="AN57" s="65" t="str">
        <f t="shared" si="2"/>
        <v/>
      </c>
      <c r="AO57" s="65" t="str">
        <f t="shared" si="3"/>
        <v/>
      </c>
      <c r="AP57" s="65" t="str">
        <f t="shared" si="11"/>
        <v/>
      </c>
      <c r="AQ57" s="71" t="str">
        <f t="shared" si="4"/>
        <v/>
      </c>
      <c r="AR57" s="72" t="str">
        <f t="shared" si="5"/>
        <v/>
      </c>
      <c r="AS57" s="70" t="str">
        <f t="shared" si="6"/>
        <v/>
      </c>
      <c r="AT57" s="73" t="str">
        <f t="shared" si="42"/>
        <v/>
      </c>
      <c r="AU57" s="2291"/>
      <c r="AV57" s="2288"/>
      <c r="AW57" s="4"/>
      <c r="AX57" s="4"/>
      <c r="AY57" s="4"/>
    </row>
    <row r="58" spans="1:51">
      <c r="A58" s="546"/>
      <c r="B58" s="412"/>
      <c r="C58" s="1151" t="str">
        <f t="shared" si="12"/>
        <v/>
      </c>
      <c r="D58" s="59">
        <v>14</v>
      </c>
      <c r="E58" s="62" t="str">
        <f t="shared" si="7"/>
        <v/>
      </c>
      <c r="F58" s="61" t="str">
        <f t="shared" si="23"/>
        <v/>
      </c>
      <c r="G58" s="59" t="str">
        <f t="shared" si="8"/>
        <v/>
      </c>
      <c r="H58" s="62">
        <f t="shared" si="1"/>
        <v>0</v>
      </c>
      <c r="I58" s="62" t="str">
        <f t="shared" si="13"/>
        <v/>
      </c>
      <c r="J58" s="74" t="str">
        <f t="shared" si="14"/>
        <v/>
      </c>
      <c r="K58" s="64">
        <v>1</v>
      </c>
      <c r="L58" s="70" t="str">
        <f t="shared" si="15"/>
        <v/>
      </c>
      <c r="M58" s="62" t="str">
        <f t="shared" si="16"/>
        <v/>
      </c>
      <c r="N58" s="62" t="str">
        <f t="shared" si="9"/>
        <v/>
      </c>
      <c r="O58" s="62" t="str">
        <f t="shared" si="24"/>
        <v/>
      </c>
      <c r="P58" s="62" t="str">
        <f t="shared" si="25"/>
        <v/>
      </c>
      <c r="Q58" s="62" t="str">
        <f t="shared" si="17"/>
        <v/>
      </c>
      <c r="R58" s="62" t="str">
        <f t="shared" si="26"/>
        <v/>
      </c>
      <c r="S58" s="62" t="str">
        <f t="shared" si="27"/>
        <v/>
      </c>
      <c r="T58" s="62" t="str">
        <f t="shared" si="18"/>
        <v/>
      </c>
      <c r="U58" s="62" t="str">
        <f t="shared" si="28"/>
        <v/>
      </c>
      <c r="V58" s="62" t="str">
        <f t="shared" si="29"/>
        <v/>
      </c>
      <c r="W58" s="62" t="str">
        <f t="shared" si="19"/>
        <v/>
      </c>
      <c r="X58" s="62" t="str">
        <f t="shared" si="30"/>
        <v/>
      </c>
      <c r="Y58" s="62" t="str">
        <f t="shared" si="31"/>
        <v/>
      </c>
      <c r="Z58" s="62" t="str">
        <f t="shared" si="20"/>
        <v/>
      </c>
      <c r="AA58" s="62" t="str">
        <f t="shared" si="32"/>
        <v/>
      </c>
      <c r="AB58" s="62" t="str">
        <f t="shared" si="21"/>
        <v/>
      </c>
      <c r="AC58" s="62" t="str">
        <f t="shared" si="33"/>
        <v/>
      </c>
      <c r="AD58" s="60" t="str">
        <f t="shared" si="10"/>
        <v/>
      </c>
      <c r="AE58" s="60" t="str">
        <f t="shared" si="34"/>
        <v/>
      </c>
      <c r="AF58" s="60" t="str">
        <f t="shared" si="35"/>
        <v/>
      </c>
      <c r="AG58" s="60" t="str">
        <f t="shared" si="36"/>
        <v/>
      </c>
      <c r="AH58" s="60" t="str">
        <f t="shared" si="37"/>
        <v/>
      </c>
      <c r="AI58" s="60" t="str">
        <f t="shared" si="38"/>
        <v/>
      </c>
      <c r="AJ58" s="61" t="str">
        <f t="shared" si="22"/>
        <v/>
      </c>
      <c r="AK58" s="60" t="str">
        <f t="shared" si="39"/>
        <v/>
      </c>
      <c r="AL58" s="60" t="str">
        <f t="shared" si="40"/>
        <v/>
      </c>
      <c r="AM58" s="65" t="str">
        <f t="shared" si="41"/>
        <v/>
      </c>
      <c r="AN58" s="65" t="str">
        <f t="shared" si="2"/>
        <v/>
      </c>
      <c r="AO58" s="65" t="str">
        <f t="shared" si="3"/>
        <v/>
      </c>
      <c r="AP58" s="65" t="str">
        <f t="shared" si="11"/>
        <v/>
      </c>
      <c r="AQ58" s="71" t="str">
        <f t="shared" si="4"/>
        <v/>
      </c>
      <c r="AR58" s="72" t="str">
        <f t="shared" si="5"/>
        <v/>
      </c>
      <c r="AS58" s="70" t="str">
        <f t="shared" si="6"/>
        <v/>
      </c>
      <c r="AT58" s="73" t="str">
        <f t="shared" si="42"/>
        <v/>
      </c>
      <c r="AU58" s="2291"/>
      <c r="AV58" s="2288"/>
      <c r="AW58" s="4"/>
      <c r="AX58" s="4"/>
      <c r="AY58" s="4"/>
    </row>
    <row r="59" spans="1:51">
      <c r="A59" s="546"/>
      <c r="B59" s="412"/>
      <c r="C59" s="1151" t="str">
        <f t="shared" si="12"/>
        <v/>
      </c>
      <c r="D59" s="59">
        <v>15</v>
      </c>
      <c r="E59" s="62" t="str">
        <f t="shared" si="7"/>
        <v/>
      </c>
      <c r="F59" s="61" t="str">
        <f t="shared" si="23"/>
        <v/>
      </c>
      <c r="G59" s="59" t="str">
        <f t="shared" si="8"/>
        <v/>
      </c>
      <c r="H59" s="62">
        <f t="shared" si="1"/>
        <v>0</v>
      </c>
      <c r="I59" s="62" t="str">
        <f t="shared" si="13"/>
        <v/>
      </c>
      <c r="J59" s="74" t="str">
        <f t="shared" si="14"/>
        <v/>
      </c>
      <c r="K59" s="64">
        <v>1</v>
      </c>
      <c r="L59" s="70" t="str">
        <f t="shared" si="15"/>
        <v/>
      </c>
      <c r="M59" s="62" t="str">
        <f t="shared" si="16"/>
        <v/>
      </c>
      <c r="N59" s="62" t="str">
        <f t="shared" si="9"/>
        <v/>
      </c>
      <c r="O59" s="62" t="str">
        <f t="shared" si="24"/>
        <v/>
      </c>
      <c r="P59" s="62" t="str">
        <f t="shared" si="25"/>
        <v/>
      </c>
      <c r="Q59" s="62" t="str">
        <f t="shared" si="17"/>
        <v/>
      </c>
      <c r="R59" s="62" t="str">
        <f t="shared" si="26"/>
        <v/>
      </c>
      <c r="S59" s="62" t="str">
        <f t="shared" si="27"/>
        <v/>
      </c>
      <c r="T59" s="62" t="str">
        <f t="shared" si="18"/>
        <v/>
      </c>
      <c r="U59" s="62" t="str">
        <f t="shared" si="28"/>
        <v/>
      </c>
      <c r="V59" s="62" t="str">
        <f t="shared" si="29"/>
        <v/>
      </c>
      <c r="W59" s="62" t="str">
        <f t="shared" si="19"/>
        <v/>
      </c>
      <c r="X59" s="62" t="str">
        <f t="shared" si="30"/>
        <v/>
      </c>
      <c r="Y59" s="62" t="str">
        <f t="shared" si="31"/>
        <v/>
      </c>
      <c r="Z59" s="62" t="str">
        <f t="shared" si="20"/>
        <v/>
      </c>
      <c r="AA59" s="62" t="str">
        <f t="shared" si="32"/>
        <v/>
      </c>
      <c r="AB59" s="62" t="str">
        <f t="shared" si="21"/>
        <v/>
      </c>
      <c r="AC59" s="62" t="str">
        <f t="shared" si="33"/>
        <v/>
      </c>
      <c r="AD59" s="60" t="str">
        <f t="shared" si="10"/>
        <v/>
      </c>
      <c r="AE59" s="60" t="str">
        <f t="shared" si="34"/>
        <v/>
      </c>
      <c r="AF59" s="60" t="str">
        <f t="shared" si="35"/>
        <v/>
      </c>
      <c r="AG59" s="60" t="str">
        <f t="shared" si="36"/>
        <v/>
      </c>
      <c r="AH59" s="60" t="str">
        <f t="shared" si="37"/>
        <v/>
      </c>
      <c r="AI59" s="60" t="str">
        <f t="shared" si="38"/>
        <v/>
      </c>
      <c r="AJ59" s="61" t="str">
        <f t="shared" si="22"/>
        <v/>
      </c>
      <c r="AK59" s="60" t="str">
        <f t="shared" si="39"/>
        <v/>
      </c>
      <c r="AL59" s="60" t="str">
        <f t="shared" si="40"/>
        <v/>
      </c>
      <c r="AM59" s="65" t="str">
        <f t="shared" si="41"/>
        <v/>
      </c>
      <c r="AN59" s="65" t="str">
        <f t="shared" si="2"/>
        <v/>
      </c>
      <c r="AO59" s="65" t="str">
        <f t="shared" si="3"/>
        <v/>
      </c>
      <c r="AP59" s="65" t="str">
        <f t="shared" si="11"/>
        <v/>
      </c>
      <c r="AQ59" s="71" t="str">
        <f t="shared" si="4"/>
        <v/>
      </c>
      <c r="AR59" s="72" t="str">
        <f t="shared" si="5"/>
        <v/>
      </c>
      <c r="AS59" s="70" t="str">
        <f t="shared" si="6"/>
        <v/>
      </c>
      <c r="AT59" s="73" t="str">
        <f t="shared" si="42"/>
        <v/>
      </c>
      <c r="AU59" s="2291"/>
      <c r="AV59" s="2288"/>
      <c r="AW59" s="4"/>
      <c r="AX59" s="4"/>
      <c r="AY59" s="4"/>
    </row>
    <row r="60" spans="1:51">
      <c r="A60" s="546"/>
      <c r="B60" s="412"/>
      <c r="C60" s="1151" t="str">
        <f t="shared" si="12"/>
        <v/>
      </c>
      <c r="D60" s="59">
        <v>16</v>
      </c>
      <c r="E60" s="62" t="str">
        <f t="shared" si="7"/>
        <v/>
      </c>
      <c r="F60" s="61" t="str">
        <f t="shared" si="23"/>
        <v/>
      </c>
      <c r="G60" s="59" t="str">
        <f t="shared" si="8"/>
        <v/>
      </c>
      <c r="H60" s="62">
        <f t="shared" si="1"/>
        <v>0</v>
      </c>
      <c r="I60" s="62" t="str">
        <f t="shared" si="13"/>
        <v/>
      </c>
      <c r="J60" s="74" t="str">
        <f t="shared" si="14"/>
        <v/>
      </c>
      <c r="K60" s="64">
        <v>1</v>
      </c>
      <c r="L60" s="70" t="str">
        <f t="shared" si="15"/>
        <v/>
      </c>
      <c r="M60" s="62" t="str">
        <f t="shared" si="16"/>
        <v/>
      </c>
      <c r="N60" s="62" t="str">
        <f t="shared" si="9"/>
        <v/>
      </c>
      <c r="O60" s="62" t="str">
        <f t="shared" si="24"/>
        <v/>
      </c>
      <c r="P60" s="62" t="str">
        <f t="shared" si="25"/>
        <v/>
      </c>
      <c r="Q60" s="62" t="str">
        <f t="shared" si="17"/>
        <v/>
      </c>
      <c r="R60" s="62" t="str">
        <f t="shared" si="26"/>
        <v/>
      </c>
      <c r="S60" s="62" t="str">
        <f t="shared" si="27"/>
        <v/>
      </c>
      <c r="T60" s="62" t="str">
        <f t="shared" si="18"/>
        <v/>
      </c>
      <c r="U60" s="62" t="str">
        <f t="shared" si="28"/>
        <v/>
      </c>
      <c r="V60" s="62" t="str">
        <f t="shared" si="29"/>
        <v/>
      </c>
      <c r="W60" s="62" t="str">
        <f t="shared" si="19"/>
        <v/>
      </c>
      <c r="X60" s="62" t="str">
        <f t="shared" si="30"/>
        <v/>
      </c>
      <c r="Y60" s="62" t="str">
        <f t="shared" si="31"/>
        <v/>
      </c>
      <c r="Z60" s="62" t="str">
        <f t="shared" si="20"/>
        <v/>
      </c>
      <c r="AA60" s="62" t="str">
        <f t="shared" si="32"/>
        <v/>
      </c>
      <c r="AB60" s="62" t="str">
        <f t="shared" si="21"/>
        <v/>
      </c>
      <c r="AC60" s="62" t="str">
        <f t="shared" si="33"/>
        <v/>
      </c>
      <c r="AD60" s="60" t="str">
        <f t="shared" si="10"/>
        <v/>
      </c>
      <c r="AE60" s="60" t="str">
        <f t="shared" si="34"/>
        <v/>
      </c>
      <c r="AF60" s="60" t="str">
        <f t="shared" si="35"/>
        <v/>
      </c>
      <c r="AG60" s="60" t="str">
        <f t="shared" si="36"/>
        <v/>
      </c>
      <c r="AH60" s="60" t="str">
        <f t="shared" si="37"/>
        <v/>
      </c>
      <c r="AI60" s="60" t="str">
        <f t="shared" si="38"/>
        <v/>
      </c>
      <c r="AJ60" s="61" t="str">
        <f t="shared" si="22"/>
        <v/>
      </c>
      <c r="AK60" s="60" t="str">
        <f t="shared" si="39"/>
        <v/>
      </c>
      <c r="AL60" s="60" t="str">
        <f t="shared" si="40"/>
        <v/>
      </c>
      <c r="AM60" s="65" t="str">
        <f t="shared" si="41"/>
        <v/>
      </c>
      <c r="AN60" s="65" t="str">
        <f t="shared" si="2"/>
        <v/>
      </c>
      <c r="AO60" s="65" t="str">
        <f t="shared" si="3"/>
        <v/>
      </c>
      <c r="AP60" s="65" t="str">
        <f t="shared" si="11"/>
        <v/>
      </c>
      <c r="AQ60" s="71" t="str">
        <f t="shared" si="4"/>
        <v/>
      </c>
      <c r="AR60" s="72" t="str">
        <f t="shared" si="5"/>
        <v/>
      </c>
      <c r="AS60" s="70" t="str">
        <f t="shared" si="6"/>
        <v/>
      </c>
      <c r="AT60" s="73" t="str">
        <f t="shared" si="42"/>
        <v/>
      </c>
      <c r="AU60" s="2291"/>
      <c r="AV60" s="2288"/>
      <c r="AW60" s="4"/>
      <c r="AX60" s="4"/>
      <c r="AY60" s="4"/>
    </row>
    <row r="61" spans="1:51">
      <c r="A61" s="546"/>
      <c r="B61" s="412"/>
      <c r="C61" s="1151" t="str">
        <f t="shared" si="12"/>
        <v/>
      </c>
      <c r="D61" s="59">
        <v>17</v>
      </c>
      <c r="E61" s="62" t="str">
        <f t="shared" si="7"/>
        <v/>
      </c>
      <c r="F61" s="61" t="str">
        <f t="shared" si="23"/>
        <v/>
      </c>
      <c r="G61" s="59" t="str">
        <f t="shared" si="8"/>
        <v/>
      </c>
      <c r="H61" s="62">
        <f t="shared" si="1"/>
        <v>0</v>
      </c>
      <c r="I61" s="62" t="str">
        <f t="shared" si="13"/>
        <v/>
      </c>
      <c r="J61" s="74" t="str">
        <f t="shared" si="14"/>
        <v/>
      </c>
      <c r="K61" s="64">
        <v>1</v>
      </c>
      <c r="L61" s="70" t="str">
        <f t="shared" si="15"/>
        <v/>
      </c>
      <c r="M61" s="62" t="str">
        <f t="shared" si="16"/>
        <v/>
      </c>
      <c r="N61" s="62" t="str">
        <f t="shared" si="9"/>
        <v/>
      </c>
      <c r="O61" s="62" t="str">
        <f t="shared" si="24"/>
        <v/>
      </c>
      <c r="P61" s="62" t="str">
        <f t="shared" si="25"/>
        <v/>
      </c>
      <c r="Q61" s="62" t="str">
        <f t="shared" si="17"/>
        <v/>
      </c>
      <c r="R61" s="62" t="str">
        <f t="shared" si="26"/>
        <v/>
      </c>
      <c r="S61" s="62" t="str">
        <f t="shared" si="27"/>
        <v/>
      </c>
      <c r="T61" s="62" t="str">
        <f t="shared" si="18"/>
        <v/>
      </c>
      <c r="U61" s="62" t="str">
        <f t="shared" si="28"/>
        <v/>
      </c>
      <c r="V61" s="62" t="str">
        <f t="shared" si="29"/>
        <v/>
      </c>
      <c r="W61" s="62" t="str">
        <f t="shared" si="19"/>
        <v/>
      </c>
      <c r="X61" s="62" t="str">
        <f t="shared" si="30"/>
        <v/>
      </c>
      <c r="Y61" s="62" t="str">
        <f t="shared" si="31"/>
        <v/>
      </c>
      <c r="Z61" s="62" t="str">
        <f t="shared" si="20"/>
        <v/>
      </c>
      <c r="AA61" s="62" t="str">
        <f t="shared" si="32"/>
        <v/>
      </c>
      <c r="AB61" s="62" t="str">
        <f t="shared" si="21"/>
        <v/>
      </c>
      <c r="AC61" s="62" t="str">
        <f t="shared" si="33"/>
        <v/>
      </c>
      <c r="AD61" s="60" t="str">
        <f t="shared" si="10"/>
        <v/>
      </c>
      <c r="AE61" s="60" t="str">
        <f t="shared" si="34"/>
        <v/>
      </c>
      <c r="AF61" s="60" t="str">
        <f t="shared" si="35"/>
        <v/>
      </c>
      <c r="AG61" s="60" t="str">
        <f t="shared" si="36"/>
        <v/>
      </c>
      <c r="AH61" s="60" t="str">
        <f t="shared" si="37"/>
        <v/>
      </c>
      <c r="AI61" s="60" t="str">
        <f t="shared" si="38"/>
        <v/>
      </c>
      <c r="AJ61" s="61" t="str">
        <f t="shared" si="22"/>
        <v/>
      </c>
      <c r="AK61" s="60" t="str">
        <f t="shared" si="39"/>
        <v/>
      </c>
      <c r="AL61" s="60" t="str">
        <f t="shared" si="40"/>
        <v/>
      </c>
      <c r="AM61" s="65" t="str">
        <f t="shared" si="41"/>
        <v/>
      </c>
      <c r="AN61" s="65" t="str">
        <f t="shared" si="2"/>
        <v/>
      </c>
      <c r="AO61" s="65" t="str">
        <f t="shared" si="3"/>
        <v/>
      </c>
      <c r="AP61" s="65" t="str">
        <f t="shared" si="11"/>
        <v/>
      </c>
      <c r="AQ61" s="71" t="str">
        <f t="shared" si="4"/>
        <v/>
      </c>
      <c r="AR61" s="72" t="str">
        <f t="shared" si="5"/>
        <v/>
      </c>
      <c r="AS61" s="70" t="str">
        <f t="shared" si="6"/>
        <v/>
      </c>
      <c r="AT61" s="73" t="str">
        <f t="shared" si="42"/>
        <v/>
      </c>
      <c r="AU61" s="2291"/>
      <c r="AV61" s="2288"/>
      <c r="AW61" s="4"/>
      <c r="AX61" s="4"/>
      <c r="AY61" s="4"/>
    </row>
    <row r="62" spans="1:51">
      <c r="A62" s="546"/>
      <c r="B62" s="412"/>
      <c r="C62" s="1151" t="str">
        <f t="shared" si="12"/>
        <v/>
      </c>
      <c r="D62" s="59">
        <v>18</v>
      </c>
      <c r="E62" s="62" t="str">
        <f t="shared" si="7"/>
        <v/>
      </c>
      <c r="F62" s="61" t="str">
        <f t="shared" si="23"/>
        <v/>
      </c>
      <c r="G62" s="59" t="str">
        <f t="shared" si="8"/>
        <v/>
      </c>
      <c r="H62" s="62">
        <f t="shared" si="1"/>
        <v>0</v>
      </c>
      <c r="I62" s="62" t="str">
        <f t="shared" si="13"/>
        <v/>
      </c>
      <c r="J62" s="74" t="str">
        <f t="shared" si="14"/>
        <v/>
      </c>
      <c r="K62" s="64">
        <v>1</v>
      </c>
      <c r="L62" s="70" t="str">
        <f t="shared" si="15"/>
        <v/>
      </c>
      <c r="M62" s="62" t="str">
        <f t="shared" si="16"/>
        <v/>
      </c>
      <c r="N62" s="62" t="str">
        <f t="shared" si="9"/>
        <v/>
      </c>
      <c r="O62" s="62" t="str">
        <f t="shared" si="24"/>
        <v/>
      </c>
      <c r="P62" s="62" t="str">
        <f t="shared" si="25"/>
        <v/>
      </c>
      <c r="Q62" s="62" t="str">
        <f t="shared" si="17"/>
        <v/>
      </c>
      <c r="R62" s="62" t="str">
        <f t="shared" si="26"/>
        <v/>
      </c>
      <c r="S62" s="62" t="str">
        <f t="shared" si="27"/>
        <v/>
      </c>
      <c r="T62" s="62" t="str">
        <f t="shared" si="18"/>
        <v/>
      </c>
      <c r="U62" s="62" t="str">
        <f t="shared" si="28"/>
        <v/>
      </c>
      <c r="V62" s="62" t="str">
        <f t="shared" si="29"/>
        <v/>
      </c>
      <c r="W62" s="62" t="str">
        <f t="shared" si="19"/>
        <v/>
      </c>
      <c r="X62" s="62" t="str">
        <f t="shared" si="30"/>
        <v/>
      </c>
      <c r="Y62" s="62" t="str">
        <f t="shared" si="31"/>
        <v/>
      </c>
      <c r="Z62" s="62" t="str">
        <f t="shared" si="20"/>
        <v/>
      </c>
      <c r="AA62" s="62" t="str">
        <f t="shared" si="32"/>
        <v/>
      </c>
      <c r="AB62" s="62" t="str">
        <f t="shared" si="21"/>
        <v/>
      </c>
      <c r="AC62" s="62" t="str">
        <f t="shared" si="33"/>
        <v/>
      </c>
      <c r="AD62" s="60" t="str">
        <f t="shared" si="10"/>
        <v/>
      </c>
      <c r="AE62" s="60" t="str">
        <f t="shared" si="34"/>
        <v/>
      </c>
      <c r="AF62" s="60" t="str">
        <f t="shared" si="35"/>
        <v/>
      </c>
      <c r="AG62" s="60" t="str">
        <f t="shared" si="36"/>
        <v/>
      </c>
      <c r="AH62" s="60" t="str">
        <f t="shared" si="37"/>
        <v/>
      </c>
      <c r="AI62" s="60" t="str">
        <f t="shared" si="38"/>
        <v/>
      </c>
      <c r="AJ62" s="61" t="str">
        <f t="shared" si="22"/>
        <v/>
      </c>
      <c r="AK62" s="60" t="str">
        <f t="shared" si="39"/>
        <v/>
      </c>
      <c r="AL62" s="60" t="str">
        <f t="shared" si="40"/>
        <v/>
      </c>
      <c r="AM62" s="65" t="str">
        <f t="shared" si="41"/>
        <v/>
      </c>
      <c r="AN62" s="65" t="str">
        <f t="shared" si="2"/>
        <v/>
      </c>
      <c r="AO62" s="65" t="str">
        <f t="shared" si="3"/>
        <v/>
      </c>
      <c r="AP62" s="75" t="str">
        <f t="shared" si="11"/>
        <v/>
      </c>
      <c r="AQ62" s="71" t="str">
        <f t="shared" si="4"/>
        <v/>
      </c>
      <c r="AR62" s="72" t="str">
        <f t="shared" si="5"/>
        <v/>
      </c>
      <c r="AS62" s="70" t="str">
        <f t="shared" si="6"/>
        <v/>
      </c>
      <c r="AT62" s="73" t="str">
        <f t="shared" si="42"/>
        <v/>
      </c>
      <c r="AU62" s="2291"/>
      <c r="AV62" s="2288"/>
      <c r="AW62" s="4"/>
      <c r="AX62" s="4"/>
      <c r="AY62" s="4"/>
    </row>
    <row r="63" spans="1:51">
      <c r="A63" s="546"/>
      <c r="B63" s="412"/>
      <c r="C63" s="1151" t="str">
        <f t="shared" si="12"/>
        <v/>
      </c>
      <c r="D63" s="59">
        <v>19</v>
      </c>
      <c r="E63" s="62" t="str">
        <f t="shared" si="7"/>
        <v/>
      </c>
      <c r="F63" s="61" t="str">
        <f t="shared" si="23"/>
        <v/>
      </c>
      <c r="G63" s="59" t="str">
        <f t="shared" si="8"/>
        <v/>
      </c>
      <c r="H63" s="62">
        <f t="shared" si="1"/>
        <v>0</v>
      </c>
      <c r="I63" s="62" t="str">
        <f t="shared" si="13"/>
        <v/>
      </c>
      <c r="J63" s="74" t="str">
        <f t="shared" si="14"/>
        <v/>
      </c>
      <c r="K63" s="64">
        <v>1</v>
      </c>
      <c r="L63" s="70" t="str">
        <f t="shared" si="15"/>
        <v/>
      </c>
      <c r="M63" s="62" t="str">
        <f t="shared" si="16"/>
        <v/>
      </c>
      <c r="N63" s="62" t="str">
        <f t="shared" si="9"/>
        <v/>
      </c>
      <c r="O63" s="62" t="str">
        <f t="shared" si="24"/>
        <v/>
      </c>
      <c r="P63" s="62" t="str">
        <f t="shared" si="25"/>
        <v/>
      </c>
      <c r="Q63" s="62" t="str">
        <f t="shared" si="17"/>
        <v/>
      </c>
      <c r="R63" s="62" t="str">
        <f t="shared" si="26"/>
        <v/>
      </c>
      <c r="S63" s="62" t="str">
        <f t="shared" si="27"/>
        <v/>
      </c>
      <c r="T63" s="62" t="str">
        <f t="shared" si="18"/>
        <v/>
      </c>
      <c r="U63" s="62" t="str">
        <f t="shared" si="28"/>
        <v/>
      </c>
      <c r="V63" s="62" t="str">
        <f t="shared" si="29"/>
        <v/>
      </c>
      <c r="W63" s="62" t="str">
        <f t="shared" si="19"/>
        <v/>
      </c>
      <c r="X63" s="62" t="str">
        <f t="shared" si="30"/>
        <v/>
      </c>
      <c r="Y63" s="62" t="str">
        <f t="shared" si="31"/>
        <v/>
      </c>
      <c r="Z63" s="62" t="str">
        <f t="shared" si="20"/>
        <v/>
      </c>
      <c r="AA63" s="62" t="str">
        <f t="shared" si="32"/>
        <v/>
      </c>
      <c r="AB63" s="62" t="str">
        <f t="shared" si="21"/>
        <v/>
      </c>
      <c r="AC63" s="62" t="str">
        <f t="shared" si="33"/>
        <v/>
      </c>
      <c r="AD63" s="60" t="str">
        <f t="shared" si="10"/>
        <v/>
      </c>
      <c r="AE63" s="60" t="str">
        <f t="shared" si="34"/>
        <v/>
      </c>
      <c r="AF63" s="60" t="str">
        <f t="shared" si="35"/>
        <v/>
      </c>
      <c r="AG63" s="60" t="str">
        <f t="shared" si="36"/>
        <v/>
      </c>
      <c r="AH63" s="60" t="str">
        <f t="shared" si="37"/>
        <v/>
      </c>
      <c r="AI63" s="60" t="str">
        <f t="shared" si="38"/>
        <v/>
      </c>
      <c r="AJ63" s="61" t="str">
        <f t="shared" si="22"/>
        <v/>
      </c>
      <c r="AK63" s="60" t="str">
        <f t="shared" si="39"/>
        <v/>
      </c>
      <c r="AL63" s="60" t="str">
        <f t="shared" si="40"/>
        <v/>
      </c>
      <c r="AM63" s="65" t="str">
        <f t="shared" si="41"/>
        <v/>
      </c>
      <c r="AN63" s="65" t="str">
        <f t="shared" si="2"/>
        <v/>
      </c>
      <c r="AO63" s="65" t="str">
        <f t="shared" si="3"/>
        <v/>
      </c>
      <c r="AP63" s="75" t="str">
        <f t="shared" si="11"/>
        <v/>
      </c>
      <c r="AQ63" s="71" t="str">
        <f t="shared" si="4"/>
        <v/>
      </c>
      <c r="AR63" s="72" t="str">
        <f t="shared" si="5"/>
        <v/>
      </c>
      <c r="AS63" s="70" t="str">
        <f t="shared" si="6"/>
        <v/>
      </c>
      <c r="AT63" s="73" t="str">
        <f t="shared" si="42"/>
        <v/>
      </c>
      <c r="AU63" s="2291"/>
      <c r="AV63" s="2288"/>
      <c r="AW63" s="4"/>
      <c r="AX63" s="4"/>
      <c r="AY63" s="4"/>
    </row>
    <row r="64" spans="1:51">
      <c r="A64" s="546"/>
      <c r="B64" s="412"/>
      <c r="C64" s="1151" t="str">
        <f t="shared" si="12"/>
        <v/>
      </c>
      <c r="D64" s="59">
        <v>20</v>
      </c>
      <c r="E64" s="62" t="str">
        <f t="shared" si="7"/>
        <v/>
      </c>
      <c r="F64" s="61" t="str">
        <f t="shared" si="23"/>
        <v/>
      </c>
      <c r="G64" s="59" t="str">
        <f t="shared" si="8"/>
        <v/>
      </c>
      <c r="H64" s="62">
        <f t="shared" si="1"/>
        <v>0</v>
      </c>
      <c r="I64" s="62" t="str">
        <f t="shared" si="13"/>
        <v/>
      </c>
      <c r="J64" s="74" t="str">
        <f t="shared" si="14"/>
        <v/>
      </c>
      <c r="K64" s="64">
        <v>1</v>
      </c>
      <c r="L64" s="70" t="str">
        <f t="shared" si="15"/>
        <v/>
      </c>
      <c r="M64" s="62" t="str">
        <f t="shared" si="16"/>
        <v/>
      </c>
      <c r="N64" s="62" t="str">
        <f t="shared" si="9"/>
        <v/>
      </c>
      <c r="O64" s="62" t="str">
        <f t="shared" si="24"/>
        <v/>
      </c>
      <c r="P64" s="62" t="str">
        <f t="shared" si="25"/>
        <v/>
      </c>
      <c r="Q64" s="62" t="str">
        <f t="shared" si="17"/>
        <v/>
      </c>
      <c r="R64" s="62" t="str">
        <f t="shared" si="26"/>
        <v/>
      </c>
      <c r="S64" s="62" t="str">
        <f t="shared" si="27"/>
        <v/>
      </c>
      <c r="T64" s="62" t="str">
        <f t="shared" si="18"/>
        <v/>
      </c>
      <c r="U64" s="62" t="str">
        <f t="shared" si="28"/>
        <v/>
      </c>
      <c r="V64" s="62" t="str">
        <f t="shared" si="29"/>
        <v/>
      </c>
      <c r="W64" s="62" t="str">
        <f t="shared" si="19"/>
        <v/>
      </c>
      <c r="X64" s="62" t="str">
        <f t="shared" si="30"/>
        <v/>
      </c>
      <c r="Y64" s="62" t="str">
        <f t="shared" si="31"/>
        <v/>
      </c>
      <c r="Z64" s="62" t="str">
        <f t="shared" si="20"/>
        <v/>
      </c>
      <c r="AA64" s="62" t="str">
        <f t="shared" si="32"/>
        <v/>
      </c>
      <c r="AB64" s="62" t="str">
        <f t="shared" si="21"/>
        <v/>
      </c>
      <c r="AC64" s="62" t="str">
        <f t="shared" si="33"/>
        <v/>
      </c>
      <c r="AD64" s="60" t="str">
        <f t="shared" si="10"/>
        <v/>
      </c>
      <c r="AE64" s="60" t="str">
        <f t="shared" si="34"/>
        <v/>
      </c>
      <c r="AF64" s="60" t="str">
        <f t="shared" si="35"/>
        <v/>
      </c>
      <c r="AG64" s="60" t="str">
        <f t="shared" si="36"/>
        <v/>
      </c>
      <c r="AH64" s="60" t="str">
        <f t="shared" si="37"/>
        <v/>
      </c>
      <c r="AI64" s="60" t="str">
        <f t="shared" si="38"/>
        <v/>
      </c>
      <c r="AJ64" s="61" t="str">
        <f t="shared" si="22"/>
        <v/>
      </c>
      <c r="AK64" s="60" t="str">
        <f t="shared" si="39"/>
        <v/>
      </c>
      <c r="AL64" s="60" t="str">
        <f t="shared" si="40"/>
        <v/>
      </c>
      <c r="AM64" s="65" t="str">
        <f t="shared" si="41"/>
        <v/>
      </c>
      <c r="AN64" s="65" t="str">
        <f t="shared" si="2"/>
        <v/>
      </c>
      <c r="AO64" s="65" t="str">
        <f t="shared" si="3"/>
        <v/>
      </c>
      <c r="AP64" s="76" t="str">
        <f t="shared" si="11"/>
        <v/>
      </c>
      <c r="AQ64" s="71" t="str">
        <f t="shared" si="4"/>
        <v/>
      </c>
      <c r="AR64" s="72" t="str">
        <f t="shared" si="5"/>
        <v/>
      </c>
      <c r="AS64" s="70" t="str">
        <f t="shared" si="6"/>
        <v/>
      </c>
      <c r="AT64" s="73" t="str">
        <f t="shared" si="42"/>
        <v/>
      </c>
      <c r="AU64" s="2291"/>
      <c r="AV64" s="2288"/>
      <c r="AW64" s="4"/>
      <c r="AX64" s="4"/>
      <c r="AY64" s="4"/>
    </row>
    <row r="65" spans="1:56">
      <c r="A65" s="546"/>
      <c r="B65" s="549"/>
      <c r="C65" s="550"/>
      <c r="D65" s="550"/>
      <c r="E65" s="550"/>
      <c r="F65" s="550"/>
      <c r="G65" s="550"/>
      <c r="H65" s="550"/>
      <c r="I65" s="550"/>
      <c r="J65" s="550"/>
      <c r="K65" s="550"/>
      <c r="L65" s="550"/>
      <c r="M65" s="550"/>
      <c r="N65" s="550"/>
      <c r="O65" s="550"/>
      <c r="P65" s="550"/>
      <c r="Q65" s="550"/>
      <c r="R65" s="550"/>
      <c r="S65" s="550"/>
      <c r="T65" s="550"/>
      <c r="U65" s="550"/>
      <c r="V65" s="550"/>
      <c r="W65" s="550"/>
      <c r="X65" s="550"/>
      <c r="Y65" s="550"/>
      <c r="Z65" s="550"/>
      <c r="AA65" s="550"/>
      <c r="AB65" s="550"/>
      <c r="AC65" s="550"/>
      <c r="AD65" s="550"/>
      <c r="AE65" s="550"/>
      <c r="AF65" s="550"/>
      <c r="AG65" s="550"/>
      <c r="AH65" s="550"/>
      <c r="AI65" s="550"/>
      <c r="AJ65" s="550"/>
      <c r="AK65" s="576"/>
      <c r="AL65" s="576"/>
      <c r="AM65" s="576"/>
      <c r="AN65" s="576"/>
      <c r="AO65" s="576"/>
      <c r="AP65" s="576"/>
      <c r="AQ65" s="576"/>
      <c r="AR65" s="576"/>
      <c r="AS65" s="576"/>
      <c r="AT65" s="550"/>
      <c r="AU65" s="2291"/>
      <c r="AV65" s="2288"/>
      <c r="AW65" s="4"/>
      <c r="AX65" s="4"/>
      <c r="AY65" s="4"/>
      <c r="AZ65" s="4"/>
      <c r="BA65" s="4"/>
      <c r="BB65" s="4"/>
      <c r="BC65" s="4"/>
      <c r="BD65" s="4"/>
    </row>
    <row r="66" spans="1:56">
      <c r="A66" s="546"/>
      <c r="B66" s="549"/>
      <c r="C66" s="564" t="s">
        <v>399</v>
      </c>
      <c r="D66" s="544"/>
      <c r="E66" s="544"/>
      <c r="F66" s="544"/>
      <c r="G66" s="544"/>
      <c r="H66" s="544"/>
      <c r="I66" s="544"/>
      <c r="J66" s="544"/>
      <c r="K66" s="544"/>
      <c r="L66" s="577"/>
      <c r="M66" s="544"/>
      <c r="N66" s="544"/>
      <c r="O66" s="544"/>
      <c r="P66" s="544"/>
      <c r="Q66" s="544"/>
      <c r="R66" s="544"/>
      <c r="S66" s="544"/>
      <c r="T66" s="544"/>
      <c r="U66" s="544"/>
      <c r="V66" s="544"/>
      <c r="W66" s="544"/>
      <c r="X66" s="544"/>
      <c r="Y66" s="544"/>
      <c r="Z66" s="544"/>
      <c r="AA66" s="544"/>
      <c r="AB66" s="544"/>
      <c r="AC66" s="544"/>
      <c r="AD66" s="544"/>
      <c r="AE66" s="544"/>
      <c r="AF66" s="544"/>
      <c r="AG66" s="544"/>
      <c r="AH66" s="544"/>
      <c r="AI66" s="544"/>
      <c r="AJ66" s="544"/>
      <c r="AK66" s="544"/>
      <c r="AL66" s="544"/>
      <c r="AM66" s="544"/>
      <c r="AN66" s="544"/>
      <c r="AO66" s="544"/>
      <c r="AP66" s="544"/>
      <c r="AQ66" s="544"/>
      <c r="AR66" s="544"/>
      <c r="AS66" s="544"/>
      <c r="AT66" s="544"/>
      <c r="AU66" s="2291"/>
      <c r="AV66" s="2288"/>
      <c r="AW66" s="4"/>
      <c r="AX66" s="4"/>
      <c r="AY66" s="4"/>
      <c r="AZ66" s="4"/>
      <c r="BA66" s="4"/>
      <c r="BB66" s="4"/>
      <c r="BC66" s="4"/>
      <c r="BD66" s="4"/>
    </row>
    <row r="67" spans="1:56">
      <c r="A67" s="546"/>
      <c r="B67" s="549"/>
      <c r="C67" s="545"/>
      <c r="D67" s="545"/>
      <c r="E67" s="545"/>
      <c r="F67" s="545"/>
      <c r="G67" s="545"/>
      <c r="H67" s="545"/>
      <c r="I67" s="544"/>
      <c r="J67" s="545"/>
      <c r="K67" s="545"/>
      <c r="L67" s="545"/>
      <c r="M67" s="545"/>
      <c r="N67" s="545"/>
      <c r="O67" s="545"/>
      <c r="P67" s="544"/>
      <c r="Q67" s="544"/>
      <c r="R67" s="544"/>
      <c r="S67" s="544"/>
      <c r="T67" s="544"/>
      <c r="U67" s="544"/>
      <c r="V67" s="544"/>
      <c r="W67" s="544"/>
      <c r="X67" s="544"/>
      <c r="Y67" s="544"/>
      <c r="Z67" s="544"/>
      <c r="AA67" s="544"/>
      <c r="AB67" s="544"/>
      <c r="AC67" s="544"/>
      <c r="AD67" s="544"/>
      <c r="AE67" s="544"/>
      <c r="AF67" s="544"/>
      <c r="AG67" s="544"/>
      <c r="AH67" s="544"/>
      <c r="AI67" s="544"/>
      <c r="AJ67" s="544"/>
      <c r="AK67" s="544"/>
      <c r="AL67" s="544"/>
      <c r="AM67" s="544"/>
      <c r="AN67" s="544"/>
      <c r="AO67" s="544"/>
      <c r="AP67" s="544"/>
      <c r="AQ67" s="544"/>
      <c r="AR67" s="544"/>
      <c r="AS67" s="544"/>
      <c r="AT67" s="544"/>
      <c r="AU67" s="2291"/>
      <c r="AV67" s="2288"/>
      <c r="AW67" s="4"/>
      <c r="AX67" s="4"/>
      <c r="AY67" s="4"/>
      <c r="AZ67" s="4"/>
      <c r="BA67" s="4"/>
      <c r="BB67" s="4"/>
      <c r="BC67" s="4"/>
      <c r="BD67" s="4"/>
    </row>
    <row r="68" spans="1:56" ht="22.5" customHeight="1">
      <c r="A68" s="546"/>
      <c r="B68" s="412"/>
      <c r="C68" s="2209" t="s">
        <v>44</v>
      </c>
      <c r="D68" s="2210"/>
      <c r="E68" s="2215" t="s">
        <v>400</v>
      </c>
      <c r="F68" s="2215" t="s">
        <v>1202</v>
      </c>
      <c r="G68" s="2215" t="s">
        <v>374</v>
      </c>
      <c r="H68" s="2215" t="s">
        <v>375</v>
      </c>
      <c r="I68" s="2222" t="s">
        <v>376</v>
      </c>
      <c r="J68" s="2223"/>
      <c r="K68" s="2223"/>
      <c r="L68" s="2223"/>
      <c r="M68" s="2223"/>
      <c r="N68" s="2224"/>
      <c r="O68" s="2197" t="s">
        <v>377</v>
      </c>
      <c r="P68" s="2225"/>
      <c r="Q68" s="2225"/>
      <c r="R68" s="2225"/>
      <c r="S68" s="2225"/>
      <c r="T68" s="2226"/>
      <c r="U68" s="2197" t="s">
        <v>401</v>
      </c>
      <c r="V68" s="2198"/>
      <c r="W68" s="2198"/>
      <c r="X68" s="2198"/>
      <c r="Y68" s="2199"/>
      <c r="Z68" s="2197" t="s">
        <v>402</v>
      </c>
      <c r="AA68" s="2198"/>
      <c r="AB68" s="2199"/>
      <c r="AC68" s="544"/>
      <c r="AD68" s="544"/>
      <c r="AE68" s="544"/>
      <c r="AF68" s="544"/>
      <c r="AG68" s="544"/>
      <c r="AH68" s="544"/>
      <c r="AI68" s="544"/>
      <c r="AJ68" s="544"/>
      <c r="AK68" s="544"/>
      <c r="AL68" s="544"/>
      <c r="AM68" s="544"/>
      <c r="AN68" s="544"/>
      <c r="AO68" s="544"/>
      <c r="AP68" s="544"/>
      <c r="AQ68" s="544"/>
      <c r="AR68" s="544"/>
      <c r="AS68" s="544"/>
      <c r="AT68" s="544"/>
      <c r="AU68" s="2291"/>
      <c r="AV68" s="2288"/>
    </row>
    <row r="69" spans="1:56" ht="30" customHeight="1">
      <c r="A69" s="546"/>
      <c r="B69" s="412"/>
      <c r="C69" s="2211"/>
      <c r="D69" s="2212"/>
      <c r="E69" s="2216"/>
      <c r="F69" s="2216"/>
      <c r="G69" s="2216"/>
      <c r="H69" s="2216"/>
      <c r="I69" s="2235" t="s">
        <v>382</v>
      </c>
      <c r="J69" s="2218" t="s">
        <v>383</v>
      </c>
      <c r="K69" s="2218" t="s">
        <v>384</v>
      </c>
      <c r="L69" s="2218" t="s">
        <v>385</v>
      </c>
      <c r="M69" s="2218" t="s">
        <v>386</v>
      </c>
      <c r="N69" s="2220" t="s">
        <v>387</v>
      </c>
      <c r="O69" s="2215" t="s">
        <v>388</v>
      </c>
      <c r="P69" s="2215" t="s">
        <v>389</v>
      </c>
      <c r="Q69" s="2215" t="s">
        <v>390</v>
      </c>
      <c r="R69" s="2215" t="s">
        <v>391</v>
      </c>
      <c r="S69" s="2215" t="s">
        <v>392</v>
      </c>
      <c r="T69" s="2215" t="s">
        <v>393</v>
      </c>
      <c r="U69" s="1043" t="s">
        <v>403</v>
      </c>
      <c r="V69" s="1042" t="s">
        <v>404</v>
      </c>
      <c r="W69" s="1042" t="s">
        <v>405</v>
      </c>
      <c r="X69" s="1042" t="s">
        <v>406</v>
      </c>
      <c r="Y69" s="2233" t="s">
        <v>407</v>
      </c>
      <c r="Z69" s="2232" t="s">
        <v>408</v>
      </c>
      <c r="AA69" s="2232" t="s">
        <v>409</v>
      </c>
      <c r="AB69" s="2232" t="s">
        <v>410</v>
      </c>
      <c r="AC69" s="544"/>
      <c r="AD69" s="544"/>
      <c r="AE69" s="544"/>
      <c r="AF69" s="544"/>
      <c r="AG69" s="544"/>
      <c r="AH69" s="544"/>
      <c r="AI69" s="544"/>
      <c r="AJ69" s="544"/>
      <c r="AK69" s="544"/>
      <c r="AL69" s="544"/>
      <c r="AM69" s="544"/>
      <c r="AN69" s="544"/>
      <c r="AO69" s="544"/>
      <c r="AP69" s="544"/>
      <c r="AQ69" s="544"/>
      <c r="AR69" s="544"/>
      <c r="AS69" s="544"/>
      <c r="AT69" s="544"/>
      <c r="AU69" s="2291"/>
      <c r="AV69" s="2288"/>
    </row>
    <row r="70" spans="1:56" ht="20.25" customHeight="1">
      <c r="A70" s="546"/>
      <c r="B70" s="412"/>
      <c r="C70" s="2213"/>
      <c r="D70" s="2214"/>
      <c r="E70" s="2217"/>
      <c r="F70" s="2217"/>
      <c r="G70" s="2217"/>
      <c r="H70" s="2217"/>
      <c r="I70" s="2236"/>
      <c r="J70" s="2219"/>
      <c r="K70" s="2219"/>
      <c r="L70" s="2219"/>
      <c r="M70" s="2219"/>
      <c r="N70" s="2221"/>
      <c r="O70" s="2217"/>
      <c r="P70" s="2217"/>
      <c r="Q70" s="2217"/>
      <c r="R70" s="2217"/>
      <c r="S70" s="2217"/>
      <c r="T70" s="2213"/>
      <c r="U70" s="578">
        <f>J34</f>
        <v>0</v>
      </c>
      <c r="V70" s="579">
        <f>J28</f>
        <v>0</v>
      </c>
      <c r="W70" s="580">
        <f>J35</f>
        <v>0.05</v>
      </c>
      <c r="X70" s="581">
        <v>0.05</v>
      </c>
      <c r="Y70" s="2211"/>
      <c r="Z70" s="2208"/>
      <c r="AA70" s="2208"/>
      <c r="AB70" s="2208"/>
      <c r="AC70" s="544"/>
      <c r="AD70" s="544"/>
      <c r="AE70" s="544"/>
      <c r="AF70" s="544"/>
      <c r="AG70" s="544"/>
      <c r="AH70" s="544"/>
      <c r="AI70" s="544"/>
      <c r="AJ70" s="544"/>
      <c r="AK70" s="544"/>
      <c r="AL70" s="544"/>
      <c r="AM70" s="544"/>
      <c r="AN70" s="544"/>
      <c r="AO70" s="544"/>
      <c r="AP70" s="544"/>
      <c r="AQ70" s="544"/>
      <c r="AR70" s="544"/>
      <c r="AS70" s="544"/>
      <c r="AT70" s="544"/>
      <c r="AU70" s="2291"/>
      <c r="AV70" s="2288"/>
    </row>
    <row r="71" spans="1:56">
      <c r="A71" s="546"/>
      <c r="B71" s="412"/>
      <c r="C71" s="1151" t="str">
        <f>C43</f>
        <v/>
      </c>
      <c r="D71" s="77" t="str">
        <f t="shared" ref="D71" si="43">D99</f>
        <v>BASE</v>
      </c>
      <c r="E71" s="60">
        <f t="shared" ref="E71:E92" si="44">E43</f>
        <v>0</v>
      </c>
      <c r="F71" s="61">
        <f>H24</f>
        <v>0</v>
      </c>
      <c r="G71" s="59">
        <f>IFERROR(ROUND(E71*F71,0.5),"")</f>
        <v>0</v>
      </c>
      <c r="H71" s="62">
        <f>+T16</f>
        <v>0</v>
      </c>
      <c r="I71" s="78">
        <f>+T16</f>
        <v>0</v>
      </c>
      <c r="J71" s="79">
        <f>+T18</f>
        <v>0</v>
      </c>
      <c r="K71" s="79">
        <f>+T20</f>
        <v>0</v>
      </c>
      <c r="L71" s="79">
        <f>+T22</f>
        <v>0</v>
      </c>
      <c r="M71" s="79">
        <f>+T24</f>
        <v>0</v>
      </c>
      <c r="N71" s="78">
        <f>IFERROR(I71+J71+K71+L71+M71,"")</f>
        <v>0</v>
      </c>
      <c r="O71" s="80">
        <f>IFERROR(I71*$Z$17*1000/30,"")</f>
        <v>0</v>
      </c>
      <c r="P71" s="80">
        <f>IFERROR(J71*$Z$20*1000/30,"")</f>
        <v>0</v>
      </c>
      <c r="Q71" s="80">
        <f>IFERROR(K71*$Z$23*1000/30,"")</f>
        <v>0</v>
      </c>
      <c r="R71" s="80">
        <f>IFERROR(L71*$Z$26*1000/30,"")</f>
        <v>0</v>
      </c>
      <c r="S71" s="80">
        <f>IFERROR(M71*$Z$29*1000/30,"")</f>
        <v>0</v>
      </c>
      <c r="T71" s="80" t="str">
        <f>IF(SUM(O71:S71)=0,"",SUM(O71:S71))</f>
        <v/>
      </c>
      <c r="U71" s="81" t="str">
        <f>IFERROR(T71*$U$70/86400,"")</f>
        <v/>
      </c>
      <c r="V71" s="1061" t="str">
        <f>IFERROR(U71*$V$70,"")</f>
        <v/>
      </c>
      <c r="W71" s="1062" t="str">
        <f>IF(J35*J36=0,"",J35*J36)</f>
        <v/>
      </c>
      <c r="X71" s="1062" t="str">
        <f>IFERROR(V71*$X$70,"")</f>
        <v/>
      </c>
      <c r="Y71" s="1062" t="str">
        <f>IFERROR(V71+W71+X71,"")</f>
        <v/>
      </c>
      <c r="Z71" s="1063" t="str">
        <f>IFERROR(U71+W71,"")</f>
        <v/>
      </c>
      <c r="AA71" s="1063" t="str">
        <f t="shared" ref="AA71" si="45">IFERROR(U71*$J$27+W71+X71,"")</f>
        <v/>
      </c>
      <c r="AB71" s="1063" t="str">
        <f>IFERROR(V71+W71+X71,"")</f>
        <v/>
      </c>
      <c r="AC71" s="544"/>
      <c r="AD71" s="544"/>
      <c r="AE71" s="544"/>
      <c r="AF71" s="544"/>
      <c r="AG71" s="544"/>
      <c r="AH71" s="544"/>
      <c r="AI71" s="544"/>
      <c r="AJ71" s="544"/>
      <c r="AK71" s="544"/>
      <c r="AL71" s="544"/>
      <c r="AM71" s="544"/>
      <c r="AN71" s="544"/>
      <c r="AO71" s="544"/>
      <c r="AP71" s="544"/>
      <c r="AQ71" s="544"/>
      <c r="AR71" s="544"/>
      <c r="AS71" s="544"/>
      <c r="AT71" s="544"/>
      <c r="AU71" s="2291"/>
      <c r="AV71" s="2288"/>
    </row>
    <row r="72" spans="1:56">
      <c r="A72" s="546"/>
      <c r="B72" s="412"/>
      <c r="C72" s="1151" t="str">
        <f t="shared" ref="C72" si="46">C100</f>
        <v/>
      </c>
      <c r="D72" s="77">
        <v>0</v>
      </c>
      <c r="E72" s="62" t="str">
        <f t="shared" si="44"/>
        <v/>
      </c>
      <c r="F72" s="61">
        <f>F71</f>
        <v>0</v>
      </c>
      <c r="G72" s="59" t="str">
        <f>IFERROR(ROUND(E72*F72,0.5),"")</f>
        <v/>
      </c>
      <c r="H72" s="62">
        <f>+T16</f>
        <v>0</v>
      </c>
      <c r="I72" s="78">
        <f t="shared" ref="I72:I92" si="47">+H72</f>
        <v>0</v>
      </c>
      <c r="J72" s="78" t="str">
        <f t="shared" ref="J72:J92" si="48">IFERROR($J$71*(1+($J$18*(C72-$C$71))),"")</f>
        <v/>
      </c>
      <c r="K72" s="78" t="str">
        <f t="shared" ref="K72:K92" si="49">IFERROR($K$71*(1+($J$18*(C72-$C$71))),"")</f>
        <v/>
      </c>
      <c r="L72" s="78" t="str">
        <f t="shared" ref="L72:L92" si="50">IFERROR($L$71*(1+($J$18*(C72-$C$71))),"")</f>
        <v/>
      </c>
      <c r="M72" s="78" t="str">
        <f t="shared" ref="M72:M92" si="51">IFERROR($M$71*(1+($J$18*(C72-$C$71))),"")</f>
        <v/>
      </c>
      <c r="N72" s="78" t="str">
        <f t="shared" ref="N72:N92" si="52">IFERROR(I72+J72+K72+L72+M72,"")</f>
        <v/>
      </c>
      <c r="O72" s="80">
        <f>IFERROR(I72*$Z$17*1000/30,"")</f>
        <v>0</v>
      </c>
      <c r="P72" s="80" t="str">
        <f>IFERROR(J72*$Z$20*1000/30,"")</f>
        <v/>
      </c>
      <c r="Q72" s="80" t="str">
        <f>IFERROR(K72*$Z$23*1000/30,"")</f>
        <v/>
      </c>
      <c r="R72" s="80" t="str">
        <f>IFERROR(L72*$Z$26*1000/30,"")</f>
        <v/>
      </c>
      <c r="S72" s="80" t="str">
        <f>IFERROR(M72*$Z$29*1000/30,"")</f>
        <v/>
      </c>
      <c r="T72" s="80" t="str">
        <f t="shared" ref="T72:T92" si="53">IF(SUM(O72:S72)=0,"",SUM(O72:S72))</f>
        <v/>
      </c>
      <c r="U72" s="81" t="str">
        <f t="shared" ref="U72:U92" si="54">IFERROR(T72*$U$70/86400,"")</f>
        <v/>
      </c>
      <c r="V72" s="1061" t="str">
        <f t="shared" ref="V72:V92" si="55">IFERROR(U72*$V$70,"")</f>
        <v/>
      </c>
      <c r="W72" s="1062" t="str">
        <f t="shared" ref="W72:W92" si="56">W71</f>
        <v/>
      </c>
      <c r="X72" s="1062" t="str">
        <f t="shared" ref="X72:X92" si="57">IFERROR(V72*$X$70,"")</f>
        <v/>
      </c>
      <c r="Y72" s="1062" t="str">
        <f t="shared" ref="Y72:Y92" si="58">IFERROR(V72+W72+X72,"")</f>
        <v/>
      </c>
      <c r="Z72" s="1063" t="str">
        <f t="shared" ref="Z72:Z92" si="59">IFERROR(U72+W72,"")</f>
        <v/>
      </c>
      <c r="AA72" s="1063" t="str">
        <f t="shared" ref="AA72:AA92" si="60">IFERROR(U72*$J$27+W72+X72,"")</f>
        <v/>
      </c>
      <c r="AB72" s="1063" t="str">
        <f t="shared" ref="AB72:AB92" si="61">IFERROR(V72+W72+X72,"")</f>
        <v/>
      </c>
      <c r="AC72" s="544"/>
      <c r="AD72" s="544"/>
      <c r="AE72" s="544"/>
      <c r="AF72" s="544"/>
      <c r="AG72" s="544"/>
      <c r="AH72" s="544"/>
      <c r="AI72" s="544"/>
      <c r="AJ72" s="544"/>
      <c r="AK72" s="544"/>
      <c r="AL72" s="544"/>
      <c r="AM72" s="544"/>
      <c r="AN72" s="544"/>
      <c r="AO72" s="544"/>
      <c r="AP72" s="544"/>
      <c r="AQ72" s="544"/>
      <c r="AR72" s="544"/>
      <c r="AS72" s="544"/>
      <c r="AT72" s="544"/>
      <c r="AU72" s="2291"/>
      <c r="AV72" s="2288"/>
    </row>
    <row r="73" spans="1:56">
      <c r="A73" s="546"/>
      <c r="B73" s="412"/>
      <c r="C73" s="1151" t="str">
        <f t="shared" ref="C73" si="62">C101</f>
        <v/>
      </c>
      <c r="D73" s="77">
        <v>1</v>
      </c>
      <c r="E73" s="62" t="str">
        <f t="shared" si="44"/>
        <v/>
      </c>
      <c r="F73" s="61" t="str">
        <f>IF($J$24=0,"",$J$24)</f>
        <v/>
      </c>
      <c r="G73" s="59" t="str">
        <f t="shared" ref="G73:G92" si="63">IFERROR(ROUND(E73*F73,0.5),"")</f>
        <v/>
      </c>
      <c r="H73" s="62" t="str">
        <f>IFERROR(G73/$H$17,"")</f>
        <v/>
      </c>
      <c r="I73" s="78" t="str">
        <f t="shared" si="47"/>
        <v/>
      </c>
      <c r="J73" s="78" t="str">
        <f t="shared" si="48"/>
        <v/>
      </c>
      <c r="K73" s="78" t="str">
        <f t="shared" si="49"/>
        <v/>
      </c>
      <c r="L73" s="78" t="str">
        <f t="shared" si="50"/>
        <v/>
      </c>
      <c r="M73" s="78" t="str">
        <f t="shared" si="51"/>
        <v/>
      </c>
      <c r="N73" s="78" t="str">
        <f t="shared" si="52"/>
        <v/>
      </c>
      <c r="O73" s="80" t="str">
        <f t="shared" ref="O73:O92" si="64">IFERROR(I73*$Z$17*1000/30,"")</f>
        <v/>
      </c>
      <c r="P73" s="80" t="str">
        <f t="shared" ref="P73:P92" si="65">IFERROR(J73*$Z$20*1000/30,"")</f>
        <v/>
      </c>
      <c r="Q73" s="80" t="str">
        <f t="shared" ref="Q73:Q92" si="66">IFERROR(K73*$Z$23*1000/30,"")</f>
        <v/>
      </c>
      <c r="R73" s="80" t="str">
        <f t="shared" ref="R73:R92" si="67">IFERROR(L73*$Z$26*1000/30,"")</f>
        <v/>
      </c>
      <c r="S73" s="80" t="str">
        <f t="shared" ref="S73:S92" si="68">IFERROR(M73*$Z$29*1000/30,"")</f>
        <v/>
      </c>
      <c r="T73" s="80" t="str">
        <f t="shared" si="53"/>
        <v/>
      </c>
      <c r="U73" s="81" t="str">
        <f t="shared" si="54"/>
        <v/>
      </c>
      <c r="V73" s="1061" t="str">
        <f t="shared" si="55"/>
        <v/>
      </c>
      <c r="W73" s="1062" t="str">
        <f t="shared" si="56"/>
        <v/>
      </c>
      <c r="X73" s="1062" t="str">
        <f t="shared" si="57"/>
        <v/>
      </c>
      <c r="Y73" s="1062" t="str">
        <f t="shared" si="58"/>
        <v/>
      </c>
      <c r="Z73" s="1063" t="str">
        <f t="shared" si="59"/>
        <v/>
      </c>
      <c r="AA73" s="1063" t="str">
        <f t="shared" si="60"/>
        <v/>
      </c>
      <c r="AB73" s="1063" t="str">
        <f t="shared" si="61"/>
        <v/>
      </c>
      <c r="AC73" s="544"/>
      <c r="AD73" s="544"/>
      <c r="AE73" s="544"/>
      <c r="AF73" s="544"/>
      <c r="AG73" s="544"/>
      <c r="AH73" s="544"/>
      <c r="AI73" s="544"/>
      <c r="AJ73" s="544"/>
      <c r="AK73" s="544"/>
      <c r="AL73" s="544"/>
      <c r="AM73" s="544"/>
      <c r="AN73" s="544"/>
      <c r="AO73" s="544"/>
      <c r="AP73" s="544"/>
      <c r="AQ73" s="544"/>
      <c r="AR73" s="544"/>
      <c r="AS73" s="544"/>
      <c r="AT73" s="544"/>
      <c r="AU73" s="2291"/>
      <c r="AV73" s="2288"/>
    </row>
    <row r="74" spans="1:56">
      <c r="A74" s="546"/>
      <c r="B74" s="412"/>
      <c r="C74" s="1151" t="str">
        <f t="shared" ref="C74" si="69">C102</f>
        <v/>
      </c>
      <c r="D74" s="77">
        <v>2</v>
      </c>
      <c r="E74" s="62" t="str">
        <f t="shared" si="44"/>
        <v/>
      </c>
      <c r="F74" s="61" t="str">
        <f t="shared" ref="F74:F92" si="70">IF($J$24=0,"",$J$24)</f>
        <v/>
      </c>
      <c r="G74" s="59" t="str">
        <f t="shared" si="63"/>
        <v/>
      </c>
      <c r="H74" s="62" t="str">
        <f t="shared" ref="H74:H92" si="71">IFERROR(G74/$H$17,"")</f>
        <v/>
      </c>
      <c r="I74" s="78" t="str">
        <f t="shared" si="47"/>
        <v/>
      </c>
      <c r="J74" s="78" t="str">
        <f t="shared" si="48"/>
        <v/>
      </c>
      <c r="K74" s="78" t="str">
        <f t="shared" si="49"/>
        <v/>
      </c>
      <c r="L74" s="78" t="str">
        <f t="shared" si="50"/>
        <v/>
      </c>
      <c r="M74" s="78" t="str">
        <f t="shared" si="51"/>
        <v/>
      </c>
      <c r="N74" s="78" t="str">
        <f t="shared" si="52"/>
        <v/>
      </c>
      <c r="O74" s="80" t="str">
        <f t="shared" si="64"/>
        <v/>
      </c>
      <c r="P74" s="80" t="str">
        <f t="shared" si="65"/>
        <v/>
      </c>
      <c r="Q74" s="80" t="str">
        <f t="shared" si="66"/>
        <v/>
      </c>
      <c r="R74" s="80" t="str">
        <f t="shared" si="67"/>
        <v/>
      </c>
      <c r="S74" s="80" t="str">
        <f t="shared" si="68"/>
        <v/>
      </c>
      <c r="T74" s="80" t="str">
        <f t="shared" si="53"/>
        <v/>
      </c>
      <c r="U74" s="81" t="str">
        <f t="shared" si="54"/>
        <v/>
      </c>
      <c r="V74" s="1061" t="str">
        <f t="shared" si="55"/>
        <v/>
      </c>
      <c r="W74" s="1062" t="str">
        <f t="shared" si="56"/>
        <v/>
      </c>
      <c r="X74" s="1062" t="str">
        <f t="shared" si="57"/>
        <v/>
      </c>
      <c r="Y74" s="1062" t="str">
        <f t="shared" si="58"/>
        <v/>
      </c>
      <c r="Z74" s="1063" t="str">
        <f t="shared" si="59"/>
        <v/>
      </c>
      <c r="AA74" s="1063" t="str">
        <f t="shared" si="60"/>
        <v/>
      </c>
      <c r="AB74" s="1063" t="str">
        <f t="shared" si="61"/>
        <v/>
      </c>
      <c r="AC74" s="544"/>
      <c r="AD74" s="544"/>
      <c r="AE74" s="544"/>
      <c r="AF74" s="544"/>
      <c r="AG74" s="544"/>
      <c r="AH74" s="544"/>
      <c r="AI74" s="544"/>
      <c r="AJ74" s="544"/>
      <c r="AK74" s="544"/>
      <c r="AL74" s="544"/>
      <c r="AM74" s="544"/>
      <c r="AN74" s="544"/>
      <c r="AO74" s="544"/>
      <c r="AP74" s="544"/>
      <c r="AQ74" s="544"/>
      <c r="AR74" s="544"/>
      <c r="AS74" s="544"/>
      <c r="AT74" s="544"/>
      <c r="AU74" s="2291"/>
      <c r="AV74" s="2288"/>
    </row>
    <row r="75" spans="1:56">
      <c r="A75" s="546"/>
      <c r="B75" s="412"/>
      <c r="C75" s="1151" t="str">
        <f t="shared" ref="C75" si="72">C103</f>
        <v/>
      </c>
      <c r="D75" s="77">
        <v>3</v>
      </c>
      <c r="E75" s="62" t="str">
        <f t="shared" si="44"/>
        <v/>
      </c>
      <c r="F75" s="61" t="str">
        <f t="shared" si="70"/>
        <v/>
      </c>
      <c r="G75" s="59" t="str">
        <f t="shared" si="63"/>
        <v/>
      </c>
      <c r="H75" s="62" t="str">
        <f t="shared" si="71"/>
        <v/>
      </c>
      <c r="I75" s="78" t="str">
        <f t="shared" si="47"/>
        <v/>
      </c>
      <c r="J75" s="78" t="str">
        <f t="shared" si="48"/>
        <v/>
      </c>
      <c r="K75" s="78" t="str">
        <f t="shared" si="49"/>
        <v/>
      </c>
      <c r="L75" s="78" t="str">
        <f t="shared" si="50"/>
        <v/>
      </c>
      <c r="M75" s="78" t="str">
        <f t="shared" si="51"/>
        <v/>
      </c>
      <c r="N75" s="78" t="str">
        <f t="shared" si="52"/>
        <v/>
      </c>
      <c r="O75" s="80" t="str">
        <f t="shared" si="64"/>
        <v/>
      </c>
      <c r="P75" s="80" t="str">
        <f t="shared" si="65"/>
        <v/>
      </c>
      <c r="Q75" s="80" t="str">
        <f t="shared" si="66"/>
        <v/>
      </c>
      <c r="R75" s="80" t="str">
        <f t="shared" si="67"/>
        <v/>
      </c>
      <c r="S75" s="80" t="str">
        <f t="shared" si="68"/>
        <v/>
      </c>
      <c r="T75" s="80" t="str">
        <f t="shared" si="53"/>
        <v/>
      </c>
      <c r="U75" s="81" t="str">
        <f t="shared" si="54"/>
        <v/>
      </c>
      <c r="V75" s="1061" t="str">
        <f t="shared" si="55"/>
        <v/>
      </c>
      <c r="W75" s="1062" t="str">
        <f t="shared" si="56"/>
        <v/>
      </c>
      <c r="X75" s="1062" t="str">
        <f t="shared" si="57"/>
        <v/>
      </c>
      <c r="Y75" s="1062" t="str">
        <f t="shared" si="58"/>
        <v/>
      </c>
      <c r="Z75" s="1063" t="str">
        <f t="shared" si="59"/>
        <v/>
      </c>
      <c r="AA75" s="1063" t="str">
        <f t="shared" si="60"/>
        <v/>
      </c>
      <c r="AB75" s="1063" t="str">
        <f t="shared" si="61"/>
        <v/>
      </c>
      <c r="AC75" s="544"/>
      <c r="AD75" s="544"/>
      <c r="AE75" s="544"/>
      <c r="AF75" s="544"/>
      <c r="AG75" s="544"/>
      <c r="AH75" s="544"/>
      <c r="AI75" s="544"/>
      <c r="AJ75" s="544"/>
      <c r="AK75" s="544"/>
      <c r="AL75" s="544"/>
      <c r="AM75" s="544"/>
      <c r="AN75" s="544"/>
      <c r="AO75" s="544"/>
      <c r="AP75" s="544"/>
      <c r="AQ75" s="544"/>
      <c r="AR75" s="544"/>
      <c r="AS75" s="544"/>
      <c r="AT75" s="544"/>
      <c r="AU75" s="2291"/>
      <c r="AV75" s="2288"/>
    </row>
    <row r="76" spans="1:56">
      <c r="A76" s="546"/>
      <c r="B76" s="412"/>
      <c r="C76" s="1151" t="str">
        <f t="shared" ref="C76" si="73">C104</f>
        <v/>
      </c>
      <c r="D76" s="77">
        <v>4</v>
      </c>
      <c r="E76" s="62" t="str">
        <f t="shared" si="44"/>
        <v/>
      </c>
      <c r="F76" s="61" t="str">
        <f t="shared" si="70"/>
        <v/>
      </c>
      <c r="G76" s="59" t="str">
        <f t="shared" si="63"/>
        <v/>
      </c>
      <c r="H76" s="62" t="str">
        <f t="shared" si="71"/>
        <v/>
      </c>
      <c r="I76" s="78" t="str">
        <f t="shared" si="47"/>
        <v/>
      </c>
      <c r="J76" s="78" t="str">
        <f t="shared" si="48"/>
        <v/>
      </c>
      <c r="K76" s="78" t="str">
        <f t="shared" si="49"/>
        <v/>
      </c>
      <c r="L76" s="78" t="str">
        <f t="shared" si="50"/>
        <v/>
      </c>
      <c r="M76" s="78" t="str">
        <f t="shared" si="51"/>
        <v/>
      </c>
      <c r="N76" s="78" t="str">
        <f t="shared" si="52"/>
        <v/>
      </c>
      <c r="O76" s="80" t="str">
        <f t="shared" si="64"/>
        <v/>
      </c>
      <c r="P76" s="80" t="str">
        <f t="shared" si="65"/>
        <v/>
      </c>
      <c r="Q76" s="80" t="str">
        <f t="shared" si="66"/>
        <v/>
      </c>
      <c r="R76" s="80" t="str">
        <f t="shared" si="67"/>
        <v/>
      </c>
      <c r="S76" s="80" t="str">
        <f t="shared" si="68"/>
        <v/>
      </c>
      <c r="T76" s="80" t="str">
        <f t="shared" si="53"/>
        <v/>
      </c>
      <c r="U76" s="81" t="str">
        <f t="shared" si="54"/>
        <v/>
      </c>
      <c r="V76" s="1061" t="str">
        <f t="shared" si="55"/>
        <v/>
      </c>
      <c r="W76" s="1062" t="str">
        <f t="shared" si="56"/>
        <v/>
      </c>
      <c r="X76" s="1062" t="str">
        <f t="shared" si="57"/>
        <v/>
      </c>
      <c r="Y76" s="1062" t="str">
        <f t="shared" si="58"/>
        <v/>
      </c>
      <c r="Z76" s="1063" t="str">
        <f t="shared" si="59"/>
        <v/>
      </c>
      <c r="AA76" s="1063" t="str">
        <f t="shared" si="60"/>
        <v/>
      </c>
      <c r="AB76" s="1063" t="str">
        <f t="shared" si="61"/>
        <v/>
      </c>
      <c r="AC76" s="544"/>
      <c r="AD76" s="544"/>
      <c r="AE76" s="544"/>
      <c r="AF76" s="544"/>
      <c r="AG76" s="544"/>
      <c r="AH76" s="544"/>
      <c r="AI76" s="544"/>
      <c r="AJ76" s="544"/>
      <c r="AK76" s="544"/>
      <c r="AL76" s="544"/>
      <c r="AM76" s="544"/>
      <c r="AN76" s="544"/>
      <c r="AO76" s="544"/>
      <c r="AP76" s="544"/>
      <c r="AQ76" s="544"/>
      <c r="AR76" s="544"/>
      <c r="AS76" s="544"/>
      <c r="AT76" s="544"/>
      <c r="AU76" s="2291"/>
      <c r="AV76" s="2288"/>
    </row>
    <row r="77" spans="1:56">
      <c r="A77" s="546"/>
      <c r="B77" s="412"/>
      <c r="C77" s="1151" t="str">
        <f t="shared" ref="C77" si="74">C105</f>
        <v/>
      </c>
      <c r="D77" s="77">
        <v>5</v>
      </c>
      <c r="E77" s="62" t="str">
        <f t="shared" si="44"/>
        <v/>
      </c>
      <c r="F77" s="61" t="str">
        <f t="shared" si="70"/>
        <v/>
      </c>
      <c r="G77" s="59" t="str">
        <f t="shared" si="63"/>
        <v/>
      </c>
      <c r="H77" s="62" t="str">
        <f t="shared" si="71"/>
        <v/>
      </c>
      <c r="I77" s="78" t="str">
        <f t="shared" si="47"/>
        <v/>
      </c>
      <c r="J77" s="78" t="str">
        <f t="shared" si="48"/>
        <v/>
      </c>
      <c r="K77" s="78" t="str">
        <f t="shared" si="49"/>
        <v/>
      </c>
      <c r="L77" s="78" t="str">
        <f t="shared" si="50"/>
        <v/>
      </c>
      <c r="M77" s="78" t="str">
        <f t="shared" si="51"/>
        <v/>
      </c>
      <c r="N77" s="78" t="str">
        <f t="shared" si="52"/>
        <v/>
      </c>
      <c r="O77" s="80" t="str">
        <f t="shared" si="64"/>
        <v/>
      </c>
      <c r="P77" s="80" t="str">
        <f t="shared" si="65"/>
        <v/>
      </c>
      <c r="Q77" s="80" t="str">
        <f t="shared" si="66"/>
        <v/>
      </c>
      <c r="R77" s="80" t="str">
        <f t="shared" si="67"/>
        <v/>
      </c>
      <c r="S77" s="80" t="str">
        <f t="shared" si="68"/>
        <v/>
      </c>
      <c r="T77" s="80" t="str">
        <f t="shared" si="53"/>
        <v/>
      </c>
      <c r="U77" s="81" t="str">
        <f t="shared" si="54"/>
        <v/>
      </c>
      <c r="V77" s="1061" t="str">
        <f t="shared" si="55"/>
        <v/>
      </c>
      <c r="W77" s="1062" t="str">
        <f t="shared" si="56"/>
        <v/>
      </c>
      <c r="X77" s="1062" t="str">
        <f t="shared" si="57"/>
        <v/>
      </c>
      <c r="Y77" s="1062" t="str">
        <f t="shared" si="58"/>
        <v/>
      </c>
      <c r="Z77" s="1063" t="str">
        <f t="shared" si="59"/>
        <v/>
      </c>
      <c r="AA77" s="1063" t="str">
        <f t="shared" si="60"/>
        <v/>
      </c>
      <c r="AB77" s="1063" t="str">
        <f t="shared" si="61"/>
        <v/>
      </c>
      <c r="AC77" s="544"/>
      <c r="AD77" s="544"/>
      <c r="AE77" s="544"/>
      <c r="AF77" s="544"/>
      <c r="AG77" s="544"/>
      <c r="AH77" s="544"/>
      <c r="AI77" s="544"/>
      <c r="AJ77" s="544"/>
      <c r="AK77" s="544"/>
      <c r="AL77" s="544"/>
      <c r="AM77" s="544"/>
      <c r="AN77" s="544"/>
      <c r="AO77" s="544"/>
      <c r="AP77" s="544"/>
      <c r="AQ77" s="544"/>
      <c r="AR77" s="544"/>
      <c r="AS77" s="544"/>
      <c r="AT77" s="544"/>
      <c r="AU77" s="2291"/>
      <c r="AV77" s="2288"/>
    </row>
    <row r="78" spans="1:56">
      <c r="A78" s="546"/>
      <c r="B78" s="412"/>
      <c r="C78" s="1151" t="str">
        <f t="shared" ref="C78" si="75">C106</f>
        <v/>
      </c>
      <c r="D78" s="77">
        <v>6</v>
      </c>
      <c r="E78" s="62" t="str">
        <f t="shared" si="44"/>
        <v/>
      </c>
      <c r="F78" s="61" t="str">
        <f t="shared" si="70"/>
        <v/>
      </c>
      <c r="G78" s="59" t="str">
        <f t="shared" si="63"/>
        <v/>
      </c>
      <c r="H78" s="62" t="str">
        <f t="shared" si="71"/>
        <v/>
      </c>
      <c r="I78" s="78" t="str">
        <f t="shared" si="47"/>
        <v/>
      </c>
      <c r="J78" s="78" t="str">
        <f t="shared" si="48"/>
        <v/>
      </c>
      <c r="K78" s="78" t="str">
        <f t="shared" si="49"/>
        <v/>
      </c>
      <c r="L78" s="78" t="str">
        <f t="shared" si="50"/>
        <v/>
      </c>
      <c r="M78" s="78" t="str">
        <f t="shared" si="51"/>
        <v/>
      </c>
      <c r="N78" s="78" t="str">
        <f t="shared" si="52"/>
        <v/>
      </c>
      <c r="O78" s="80" t="str">
        <f t="shared" si="64"/>
        <v/>
      </c>
      <c r="P78" s="80" t="str">
        <f t="shared" si="65"/>
        <v/>
      </c>
      <c r="Q78" s="80" t="str">
        <f t="shared" si="66"/>
        <v/>
      </c>
      <c r="R78" s="80" t="str">
        <f t="shared" si="67"/>
        <v/>
      </c>
      <c r="S78" s="80" t="str">
        <f t="shared" si="68"/>
        <v/>
      </c>
      <c r="T78" s="80" t="str">
        <f t="shared" si="53"/>
        <v/>
      </c>
      <c r="U78" s="81" t="str">
        <f t="shared" si="54"/>
        <v/>
      </c>
      <c r="V78" s="1061" t="str">
        <f t="shared" si="55"/>
        <v/>
      </c>
      <c r="W78" s="1062" t="str">
        <f t="shared" si="56"/>
        <v/>
      </c>
      <c r="X78" s="1062" t="str">
        <f t="shared" si="57"/>
        <v/>
      </c>
      <c r="Y78" s="1062" t="str">
        <f t="shared" si="58"/>
        <v/>
      </c>
      <c r="Z78" s="1063" t="str">
        <f t="shared" si="59"/>
        <v/>
      </c>
      <c r="AA78" s="1063" t="str">
        <f t="shared" si="60"/>
        <v/>
      </c>
      <c r="AB78" s="1063" t="str">
        <f t="shared" si="61"/>
        <v/>
      </c>
      <c r="AC78" s="544"/>
      <c r="AD78" s="544"/>
      <c r="AE78" s="544"/>
      <c r="AF78" s="544"/>
      <c r="AG78" s="544"/>
      <c r="AH78" s="544"/>
      <c r="AI78" s="544"/>
      <c r="AJ78" s="544"/>
      <c r="AK78" s="544"/>
      <c r="AL78" s="544"/>
      <c r="AM78" s="544"/>
      <c r="AN78" s="544"/>
      <c r="AO78" s="544"/>
      <c r="AP78" s="544"/>
      <c r="AQ78" s="544"/>
      <c r="AR78" s="544"/>
      <c r="AS78" s="544"/>
      <c r="AT78" s="544"/>
      <c r="AU78" s="2291"/>
      <c r="AV78" s="2288"/>
    </row>
    <row r="79" spans="1:56">
      <c r="A79" s="546"/>
      <c r="B79" s="412"/>
      <c r="C79" s="1151" t="str">
        <f t="shared" ref="C79" si="76">C107</f>
        <v/>
      </c>
      <c r="D79" s="77">
        <v>7</v>
      </c>
      <c r="E79" s="62" t="str">
        <f t="shared" si="44"/>
        <v/>
      </c>
      <c r="F79" s="61" t="str">
        <f t="shared" si="70"/>
        <v/>
      </c>
      <c r="G79" s="59" t="str">
        <f t="shared" si="63"/>
        <v/>
      </c>
      <c r="H79" s="62" t="str">
        <f t="shared" si="71"/>
        <v/>
      </c>
      <c r="I79" s="78" t="str">
        <f t="shared" si="47"/>
        <v/>
      </c>
      <c r="J79" s="78" t="str">
        <f t="shared" si="48"/>
        <v/>
      </c>
      <c r="K79" s="78" t="str">
        <f t="shared" si="49"/>
        <v/>
      </c>
      <c r="L79" s="78" t="str">
        <f t="shared" si="50"/>
        <v/>
      </c>
      <c r="M79" s="78" t="str">
        <f t="shared" si="51"/>
        <v/>
      </c>
      <c r="N79" s="78" t="str">
        <f t="shared" si="52"/>
        <v/>
      </c>
      <c r="O79" s="80" t="str">
        <f t="shared" si="64"/>
        <v/>
      </c>
      <c r="P79" s="80" t="str">
        <f t="shared" si="65"/>
        <v/>
      </c>
      <c r="Q79" s="80" t="str">
        <f t="shared" si="66"/>
        <v/>
      </c>
      <c r="R79" s="80" t="str">
        <f t="shared" si="67"/>
        <v/>
      </c>
      <c r="S79" s="80" t="str">
        <f t="shared" si="68"/>
        <v/>
      </c>
      <c r="T79" s="80" t="str">
        <f t="shared" si="53"/>
        <v/>
      </c>
      <c r="U79" s="81" t="str">
        <f t="shared" si="54"/>
        <v/>
      </c>
      <c r="V79" s="1061" t="str">
        <f t="shared" si="55"/>
        <v/>
      </c>
      <c r="W79" s="1062" t="str">
        <f t="shared" si="56"/>
        <v/>
      </c>
      <c r="X79" s="1062" t="str">
        <f t="shared" si="57"/>
        <v/>
      </c>
      <c r="Y79" s="1062" t="str">
        <f t="shared" si="58"/>
        <v/>
      </c>
      <c r="Z79" s="1063" t="str">
        <f t="shared" si="59"/>
        <v/>
      </c>
      <c r="AA79" s="1063" t="str">
        <f t="shared" si="60"/>
        <v/>
      </c>
      <c r="AB79" s="1063" t="str">
        <f t="shared" si="61"/>
        <v/>
      </c>
      <c r="AC79" s="544"/>
      <c r="AD79" s="544"/>
      <c r="AE79" s="544"/>
      <c r="AF79" s="544"/>
      <c r="AG79" s="544"/>
      <c r="AH79" s="544"/>
      <c r="AI79" s="544"/>
      <c r="AJ79" s="544"/>
      <c r="AK79" s="544"/>
      <c r="AL79" s="544"/>
      <c r="AM79" s="544"/>
      <c r="AN79" s="544"/>
      <c r="AO79" s="544"/>
      <c r="AP79" s="544"/>
      <c r="AQ79" s="544"/>
      <c r="AR79" s="544"/>
      <c r="AS79" s="544"/>
      <c r="AT79" s="544"/>
      <c r="AU79" s="2291"/>
      <c r="AV79" s="2288"/>
    </row>
    <row r="80" spans="1:56">
      <c r="A80" s="546"/>
      <c r="B80" s="412"/>
      <c r="C80" s="1151" t="str">
        <f t="shared" ref="C80" si="77">C108</f>
        <v/>
      </c>
      <c r="D80" s="77">
        <v>8</v>
      </c>
      <c r="E80" s="62" t="str">
        <f t="shared" si="44"/>
        <v/>
      </c>
      <c r="F80" s="61" t="str">
        <f t="shared" si="70"/>
        <v/>
      </c>
      <c r="G80" s="59" t="str">
        <f t="shared" si="63"/>
        <v/>
      </c>
      <c r="H80" s="62" t="str">
        <f t="shared" si="71"/>
        <v/>
      </c>
      <c r="I80" s="78" t="str">
        <f t="shared" si="47"/>
        <v/>
      </c>
      <c r="J80" s="78" t="str">
        <f t="shared" si="48"/>
        <v/>
      </c>
      <c r="K80" s="78" t="str">
        <f t="shared" si="49"/>
        <v/>
      </c>
      <c r="L80" s="78" t="str">
        <f t="shared" si="50"/>
        <v/>
      </c>
      <c r="M80" s="78" t="str">
        <f t="shared" si="51"/>
        <v/>
      </c>
      <c r="N80" s="78" t="str">
        <f t="shared" si="52"/>
        <v/>
      </c>
      <c r="O80" s="80" t="str">
        <f t="shared" si="64"/>
        <v/>
      </c>
      <c r="P80" s="80" t="str">
        <f t="shared" si="65"/>
        <v/>
      </c>
      <c r="Q80" s="80" t="str">
        <f t="shared" si="66"/>
        <v/>
      </c>
      <c r="R80" s="80" t="str">
        <f t="shared" si="67"/>
        <v/>
      </c>
      <c r="S80" s="80" t="str">
        <f t="shared" si="68"/>
        <v/>
      </c>
      <c r="T80" s="80" t="str">
        <f t="shared" si="53"/>
        <v/>
      </c>
      <c r="U80" s="81" t="str">
        <f t="shared" si="54"/>
        <v/>
      </c>
      <c r="V80" s="1061" t="str">
        <f t="shared" si="55"/>
        <v/>
      </c>
      <c r="W80" s="1062" t="str">
        <f t="shared" si="56"/>
        <v/>
      </c>
      <c r="X80" s="1062" t="str">
        <f t="shared" si="57"/>
        <v/>
      </c>
      <c r="Y80" s="1062" t="str">
        <f t="shared" si="58"/>
        <v/>
      </c>
      <c r="Z80" s="1063" t="str">
        <f t="shared" si="59"/>
        <v/>
      </c>
      <c r="AA80" s="1063" t="str">
        <f t="shared" si="60"/>
        <v/>
      </c>
      <c r="AB80" s="1063" t="str">
        <f t="shared" si="61"/>
        <v/>
      </c>
      <c r="AC80" s="544"/>
      <c r="AD80" s="544"/>
      <c r="AE80" s="544"/>
      <c r="AF80" s="544"/>
      <c r="AG80" s="544"/>
      <c r="AH80" s="544"/>
      <c r="AI80" s="544"/>
      <c r="AJ80" s="544"/>
      <c r="AK80" s="544"/>
      <c r="AL80" s="544"/>
      <c r="AM80" s="544"/>
      <c r="AN80" s="544"/>
      <c r="AO80" s="544"/>
      <c r="AP80" s="544"/>
      <c r="AQ80" s="544"/>
      <c r="AR80" s="544"/>
      <c r="AS80" s="544"/>
      <c r="AT80" s="544"/>
      <c r="AU80" s="2291"/>
      <c r="AV80" s="2288"/>
    </row>
    <row r="81" spans="1:56">
      <c r="A81" s="546"/>
      <c r="B81" s="412"/>
      <c r="C81" s="1151" t="str">
        <f t="shared" ref="C81" si="78">C109</f>
        <v/>
      </c>
      <c r="D81" s="77">
        <v>9</v>
      </c>
      <c r="E81" s="62" t="str">
        <f t="shared" si="44"/>
        <v/>
      </c>
      <c r="F81" s="61" t="str">
        <f t="shared" si="70"/>
        <v/>
      </c>
      <c r="G81" s="59" t="str">
        <f t="shared" si="63"/>
        <v/>
      </c>
      <c r="H81" s="62" t="str">
        <f t="shared" si="71"/>
        <v/>
      </c>
      <c r="I81" s="78" t="str">
        <f t="shared" si="47"/>
        <v/>
      </c>
      <c r="J81" s="78" t="str">
        <f t="shared" si="48"/>
        <v/>
      </c>
      <c r="K81" s="78" t="str">
        <f t="shared" si="49"/>
        <v/>
      </c>
      <c r="L81" s="78" t="str">
        <f t="shared" si="50"/>
        <v/>
      </c>
      <c r="M81" s="78" t="str">
        <f t="shared" si="51"/>
        <v/>
      </c>
      <c r="N81" s="78" t="str">
        <f t="shared" si="52"/>
        <v/>
      </c>
      <c r="O81" s="80" t="str">
        <f t="shared" si="64"/>
        <v/>
      </c>
      <c r="P81" s="80" t="str">
        <f t="shared" si="65"/>
        <v/>
      </c>
      <c r="Q81" s="80" t="str">
        <f t="shared" si="66"/>
        <v/>
      </c>
      <c r="R81" s="80" t="str">
        <f t="shared" si="67"/>
        <v/>
      </c>
      <c r="S81" s="80" t="str">
        <f t="shared" si="68"/>
        <v/>
      </c>
      <c r="T81" s="80" t="str">
        <f t="shared" si="53"/>
        <v/>
      </c>
      <c r="U81" s="81" t="str">
        <f t="shared" si="54"/>
        <v/>
      </c>
      <c r="V81" s="1061" t="str">
        <f t="shared" si="55"/>
        <v/>
      </c>
      <c r="W81" s="1062" t="str">
        <f t="shared" si="56"/>
        <v/>
      </c>
      <c r="X81" s="1062" t="str">
        <f t="shared" si="57"/>
        <v/>
      </c>
      <c r="Y81" s="1062" t="str">
        <f t="shared" si="58"/>
        <v/>
      </c>
      <c r="Z81" s="1063" t="str">
        <f t="shared" si="59"/>
        <v/>
      </c>
      <c r="AA81" s="1063" t="str">
        <f t="shared" si="60"/>
        <v/>
      </c>
      <c r="AB81" s="1063" t="str">
        <f t="shared" si="61"/>
        <v/>
      </c>
      <c r="AC81" s="544"/>
      <c r="AD81" s="544"/>
      <c r="AE81" s="544"/>
      <c r="AF81" s="544"/>
      <c r="AG81" s="544"/>
      <c r="AH81" s="544"/>
      <c r="AI81" s="544"/>
      <c r="AJ81" s="544"/>
      <c r="AK81" s="544"/>
      <c r="AL81" s="544"/>
      <c r="AM81" s="544"/>
      <c r="AN81" s="544"/>
      <c r="AO81" s="544"/>
      <c r="AP81" s="544"/>
      <c r="AQ81" s="544"/>
      <c r="AR81" s="544"/>
      <c r="AS81" s="544"/>
      <c r="AT81" s="544"/>
      <c r="AU81" s="2291"/>
      <c r="AV81" s="2288"/>
    </row>
    <row r="82" spans="1:56">
      <c r="A82" s="546"/>
      <c r="B82" s="412"/>
      <c r="C82" s="1151" t="str">
        <f t="shared" ref="C82" si="79">C110</f>
        <v/>
      </c>
      <c r="D82" s="77">
        <v>10</v>
      </c>
      <c r="E82" s="62" t="str">
        <f t="shared" si="44"/>
        <v/>
      </c>
      <c r="F82" s="61" t="str">
        <f t="shared" si="70"/>
        <v/>
      </c>
      <c r="G82" s="59" t="str">
        <f t="shared" si="63"/>
        <v/>
      </c>
      <c r="H82" s="62" t="str">
        <f t="shared" si="71"/>
        <v/>
      </c>
      <c r="I82" s="78" t="str">
        <f t="shared" si="47"/>
        <v/>
      </c>
      <c r="J82" s="78" t="str">
        <f t="shared" si="48"/>
        <v/>
      </c>
      <c r="K82" s="78" t="str">
        <f t="shared" si="49"/>
        <v/>
      </c>
      <c r="L82" s="78" t="str">
        <f t="shared" si="50"/>
        <v/>
      </c>
      <c r="M82" s="78" t="str">
        <f t="shared" si="51"/>
        <v/>
      </c>
      <c r="N82" s="78" t="str">
        <f t="shared" si="52"/>
        <v/>
      </c>
      <c r="O82" s="80" t="str">
        <f t="shared" si="64"/>
        <v/>
      </c>
      <c r="P82" s="80" t="str">
        <f t="shared" si="65"/>
        <v/>
      </c>
      <c r="Q82" s="80" t="str">
        <f t="shared" si="66"/>
        <v/>
      </c>
      <c r="R82" s="80" t="str">
        <f t="shared" si="67"/>
        <v/>
      </c>
      <c r="S82" s="80" t="str">
        <f t="shared" si="68"/>
        <v/>
      </c>
      <c r="T82" s="80" t="str">
        <f t="shared" si="53"/>
        <v/>
      </c>
      <c r="U82" s="81" t="str">
        <f t="shared" si="54"/>
        <v/>
      </c>
      <c r="V82" s="1061" t="str">
        <f t="shared" si="55"/>
        <v/>
      </c>
      <c r="W82" s="1062" t="str">
        <f t="shared" si="56"/>
        <v/>
      </c>
      <c r="X82" s="1062" t="str">
        <f t="shared" si="57"/>
        <v/>
      </c>
      <c r="Y82" s="1062" t="str">
        <f t="shared" si="58"/>
        <v/>
      </c>
      <c r="Z82" s="1063" t="str">
        <f t="shared" si="59"/>
        <v/>
      </c>
      <c r="AA82" s="1063" t="str">
        <f t="shared" si="60"/>
        <v/>
      </c>
      <c r="AB82" s="1063" t="str">
        <f t="shared" si="61"/>
        <v/>
      </c>
      <c r="AC82" s="544"/>
      <c r="AD82" s="544"/>
      <c r="AE82" s="544"/>
      <c r="AF82" s="544"/>
      <c r="AG82" s="544"/>
      <c r="AH82" s="544"/>
      <c r="AI82" s="544"/>
      <c r="AJ82" s="544"/>
      <c r="AK82" s="544"/>
      <c r="AL82" s="544"/>
      <c r="AM82" s="544"/>
      <c r="AN82" s="544"/>
      <c r="AO82" s="544"/>
      <c r="AP82" s="544"/>
      <c r="AQ82" s="544"/>
      <c r="AR82" s="544"/>
      <c r="AS82" s="544"/>
      <c r="AT82" s="544"/>
      <c r="AU82" s="2291"/>
      <c r="AV82" s="2288"/>
    </row>
    <row r="83" spans="1:56">
      <c r="A83" s="546"/>
      <c r="B83" s="412"/>
      <c r="C83" s="1151" t="str">
        <f t="shared" ref="C83" si="80">C111</f>
        <v/>
      </c>
      <c r="D83" s="77">
        <v>11</v>
      </c>
      <c r="E83" s="62" t="str">
        <f t="shared" si="44"/>
        <v/>
      </c>
      <c r="F83" s="61" t="str">
        <f t="shared" si="70"/>
        <v/>
      </c>
      <c r="G83" s="59" t="str">
        <f t="shared" si="63"/>
        <v/>
      </c>
      <c r="H83" s="62" t="str">
        <f t="shared" si="71"/>
        <v/>
      </c>
      <c r="I83" s="78" t="str">
        <f t="shared" si="47"/>
        <v/>
      </c>
      <c r="J83" s="78" t="str">
        <f t="shared" si="48"/>
        <v/>
      </c>
      <c r="K83" s="78" t="str">
        <f t="shared" si="49"/>
        <v/>
      </c>
      <c r="L83" s="78" t="str">
        <f t="shared" si="50"/>
        <v/>
      </c>
      <c r="M83" s="78" t="str">
        <f t="shared" si="51"/>
        <v/>
      </c>
      <c r="N83" s="78" t="str">
        <f t="shared" si="52"/>
        <v/>
      </c>
      <c r="O83" s="80" t="str">
        <f t="shared" si="64"/>
        <v/>
      </c>
      <c r="P83" s="80" t="str">
        <f t="shared" si="65"/>
        <v/>
      </c>
      <c r="Q83" s="80" t="str">
        <f t="shared" si="66"/>
        <v/>
      </c>
      <c r="R83" s="80" t="str">
        <f t="shared" si="67"/>
        <v/>
      </c>
      <c r="S83" s="80" t="str">
        <f t="shared" si="68"/>
        <v/>
      </c>
      <c r="T83" s="80" t="str">
        <f t="shared" si="53"/>
        <v/>
      </c>
      <c r="U83" s="81" t="str">
        <f t="shared" si="54"/>
        <v/>
      </c>
      <c r="V83" s="1061" t="str">
        <f t="shared" si="55"/>
        <v/>
      </c>
      <c r="W83" s="1062" t="str">
        <f t="shared" si="56"/>
        <v/>
      </c>
      <c r="X83" s="1062" t="str">
        <f t="shared" si="57"/>
        <v/>
      </c>
      <c r="Y83" s="1062" t="str">
        <f t="shared" si="58"/>
        <v/>
      </c>
      <c r="Z83" s="1063" t="str">
        <f t="shared" si="59"/>
        <v/>
      </c>
      <c r="AA83" s="1063" t="str">
        <f t="shared" si="60"/>
        <v/>
      </c>
      <c r="AB83" s="1063" t="str">
        <f t="shared" si="61"/>
        <v/>
      </c>
      <c r="AC83" s="544"/>
      <c r="AD83" s="544"/>
      <c r="AE83" s="544"/>
      <c r="AF83" s="544"/>
      <c r="AG83" s="544"/>
      <c r="AH83" s="544"/>
      <c r="AI83" s="544"/>
      <c r="AJ83" s="544"/>
      <c r="AK83" s="544"/>
      <c r="AL83" s="544"/>
      <c r="AM83" s="544"/>
      <c r="AN83" s="544"/>
      <c r="AO83" s="544"/>
      <c r="AP83" s="544"/>
      <c r="AQ83" s="544"/>
      <c r="AR83" s="544"/>
      <c r="AS83" s="544"/>
      <c r="AT83" s="544"/>
      <c r="AU83" s="2291"/>
      <c r="AV83" s="2288"/>
    </row>
    <row r="84" spans="1:56">
      <c r="A84" s="546"/>
      <c r="B84" s="412"/>
      <c r="C84" s="1151" t="str">
        <f t="shared" ref="C84" si="81">C112</f>
        <v/>
      </c>
      <c r="D84" s="77">
        <v>12</v>
      </c>
      <c r="E84" s="62" t="str">
        <f t="shared" si="44"/>
        <v/>
      </c>
      <c r="F84" s="61" t="str">
        <f>IF($J$24=0,"",$J$24)</f>
        <v/>
      </c>
      <c r="G84" s="59" t="str">
        <f t="shared" si="63"/>
        <v/>
      </c>
      <c r="H84" s="62" t="str">
        <f t="shared" si="71"/>
        <v/>
      </c>
      <c r="I84" s="78" t="str">
        <f t="shared" si="47"/>
        <v/>
      </c>
      <c r="J84" s="78" t="str">
        <f t="shared" si="48"/>
        <v/>
      </c>
      <c r="K84" s="78" t="str">
        <f t="shared" si="49"/>
        <v/>
      </c>
      <c r="L84" s="78" t="str">
        <f t="shared" si="50"/>
        <v/>
      </c>
      <c r="M84" s="78" t="str">
        <f t="shared" si="51"/>
        <v/>
      </c>
      <c r="N84" s="78" t="str">
        <f t="shared" si="52"/>
        <v/>
      </c>
      <c r="O84" s="80" t="str">
        <f t="shared" si="64"/>
        <v/>
      </c>
      <c r="P84" s="80" t="str">
        <f t="shared" si="65"/>
        <v/>
      </c>
      <c r="Q84" s="80" t="str">
        <f t="shared" si="66"/>
        <v/>
      </c>
      <c r="R84" s="80" t="str">
        <f t="shared" si="67"/>
        <v/>
      </c>
      <c r="S84" s="80" t="str">
        <f t="shared" si="68"/>
        <v/>
      </c>
      <c r="T84" s="80" t="str">
        <f t="shared" si="53"/>
        <v/>
      </c>
      <c r="U84" s="81" t="str">
        <f t="shared" si="54"/>
        <v/>
      </c>
      <c r="V84" s="1061" t="str">
        <f t="shared" si="55"/>
        <v/>
      </c>
      <c r="W84" s="1062" t="str">
        <f t="shared" si="56"/>
        <v/>
      </c>
      <c r="X84" s="1062" t="str">
        <f t="shared" si="57"/>
        <v/>
      </c>
      <c r="Y84" s="1062" t="str">
        <f t="shared" si="58"/>
        <v/>
      </c>
      <c r="Z84" s="1063" t="str">
        <f t="shared" si="59"/>
        <v/>
      </c>
      <c r="AA84" s="1063" t="str">
        <f t="shared" si="60"/>
        <v/>
      </c>
      <c r="AB84" s="1063" t="str">
        <f t="shared" si="61"/>
        <v/>
      </c>
      <c r="AC84" s="544"/>
      <c r="AD84" s="544"/>
      <c r="AE84" s="544"/>
      <c r="AF84" s="544"/>
      <c r="AG84" s="544"/>
      <c r="AH84" s="544"/>
      <c r="AI84" s="544"/>
      <c r="AJ84" s="544"/>
      <c r="AK84" s="544"/>
      <c r="AL84" s="544"/>
      <c r="AM84" s="544"/>
      <c r="AN84" s="544"/>
      <c r="AO84" s="544"/>
      <c r="AP84" s="544"/>
      <c r="AQ84" s="544"/>
      <c r="AR84" s="544"/>
      <c r="AS84" s="544"/>
      <c r="AT84" s="544"/>
      <c r="AU84" s="2291"/>
      <c r="AV84" s="2288"/>
    </row>
    <row r="85" spans="1:56">
      <c r="A85" s="546"/>
      <c r="B85" s="412"/>
      <c r="C85" s="1151" t="str">
        <f t="shared" ref="C85" si="82">C113</f>
        <v/>
      </c>
      <c r="D85" s="77">
        <v>13</v>
      </c>
      <c r="E85" s="62" t="str">
        <f t="shared" si="44"/>
        <v/>
      </c>
      <c r="F85" s="61" t="str">
        <f t="shared" si="70"/>
        <v/>
      </c>
      <c r="G85" s="59" t="str">
        <f t="shared" si="63"/>
        <v/>
      </c>
      <c r="H85" s="62" t="str">
        <f t="shared" si="71"/>
        <v/>
      </c>
      <c r="I85" s="78" t="str">
        <f t="shared" si="47"/>
        <v/>
      </c>
      <c r="J85" s="78" t="str">
        <f t="shared" si="48"/>
        <v/>
      </c>
      <c r="K85" s="78" t="str">
        <f t="shared" si="49"/>
        <v/>
      </c>
      <c r="L85" s="78" t="str">
        <f t="shared" si="50"/>
        <v/>
      </c>
      <c r="M85" s="78" t="str">
        <f t="shared" si="51"/>
        <v/>
      </c>
      <c r="N85" s="78" t="str">
        <f t="shared" si="52"/>
        <v/>
      </c>
      <c r="O85" s="80" t="str">
        <f t="shared" si="64"/>
        <v/>
      </c>
      <c r="P85" s="80" t="str">
        <f t="shared" si="65"/>
        <v/>
      </c>
      <c r="Q85" s="80" t="str">
        <f t="shared" si="66"/>
        <v/>
      </c>
      <c r="R85" s="80" t="str">
        <f t="shared" si="67"/>
        <v/>
      </c>
      <c r="S85" s="80" t="str">
        <f t="shared" si="68"/>
        <v/>
      </c>
      <c r="T85" s="80" t="str">
        <f t="shared" si="53"/>
        <v/>
      </c>
      <c r="U85" s="81" t="str">
        <f t="shared" si="54"/>
        <v/>
      </c>
      <c r="V85" s="1061" t="str">
        <f t="shared" si="55"/>
        <v/>
      </c>
      <c r="W85" s="1062" t="str">
        <f t="shared" si="56"/>
        <v/>
      </c>
      <c r="X85" s="1062" t="str">
        <f t="shared" si="57"/>
        <v/>
      </c>
      <c r="Y85" s="1062" t="str">
        <f t="shared" si="58"/>
        <v/>
      </c>
      <c r="Z85" s="1063" t="str">
        <f t="shared" si="59"/>
        <v/>
      </c>
      <c r="AA85" s="1063" t="str">
        <f t="shared" si="60"/>
        <v/>
      </c>
      <c r="AB85" s="1063" t="str">
        <f t="shared" si="61"/>
        <v/>
      </c>
      <c r="AC85" s="544"/>
      <c r="AD85" s="544"/>
      <c r="AE85" s="544"/>
      <c r="AF85" s="544"/>
      <c r="AG85" s="544"/>
      <c r="AH85" s="544"/>
      <c r="AI85" s="544"/>
      <c r="AJ85" s="544"/>
      <c r="AK85" s="544"/>
      <c r="AL85" s="544"/>
      <c r="AM85" s="544"/>
      <c r="AN85" s="544"/>
      <c r="AO85" s="544"/>
      <c r="AP85" s="544"/>
      <c r="AQ85" s="544"/>
      <c r="AR85" s="544"/>
      <c r="AS85" s="544"/>
      <c r="AT85" s="544"/>
      <c r="AU85" s="2291"/>
      <c r="AV85" s="2288"/>
    </row>
    <row r="86" spans="1:56">
      <c r="A86" s="546"/>
      <c r="B86" s="412"/>
      <c r="C86" s="1151" t="str">
        <f t="shared" ref="C86" si="83">C114</f>
        <v/>
      </c>
      <c r="D86" s="77">
        <v>14</v>
      </c>
      <c r="E86" s="62" t="str">
        <f t="shared" si="44"/>
        <v/>
      </c>
      <c r="F86" s="61" t="str">
        <f t="shared" si="70"/>
        <v/>
      </c>
      <c r="G86" s="59" t="str">
        <f t="shared" si="63"/>
        <v/>
      </c>
      <c r="H86" s="62" t="str">
        <f t="shared" si="71"/>
        <v/>
      </c>
      <c r="I86" s="78" t="str">
        <f t="shared" si="47"/>
        <v/>
      </c>
      <c r="J86" s="78" t="str">
        <f t="shared" si="48"/>
        <v/>
      </c>
      <c r="K86" s="78" t="str">
        <f t="shared" si="49"/>
        <v/>
      </c>
      <c r="L86" s="78" t="str">
        <f t="shared" si="50"/>
        <v/>
      </c>
      <c r="M86" s="78" t="str">
        <f t="shared" si="51"/>
        <v/>
      </c>
      <c r="N86" s="78" t="str">
        <f t="shared" si="52"/>
        <v/>
      </c>
      <c r="O86" s="80" t="str">
        <f t="shared" si="64"/>
        <v/>
      </c>
      <c r="P86" s="80" t="str">
        <f t="shared" si="65"/>
        <v/>
      </c>
      <c r="Q86" s="80" t="str">
        <f t="shared" si="66"/>
        <v/>
      </c>
      <c r="R86" s="80" t="str">
        <f t="shared" si="67"/>
        <v/>
      </c>
      <c r="S86" s="80" t="str">
        <f t="shared" si="68"/>
        <v/>
      </c>
      <c r="T86" s="80" t="str">
        <f t="shared" si="53"/>
        <v/>
      </c>
      <c r="U86" s="81" t="str">
        <f t="shared" si="54"/>
        <v/>
      </c>
      <c r="V86" s="1061" t="str">
        <f t="shared" si="55"/>
        <v/>
      </c>
      <c r="W86" s="1062" t="str">
        <f t="shared" si="56"/>
        <v/>
      </c>
      <c r="X86" s="1062" t="str">
        <f t="shared" si="57"/>
        <v/>
      </c>
      <c r="Y86" s="1062" t="str">
        <f t="shared" si="58"/>
        <v/>
      </c>
      <c r="Z86" s="1063" t="str">
        <f t="shared" si="59"/>
        <v/>
      </c>
      <c r="AA86" s="1063" t="str">
        <f t="shared" si="60"/>
        <v/>
      </c>
      <c r="AB86" s="1063" t="str">
        <f t="shared" si="61"/>
        <v/>
      </c>
      <c r="AC86" s="544"/>
      <c r="AD86" s="544"/>
      <c r="AE86" s="544"/>
      <c r="AF86" s="544"/>
      <c r="AG86" s="544"/>
      <c r="AH86" s="544"/>
      <c r="AI86" s="544"/>
      <c r="AJ86" s="544"/>
      <c r="AK86" s="544"/>
      <c r="AL86" s="544"/>
      <c r="AM86" s="544"/>
      <c r="AN86" s="544"/>
      <c r="AO86" s="544"/>
      <c r="AP86" s="544"/>
      <c r="AQ86" s="544"/>
      <c r="AR86" s="544"/>
      <c r="AS86" s="544"/>
      <c r="AT86" s="544"/>
      <c r="AU86" s="2291"/>
      <c r="AV86" s="2288"/>
    </row>
    <row r="87" spans="1:56">
      <c r="A87" s="546"/>
      <c r="B87" s="412"/>
      <c r="C87" s="1151" t="str">
        <f t="shared" ref="C87" si="84">C115</f>
        <v/>
      </c>
      <c r="D87" s="77">
        <v>15</v>
      </c>
      <c r="E87" s="62" t="str">
        <f t="shared" si="44"/>
        <v/>
      </c>
      <c r="F87" s="61" t="str">
        <f t="shared" si="70"/>
        <v/>
      </c>
      <c r="G87" s="59" t="str">
        <f t="shared" si="63"/>
        <v/>
      </c>
      <c r="H87" s="62" t="str">
        <f t="shared" si="71"/>
        <v/>
      </c>
      <c r="I87" s="78" t="str">
        <f t="shared" si="47"/>
        <v/>
      </c>
      <c r="J87" s="78" t="str">
        <f t="shared" si="48"/>
        <v/>
      </c>
      <c r="K87" s="78" t="str">
        <f t="shared" si="49"/>
        <v/>
      </c>
      <c r="L87" s="78" t="str">
        <f t="shared" si="50"/>
        <v/>
      </c>
      <c r="M87" s="78" t="str">
        <f t="shared" si="51"/>
        <v/>
      </c>
      <c r="N87" s="78" t="str">
        <f t="shared" si="52"/>
        <v/>
      </c>
      <c r="O87" s="80" t="str">
        <f t="shared" si="64"/>
        <v/>
      </c>
      <c r="P87" s="80" t="str">
        <f t="shared" si="65"/>
        <v/>
      </c>
      <c r="Q87" s="80" t="str">
        <f t="shared" si="66"/>
        <v/>
      </c>
      <c r="R87" s="80" t="str">
        <f t="shared" si="67"/>
        <v/>
      </c>
      <c r="S87" s="80" t="str">
        <f t="shared" si="68"/>
        <v/>
      </c>
      <c r="T87" s="80" t="str">
        <f t="shared" si="53"/>
        <v/>
      </c>
      <c r="U87" s="81" t="str">
        <f t="shared" si="54"/>
        <v/>
      </c>
      <c r="V87" s="1061" t="str">
        <f t="shared" si="55"/>
        <v/>
      </c>
      <c r="W87" s="1062" t="str">
        <f t="shared" si="56"/>
        <v/>
      </c>
      <c r="X87" s="1062" t="str">
        <f t="shared" si="57"/>
        <v/>
      </c>
      <c r="Y87" s="1062" t="str">
        <f t="shared" si="58"/>
        <v/>
      </c>
      <c r="Z87" s="1063" t="str">
        <f t="shared" si="59"/>
        <v/>
      </c>
      <c r="AA87" s="1063" t="str">
        <f t="shared" si="60"/>
        <v/>
      </c>
      <c r="AB87" s="1063" t="str">
        <f t="shared" si="61"/>
        <v/>
      </c>
      <c r="AC87" s="544"/>
      <c r="AD87" s="544"/>
      <c r="AE87" s="544"/>
      <c r="AF87" s="544"/>
      <c r="AG87" s="544"/>
      <c r="AH87" s="544"/>
      <c r="AI87" s="544"/>
      <c r="AJ87" s="544"/>
      <c r="AK87" s="544"/>
      <c r="AL87" s="544"/>
      <c r="AM87" s="544"/>
      <c r="AN87" s="544"/>
      <c r="AO87" s="544"/>
      <c r="AP87" s="544"/>
      <c r="AQ87" s="544"/>
      <c r="AR87" s="544"/>
      <c r="AS87" s="544"/>
      <c r="AT87" s="544"/>
      <c r="AU87" s="2291"/>
      <c r="AV87" s="2288"/>
    </row>
    <row r="88" spans="1:56">
      <c r="A88" s="546"/>
      <c r="B88" s="412"/>
      <c r="C88" s="1151" t="str">
        <f t="shared" ref="C88" si="85">C116</f>
        <v/>
      </c>
      <c r="D88" s="77">
        <v>16</v>
      </c>
      <c r="E88" s="62" t="str">
        <f t="shared" si="44"/>
        <v/>
      </c>
      <c r="F88" s="61" t="str">
        <f t="shared" si="70"/>
        <v/>
      </c>
      <c r="G88" s="59" t="str">
        <f t="shared" si="63"/>
        <v/>
      </c>
      <c r="H88" s="62" t="str">
        <f t="shared" si="71"/>
        <v/>
      </c>
      <c r="I88" s="78" t="str">
        <f t="shared" si="47"/>
        <v/>
      </c>
      <c r="J88" s="78" t="str">
        <f t="shared" si="48"/>
        <v/>
      </c>
      <c r="K88" s="78" t="str">
        <f t="shared" si="49"/>
        <v/>
      </c>
      <c r="L88" s="78" t="str">
        <f t="shared" si="50"/>
        <v/>
      </c>
      <c r="M88" s="78" t="str">
        <f t="shared" si="51"/>
        <v/>
      </c>
      <c r="N88" s="78" t="str">
        <f t="shared" si="52"/>
        <v/>
      </c>
      <c r="O88" s="80" t="str">
        <f t="shared" si="64"/>
        <v/>
      </c>
      <c r="P88" s="80" t="str">
        <f t="shared" si="65"/>
        <v/>
      </c>
      <c r="Q88" s="80" t="str">
        <f t="shared" si="66"/>
        <v/>
      </c>
      <c r="R88" s="80" t="str">
        <f t="shared" si="67"/>
        <v/>
      </c>
      <c r="S88" s="80" t="str">
        <f t="shared" si="68"/>
        <v/>
      </c>
      <c r="T88" s="80" t="str">
        <f t="shared" si="53"/>
        <v/>
      </c>
      <c r="U88" s="81" t="str">
        <f t="shared" si="54"/>
        <v/>
      </c>
      <c r="V88" s="1061" t="str">
        <f t="shared" si="55"/>
        <v/>
      </c>
      <c r="W88" s="1062" t="str">
        <f t="shared" si="56"/>
        <v/>
      </c>
      <c r="X88" s="1062" t="str">
        <f t="shared" si="57"/>
        <v/>
      </c>
      <c r="Y88" s="1062" t="str">
        <f t="shared" si="58"/>
        <v/>
      </c>
      <c r="Z88" s="1063" t="str">
        <f t="shared" si="59"/>
        <v/>
      </c>
      <c r="AA88" s="1063" t="str">
        <f t="shared" si="60"/>
        <v/>
      </c>
      <c r="AB88" s="1063" t="str">
        <f t="shared" si="61"/>
        <v/>
      </c>
      <c r="AC88" s="544"/>
      <c r="AD88" s="544"/>
      <c r="AE88" s="544"/>
      <c r="AF88" s="544"/>
      <c r="AG88" s="544"/>
      <c r="AH88" s="544"/>
      <c r="AI88" s="544"/>
      <c r="AJ88" s="544"/>
      <c r="AK88" s="544"/>
      <c r="AL88" s="544"/>
      <c r="AM88" s="544"/>
      <c r="AN88" s="544"/>
      <c r="AO88" s="544"/>
      <c r="AP88" s="544"/>
      <c r="AQ88" s="544"/>
      <c r="AR88" s="544"/>
      <c r="AS88" s="544"/>
      <c r="AT88" s="544"/>
      <c r="AU88" s="2291"/>
      <c r="AV88" s="2288"/>
    </row>
    <row r="89" spans="1:56">
      <c r="A89" s="546"/>
      <c r="B89" s="412"/>
      <c r="C89" s="1151" t="str">
        <f t="shared" ref="C89" si="86">C117</f>
        <v/>
      </c>
      <c r="D89" s="77">
        <v>17</v>
      </c>
      <c r="E89" s="62" t="str">
        <f t="shared" si="44"/>
        <v/>
      </c>
      <c r="F89" s="61" t="str">
        <f t="shared" si="70"/>
        <v/>
      </c>
      <c r="G89" s="59" t="str">
        <f t="shared" si="63"/>
        <v/>
      </c>
      <c r="H89" s="62" t="str">
        <f t="shared" si="71"/>
        <v/>
      </c>
      <c r="I89" s="78" t="str">
        <f t="shared" si="47"/>
        <v/>
      </c>
      <c r="J89" s="78" t="str">
        <f t="shared" si="48"/>
        <v/>
      </c>
      <c r="K89" s="78" t="str">
        <f t="shared" si="49"/>
        <v/>
      </c>
      <c r="L89" s="78" t="str">
        <f t="shared" si="50"/>
        <v/>
      </c>
      <c r="M89" s="78" t="str">
        <f t="shared" si="51"/>
        <v/>
      </c>
      <c r="N89" s="78" t="str">
        <f t="shared" si="52"/>
        <v/>
      </c>
      <c r="O89" s="80" t="str">
        <f t="shared" si="64"/>
        <v/>
      </c>
      <c r="P89" s="80" t="str">
        <f t="shared" si="65"/>
        <v/>
      </c>
      <c r="Q89" s="80" t="str">
        <f t="shared" si="66"/>
        <v/>
      </c>
      <c r="R89" s="80" t="str">
        <f t="shared" si="67"/>
        <v/>
      </c>
      <c r="S89" s="80" t="str">
        <f t="shared" si="68"/>
        <v/>
      </c>
      <c r="T89" s="80" t="str">
        <f t="shared" si="53"/>
        <v/>
      </c>
      <c r="U89" s="81" t="str">
        <f t="shared" si="54"/>
        <v/>
      </c>
      <c r="V89" s="1061" t="str">
        <f t="shared" si="55"/>
        <v/>
      </c>
      <c r="W89" s="1062" t="str">
        <f t="shared" si="56"/>
        <v/>
      </c>
      <c r="X89" s="1062" t="str">
        <f t="shared" si="57"/>
        <v/>
      </c>
      <c r="Y89" s="1062" t="str">
        <f t="shared" si="58"/>
        <v/>
      </c>
      <c r="Z89" s="1063" t="str">
        <f t="shared" si="59"/>
        <v/>
      </c>
      <c r="AA89" s="1063" t="str">
        <f t="shared" si="60"/>
        <v/>
      </c>
      <c r="AB89" s="1063" t="str">
        <f t="shared" si="61"/>
        <v/>
      </c>
      <c r="AC89" s="544"/>
      <c r="AD89" s="544"/>
      <c r="AE89" s="544"/>
      <c r="AF89" s="544"/>
      <c r="AG89" s="544"/>
      <c r="AH89" s="544"/>
      <c r="AI89" s="544"/>
      <c r="AJ89" s="544"/>
      <c r="AK89" s="544"/>
      <c r="AL89" s="544"/>
      <c r="AM89" s="544"/>
      <c r="AN89" s="544"/>
      <c r="AO89" s="544"/>
      <c r="AP89" s="544"/>
      <c r="AQ89" s="544"/>
      <c r="AR89" s="544"/>
      <c r="AS89" s="544"/>
      <c r="AT89" s="544"/>
      <c r="AU89" s="2291"/>
      <c r="AV89" s="2288"/>
    </row>
    <row r="90" spans="1:56">
      <c r="A90" s="546"/>
      <c r="B90" s="412"/>
      <c r="C90" s="1151" t="str">
        <f t="shared" ref="C90" si="87">C118</f>
        <v/>
      </c>
      <c r="D90" s="77">
        <v>18</v>
      </c>
      <c r="E90" s="62" t="str">
        <f t="shared" si="44"/>
        <v/>
      </c>
      <c r="F90" s="61" t="str">
        <f t="shared" si="70"/>
        <v/>
      </c>
      <c r="G90" s="59" t="str">
        <f t="shared" si="63"/>
        <v/>
      </c>
      <c r="H90" s="62" t="str">
        <f t="shared" si="71"/>
        <v/>
      </c>
      <c r="I90" s="78" t="str">
        <f t="shared" si="47"/>
        <v/>
      </c>
      <c r="J90" s="78" t="str">
        <f t="shared" si="48"/>
        <v/>
      </c>
      <c r="K90" s="78" t="str">
        <f t="shared" si="49"/>
        <v/>
      </c>
      <c r="L90" s="78" t="str">
        <f t="shared" si="50"/>
        <v/>
      </c>
      <c r="M90" s="78" t="str">
        <f t="shared" si="51"/>
        <v/>
      </c>
      <c r="N90" s="78" t="str">
        <f t="shared" si="52"/>
        <v/>
      </c>
      <c r="O90" s="80" t="str">
        <f t="shared" si="64"/>
        <v/>
      </c>
      <c r="P90" s="80" t="str">
        <f t="shared" si="65"/>
        <v/>
      </c>
      <c r="Q90" s="80" t="str">
        <f t="shared" si="66"/>
        <v/>
      </c>
      <c r="R90" s="80" t="str">
        <f t="shared" si="67"/>
        <v/>
      </c>
      <c r="S90" s="80" t="str">
        <f t="shared" si="68"/>
        <v/>
      </c>
      <c r="T90" s="80" t="str">
        <f t="shared" si="53"/>
        <v/>
      </c>
      <c r="U90" s="81" t="str">
        <f t="shared" si="54"/>
        <v/>
      </c>
      <c r="V90" s="1061" t="str">
        <f t="shared" si="55"/>
        <v/>
      </c>
      <c r="W90" s="1062" t="str">
        <f t="shared" si="56"/>
        <v/>
      </c>
      <c r="X90" s="1062" t="str">
        <f t="shared" si="57"/>
        <v/>
      </c>
      <c r="Y90" s="1062" t="str">
        <f t="shared" si="58"/>
        <v/>
      </c>
      <c r="Z90" s="1063" t="str">
        <f t="shared" si="59"/>
        <v/>
      </c>
      <c r="AA90" s="1063" t="str">
        <f t="shared" si="60"/>
        <v/>
      </c>
      <c r="AB90" s="1063" t="str">
        <f t="shared" si="61"/>
        <v/>
      </c>
      <c r="AC90" s="544"/>
      <c r="AD90" s="544"/>
      <c r="AE90" s="544"/>
      <c r="AF90" s="544"/>
      <c r="AG90" s="544"/>
      <c r="AH90" s="544"/>
      <c r="AI90" s="544"/>
      <c r="AJ90" s="544"/>
      <c r="AK90" s="544"/>
      <c r="AL90" s="544"/>
      <c r="AM90" s="544"/>
      <c r="AN90" s="544"/>
      <c r="AO90" s="544"/>
      <c r="AP90" s="544"/>
      <c r="AQ90" s="544"/>
      <c r="AR90" s="544"/>
      <c r="AS90" s="544"/>
      <c r="AT90" s="544"/>
      <c r="AU90" s="2291"/>
      <c r="AV90" s="2288"/>
    </row>
    <row r="91" spans="1:56">
      <c r="A91" s="546"/>
      <c r="B91" s="412"/>
      <c r="C91" s="1151" t="str">
        <f t="shared" ref="C91" si="88">C119</f>
        <v/>
      </c>
      <c r="D91" s="77">
        <v>19</v>
      </c>
      <c r="E91" s="62" t="str">
        <f t="shared" si="44"/>
        <v/>
      </c>
      <c r="F91" s="61" t="str">
        <f t="shared" si="70"/>
        <v/>
      </c>
      <c r="G91" s="59" t="str">
        <f t="shared" si="63"/>
        <v/>
      </c>
      <c r="H91" s="62" t="str">
        <f t="shared" si="71"/>
        <v/>
      </c>
      <c r="I91" s="78" t="str">
        <f t="shared" si="47"/>
        <v/>
      </c>
      <c r="J91" s="78" t="str">
        <f t="shared" si="48"/>
        <v/>
      </c>
      <c r="K91" s="78" t="str">
        <f t="shared" si="49"/>
        <v/>
      </c>
      <c r="L91" s="78" t="str">
        <f t="shared" si="50"/>
        <v/>
      </c>
      <c r="M91" s="78" t="str">
        <f t="shared" si="51"/>
        <v/>
      </c>
      <c r="N91" s="78" t="str">
        <f t="shared" si="52"/>
        <v/>
      </c>
      <c r="O91" s="80" t="str">
        <f t="shared" si="64"/>
        <v/>
      </c>
      <c r="P91" s="80" t="str">
        <f t="shared" si="65"/>
        <v/>
      </c>
      <c r="Q91" s="80" t="str">
        <f t="shared" si="66"/>
        <v/>
      </c>
      <c r="R91" s="80" t="str">
        <f t="shared" si="67"/>
        <v/>
      </c>
      <c r="S91" s="80" t="str">
        <f t="shared" si="68"/>
        <v/>
      </c>
      <c r="T91" s="80" t="str">
        <f t="shared" si="53"/>
        <v/>
      </c>
      <c r="U91" s="81" t="str">
        <f t="shared" si="54"/>
        <v/>
      </c>
      <c r="V91" s="1061" t="str">
        <f t="shared" si="55"/>
        <v/>
      </c>
      <c r="W91" s="1062" t="str">
        <f t="shared" si="56"/>
        <v/>
      </c>
      <c r="X91" s="1062" t="str">
        <f t="shared" si="57"/>
        <v/>
      </c>
      <c r="Y91" s="1062" t="str">
        <f t="shared" si="58"/>
        <v/>
      </c>
      <c r="Z91" s="1063" t="str">
        <f t="shared" si="59"/>
        <v/>
      </c>
      <c r="AA91" s="1063" t="str">
        <f t="shared" si="60"/>
        <v/>
      </c>
      <c r="AB91" s="1063" t="str">
        <f t="shared" si="61"/>
        <v/>
      </c>
      <c r="AC91" s="544"/>
      <c r="AD91" s="544"/>
      <c r="AE91" s="544"/>
      <c r="AF91" s="544"/>
      <c r="AG91" s="544"/>
      <c r="AH91" s="544"/>
      <c r="AI91" s="544"/>
      <c r="AJ91" s="544"/>
      <c r="AK91" s="544"/>
      <c r="AL91" s="544"/>
      <c r="AM91" s="544"/>
      <c r="AN91" s="544"/>
      <c r="AO91" s="544"/>
      <c r="AP91" s="544"/>
      <c r="AQ91" s="544"/>
      <c r="AR91" s="544"/>
      <c r="AS91" s="544"/>
      <c r="AT91" s="544"/>
      <c r="AU91" s="2291"/>
      <c r="AV91" s="2288"/>
    </row>
    <row r="92" spans="1:56">
      <c r="A92" s="546"/>
      <c r="B92" s="412"/>
      <c r="C92" s="1151" t="str">
        <f t="shared" ref="C92" si="89">C120</f>
        <v/>
      </c>
      <c r="D92" s="77">
        <v>20</v>
      </c>
      <c r="E92" s="62" t="str">
        <f t="shared" si="44"/>
        <v/>
      </c>
      <c r="F92" s="61" t="str">
        <f t="shared" si="70"/>
        <v/>
      </c>
      <c r="G92" s="59" t="str">
        <f t="shared" si="63"/>
        <v/>
      </c>
      <c r="H92" s="62" t="str">
        <f t="shared" si="71"/>
        <v/>
      </c>
      <c r="I92" s="78" t="str">
        <f t="shared" si="47"/>
        <v/>
      </c>
      <c r="J92" s="78" t="str">
        <f t="shared" si="48"/>
        <v/>
      </c>
      <c r="K92" s="78" t="str">
        <f t="shared" si="49"/>
        <v/>
      </c>
      <c r="L92" s="78" t="str">
        <f t="shared" si="50"/>
        <v/>
      </c>
      <c r="M92" s="78" t="str">
        <f t="shared" si="51"/>
        <v/>
      </c>
      <c r="N92" s="78" t="str">
        <f t="shared" si="52"/>
        <v/>
      </c>
      <c r="O92" s="80" t="str">
        <f t="shared" si="64"/>
        <v/>
      </c>
      <c r="P92" s="80" t="str">
        <f t="shared" si="65"/>
        <v/>
      </c>
      <c r="Q92" s="80" t="str">
        <f t="shared" si="66"/>
        <v/>
      </c>
      <c r="R92" s="80" t="str">
        <f t="shared" si="67"/>
        <v/>
      </c>
      <c r="S92" s="80" t="str">
        <f t="shared" si="68"/>
        <v/>
      </c>
      <c r="T92" s="80" t="str">
        <f t="shared" si="53"/>
        <v/>
      </c>
      <c r="U92" s="81" t="str">
        <f t="shared" si="54"/>
        <v/>
      </c>
      <c r="V92" s="1061" t="str">
        <f t="shared" si="55"/>
        <v/>
      </c>
      <c r="W92" s="1062" t="str">
        <f t="shared" si="56"/>
        <v/>
      </c>
      <c r="X92" s="1062" t="str">
        <f t="shared" si="57"/>
        <v/>
      </c>
      <c r="Y92" s="1062" t="str">
        <f t="shared" si="58"/>
        <v/>
      </c>
      <c r="Z92" s="1063" t="str">
        <f t="shared" si="59"/>
        <v/>
      </c>
      <c r="AA92" s="1063" t="str">
        <f t="shared" si="60"/>
        <v/>
      </c>
      <c r="AB92" s="1063" t="str">
        <f t="shared" si="61"/>
        <v/>
      </c>
      <c r="AC92" s="544"/>
      <c r="AD92" s="544"/>
      <c r="AE92" s="544"/>
      <c r="AF92" s="544"/>
      <c r="AG92" s="544"/>
      <c r="AH92" s="544"/>
      <c r="AI92" s="544"/>
      <c r="AJ92" s="544"/>
      <c r="AK92" s="544"/>
      <c r="AL92" s="544"/>
      <c r="AM92" s="544"/>
      <c r="AN92" s="544"/>
      <c r="AO92" s="544"/>
      <c r="AP92" s="544"/>
      <c r="AQ92" s="544"/>
      <c r="AR92" s="544"/>
      <c r="AS92" s="544"/>
      <c r="AT92" s="544"/>
      <c r="AU92" s="2291"/>
      <c r="AV92" s="2288"/>
    </row>
    <row r="93" spans="1:56">
      <c r="A93" s="546"/>
      <c r="B93" s="549"/>
      <c r="C93" s="550"/>
      <c r="D93" s="550"/>
      <c r="E93" s="550"/>
      <c r="F93" s="550"/>
      <c r="G93" s="550"/>
      <c r="H93" s="550"/>
      <c r="I93" s="550"/>
      <c r="J93" s="550"/>
      <c r="K93" s="550"/>
      <c r="L93" s="550"/>
      <c r="M93" s="550"/>
      <c r="N93" s="550"/>
      <c r="O93" s="550"/>
      <c r="P93" s="544"/>
      <c r="Q93" s="544"/>
      <c r="R93" s="544"/>
      <c r="S93" s="544"/>
      <c r="T93" s="544"/>
      <c r="U93" s="550"/>
      <c r="V93" s="544"/>
      <c r="W93" s="544"/>
      <c r="X93" s="544"/>
      <c r="Y93" s="544"/>
      <c r="Z93" s="544"/>
      <c r="AA93" s="544"/>
      <c r="AB93" s="550"/>
      <c r="AC93" s="544"/>
      <c r="AD93" s="544"/>
      <c r="AE93" s="544"/>
      <c r="AF93" s="544"/>
      <c r="AG93" s="544"/>
      <c r="AH93" s="544"/>
      <c r="AI93" s="544"/>
      <c r="AJ93" s="544"/>
      <c r="AK93" s="544"/>
      <c r="AL93" s="544"/>
      <c r="AM93" s="544"/>
      <c r="AN93" s="544"/>
      <c r="AO93" s="544"/>
      <c r="AP93" s="544"/>
      <c r="AQ93" s="544"/>
      <c r="AR93" s="544"/>
      <c r="AS93" s="544"/>
      <c r="AT93" s="544"/>
      <c r="AU93" s="2291"/>
      <c r="AV93" s="2288"/>
      <c r="AW93" s="4"/>
      <c r="AX93" s="4"/>
      <c r="AY93" s="4"/>
      <c r="AZ93" s="4"/>
      <c r="BA93" s="4"/>
      <c r="BB93" s="4"/>
      <c r="BC93" s="4"/>
      <c r="BD93" s="4"/>
    </row>
    <row r="94" spans="1:56">
      <c r="A94" s="546"/>
      <c r="B94" s="549"/>
      <c r="C94" s="564" t="s">
        <v>1324</v>
      </c>
      <c r="D94" s="544"/>
      <c r="E94" s="544"/>
      <c r="F94" s="544"/>
      <c r="G94" s="544"/>
      <c r="H94" s="544"/>
      <c r="I94" s="544"/>
      <c r="J94" s="544"/>
      <c r="K94" s="544"/>
      <c r="L94" s="544"/>
      <c r="M94" s="544"/>
      <c r="N94" s="544"/>
      <c r="O94" s="544"/>
      <c r="P94" s="544"/>
      <c r="Q94" s="544"/>
      <c r="R94" s="544"/>
      <c r="S94" s="544"/>
      <c r="T94" s="544"/>
      <c r="U94" s="544"/>
      <c r="V94" s="544"/>
      <c r="W94" s="544"/>
      <c r="X94" s="544"/>
      <c r="Y94" s="544"/>
      <c r="Z94" s="544"/>
      <c r="AA94" s="544"/>
      <c r="AB94" s="550"/>
      <c r="AC94" s="550"/>
      <c r="AD94" s="550"/>
      <c r="AE94" s="550"/>
      <c r="AF94" s="550"/>
      <c r="AG94" s="550"/>
      <c r="AH94" s="544"/>
      <c r="AI94" s="545"/>
      <c r="AJ94" s="544"/>
      <c r="AK94" s="544"/>
      <c r="AL94" s="544"/>
      <c r="AM94" s="544"/>
      <c r="AN94" s="544"/>
      <c r="AO94" s="544"/>
      <c r="AP94" s="544"/>
      <c r="AQ94" s="544"/>
      <c r="AR94" s="544"/>
      <c r="AS94" s="544"/>
      <c r="AT94" s="544"/>
      <c r="AU94" s="2291"/>
      <c r="AV94" s="2288"/>
      <c r="AW94" s="4"/>
      <c r="AX94" s="4"/>
      <c r="AY94" s="4"/>
      <c r="AZ94" s="4"/>
      <c r="BA94" s="4"/>
      <c r="BB94" s="4"/>
      <c r="BC94" s="4"/>
      <c r="BD94" s="4"/>
    </row>
    <row r="95" spans="1:56">
      <c r="A95" s="546"/>
      <c r="B95" s="549"/>
      <c r="C95" s="545"/>
      <c r="D95" s="545"/>
      <c r="E95" s="545"/>
      <c r="F95" s="545"/>
      <c r="G95" s="545"/>
      <c r="H95" s="545"/>
      <c r="I95" s="545"/>
      <c r="J95" s="545"/>
      <c r="K95" s="544"/>
      <c r="L95" s="544"/>
      <c r="M95" s="544"/>
      <c r="N95" s="545"/>
      <c r="O95" s="544"/>
      <c r="P95" s="544"/>
      <c r="Q95" s="544"/>
      <c r="R95" s="544"/>
      <c r="S95" s="544"/>
      <c r="T95" s="544"/>
      <c r="U95" s="544"/>
      <c r="V95" s="544"/>
      <c r="W95" s="544"/>
      <c r="X95" s="544"/>
      <c r="Y95" s="544"/>
      <c r="Z95" s="544"/>
      <c r="AA95" s="544"/>
      <c r="AB95" s="550"/>
      <c r="AC95" s="550"/>
      <c r="AD95" s="550"/>
      <c r="AE95" s="550"/>
      <c r="AF95" s="550"/>
      <c r="AG95" s="550"/>
      <c r="AH95" s="544"/>
      <c r="AI95" s="545"/>
      <c r="AJ95" s="544"/>
      <c r="AK95" s="544"/>
      <c r="AL95" s="544"/>
      <c r="AM95" s="544"/>
      <c r="AN95" s="544"/>
      <c r="AO95" s="544"/>
      <c r="AP95" s="544"/>
      <c r="AQ95" s="544"/>
      <c r="AR95" s="544"/>
      <c r="AS95" s="544"/>
      <c r="AT95" s="544"/>
      <c r="AU95" s="2291"/>
      <c r="AV95" s="2288"/>
      <c r="AW95" s="4"/>
      <c r="AX95" s="4"/>
      <c r="AY95" s="4"/>
      <c r="AZ95" s="4"/>
      <c r="BA95" s="4"/>
      <c r="BB95" s="4"/>
      <c r="BC95" s="4"/>
      <c r="BD95" s="4"/>
    </row>
    <row r="96" spans="1:56">
      <c r="A96" s="546"/>
      <c r="B96" s="412"/>
      <c r="C96" s="2200" t="s">
        <v>44</v>
      </c>
      <c r="D96" s="2201"/>
      <c r="E96" s="2206" t="s">
        <v>400</v>
      </c>
      <c r="F96" s="2206" t="s">
        <v>1202</v>
      </c>
      <c r="G96" s="2206" t="s">
        <v>411</v>
      </c>
      <c r="H96" s="2206" t="s">
        <v>412</v>
      </c>
      <c r="I96" s="582"/>
      <c r="J96" s="545"/>
      <c r="K96" s="544"/>
      <c r="L96" s="544"/>
      <c r="M96" s="566"/>
      <c r="N96" s="544"/>
      <c r="O96" s="544"/>
      <c r="P96" s="544"/>
      <c r="Q96" s="544"/>
      <c r="R96" s="544"/>
      <c r="S96" s="544"/>
      <c r="T96" s="544"/>
      <c r="U96" s="544"/>
      <c r="V96" s="544"/>
      <c r="W96" s="544"/>
      <c r="X96" s="544"/>
      <c r="Y96" s="544"/>
      <c r="Z96" s="544"/>
      <c r="AA96" s="544"/>
      <c r="AB96" s="550"/>
      <c r="AC96" s="550"/>
      <c r="AD96" s="550"/>
      <c r="AE96" s="550"/>
      <c r="AF96" s="550"/>
      <c r="AG96" s="550"/>
      <c r="AH96" s="544"/>
      <c r="AI96" s="545"/>
      <c r="AJ96" s="544"/>
      <c r="AK96" s="544"/>
      <c r="AL96" s="544"/>
      <c r="AM96" s="544"/>
      <c r="AN96" s="544"/>
      <c r="AO96" s="544"/>
      <c r="AP96" s="544"/>
      <c r="AQ96" s="544"/>
      <c r="AR96" s="544"/>
      <c r="AS96" s="544"/>
      <c r="AT96" s="544"/>
      <c r="AU96" s="2291"/>
      <c r="AV96" s="2288"/>
      <c r="AW96" s="4"/>
      <c r="AX96" s="4"/>
      <c r="AY96" s="4"/>
      <c r="AZ96" s="4"/>
      <c r="BA96" s="4"/>
      <c r="BB96" s="4"/>
      <c r="BC96" s="4"/>
      <c r="BD96" s="4"/>
    </row>
    <row r="97" spans="1:56">
      <c r="A97" s="546"/>
      <c r="B97" s="412"/>
      <c r="C97" s="2202"/>
      <c r="D97" s="2203"/>
      <c r="E97" s="2207"/>
      <c r="F97" s="2207"/>
      <c r="G97" s="2207"/>
      <c r="H97" s="2207"/>
      <c r="I97" s="582"/>
      <c r="J97" s="545"/>
      <c r="K97" s="544"/>
      <c r="L97" s="572"/>
      <c r="M97" s="566"/>
      <c r="N97" s="544"/>
      <c r="O97" s="544"/>
      <c r="P97" s="544"/>
      <c r="Q97" s="544"/>
      <c r="R97" s="544"/>
      <c r="S97" s="544"/>
      <c r="T97" s="544"/>
      <c r="U97" s="544"/>
      <c r="V97" s="544"/>
      <c r="W97" s="544"/>
      <c r="X97" s="544"/>
      <c r="Y97" s="544"/>
      <c r="Z97" s="544"/>
      <c r="AA97" s="544"/>
      <c r="AB97" s="550"/>
      <c r="AC97" s="550"/>
      <c r="AD97" s="550"/>
      <c r="AE97" s="550"/>
      <c r="AF97" s="550"/>
      <c r="AG97" s="550"/>
      <c r="AH97" s="544"/>
      <c r="AI97" s="545"/>
      <c r="AJ97" s="544"/>
      <c r="AK97" s="544"/>
      <c r="AL97" s="544"/>
      <c r="AM97" s="544"/>
      <c r="AN97" s="544"/>
      <c r="AO97" s="544"/>
      <c r="AP97" s="544"/>
      <c r="AQ97" s="544"/>
      <c r="AR97" s="544"/>
      <c r="AS97" s="544"/>
      <c r="AT97" s="544"/>
      <c r="AU97" s="2291"/>
      <c r="AV97" s="2288"/>
      <c r="AW97" s="4"/>
      <c r="AX97" s="4"/>
      <c r="AY97" s="4"/>
      <c r="AZ97" s="4"/>
      <c r="BA97" s="4"/>
      <c r="BB97" s="4"/>
      <c r="BC97" s="4"/>
      <c r="BD97" s="4"/>
    </row>
    <row r="98" spans="1:56">
      <c r="A98" s="546"/>
      <c r="B98" s="412"/>
      <c r="C98" s="2204"/>
      <c r="D98" s="2205"/>
      <c r="E98" s="2208"/>
      <c r="F98" s="2208"/>
      <c r="G98" s="2208"/>
      <c r="H98" s="2208"/>
      <c r="I98" s="582"/>
      <c r="J98" s="545"/>
      <c r="K98" s="544"/>
      <c r="L98" s="572"/>
      <c r="M98" s="566"/>
      <c r="N98" s="544"/>
      <c r="O98" s="544"/>
      <c r="P98" s="544"/>
      <c r="Q98" s="544"/>
      <c r="R98" s="544"/>
      <c r="S98" s="544"/>
      <c r="T98" s="544"/>
      <c r="U98" s="544"/>
      <c r="V98" s="544"/>
      <c r="W98" s="544"/>
      <c r="X98" s="544"/>
      <c r="Y98" s="544"/>
      <c r="Z98" s="544"/>
      <c r="AA98" s="544"/>
      <c r="AB98" s="550"/>
      <c r="AC98" s="550"/>
      <c r="AD98" s="550"/>
      <c r="AE98" s="550"/>
      <c r="AF98" s="550"/>
      <c r="AG98" s="550"/>
      <c r="AH98" s="544"/>
      <c r="AI98" s="545"/>
      <c r="AJ98" s="544"/>
      <c r="AK98" s="544"/>
      <c r="AL98" s="544"/>
      <c r="AM98" s="544"/>
      <c r="AN98" s="544"/>
      <c r="AO98" s="544"/>
      <c r="AP98" s="544"/>
      <c r="AQ98" s="544"/>
      <c r="AR98" s="544"/>
      <c r="AS98" s="544"/>
      <c r="AT98" s="544"/>
      <c r="AU98" s="2291"/>
      <c r="AV98" s="2288"/>
      <c r="AW98" s="4"/>
      <c r="AX98" s="4"/>
      <c r="AY98" s="4"/>
      <c r="AZ98" s="4"/>
      <c r="BA98" s="4"/>
      <c r="BB98" s="4"/>
      <c r="BC98" s="4"/>
      <c r="BD98" s="4"/>
    </row>
    <row r="99" spans="1:56">
      <c r="A99" s="546"/>
      <c r="B99" s="549"/>
      <c r="C99" s="1152" t="str">
        <f t="shared" ref="C99:E99" si="90">C43</f>
        <v/>
      </c>
      <c r="D99" s="82" t="str">
        <f t="shared" si="90"/>
        <v>BASE</v>
      </c>
      <c r="E99" s="83">
        <f t="shared" si="90"/>
        <v>0</v>
      </c>
      <c r="F99" s="84">
        <f>$H$25</f>
        <v>0</v>
      </c>
      <c r="G99" s="85">
        <f>IFERROR(ROUND(E99*F99,0),"")</f>
        <v>0</v>
      </c>
      <c r="H99" s="85" t="str">
        <f>IFERROR(ROUND(G99/$J$17,0.5),"")</f>
        <v/>
      </c>
      <c r="I99" s="545"/>
      <c r="J99" s="545"/>
      <c r="K99" s="544"/>
      <c r="L99" s="544"/>
      <c r="M99" s="544"/>
      <c r="N99" s="544"/>
      <c r="O99" s="544"/>
      <c r="P99" s="544"/>
      <c r="Q99" s="544"/>
      <c r="R99" s="544"/>
      <c r="S99" s="544"/>
      <c r="T99" s="544"/>
      <c r="U99" s="544"/>
      <c r="V99" s="544"/>
      <c r="W99" s="544"/>
      <c r="X99" s="544"/>
      <c r="Y99" s="544"/>
      <c r="Z99" s="544"/>
      <c r="AA99" s="544"/>
      <c r="AB99" s="550"/>
      <c r="AC99" s="550"/>
      <c r="AD99" s="550"/>
      <c r="AE99" s="550"/>
      <c r="AF99" s="550"/>
      <c r="AG99" s="550"/>
      <c r="AH99" s="544"/>
      <c r="AI99" s="545"/>
      <c r="AJ99" s="544"/>
      <c r="AK99" s="544"/>
      <c r="AL99" s="544"/>
      <c r="AM99" s="544"/>
      <c r="AN99" s="544"/>
      <c r="AO99" s="544"/>
      <c r="AP99" s="544"/>
      <c r="AQ99" s="544"/>
      <c r="AR99" s="544"/>
      <c r="AS99" s="544"/>
      <c r="AT99" s="544"/>
      <c r="AU99" s="2291"/>
      <c r="AV99" s="2288"/>
      <c r="AW99" s="4"/>
      <c r="AX99" s="4"/>
      <c r="AY99" s="4"/>
      <c r="AZ99" s="4"/>
      <c r="BA99" s="4"/>
      <c r="BB99" s="4"/>
      <c r="BC99" s="4"/>
      <c r="BD99" s="4"/>
    </row>
    <row r="100" spans="1:56">
      <c r="A100" s="546"/>
      <c r="B100" s="549"/>
      <c r="C100" s="1151" t="str">
        <f t="shared" ref="C100:E100" si="91">C44</f>
        <v/>
      </c>
      <c r="D100" s="77">
        <v>0</v>
      </c>
      <c r="E100" s="62" t="str">
        <f t="shared" si="91"/>
        <v/>
      </c>
      <c r="F100" s="61">
        <f>F99</f>
        <v>0</v>
      </c>
      <c r="G100" s="85" t="str">
        <f t="shared" ref="G100:G120" si="92">IFERROR(ROUND(E100*F100,0),"")</f>
        <v/>
      </c>
      <c r="H100" s="85" t="str">
        <f t="shared" ref="H100:H120" si="93">IFERROR(ROUND(G100/$J$17,0.5),"")</f>
        <v/>
      </c>
      <c r="I100" s="545"/>
      <c r="J100" s="545"/>
      <c r="K100" s="544"/>
      <c r="L100" s="544"/>
      <c r="M100" s="544"/>
      <c r="N100" s="544"/>
      <c r="O100" s="544"/>
      <c r="P100" s="544"/>
      <c r="Q100" s="544"/>
      <c r="R100" s="544"/>
      <c r="S100" s="544"/>
      <c r="T100" s="544"/>
      <c r="U100" s="544"/>
      <c r="V100" s="544"/>
      <c r="W100" s="544"/>
      <c r="X100" s="544"/>
      <c r="Y100" s="544"/>
      <c r="Z100" s="544"/>
      <c r="AA100" s="544"/>
      <c r="AB100" s="550"/>
      <c r="AC100" s="550"/>
      <c r="AD100" s="550"/>
      <c r="AE100" s="550"/>
      <c r="AF100" s="550"/>
      <c r="AG100" s="550"/>
      <c r="AH100" s="544"/>
      <c r="AI100" s="545"/>
      <c r="AJ100" s="544"/>
      <c r="AK100" s="544"/>
      <c r="AL100" s="544"/>
      <c r="AM100" s="544"/>
      <c r="AN100" s="544"/>
      <c r="AO100" s="544"/>
      <c r="AP100" s="544"/>
      <c r="AQ100" s="544"/>
      <c r="AR100" s="544"/>
      <c r="AS100" s="544"/>
      <c r="AT100" s="544"/>
      <c r="AU100" s="2291"/>
      <c r="AV100" s="2288"/>
      <c r="AW100" s="4"/>
      <c r="AX100" s="4"/>
      <c r="AY100" s="4"/>
      <c r="AZ100" s="4"/>
      <c r="BA100" s="4"/>
      <c r="BB100" s="4"/>
      <c r="BC100" s="4"/>
      <c r="BD100" s="4"/>
    </row>
    <row r="101" spans="1:56">
      <c r="A101" s="546"/>
      <c r="B101" s="549"/>
      <c r="C101" s="1151" t="str">
        <f t="shared" ref="C101:E101" si="94">C45</f>
        <v/>
      </c>
      <c r="D101" s="77">
        <v>1</v>
      </c>
      <c r="E101" s="62" t="str">
        <f t="shared" si="94"/>
        <v/>
      </c>
      <c r="F101" s="61">
        <f>$J$25</f>
        <v>0</v>
      </c>
      <c r="G101" s="85" t="str">
        <f t="shared" si="92"/>
        <v/>
      </c>
      <c r="H101" s="85" t="str">
        <f t="shared" si="93"/>
        <v/>
      </c>
      <c r="I101" s="545"/>
      <c r="J101" s="545"/>
      <c r="K101" s="544"/>
      <c r="L101" s="544"/>
      <c r="M101" s="544"/>
      <c r="N101" s="544"/>
      <c r="O101" s="544"/>
      <c r="P101" s="544"/>
      <c r="Q101" s="544"/>
      <c r="R101" s="544"/>
      <c r="S101" s="544"/>
      <c r="T101" s="544"/>
      <c r="U101" s="544"/>
      <c r="V101" s="544"/>
      <c r="W101" s="544"/>
      <c r="X101" s="544"/>
      <c r="Y101" s="544"/>
      <c r="Z101" s="544"/>
      <c r="AA101" s="544"/>
      <c r="AB101" s="550"/>
      <c r="AC101" s="550"/>
      <c r="AD101" s="550"/>
      <c r="AE101" s="550"/>
      <c r="AF101" s="550"/>
      <c r="AG101" s="550"/>
      <c r="AH101" s="544"/>
      <c r="AI101" s="545"/>
      <c r="AJ101" s="544"/>
      <c r="AK101" s="544"/>
      <c r="AL101" s="544"/>
      <c r="AM101" s="544"/>
      <c r="AN101" s="544"/>
      <c r="AO101" s="544"/>
      <c r="AP101" s="544"/>
      <c r="AQ101" s="544"/>
      <c r="AR101" s="544"/>
      <c r="AS101" s="544"/>
      <c r="AT101" s="544"/>
      <c r="AU101" s="2291"/>
      <c r="AV101" s="2288"/>
      <c r="AW101" s="4"/>
      <c r="AX101" s="4"/>
      <c r="AY101" s="4"/>
      <c r="AZ101" s="4"/>
      <c r="BA101" s="4"/>
      <c r="BB101" s="4"/>
      <c r="BC101" s="4"/>
      <c r="BD101" s="4"/>
    </row>
    <row r="102" spans="1:56">
      <c r="A102" s="546"/>
      <c r="B102" s="549"/>
      <c r="C102" s="1151" t="str">
        <f t="shared" ref="C102:E102" si="95">C46</f>
        <v/>
      </c>
      <c r="D102" s="77">
        <v>2</v>
      </c>
      <c r="E102" s="62" t="str">
        <f t="shared" si="95"/>
        <v/>
      </c>
      <c r="F102" s="61">
        <f t="shared" ref="F102:F120" si="96">$J$25</f>
        <v>0</v>
      </c>
      <c r="G102" s="85" t="str">
        <f t="shared" si="92"/>
        <v/>
      </c>
      <c r="H102" s="85" t="str">
        <f t="shared" si="93"/>
        <v/>
      </c>
      <c r="I102" s="545"/>
      <c r="J102" s="545"/>
      <c r="K102" s="544"/>
      <c r="L102" s="544"/>
      <c r="M102" s="544"/>
      <c r="N102" s="544"/>
      <c r="O102" s="544"/>
      <c r="P102" s="544"/>
      <c r="Q102" s="544"/>
      <c r="R102" s="544"/>
      <c r="S102" s="544"/>
      <c r="T102" s="544"/>
      <c r="U102" s="544"/>
      <c r="V102" s="544"/>
      <c r="W102" s="544"/>
      <c r="X102" s="544"/>
      <c r="Y102" s="544"/>
      <c r="Z102" s="544"/>
      <c r="AA102" s="544"/>
      <c r="AB102" s="550"/>
      <c r="AC102" s="550"/>
      <c r="AD102" s="550"/>
      <c r="AE102" s="550"/>
      <c r="AF102" s="550"/>
      <c r="AG102" s="550"/>
      <c r="AH102" s="544"/>
      <c r="AI102" s="545"/>
      <c r="AJ102" s="544"/>
      <c r="AK102" s="544"/>
      <c r="AL102" s="544"/>
      <c r="AM102" s="544"/>
      <c r="AN102" s="544"/>
      <c r="AO102" s="544"/>
      <c r="AP102" s="544"/>
      <c r="AQ102" s="544"/>
      <c r="AR102" s="544"/>
      <c r="AS102" s="544"/>
      <c r="AT102" s="544"/>
      <c r="AU102" s="2291"/>
      <c r="AV102" s="2288"/>
      <c r="AW102" s="4"/>
      <c r="AX102" s="4"/>
      <c r="AY102" s="4"/>
      <c r="AZ102" s="4"/>
      <c r="BA102" s="4"/>
      <c r="BB102" s="4"/>
      <c r="BC102" s="4"/>
      <c r="BD102" s="4"/>
    </row>
    <row r="103" spans="1:56">
      <c r="A103" s="546"/>
      <c r="B103" s="549"/>
      <c r="C103" s="1151" t="str">
        <f t="shared" ref="C103:E103" si="97">C47</f>
        <v/>
      </c>
      <c r="D103" s="77">
        <v>3</v>
      </c>
      <c r="E103" s="62" t="str">
        <f t="shared" si="97"/>
        <v/>
      </c>
      <c r="F103" s="61">
        <f t="shared" si="96"/>
        <v>0</v>
      </c>
      <c r="G103" s="85" t="str">
        <f t="shared" si="92"/>
        <v/>
      </c>
      <c r="H103" s="85" t="str">
        <f t="shared" si="93"/>
        <v/>
      </c>
      <c r="I103" s="545"/>
      <c r="J103" s="545"/>
      <c r="K103" s="544"/>
      <c r="L103" s="544"/>
      <c r="M103" s="544"/>
      <c r="N103" s="544"/>
      <c r="O103" s="544"/>
      <c r="P103" s="544"/>
      <c r="Q103" s="544"/>
      <c r="R103" s="544"/>
      <c r="S103" s="544"/>
      <c r="T103" s="544"/>
      <c r="U103" s="544"/>
      <c r="V103" s="544"/>
      <c r="W103" s="544"/>
      <c r="X103" s="544"/>
      <c r="Y103" s="544"/>
      <c r="Z103" s="544"/>
      <c r="AA103" s="544"/>
      <c r="AB103" s="550"/>
      <c r="AC103" s="550"/>
      <c r="AD103" s="550"/>
      <c r="AE103" s="550"/>
      <c r="AF103" s="550"/>
      <c r="AG103" s="550"/>
      <c r="AH103" s="544"/>
      <c r="AI103" s="545"/>
      <c r="AJ103" s="544"/>
      <c r="AK103" s="544"/>
      <c r="AL103" s="544"/>
      <c r="AM103" s="544"/>
      <c r="AN103" s="544"/>
      <c r="AO103" s="544"/>
      <c r="AP103" s="544"/>
      <c r="AQ103" s="544"/>
      <c r="AR103" s="544"/>
      <c r="AS103" s="544"/>
      <c r="AT103" s="544"/>
      <c r="AU103" s="2291"/>
      <c r="AV103" s="2288"/>
      <c r="AW103" s="4"/>
      <c r="AX103" s="4"/>
      <c r="AY103" s="4"/>
      <c r="AZ103" s="4"/>
      <c r="BA103" s="4"/>
      <c r="BB103" s="4"/>
      <c r="BC103" s="4"/>
      <c r="BD103" s="4"/>
    </row>
    <row r="104" spans="1:56">
      <c r="A104" s="546"/>
      <c r="B104" s="549"/>
      <c r="C104" s="1151" t="str">
        <f t="shared" ref="C104:E104" si="98">C48</f>
        <v/>
      </c>
      <c r="D104" s="77">
        <v>4</v>
      </c>
      <c r="E104" s="62" t="str">
        <f t="shared" si="98"/>
        <v/>
      </c>
      <c r="F104" s="61">
        <f t="shared" si="96"/>
        <v>0</v>
      </c>
      <c r="G104" s="85" t="str">
        <f t="shared" si="92"/>
        <v/>
      </c>
      <c r="H104" s="85" t="str">
        <f t="shared" si="93"/>
        <v/>
      </c>
      <c r="I104" s="545"/>
      <c r="J104" s="545"/>
      <c r="K104" s="544"/>
      <c r="L104" s="544"/>
      <c r="M104" s="544"/>
      <c r="N104" s="544"/>
      <c r="O104" s="544"/>
      <c r="P104" s="544"/>
      <c r="Q104" s="544"/>
      <c r="R104" s="544"/>
      <c r="S104" s="544"/>
      <c r="T104" s="544"/>
      <c r="U104" s="544"/>
      <c r="V104" s="544"/>
      <c r="W104" s="544"/>
      <c r="X104" s="544"/>
      <c r="Y104" s="544"/>
      <c r="Z104" s="544"/>
      <c r="AA104" s="544"/>
      <c r="AB104" s="550"/>
      <c r="AC104" s="550"/>
      <c r="AD104" s="550"/>
      <c r="AE104" s="550"/>
      <c r="AF104" s="550"/>
      <c r="AG104" s="550"/>
      <c r="AH104" s="544"/>
      <c r="AI104" s="545"/>
      <c r="AJ104" s="544"/>
      <c r="AK104" s="544"/>
      <c r="AL104" s="544"/>
      <c r="AM104" s="544"/>
      <c r="AN104" s="544"/>
      <c r="AO104" s="544"/>
      <c r="AP104" s="544"/>
      <c r="AQ104" s="544"/>
      <c r="AR104" s="544"/>
      <c r="AS104" s="544"/>
      <c r="AT104" s="544"/>
      <c r="AU104" s="2291"/>
      <c r="AV104" s="2288"/>
      <c r="AW104" s="4"/>
      <c r="AX104" s="4"/>
      <c r="AY104" s="4"/>
      <c r="AZ104" s="4"/>
      <c r="BA104" s="4"/>
      <c r="BB104" s="4"/>
      <c r="BC104" s="4"/>
      <c r="BD104" s="4"/>
    </row>
    <row r="105" spans="1:56">
      <c r="A105" s="546"/>
      <c r="B105" s="549"/>
      <c r="C105" s="1151" t="str">
        <f t="shared" ref="C105:E105" si="99">C49</f>
        <v/>
      </c>
      <c r="D105" s="77">
        <v>5</v>
      </c>
      <c r="E105" s="62" t="str">
        <f t="shared" si="99"/>
        <v/>
      </c>
      <c r="F105" s="61">
        <f t="shared" si="96"/>
        <v>0</v>
      </c>
      <c r="G105" s="85" t="str">
        <f t="shared" si="92"/>
        <v/>
      </c>
      <c r="H105" s="85" t="str">
        <f t="shared" si="93"/>
        <v/>
      </c>
      <c r="I105" s="545"/>
      <c r="J105" s="545"/>
      <c r="K105" s="544"/>
      <c r="L105" s="544"/>
      <c r="M105" s="544"/>
      <c r="N105" s="544"/>
      <c r="O105" s="544"/>
      <c r="P105" s="544"/>
      <c r="Q105" s="544"/>
      <c r="R105" s="544"/>
      <c r="S105" s="544"/>
      <c r="T105" s="544"/>
      <c r="U105" s="544"/>
      <c r="V105" s="544"/>
      <c r="W105" s="544"/>
      <c r="X105" s="544"/>
      <c r="Y105" s="544"/>
      <c r="Z105" s="544"/>
      <c r="AA105" s="544"/>
      <c r="AB105" s="550"/>
      <c r="AC105" s="550"/>
      <c r="AD105" s="550"/>
      <c r="AE105" s="550"/>
      <c r="AF105" s="550"/>
      <c r="AG105" s="550"/>
      <c r="AH105" s="544"/>
      <c r="AI105" s="545"/>
      <c r="AJ105" s="544"/>
      <c r="AK105" s="544"/>
      <c r="AL105" s="544"/>
      <c r="AM105" s="544"/>
      <c r="AN105" s="544"/>
      <c r="AO105" s="544"/>
      <c r="AP105" s="544"/>
      <c r="AQ105" s="544"/>
      <c r="AR105" s="544"/>
      <c r="AS105" s="544"/>
      <c r="AT105" s="544"/>
      <c r="AU105" s="2291"/>
      <c r="AV105" s="2288"/>
      <c r="AW105" s="4"/>
      <c r="AX105" s="4"/>
      <c r="AY105" s="4"/>
      <c r="AZ105" s="4"/>
      <c r="BA105" s="4"/>
      <c r="BB105" s="4"/>
      <c r="BC105" s="4"/>
      <c r="BD105" s="4"/>
    </row>
    <row r="106" spans="1:56">
      <c r="A106" s="546"/>
      <c r="B106" s="549"/>
      <c r="C106" s="1151" t="str">
        <f t="shared" ref="C106:E106" si="100">C50</f>
        <v/>
      </c>
      <c r="D106" s="77">
        <v>6</v>
      </c>
      <c r="E106" s="62" t="str">
        <f t="shared" si="100"/>
        <v/>
      </c>
      <c r="F106" s="61">
        <f t="shared" si="96"/>
        <v>0</v>
      </c>
      <c r="G106" s="85" t="str">
        <f t="shared" si="92"/>
        <v/>
      </c>
      <c r="H106" s="85" t="str">
        <f t="shared" si="93"/>
        <v/>
      </c>
      <c r="I106" s="545"/>
      <c r="J106" s="545"/>
      <c r="K106" s="544"/>
      <c r="L106" s="544"/>
      <c r="M106" s="544"/>
      <c r="N106" s="544"/>
      <c r="O106" s="544"/>
      <c r="P106" s="544"/>
      <c r="Q106" s="544"/>
      <c r="R106" s="544"/>
      <c r="S106" s="544"/>
      <c r="T106" s="544"/>
      <c r="U106" s="544"/>
      <c r="V106" s="544"/>
      <c r="W106" s="544"/>
      <c r="X106" s="544"/>
      <c r="Y106" s="544"/>
      <c r="Z106" s="544"/>
      <c r="AA106" s="544"/>
      <c r="AB106" s="550"/>
      <c r="AC106" s="550"/>
      <c r="AD106" s="550"/>
      <c r="AE106" s="550"/>
      <c r="AF106" s="550"/>
      <c r="AG106" s="550"/>
      <c r="AH106" s="544"/>
      <c r="AI106" s="545"/>
      <c r="AJ106" s="544"/>
      <c r="AK106" s="544"/>
      <c r="AL106" s="544"/>
      <c r="AM106" s="544"/>
      <c r="AN106" s="544"/>
      <c r="AO106" s="544"/>
      <c r="AP106" s="544"/>
      <c r="AQ106" s="544"/>
      <c r="AR106" s="544"/>
      <c r="AS106" s="544"/>
      <c r="AT106" s="544"/>
      <c r="AU106" s="2291"/>
      <c r="AV106" s="2288"/>
      <c r="AW106" s="4"/>
      <c r="AX106" s="4"/>
      <c r="AY106" s="4"/>
      <c r="AZ106" s="4"/>
      <c r="BA106" s="4"/>
      <c r="BB106" s="4"/>
      <c r="BC106" s="4"/>
      <c r="BD106" s="4"/>
    </row>
    <row r="107" spans="1:56">
      <c r="A107" s="546"/>
      <c r="B107" s="549"/>
      <c r="C107" s="1151" t="str">
        <f t="shared" ref="C107:E107" si="101">C51</f>
        <v/>
      </c>
      <c r="D107" s="77">
        <v>7</v>
      </c>
      <c r="E107" s="62" t="str">
        <f t="shared" si="101"/>
        <v/>
      </c>
      <c r="F107" s="61">
        <f t="shared" si="96"/>
        <v>0</v>
      </c>
      <c r="G107" s="85" t="str">
        <f t="shared" si="92"/>
        <v/>
      </c>
      <c r="H107" s="85" t="str">
        <f t="shared" si="93"/>
        <v/>
      </c>
      <c r="I107" s="545"/>
      <c r="J107" s="545"/>
      <c r="K107" s="544"/>
      <c r="L107" s="544"/>
      <c r="M107" s="544"/>
      <c r="N107" s="544"/>
      <c r="O107" s="544"/>
      <c r="P107" s="544"/>
      <c r="Q107" s="544"/>
      <c r="R107" s="544"/>
      <c r="S107" s="544"/>
      <c r="T107" s="544"/>
      <c r="U107" s="544"/>
      <c r="V107" s="544"/>
      <c r="W107" s="544"/>
      <c r="X107" s="544"/>
      <c r="Y107" s="544"/>
      <c r="Z107" s="544"/>
      <c r="AA107" s="544"/>
      <c r="AB107" s="550"/>
      <c r="AC107" s="550"/>
      <c r="AD107" s="550"/>
      <c r="AE107" s="550"/>
      <c r="AF107" s="550"/>
      <c r="AG107" s="550"/>
      <c r="AH107" s="544"/>
      <c r="AI107" s="545"/>
      <c r="AJ107" s="544"/>
      <c r="AK107" s="544"/>
      <c r="AL107" s="544"/>
      <c r="AM107" s="544"/>
      <c r="AN107" s="544"/>
      <c r="AO107" s="544"/>
      <c r="AP107" s="544"/>
      <c r="AQ107" s="544"/>
      <c r="AR107" s="544"/>
      <c r="AS107" s="544"/>
      <c r="AT107" s="544"/>
      <c r="AU107" s="2291"/>
      <c r="AV107" s="2288"/>
      <c r="AW107" s="4"/>
      <c r="AX107" s="4"/>
      <c r="AY107" s="4"/>
      <c r="AZ107" s="4"/>
      <c r="BA107" s="4"/>
      <c r="BB107" s="4"/>
      <c r="BC107" s="4"/>
      <c r="BD107" s="4"/>
    </row>
    <row r="108" spans="1:56">
      <c r="A108" s="546"/>
      <c r="B108" s="549"/>
      <c r="C108" s="1151" t="str">
        <f t="shared" ref="C108:E108" si="102">C52</f>
        <v/>
      </c>
      <c r="D108" s="77">
        <v>8</v>
      </c>
      <c r="E108" s="62" t="str">
        <f t="shared" si="102"/>
        <v/>
      </c>
      <c r="F108" s="61">
        <f t="shared" si="96"/>
        <v>0</v>
      </c>
      <c r="G108" s="85" t="str">
        <f t="shared" si="92"/>
        <v/>
      </c>
      <c r="H108" s="85" t="str">
        <f t="shared" si="93"/>
        <v/>
      </c>
      <c r="I108" s="545"/>
      <c r="J108" s="545"/>
      <c r="K108" s="544"/>
      <c r="L108" s="544"/>
      <c r="M108" s="544"/>
      <c r="N108" s="544"/>
      <c r="O108" s="544"/>
      <c r="P108" s="544"/>
      <c r="Q108" s="544"/>
      <c r="R108" s="544"/>
      <c r="S108" s="544"/>
      <c r="T108" s="544"/>
      <c r="U108" s="544"/>
      <c r="V108" s="544"/>
      <c r="W108" s="544"/>
      <c r="X108" s="544"/>
      <c r="Y108" s="544"/>
      <c r="Z108" s="544"/>
      <c r="AA108" s="544"/>
      <c r="AB108" s="550"/>
      <c r="AC108" s="550"/>
      <c r="AD108" s="550"/>
      <c r="AE108" s="550"/>
      <c r="AF108" s="550"/>
      <c r="AG108" s="550"/>
      <c r="AH108" s="544"/>
      <c r="AI108" s="545"/>
      <c r="AJ108" s="544"/>
      <c r="AK108" s="544"/>
      <c r="AL108" s="544"/>
      <c r="AM108" s="544"/>
      <c r="AN108" s="544"/>
      <c r="AO108" s="544"/>
      <c r="AP108" s="544"/>
      <c r="AQ108" s="544"/>
      <c r="AR108" s="544"/>
      <c r="AS108" s="544"/>
      <c r="AT108" s="544"/>
      <c r="AU108" s="2292"/>
      <c r="AV108" s="2288"/>
      <c r="AW108" s="4"/>
      <c r="AX108" s="4"/>
      <c r="AY108" s="4"/>
      <c r="AZ108" s="4"/>
      <c r="BA108" s="4"/>
      <c r="BB108" s="4"/>
      <c r="BC108" s="4"/>
      <c r="BD108" s="4"/>
    </row>
    <row r="109" spans="1:56">
      <c r="A109" s="546"/>
      <c r="B109" s="549"/>
      <c r="C109" s="1151" t="str">
        <f t="shared" ref="C109:E109" si="103">C53</f>
        <v/>
      </c>
      <c r="D109" s="77">
        <v>9</v>
      </c>
      <c r="E109" s="62" t="str">
        <f t="shared" si="103"/>
        <v/>
      </c>
      <c r="F109" s="61">
        <f t="shared" si="96"/>
        <v>0</v>
      </c>
      <c r="G109" s="85" t="str">
        <f t="shared" si="92"/>
        <v/>
      </c>
      <c r="H109" s="85" t="str">
        <f t="shared" si="93"/>
        <v/>
      </c>
      <c r="I109" s="545"/>
      <c r="J109" s="545"/>
      <c r="K109" s="544"/>
      <c r="L109" s="544"/>
      <c r="M109" s="544"/>
      <c r="N109" s="544"/>
      <c r="O109" s="544"/>
      <c r="P109" s="544"/>
      <c r="Q109" s="544"/>
      <c r="R109" s="544"/>
      <c r="S109" s="544"/>
      <c r="T109" s="544"/>
      <c r="U109" s="544"/>
      <c r="V109" s="544"/>
      <c r="W109" s="544"/>
      <c r="X109" s="544"/>
      <c r="Y109" s="544"/>
      <c r="Z109" s="544"/>
      <c r="AA109" s="544"/>
      <c r="AB109" s="550"/>
      <c r="AC109" s="550"/>
      <c r="AD109" s="550"/>
      <c r="AE109" s="550"/>
      <c r="AF109" s="550"/>
      <c r="AG109" s="550"/>
      <c r="AH109" s="544"/>
      <c r="AI109" s="545"/>
      <c r="AJ109" s="544"/>
      <c r="AK109" s="544"/>
      <c r="AL109" s="544"/>
      <c r="AM109" s="544"/>
      <c r="AN109" s="544"/>
      <c r="AO109" s="544"/>
      <c r="AP109" s="544"/>
      <c r="AQ109" s="544"/>
      <c r="AR109" s="544"/>
      <c r="AS109" s="544"/>
      <c r="AT109" s="544"/>
      <c r="AU109" s="420"/>
      <c r="AV109" s="2289"/>
      <c r="AW109" s="4"/>
      <c r="AX109" s="4"/>
      <c r="AY109" s="4"/>
      <c r="AZ109" s="4"/>
      <c r="BA109" s="4"/>
      <c r="BB109" s="4"/>
      <c r="BC109" s="4"/>
      <c r="BD109" s="4"/>
    </row>
    <row r="110" spans="1:56">
      <c r="A110" s="546"/>
      <c r="B110" s="549"/>
      <c r="C110" s="1151" t="str">
        <f t="shared" ref="C110:E110" si="104">C54</f>
        <v/>
      </c>
      <c r="D110" s="77">
        <v>10</v>
      </c>
      <c r="E110" s="62" t="str">
        <f t="shared" si="104"/>
        <v/>
      </c>
      <c r="F110" s="61">
        <f t="shared" si="96"/>
        <v>0</v>
      </c>
      <c r="G110" s="85" t="str">
        <f t="shared" si="92"/>
        <v/>
      </c>
      <c r="H110" s="85" t="str">
        <f t="shared" si="93"/>
        <v/>
      </c>
      <c r="I110" s="545"/>
      <c r="J110" s="545"/>
      <c r="K110" s="544"/>
      <c r="L110" s="544"/>
      <c r="M110" s="544"/>
      <c r="N110" s="544"/>
      <c r="O110" s="544"/>
      <c r="P110" s="544"/>
      <c r="Q110" s="544"/>
      <c r="R110" s="544"/>
      <c r="S110" s="544"/>
      <c r="T110" s="544"/>
      <c r="U110" s="544"/>
      <c r="V110" s="544"/>
      <c r="W110" s="544"/>
      <c r="X110" s="544"/>
      <c r="Y110" s="544"/>
      <c r="Z110" s="544"/>
      <c r="AA110" s="544"/>
      <c r="AB110" s="550"/>
      <c r="AC110" s="550"/>
      <c r="AD110" s="550"/>
      <c r="AE110" s="550"/>
      <c r="AF110" s="550"/>
      <c r="AG110" s="550"/>
      <c r="AH110" s="544"/>
      <c r="AI110" s="545"/>
      <c r="AJ110" s="544"/>
      <c r="AK110" s="544"/>
      <c r="AL110" s="544"/>
      <c r="AM110" s="544"/>
      <c r="AN110" s="544"/>
      <c r="AO110" s="544"/>
      <c r="AP110" s="544"/>
      <c r="AQ110" s="544"/>
      <c r="AR110" s="544"/>
      <c r="AS110" s="544"/>
      <c r="AT110" s="544"/>
      <c r="AU110" s="420"/>
      <c r="AV110" s="544"/>
      <c r="AW110" s="4"/>
      <c r="AX110" s="4"/>
      <c r="AY110" s="4"/>
      <c r="AZ110" s="4"/>
      <c r="BA110" s="4"/>
      <c r="BB110" s="4"/>
      <c r="BC110" s="4"/>
      <c r="BD110" s="4"/>
    </row>
    <row r="111" spans="1:56">
      <c r="A111" s="546"/>
      <c r="B111" s="549"/>
      <c r="C111" s="1151" t="str">
        <f t="shared" ref="C111:E111" si="105">C55</f>
        <v/>
      </c>
      <c r="D111" s="77">
        <v>11</v>
      </c>
      <c r="E111" s="62" t="str">
        <f t="shared" si="105"/>
        <v/>
      </c>
      <c r="F111" s="61">
        <f t="shared" si="96"/>
        <v>0</v>
      </c>
      <c r="G111" s="85" t="str">
        <f t="shared" si="92"/>
        <v/>
      </c>
      <c r="H111" s="85" t="str">
        <f t="shared" si="93"/>
        <v/>
      </c>
      <c r="I111" s="545"/>
      <c r="J111" s="545"/>
      <c r="K111" s="544"/>
      <c r="L111" s="544"/>
      <c r="M111" s="544"/>
      <c r="N111" s="544"/>
      <c r="O111" s="544"/>
      <c r="P111" s="544"/>
      <c r="Q111" s="544"/>
      <c r="R111" s="544"/>
      <c r="S111" s="544"/>
      <c r="T111" s="544"/>
      <c r="U111" s="544"/>
      <c r="V111" s="544"/>
      <c r="W111" s="544"/>
      <c r="X111" s="544"/>
      <c r="Y111" s="544"/>
      <c r="Z111" s="544"/>
      <c r="AA111" s="544"/>
      <c r="AB111" s="550"/>
      <c r="AC111" s="550"/>
      <c r="AD111" s="550"/>
      <c r="AE111" s="550"/>
      <c r="AF111" s="550"/>
      <c r="AG111" s="550"/>
      <c r="AH111" s="544"/>
      <c r="AI111" s="545"/>
      <c r="AJ111" s="544"/>
      <c r="AK111" s="544"/>
      <c r="AL111" s="544"/>
      <c r="AM111" s="544"/>
      <c r="AN111" s="544"/>
      <c r="AO111" s="544"/>
      <c r="AP111" s="544"/>
      <c r="AQ111" s="544"/>
      <c r="AR111" s="544"/>
      <c r="AS111" s="544"/>
      <c r="AT111" s="544"/>
      <c r="AU111" s="420"/>
      <c r="AV111" s="544"/>
      <c r="AW111" s="4"/>
      <c r="AX111" s="4"/>
      <c r="AY111" s="4"/>
      <c r="AZ111" s="4"/>
      <c r="BA111" s="4"/>
      <c r="BB111" s="4"/>
      <c r="BC111" s="4"/>
      <c r="BD111" s="4"/>
    </row>
    <row r="112" spans="1:56">
      <c r="A112" s="546"/>
      <c r="B112" s="549"/>
      <c r="C112" s="1151" t="str">
        <f t="shared" ref="C112:E112" si="106">C56</f>
        <v/>
      </c>
      <c r="D112" s="77">
        <v>12</v>
      </c>
      <c r="E112" s="62" t="str">
        <f t="shared" si="106"/>
        <v/>
      </c>
      <c r="F112" s="61">
        <f t="shared" si="96"/>
        <v>0</v>
      </c>
      <c r="G112" s="85" t="str">
        <f t="shared" si="92"/>
        <v/>
      </c>
      <c r="H112" s="85" t="str">
        <f t="shared" si="93"/>
        <v/>
      </c>
      <c r="I112" s="545"/>
      <c r="J112" s="545"/>
      <c r="K112" s="544"/>
      <c r="L112" s="544"/>
      <c r="M112" s="544"/>
      <c r="N112" s="544"/>
      <c r="O112" s="544"/>
      <c r="P112" s="544"/>
      <c r="Q112" s="544"/>
      <c r="R112" s="544"/>
      <c r="S112" s="544"/>
      <c r="T112" s="544"/>
      <c r="U112" s="544"/>
      <c r="V112" s="544"/>
      <c r="W112" s="544"/>
      <c r="X112" s="544"/>
      <c r="Y112" s="544"/>
      <c r="Z112" s="544"/>
      <c r="AA112" s="544"/>
      <c r="AB112" s="550"/>
      <c r="AC112" s="550"/>
      <c r="AD112" s="550"/>
      <c r="AE112" s="550"/>
      <c r="AF112" s="550"/>
      <c r="AG112" s="550"/>
      <c r="AH112" s="544"/>
      <c r="AI112" s="545"/>
      <c r="AJ112" s="544"/>
      <c r="AK112" s="544"/>
      <c r="AL112" s="544"/>
      <c r="AM112" s="544"/>
      <c r="AN112" s="544"/>
      <c r="AO112" s="544"/>
      <c r="AP112" s="544"/>
      <c r="AQ112" s="544"/>
      <c r="AR112" s="544"/>
      <c r="AS112" s="544"/>
      <c r="AT112" s="544"/>
      <c r="AU112" s="420"/>
      <c r="AV112" s="544"/>
      <c r="AW112" s="4"/>
      <c r="AX112" s="4"/>
      <c r="AY112" s="4"/>
      <c r="AZ112" s="4"/>
      <c r="BA112" s="4"/>
      <c r="BB112" s="4"/>
      <c r="BC112" s="4"/>
      <c r="BD112" s="4"/>
    </row>
    <row r="113" spans="1:56">
      <c r="A113" s="546"/>
      <c r="B113" s="549"/>
      <c r="C113" s="1151" t="str">
        <f t="shared" ref="C113:E113" si="107">C57</f>
        <v/>
      </c>
      <c r="D113" s="77">
        <v>13</v>
      </c>
      <c r="E113" s="62" t="str">
        <f t="shared" si="107"/>
        <v/>
      </c>
      <c r="F113" s="61">
        <f t="shared" si="96"/>
        <v>0</v>
      </c>
      <c r="G113" s="85" t="str">
        <f t="shared" si="92"/>
        <v/>
      </c>
      <c r="H113" s="85" t="str">
        <f t="shared" si="93"/>
        <v/>
      </c>
      <c r="I113" s="545"/>
      <c r="J113" s="545"/>
      <c r="K113" s="544"/>
      <c r="L113" s="544"/>
      <c r="M113" s="544"/>
      <c r="N113" s="544"/>
      <c r="O113" s="544"/>
      <c r="P113" s="544"/>
      <c r="Q113" s="544"/>
      <c r="R113" s="544"/>
      <c r="S113" s="544"/>
      <c r="T113" s="544"/>
      <c r="U113" s="544"/>
      <c r="V113" s="544"/>
      <c r="W113" s="544"/>
      <c r="X113" s="544"/>
      <c r="Y113" s="544"/>
      <c r="Z113" s="544"/>
      <c r="AA113" s="544"/>
      <c r="AB113" s="550"/>
      <c r="AC113" s="550"/>
      <c r="AD113" s="550"/>
      <c r="AE113" s="550"/>
      <c r="AF113" s="550"/>
      <c r="AG113" s="550"/>
      <c r="AH113" s="544"/>
      <c r="AI113" s="545"/>
      <c r="AJ113" s="544"/>
      <c r="AK113" s="544"/>
      <c r="AL113" s="544"/>
      <c r="AM113" s="544"/>
      <c r="AN113" s="544"/>
      <c r="AO113" s="544"/>
      <c r="AP113" s="544"/>
      <c r="AQ113" s="544"/>
      <c r="AR113" s="544"/>
      <c r="AS113" s="544"/>
      <c r="AT113" s="544"/>
      <c r="AU113" s="420"/>
      <c r="AV113" s="544"/>
      <c r="AW113" s="4"/>
      <c r="AX113" s="4"/>
      <c r="AY113" s="4"/>
      <c r="AZ113" s="4"/>
      <c r="BA113" s="4"/>
      <c r="BB113" s="4"/>
      <c r="BC113" s="4"/>
      <c r="BD113" s="4"/>
    </row>
    <row r="114" spans="1:56">
      <c r="A114" s="546"/>
      <c r="B114" s="549"/>
      <c r="C114" s="1151" t="str">
        <f t="shared" ref="C114:E114" si="108">C58</f>
        <v/>
      </c>
      <c r="D114" s="77">
        <v>14</v>
      </c>
      <c r="E114" s="62" t="str">
        <f t="shared" si="108"/>
        <v/>
      </c>
      <c r="F114" s="61">
        <f t="shared" si="96"/>
        <v>0</v>
      </c>
      <c r="G114" s="85" t="str">
        <f t="shared" si="92"/>
        <v/>
      </c>
      <c r="H114" s="85" t="str">
        <f t="shared" si="93"/>
        <v/>
      </c>
      <c r="I114" s="545"/>
      <c r="J114" s="545"/>
      <c r="K114" s="544"/>
      <c r="L114" s="544"/>
      <c r="M114" s="544"/>
      <c r="N114" s="544"/>
      <c r="O114" s="544"/>
      <c r="P114" s="544"/>
      <c r="Q114" s="544"/>
      <c r="R114" s="544"/>
      <c r="S114" s="544"/>
      <c r="T114" s="544"/>
      <c r="U114" s="544"/>
      <c r="V114" s="544"/>
      <c r="W114" s="544"/>
      <c r="X114" s="544"/>
      <c r="Y114" s="544"/>
      <c r="Z114" s="544"/>
      <c r="AA114" s="544"/>
      <c r="AB114" s="550"/>
      <c r="AC114" s="550"/>
      <c r="AD114" s="550"/>
      <c r="AE114" s="550"/>
      <c r="AF114" s="550"/>
      <c r="AG114" s="550"/>
      <c r="AH114" s="544"/>
      <c r="AI114" s="545"/>
      <c r="AJ114" s="544"/>
      <c r="AK114" s="544"/>
      <c r="AL114" s="544"/>
      <c r="AM114" s="544"/>
      <c r="AN114" s="544"/>
      <c r="AO114" s="544"/>
      <c r="AP114" s="544"/>
      <c r="AQ114" s="544"/>
      <c r="AR114" s="544"/>
      <c r="AS114" s="544"/>
      <c r="AT114" s="544"/>
      <c r="AU114" s="420"/>
      <c r="AV114" s="544"/>
      <c r="AW114" s="4"/>
      <c r="AX114" s="4"/>
      <c r="AY114" s="4"/>
      <c r="AZ114" s="4"/>
      <c r="BA114" s="4"/>
      <c r="BB114" s="4"/>
      <c r="BC114" s="4"/>
      <c r="BD114" s="4"/>
    </row>
    <row r="115" spans="1:56">
      <c r="A115" s="546"/>
      <c r="B115" s="549"/>
      <c r="C115" s="1151" t="str">
        <f t="shared" ref="C115:E115" si="109">C59</f>
        <v/>
      </c>
      <c r="D115" s="77">
        <v>15</v>
      </c>
      <c r="E115" s="62" t="str">
        <f t="shared" si="109"/>
        <v/>
      </c>
      <c r="F115" s="61">
        <f t="shared" si="96"/>
        <v>0</v>
      </c>
      <c r="G115" s="85" t="str">
        <f t="shared" si="92"/>
        <v/>
      </c>
      <c r="H115" s="85" t="str">
        <f t="shared" si="93"/>
        <v/>
      </c>
      <c r="I115" s="545"/>
      <c r="J115" s="545"/>
      <c r="K115" s="544"/>
      <c r="L115" s="544"/>
      <c r="M115" s="544"/>
      <c r="N115" s="544"/>
      <c r="O115" s="544"/>
      <c r="P115" s="544"/>
      <c r="Q115" s="544"/>
      <c r="R115" s="544"/>
      <c r="S115" s="544"/>
      <c r="T115" s="544"/>
      <c r="U115" s="544"/>
      <c r="V115" s="544"/>
      <c r="W115" s="544"/>
      <c r="X115" s="544"/>
      <c r="Y115" s="544"/>
      <c r="Z115" s="544"/>
      <c r="AA115" s="544"/>
      <c r="AB115" s="550"/>
      <c r="AC115" s="550"/>
      <c r="AD115" s="550"/>
      <c r="AE115" s="550"/>
      <c r="AF115" s="550"/>
      <c r="AG115" s="550"/>
      <c r="AH115" s="544"/>
      <c r="AI115" s="545"/>
      <c r="AJ115" s="544"/>
      <c r="AK115" s="544"/>
      <c r="AL115" s="544"/>
      <c r="AM115" s="544"/>
      <c r="AN115" s="544"/>
      <c r="AO115" s="544"/>
      <c r="AP115" s="544"/>
      <c r="AQ115" s="544"/>
      <c r="AR115" s="544"/>
      <c r="AS115" s="544"/>
      <c r="AT115" s="544"/>
      <c r="AU115" s="420"/>
      <c r="AV115" s="544"/>
      <c r="AW115" s="4"/>
      <c r="AX115" s="4"/>
      <c r="AY115" s="4"/>
      <c r="AZ115" s="4"/>
      <c r="BA115" s="4"/>
      <c r="BB115" s="4"/>
      <c r="BC115" s="4"/>
      <c r="BD115" s="4"/>
    </row>
    <row r="116" spans="1:56">
      <c r="A116" s="546"/>
      <c r="B116" s="549"/>
      <c r="C116" s="1151" t="str">
        <f t="shared" ref="C116:E116" si="110">C60</f>
        <v/>
      </c>
      <c r="D116" s="77">
        <v>16</v>
      </c>
      <c r="E116" s="62" t="str">
        <f t="shared" si="110"/>
        <v/>
      </c>
      <c r="F116" s="61">
        <f t="shared" si="96"/>
        <v>0</v>
      </c>
      <c r="G116" s="85" t="str">
        <f t="shared" si="92"/>
        <v/>
      </c>
      <c r="H116" s="85" t="str">
        <f t="shared" si="93"/>
        <v/>
      </c>
      <c r="I116" s="545"/>
      <c r="J116" s="545"/>
      <c r="K116" s="544"/>
      <c r="L116" s="544"/>
      <c r="M116" s="544"/>
      <c r="N116" s="544"/>
      <c r="O116" s="544"/>
      <c r="P116" s="544"/>
      <c r="Q116" s="544"/>
      <c r="R116" s="544"/>
      <c r="S116" s="544"/>
      <c r="T116" s="544"/>
      <c r="U116" s="544"/>
      <c r="V116" s="544"/>
      <c r="W116" s="544"/>
      <c r="X116" s="544"/>
      <c r="Y116" s="544"/>
      <c r="Z116" s="544"/>
      <c r="AA116" s="544"/>
      <c r="AB116" s="550"/>
      <c r="AC116" s="550"/>
      <c r="AD116" s="550"/>
      <c r="AE116" s="550"/>
      <c r="AF116" s="550"/>
      <c r="AG116" s="550"/>
      <c r="AH116" s="544"/>
      <c r="AI116" s="545"/>
      <c r="AJ116" s="544"/>
      <c r="AK116" s="544"/>
      <c r="AL116" s="544"/>
      <c r="AM116" s="544"/>
      <c r="AN116" s="544"/>
      <c r="AO116" s="544"/>
      <c r="AP116" s="544"/>
      <c r="AQ116" s="544"/>
      <c r="AR116" s="544"/>
      <c r="AS116" s="544"/>
      <c r="AT116" s="544"/>
      <c r="AU116" s="420"/>
      <c r="AV116" s="544"/>
      <c r="AW116" s="4"/>
      <c r="AX116" s="4"/>
      <c r="AY116" s="4"/>
      <c r="AZ116" s="4"/>
      <c r="BA116" s="4"/>
      <c r="BB116" s="4"/>
      <c r="BC116" s="4"/>
      <c r="BD116" s="4"/>
    </row>
    <row r="117" spans="1:56">
      <c r="A117" s="546"/>
      <c r="B117" s="549"/>
      <c r="C117" s="1151" t="str">
        <f t="shared" ref="C117:E117" si="111">C61</f>
        <v/>
      </c>
      <c r="D117" s="77">
        <v>17</v>
      </c>
      <c r="E117" s="62" t="str">
        <f t="shared" si="111"/>
        <v/>
      </c>
      <c r="F117" s="61">
        <f t="shared" si="96"/>
        <v>0</v>
      </c>
      <c r="G117" s="85" t="str">
        <f t="shared" si="92"/>
        <v/>
      </c>
      <c r="H117" s="85" t="str">
        <f t="shared" si="93"/>
        <v/>
      </c>
      <c r="I117" s="545"/>
      <c r="J117" s="545"/>
      <c r="K117" s="544"/>
      <c r="L117" s="544"/>
      <c r="M117" s="544"/>
      <c r="N117" s="544"/>
      <c r="O117" s="544"/>
      <c r="P117" s="544"/>
      <c r="Q117" s="544"/>
      <c r="R117" s="544"/>
      <c r="S117" s="544"/>
      <c r="T117" s="544"/>
      <c r="U117" s="544"/>
      <c r="V117" s="544"/>
      <c r="W117" s="544"/>
      <c r="X117" s="544"/>
      <c r="Y117" s="544"/>
      <c r="Z117" s="544"/>
      <c r="AA117" s="544"/>
      <c r="AB117" s="550"/>
      <c r="AC117" s="550"/>
      <c r="AD117" s="550"/>
      <c r="AE117" s="550"/>
      <c r="AF117" s="550"/>
      <c r="AG117" s="550"/>
      <c r="AH117" s="544"/>
      <c r="AI117" s="545"/>
      <c r="AJ117" s="544"/>
      <c r="AK117" s="544"/>
      <c r="AL117" s="544"/>
      <c r="AM117" s="544"/>
      <c r="AN117" s="544"/>
      <c r="AO117" s="544"/>
      <c r="AP117" s="544"/>
      <c r="AQ117" s="544"/>
      <c r="AR117" s="544"/>
      <c r="AS117" s="544"/>
      <c r="AT117" s="544"/>
      <c r="AU117" s="420"/>
      <c r="AV117" s="544"/>
      <c r="AW117" s="4"/>
      <c r="AX117" s="4"/>
      <c r="AY117" s="4"/>
      <c r="AZ117" s="4"/>
      <c r="BA117" s="4"/>
      <c r="BB117" s="4"/>
      <c r="BC117" s="4"/>
      <c r="BD117" s="4"/>
    </row>
    <row r="118" spans="1:56">
      <c r="A118" s="546"/>
      <c r="B118" s="549"/>
      <c r="C118" s="1151" t="str">
        <f t="shared" ref="C118:E118" si="112">C62</f>
        <v/>
      </c>
      <c r="D118" s="77">
        <v>18</v>
      </c>
      <c r="E118" s="62" t="str">
        <f t="shared" si="112"/>
        <v/>
      </c>
      <c r="F118" s="61">
        <f t="shared" si="96"/>
        <v>0</v>
      </c>
      <c r="G118" s="85" t="str">
        <f t="shared" si="92"/>
        <v/>
      </c>
      <c r="H118" s="85" t="str">
        <f t="shared" si="93"/>
        <v/>
      </c>
      <c r="I118" s="545"/>
      <c r="J118" s="545"/>
      <c r="K118" s="544"/>
      <c r="L118" s="544"/>
      <c r="M118" s="544"/>
      <c r="N118" s="544"/>
      <c r="O118" s="544"/>
      <c r="P118" s="544"/>
      <c r="Q118" s="544"/>
      <c r="R118" s="544"/>
      <c r="S118" s="544"/>
      <c r="T118" s="544"/>
      <c r="U118" s="544"/>
      <c r="V118" s="544"/>
      <c r="W118" s="544"/>
      <c r="X118" s="544"/>
      <c r="Y118" s="544"/>
      <c r="Z118" s="544"/>
      <c r="AA118" s="544"/>
      <c r="AB118" s="550"/>
      <c r="AC118" s="550"/>
      <c r="AD118" s="550"/>
      <c r="AE118" s="550"/>
      <c r="AF118" s="550"/>
      <c r="AG118" s="550"/>
      <c r="AH118" s="544"/>
      <c r="AI118" s="545"/>
      <c r="AJ118" s="544"/>
      <c r="AK118" s="544"/>
      <c r="AL118" s="544"/>
      <c r="AM118" s="544"/>
      <c r="AN118" s="544"/>
      <c r="AO118" s="544"/>
      <c r="AP118" s="544"/>
      <c r="AQ118" s="544"/>
      <c r="AR118" s="544"/>
      <c r="AS118" s="544"/>
      <c r="AT118" s="544"/>
      <c r="AU118" s="420"/>
      <c r="AV118" s="544"/>
      <c r="AW118" s="4"/>
      <c r="AX118" s="4"/>
      <c r="AY118" s="4"/>
      <c r="AZ118" s="4"/>
      <c r="BA118" s="4"/>
      <c r="BB118" s="4"/>
      <c r="BC118" s="4"/>
      <c r="BD118" s="4"/>
    </row>
    <row r="119" spans="1:56">
      <c r="A119" s="546"/>
      <c r="B119" s="549"/>
      <c r="C119" s="1151" t="str">
        <f t="shared" ref="C119:E119" si="113">C63</f>
        <v/>
      </c>
      <c r="D119" s="77">
        <v>19</v>
      </c>
      <c r="E119" s="62" t="str">
        <f t="shared" si="113"/>
        <v/>
      </c>
      <c r="F119" s="61">
        <f t="shared" si="96"/>
        <v>0</v>
      </c>
      <c r="G119" s="85" t="str">
        <f t="shared" si="92"/>
        <v/>
      </c>
      <c r="H119" s="85" t="str">
        <f t="shared" si="93"/>
        <v/>
      </c>
      <c r="I119" s="545"/>
      <c r="J119" s="545"/>
      <c r="K119" s="544"/>
      <c r="L119" s="544"/>
      <c r="M119" s="544"/>
      <c r="N119" s="544"/>
      <c r="O119" s="544"/>
      <c r="P119" s="544"/>
      <c r="Q119" s="544"/>
      <c r="R119" s="544"/>
      <c r="S119" s="544"/>
      <c r="T119" s="544"/>
      <c r="U119" s="544"/>
      <c r="V119" s="544"/>
      <c r="W119" s="544"/>
      <c r="X119" s="544"/>
      <c r="Y119" s="544"/>
      <c r="Z119" s="544"/>
      <c r="AA119" s="544"/>
      <c r="AB119" s="550"/>
      <c r="AC119" s="550"/>
      <c r="AD119" s="550"/>
      <c r="AE119" s="550"/>
      <c r="AF119" s="550"/>
      <c r="AG119" s="550"/>
      <c r="AH119" s="544"/>
      <c r="AI119" s="545"/>
      <c r="AJ119" s="544"/>
      <c r="AK119" s="544"/>
      <c r="AL119" s="544"/>
      <c r="AM119" s="544"/>
      <c r="AN119" s="544"/>
      <c r="AO119" s="544"/>
      <c r="AP119" s="544"/>
      <c r="AQ119" s="544"/>
      <c r="AR119" s="544"/>
      <c r="AS119" s="544"/>
      <c r="AT119" s="544"/>
      <c r="AU119" s="420"/>
      <c r="AV119" s="544"/>
      <c r="AW119" s="4"/>
      <c r="AX119" s="4"/>
      <c r="AY119" s="4"/>
      <c r="AZ119" s="4"/>
      <c r="BA119" s="4"/>
      <c r="BB119" s="4"/>
      <c r="BC119" s="4"/>
      <c r="BD119" s="4"/>
    </row>
    <row r="120" spans="1:56">
      <c r="A120" s="546"/>
      <c r="B120" s="549"/>
      <c r="C120" s="1151" t="str">
        <f t="shared" ref="C120:E120" si="114">C64</f>
        <v/>
      </c>
      <c r="D120" s="77">
        <v>20</v>
      </c>
      <c r="E120" s="62" t="str">
        <f t="shared" si="114"/>
        <v/>
      </c>
      <c r="F120" s="61">
        <f t="shared" si="96"/>
        <v>0</v>
      </c>
      <c r="G120" s="85" t="str">
        <f t="shared" si="92"/>
        <v/>
      </c>
      <c r="H120" s="85" t="str">
        <f t="shared" si="93"/>
        <v/>
      </c>
      <c r="I120" s="545"/>
      <c r="J120" s="545"/>
      <c r="K120" s="544"/>
      <c r="L120" s="544"/>
      <c r="M120" s="544"/>
      <c r="N120" s="544"/>
      <c r="O120" s="544"/>
      <c r="P120" s="544"/>
      <c r="Q120" s="544"/>
      <c r="R120" s="544"/>
      <c r="S120" s="544"/>
      <c r="T120" s="544"/>
      <c r="U120" s="544"/>
      <c r="V120" s="544"/>
      <c r="W120" s="544"/>
      <c r="X120" s="544"/>
      <c r="Y120" s="544"/>
      <c r="Z120" s="544"/>
      <c r="AA120" s="544"/>
      <c r="AB120" s="550"/>
      <c r="AC120" s="550"/>
      <c r="AD120" s="550"/>
      <c r="AE120" s="550"/>
      <c r="AF120" s="550"/>
      <c r="AG120" s="550"/>
      <c r="AH120" s="544"/>
      <c r="AI120" s="545"/>
      <c r="AJ120" s="544"/>
      <c r="AK120" s="544"/>
      <c r="AL120" s="544"/>
      <c r="AM120" s="544"/>
      <c r="AN120" s="544"/>
      <c r="AO120" s="544"/>
      <c r="AP120" s="544"/>
      <c r="AQ120" s="544"/>
      <c r="AR120" s="544"/>
      <c r="AS120" s="544"/>
      <c r="AT120" s="544"/>
      <c r="AU120" s="420"/>
      <c r="AV120" s="544"/>
      <c r="AW120" s="4"/>
      <c r="AX120" s="4"/>
      <c r="AY120" s="4"/>
      <c r="AZ120" s="4"/>
      <c r="BA120" s="4"/>
      <c r="BB120" s="4"/>
      <c r="BC120" s="4"/>
      <c r="BD120" s="4"/>
    </row>
    <row r="121" spans="1:56" ht="15.75" thickBot="1">
      <c r="A121" s="546"/>
      <c r="B121" s="583"/>
      <c r="C121" s="584"/>
      <c r="D121" s="584"/>
      <c r="E121" s="584"/>
      <c r="F121" s="584"/>
      <c r="G121" s="584"/>
      <c r="H121" s="584"/>
      <c r="I121" s="584"/>
      <c r="J121" s="584"/>
      <c r="K121" s="584"/>
      <c r="L121" s="584"/>
      <c r="M121" s="584"/>
      <c r="N121" s="584"/>
      <c r="O121" s="584"/>
      <c r="P121" s="584"/>
      <c r="Q121" s="584"/>
      <c r="R121" s="584"/>
      <c r="S121" s="584"/>
      <c r="T121" s="584"/>
      <c r="U121" s="584"/>
      <c r="V121" s="584"/>
      <c r="W121" s="584"/>
      <c r="X121" s="584"/>
      <c r="Y121" s="584"/>
      <c r="Z121" s="584"/>
      <c r="AA121" s="584"/>
      <c r="AB121" s="584"/>
      <c r="AC121" s="584"/>
      <c r="AD121" s="584"/>
      <c r="AE121" s="584"/>
      <c r="AF121" s="584"/>
      <c r="AG121" s="584"/>
      <c r="AH121" s="584"/>
      <c r="AI121" s="584"/>
      <c r="AJ121" s="584"/>
      <c r="AK121" s="584"/>
      <c r="AL121" s="584"/>
      <c r="AM121" s="584"/>
      <c r="AN121" s="584"/>
      <c r="AO121" s="584"/>
      <c r="AP121" s="584"/>
      <c r="AQ121" s="584"/>
      <c r="AR121" s="584"/>
      <c r="AS121" s="584"/>
      <c r="AT121" s="584"/>
      <c r="AU121" s="434"/>
      <c r="AV121" s="544"/>
      <c r="AW121" s="4"/>
      <c r="AX121" s="4"/>
      <c r="AY121" s="4"/>
      <c r="AZ121" s="4"/>
      <c r="BA121" s="4"/>
      <c r="BB121" s="4"/>
      <c r="BC121" s="4"/>
      <c r="BD121" s="4"/>
    </row>
    <row r="122" spans="1:56">
      <c r="A122" s="544"/>
      <c r="B122" s="585"/>
      <c r="C122" s="585"/>
      <c r="D122" s="585"/>
      <c r="E122" s="585"/>
      <c r="F122" s="585"/>
      <c r="G122" s="585"/>
      <c r="H122" s="585"/>
      <c r="I122" s="585"/>
      <c r="J122" s="585"/>
      <c r="K122" s="585"/>
      <c r="L122" s="585"/>
      <c r="M122" s="585"/>
      <c r="N122" s="585"/>
      <c r="O122" s="585"/>
      <c r="P122" s="585"/>
      <c r="Q122" s="585"/>
      <c r="R122" s="585"/>
      <c r="S122" s="585"/>
      <c r="T122" s="585"/>
      <c r="U122" s="585"/>
      <c r="V122" s="585"/>
      <c r="W122" s="585"/>
      <c r="X122" s="585"/>
      <c r="Y122" s="585"/>
      <c r="Z122" s="585"/>
      <c r="AA122" s="585"/>
      <c r="AB122" s="585"/>
      <c r="AC122" s="585"/>
      <c r="AD122" s="585"/>
      <c r="AE122" s="585"/>
      <c r="AF122" s="585"/>
      <c r="AG122" s="585"/>
      <c r="AH122" s="585"/>
      <c r="AI122" s="585"/>
      <c r="AJ122" s="585"/>
      <c r="AK122" s="585"/>
      <c r="AL122" s="585"/>
      <c r="AM122" s="585"/>
      <c r="AN122" s="585"/>
      <c r="AO122" s="585"/>
      <c r="AP122" s="585"/>
      <c r="AQ122" s="585"/>
      <c r="AR122" s="585"/>
      <c r="AS122" s="585"/>
      <c r="AT122" s="585"/>
      <c r="AU122" s="585"/>
      <c r="AV122" s="544"/>
      <c r="AW122" s="4"/>
      <c r="AX122" s="4"/>
      <c r="AY122" s="4"/>
      <c r="AZ122" s="4"/>
      <c r="BA122" s="4"/>
      <c r="BB122" s="4"/>
      <c r="BC122" s="4"/>
      <c r="BD122" s="4"/>
    </row>
    <row r="123" spans="1:56">
      <c r="AX123" s="4"/>
      <c r="AY123" s="4"/>
      <c r="AZ123" s="4"/>
      <c r="BA123" s="4"/>
      <c r="BB123" s="4"/>
      <c r="BC123" s="4"/>
      <c r="BD123" s="4"/>
    </row>
    <row r="124" spans="1:56">
      <c r="AX124" s="4"/>
      <c r="AY124" s="4"/>
      <c r="AZ124" s="4"/>
      <c r="BA124" s="4"/>
      <c r="BB124" s="4"/>
      <c r="BC124" s="4"/>
      <c r="BD124" s="4"/>
    </row>
    <row r="125" spans="1:56">
      <c r="AX125" s="4"/>
      <c r="AY125" s="4"/>
      <c r="AZ125" s="4"/>
      <c r="BA125" s="4"/>
      <c r="BB125" s="4"/>
      <c r="BC125" s="4"/>
      <c r="BD125" s="4"/>
    </row>
    <row r="126" spans="1:56">
      <c r="AX126" s="4"/>
      <c r="AY126" s="4"/>
      <c r="AZ126" s="4"/>
      <c r="BA126" s="4"/>
      <c r="BB126" s="4"/>
      <c r="BC126" s="4"/>
      <c r="BD126" s="4"/>
    </row>
    <row r="127" spans="1:56">
      <c r="AX127" s="4"/>
      <c r="AY127" s="4"/>
      <c r="AZ127" s="4"/>
      <c r="BA127" s="4"/>
      <c r="BB127" s="4"/>
      <c r="BC127" s="4"/>
      <c r="BD127" s="4"/>
    </row>
    <row r="128" spans="1:56">
      <c r="AX128" s="4"/>
      <c r="AY128" s="4"/>
      <c r="AZ128" s="4"/>
      <c r="BA128" s="4"/>
      <c r="BB128" s="4"/>
      <c r="BC128" s="4"/>
      <c r="BD128" s="4"/>
    </row>
    <row r="129" spans="50:56">
      <c r="AX129" s="4"/>
      <c r="AY129" s="4"/>
      <c r="AZ129" s="4"/>
      <c r="BA129" s="4"/>
      <c r="BB129" s="4"/>
      <c r="BC129" s="4"/>
      <c r="BD129" s="4"/>
    </row>
    <row r="130" spans="50:56">
      <c r="AX130" s="4"/>
      <c r="AY130" s="4"/>
      <c r="AZ130" s="4"/>
      <c r="BA130" s="4"/>
      <c r="BB130" s="4"/>
      <c r="BC130" s="4"/>
      <c r="BD130" s="4"/>
    </row>
    <row r="131" spans="50:56">
      <c r="AX131" s="4"/>
      <c r="AY131" s="4"/>
      <c r="AZ131" s="4"/>
      <c r="BA131" s="4"/>
      <c r="BB131" s="4"/>
      <c r="BC131" s="4"/>
      <c r="BD131" s="4"/>
    </row>
    <row r="132" spans="50:56">
      <c r="AX132" s="4"/>
      <c r="AY132" s="4"/>
      <c r="AZ132" s="4"/>
      <c r="BA132" s="4"/>
      <c r="BB132" s="4"/>
      <c r="BC132" s="4"/>
      <c r="BD132" s="4"/>
    </row>
    <row r="133" spans="50:56">
      <c r="AX133" s="4"/>
      <c r="AY133" s="4"/>
      <c r="AZ133" s="4"/>
      <c r="BA133" s="4"/>
      <c r="BB133" s="4"/>
      <c r="BC133" s="4"/>
      <c r="BD133" s="4"/>
    </row>
    <row r="134" spans="50:56">
      <c r="AX134" s="4"/>
      <c r="AY134" s="4"/>
      <c r="AZ134" s="4"/>
      <c r="BA134" s="4"/>
      <c r="BB134" s="4"/>
      <c r="BC134" s="4"/>
      <c r="BD134" s="4"/>
    </row>
    <row r="135" spans="50:56">
      <c r="AX135" s="4"/>
      <c r="AY135" s="4"/>
      <c r="AZ135" s="4"/>
      <c r="BA135" s="4"/>
      <c r="BB135" s="4"/>
      <c r="BC135" s="4"/>
      <c r="BD135" s="4"/>
    </row>
    <row r="136" spans="50:56">
      <c r="AX136" s="4"/>
      <c r="AY136" s="4"/>
      <c r="AZ136" s="4"/>
      <c r="BA136" s="4"/>
      <c r="BB136" s="4"/>
      <c r="BC136" s="4"/>
      <c r="BD136" s="4"/>
    </row>
    <row r="137" spans="50:56">
      <c r="AX137" s="4"/>
      <c r="AY137" s="4"/>
      <c r="AZ137" s="4"/>
      <c r="BA137" s="4"/>
      <c r="BB137" s="4"/>
      <c r="BC137" s="4"/>
      <c r="BD137" s="4"/>
    </row>
    <row r="138" spans="50:56">
      <c r="AX138" s="4"/>
      <c r="AY138" s="4"/>
      <c r="AZ138" s="4"/>
      <c r="BA138" s="4"/>
      <c r="BB138" s="4"/>
      <c r="BC138" s="4"/>
      <c r="BD138" s="4"/>
    </row>
    <row r="139" spans="50:56">
      <c r="AX139" s="4"/>
      <c r="AY139" s="4"/>
      <c r="AZ139" s="4"/>
      <c r="BA139" s="4"/>
      <c r="BB139" s="4"/>
      <c r="BC139" s="4"/>
      <c r="BD139" s="4"/>
    </row>
    <row r="140" spans="50:56">
      <c r="AX140" s="4"/>
      <c r="AY140" s="4"/>
      <c r="AZ140" s="4"/>
      <c r="BA140" s="4"/>
      <c r="BB140" s="4"/>
      <c r="BC140" s="4"/>
      <c r="BD140" s="4"/>
    </row>
    <row r="141" spans="50:56">
      <c r="AX141" s="4"/>
      <c r="AY141" s="4"/>
      <c r="AZ141" s="4"/>
      <c r="BA141" s="4"/>
      <c r="BB141" s="4"/>
      <c r="BC141" s="4"/>
      <c r="BD141" s="4"/>
    </row>
    <row r="142" spans="50:56">
      <c r="AX142" s="4"/>
      <c r="AY142" s="4"/>
      <c r="AZ142" s="4"/>
      <c r="BA142" s="4"/>
      <c r="BB142" s="4"/>
      <c r="BC142" s="4"/>
      <c r="BD142" s="4"/>
    </row>
    <row r="143" spans="50:56">
      <c r="AX143" s="4"/>
      <c r="AY143" s="4"/>
      <c r="AZ143" s="4"/>
      <c r="BA143" s="4"/>
      <c r="BB143" s="4"/>
      <c r="BC143" s="4"/>
      <c r="BD143" s="4"/>
    </row>
    <row r="144" spans="50:56">
      <c r="AX144" s="4"/>
      <c r="AY144" s="4"/>
      <c r="AZ144" s="4"/>
      <c r="BA144" s="4"/>
      <c r="BB144" s="4"/>
      <c r="BC144" s="4"/>
      <c r="BD144" s="4"/>
    </row>
    <row r="145" spans="50:56">
      <c r="AX145" s="4"/>
      <c r="AY145" s="4"/>
      <c r="AZ145" s="4"/>
      <c r="BA145" s="4"/>
      <c r="BB145" s="4"/>
      <c r="BC145" s="4"/>
      <c r="BD145" s="4"/>
    </row>
    <row r="146" spans="50:56">
      <c r="AX146" s="4"/>
      <c r="AY146" s="4"/>
      <c r="AZ146" s="4"/>
      <c r="BA146" s="4"/>
      <c r="BB146" s="4"/>
      <c r="BC146" s="4"/>
      <c r="BD146" s="4"/>
    </row>
    <row r="147" spans="50:56">
      <c r="AX147" s="4"/>
      <c r="AY147" s="4"/>
      <c r="AZ147" s="4"/>
      <c r="BA147" s="4"/>
      <c r="BB147" s="4"/>
      <c r="BC147" s="4"/>
      <c r="BD147" s="4"/>
    </row>
    <row r="148" spans="50:56">
      <c r="AX148" s="4"/>
      <c r="AY148" s="4"/>
      <c r="AZ148" s="4"/>
      <c r="BA148" s="4"/>
      <c r="BB148" s="4"/>
      <c r="BC148" s="4"/>
      <c r="BD148" s="4"/>
    </row>
    <row r="149" spans="50:56">
      <c r="AX149" s="4"/>
      <c r="AY149" s="4"/>
      <c r="AZ149" s="4"/>
      <c r="BA149" s="4"/>
      <c r="BB149" s="4"/>
      <c r="BC149" s="4"/>
      <c r="BD149" s="4"/>
    </row>
    <row r="150" spans="50:56">
      <c r="AX150" s="4"/>
      <c r="AY150" s="4"/>
      <c r="AZ150" s="4"/>
      <c r="BA150" s="4"/>
      <c r="BB150" s="4"/>
      <c r="BC150" s="4"/>
      <c r="BD150" s="4"/>
    </row>
    <row r="151" spans="50:56">
      <c r="AX151" s="4"/>
      <c r="AY151" s="4"/>
      <c r="AZ151" s="4"/>
      <c r="BA151" s="4"/>
      <c r="BB151" s="4"/>
      <c r="BC151" s="4"/>
      <c r="BD151" s="4"/>
    </row>
    <row r="152" spans="50:56">
      <c r="AX152" s="4"/>
      <c r="AY152" s="4"/>
      <c r="AZ152" s="4"/>
      <c r="BA152" s="4"/>
      <c r="BB152" s="4"/>
      <c r="BC152" s="4"/>
      <c r="BD152" s="4"/>
    </row>
    <row r="153" spans="50:56">
      <c r="AX153" s="4"/>
      <c r="AY153" s="4"/>
      <c r="AZ153" s="4"/>
      <c r="BA153" s="4"/>
      <c r="BB153" s="4"/>
      <c r="BC153" s="4"/>
      <c r="BD153" s="4"/>
    </row>
    <row r="154" spans="50:56">
      <c r="AX154" s="4"/>
      <c r="AY154" s="4"/>
      <c r="AZ154" s="4"/>
      <c r="BA154" s="4"/>
      <c r="BB154" s="4"/>
      <c r="BC154" s="4"/>
      <c r="BD154" s="4"/>
    </row>
    <row r="155" spans="50:56">
      <c r="AX155" s="4"/>
      <c r="AY155" s="4"/>
      <c r="AZ155" s="4"/>
      <c r="BA155" s="4"/>
      <c r="BB155" s="4"/>
      <c r="BC155" s="4"/>
      <c r="BD155" s="4"/>
    </row>
    <row r="156" spans="50:56">
      <c r="AX156" s="4"/>
      <c r="AY156" s="4"/>
      <c r="AZ156" s="4"/>
      <c r="BA156" s="4"/>
      <c r="BB156" s="4"/>
      <c r="BC156" s="4"/>
      <c r="BD156" s="4"/>
    </row>
    <row r="157" spans="50:56">
      <c r="AX157" s="4"/>
      <c r="AY157" s="4"/>
      <c r="AZ157" s="4"/>
      <c r="BA157" s="4"/>
      <c r="BB157" s="4"/>
      <c r="BC157" s="4"/>
      <c r="BD157" s="4"/>
    </row>
    <row r="158" spans="50:56">
      <c r="AX158" s="4"/>
      <c r="AY158" s="4"/>
      <c r="AZ158" s="4"/>
      <c r="BA158" s="4"/>
      <c r="BB158" s="4"/>
      <c r="BC158" s="4"/>
      <c r="BD158" s="4"/>
    </row>
    <row r="159" spans="50:56">
      <c r="AX159" s="4"/>
      <c r="AY159" s="4"/>
      <c r="AZ159" s="4"/>
      <c r="BA159" s="4"/>
      <c r="BB159" s="4"/>
      <c r="BC159" s="4"/>
      <c r="BD159" s="4"/>
    </row>
    <row r="160" spans="50:56">
      <c r="AX160" s="4"/>
      <c r="AY160" s="4"/>
      <c r="AZ160" s="4"/>
      <c r="BA160" s="4"/>
      <c r="BB160" s="4"/>
      <c r="BC160" s="4"/>
      <c r="BD160" s="4"/>
    </row>
    <row r="161" spans="50:56">
      <c r="AX161" s="4"/>
      <c r="AY161" s="4"/>
      <c r="AZ161" s="4"/>
      <c r="BA161" s="4"/>
      <c r="BB161" s="4"/>
      <c r="BC161" s="4"/>
      <c r="BD161" s="4"/>
    </row>
    <row r="162" spans="50:56">
      <c r="AX162" s="4"/>
      <c r="AY162" s="4"/>
      <c r="AZ162" s="4"/>
      <c r="BA162" s="4"/>
      <c r="BB162" s="4"/>
      <c r="BC162" s="4"/>
      <c r="BD162" s="4"/>
    </row>
    <row r="163" spans="50:56">
      <c r="AX163" s="4"/>
      <c r="AY163" s="4"/>
      <c r="AZ163" s="4"/>
      <c r="BA163" s="4"/>
      <c r="BB163" s="4"/>
      <c r="BC163" s="4"/>
      <c r="BD163" s="4"/>
    </row>
    <row r="164" spans="50:56">
      <c r="AX164" s="4"/>
      <c r="AY164" s="4"/>
      <c r="AZ164" s="4"/>
      <c r="BA164" s="4"/>
      <c r="BB164" s="4"/>
      <c r="BC164" s="4"/>
      <c r="BD164" s="4"/>
    </row>
    <row r="165" spans="50:56">
      <c r="AX165" s="4"/>
      <c r="AY165" s="4"/>
      <c r="AZ165" s="4"/>
      <c r="BA165" s="4"/>
      <c r="BB165" s="4"/>
      <c r="BC165" s="4"/>
      <c r="BD165" s="4"/>
    </row>
    <row r="166" spans="50:56">
      <c r="AX166" s="4"/>
      <c r="AY166" s="4"/>
      <c r="AZ166" s="4"/>
      <c r="BA166" s="4"/>
      <c r="BB166" s="4"/>
      <c r="BC166" s="4"/>
      <c r="BD166" s="4"/>
    </row>
    <row r="167" spans="50:56">
      <c r="AX167" s="4"/>
      <c r="AY167" s="4"/>
      <c r="AZ167" s="4"/>
      <c r="BA167" s="4"/>
      <c r="BB167" s="4"/>
      <c r="BC167" s="4"/>
      <c r="BD167" s="4"/>
    </row>
    <row r="168" spans="50:56">
      <c r="AX168" s="4"/>
      <c r="AY168" s="4"/>
      <c r="AZ168" s="4"/>
      <c r="BA168" s="4"/>
      <c r="BB168" s="4"/>
      <c r="BC168" s="4"/>
      <c r="BD168" s="4"/>
    </row>
    <row r="169" spans="50:56">
      <c r="AX169" s="4"/>
      <c r="AY169" s="4"/>
      <c r="AZ169" s="4"/>
      <c r="BA169" s="4"/>
      <c r="BB169" s="4"/>
      <c r="BC169" s="4"/>
      <c r="BD169" s="4"/>
    </row>
    <row r="170" spans="50:56">
      <c r="AX170" s="4"/>
      <c r="AY170" s="4"/>
      <c r="AZ170" s="4"/>
      <c r="BA170" s="4"/>
      <c r="BB170" s="4"/>
      <c r="BC170" s="4"/>
      <c r="BD170" s="4"/>
    </row>
    <row r="171" spans="50:56">
      <c r="AX171" s="4"/>
      <c r="AY171" s="4"/>
      <c r="AZ171" s="4"/>
      <c r="BA171" s="4"/>
      <c r="BB171" s="4"/>
      <c r="BC171" s="4"/>
      <c r="BD171" s="4"/>
    </row>
    <row r="172" spans="50:56">
      <c r="AX172" s="4"/>
      <c r="AY172" s="4"/>
      <c r="AZ172" s="4"/>
      <c r="BA172" s="4"/>
      <c r="BB172" s="4"/>
      <c r="BC172" s="4"/>
      <c r="BD172" s="4"/>
    </row>
    <row r="173" spans="50:56">
      <c r="AX173" s="4"/>
      <c r="AY173" s="4"/>
      <c r="AZ173" s="4"/>
      <c r="BA173" s="4"/>
      <c r="BB173" s="4"/>
      <c r="BC173" s="4"/>
      <c r="BD173" s="4"/>
    </row>
    <row r="174" spans="50:56">
      <c r="AX174" s="4"/>
      <c r="AY174" s="4"/>
      <c r="AZ174" s="4"/>
      <c r="BA174" s="4"/>
      <c r="BB174" s="4"/>
      <c r="BC174" s="4"/>
      <c r="BD174" s="4"/>
    </row>
    <row r="175" spans="50:56">
      <c r="AX175" s="4"/>
      <c r="AY175" s="4"/>
      <c r="AZ175" s="4"/>
      <c r="BA175" s="4"/>
      <c r="BB175" s="4"/>
      <c r="BC175" s="4"/>
      <c r="BD175" s="4"/>
    </row>
    <row r="176" spans="50:56">
      <c r="AX176" s="4"/>
      <c r="AY176" s="4"/>
      <c r="AZ176" s="4"/>
      <c r="BA176" s="4"/>
      <c r="BB176" s="4"/>
      <c r="BC176" s="4"/>
      <c r="BD176" s="4"/>
    </row>
    <row r="177" spans="50:56">
      <c r="AX177" s="4"/>
      <c r="AY177" s="4"/>
      <c r="AZ177" s="4"/>
      <c r="BA177" s="4"/>
      <c r="BB177" s="4"/>
      <c r="BC177" s="4"/>
      <c r="BD177" s="4"/>
    </row>
    <row r="178" spans="50:56">
      <c r="AX178" s="4"/>
      <c r="AY178" s="4"/>
      <c r="AZ178" s="4"/>
      <c r="BA178" s="4"/>
      <c r="BB178" s="4"/>
      <c r="BC178" s="4"/>
      <c r="BD178" s="4"/>
    </row>
    <row r="179" spans="50:56">
      <c r="AX179" s="4"/>
      <c r="AY179" s="4"/>
      <c r="AZ179" s="4"/>
      <c r="BA179" s="4"/>
      <c r="BB179" s="4"/>
      <c r="BC179" s="4"/>
      <c r="BD179" s="4"/>
    </row>
    <row r="180" spans="50:56">
      <c r="AX180" s="4"/>
      <c r="AY180" s="4"/>
      <c r="AZ180" s="4"/>
      <c r="BA180" s="4"/>
      <c r="BB180" s="4"/>
      <c r="BC180" s="4"/>
      <c r="BD180" s="4"/>
    </row>
    <row r="181" spans="50:56">
      <c r="AX181" s="4"/>
      <c r="AY181" s="4"/>
      <c r="AZ181" s="4"/>
      <c r="BA181" s="4"/>
      <c r="BB181" s="4"/>
      <c r="BC181" s="4"/>
      <c r="BD181" s="4"/>
    </row>
    <row r="182" spans="50:56">
      <c r="AX182" s="4"/>
      <c r="AY182" s="4"/>
      <c r="AZ182" s="4"/>
      <c r="BA182" s="4"/>
      <c r="BB182" s="4"/>
      <c r="BC182" s="4"/>
      <c r="BD182" s="4"/>
    </row>
    <row r="183" spans="50:56">
      <c r="AX183" s="4"/>
      <c r="AY183" s="4"/>
      <c r="AZ183" s="4"/>
      <c r="BA183" s="4"/>
      <c r="BB183" s="4"/>
      <c r="BC183" s="4"/>
      <c r="BD183" s="4"/>
    </row>
    <row r="184" spans="50:56">
      <c r="AX184" s="4"/>
      <c r="AY184" s="4"/>
      <c r="AZ184" s="4"/>
      <c r="BA184" s="4"/>
      <c r="BB184" s="4"/>
      <c r="BC184" s="4"/>
      <c r="BD184" s="4"/>
    </row>
    <row r="185" spans="50:56">
      <c r="AX185" s="4"/>
      <c r="AY185" s="4"/>
      <c r="AZ185" s="4"/>
      <c r="BA185" s="4"/>
      <c r="BB185" s="4"/>
      <c r="BC185" s="4"/>
      <c r="BD185" s="4"/>
    </row>
    <row r="186" spans="50:56">
      <c r="AX186" s="4"/>
      <c r="AY186" s="4"/>
      <c r="AZ186" s="4"/>
      <c r="BA186" s="4"/>
      <c r="BB186" s="4"/>
      <c r="BC186" s="4"/>
      <c r="BD186" s="4"/>
    </row>
    <row r="187" spans="50:56">
      <c r="AX187" s="4"/>
      <c r="AY187" s="4"/>
      <c r="AZ187" s="4"/>
      <c r="BA187" s="4"/>
      <c r="BB187" s="4"/>
      <c r="BC187" s="4"/>
      <c r="BD187" s="4"/>
    </row>
    <row r="188" spans="50:56">
      <c r="AX188" s="4"/>
      <c r="AY188" s="4"/>
      <c r="AZ188" s="4"/>
      <c r="BA188" s="4"/>
      <c r="BB188" s="4"/>
      <c r="BC188" s="4"/>
      <c r="BD188" s="4"/>
    </row>
    <row r="189" spans="50:56">
      <c r="AX189" s="4"/>
      <c r="AY189" s="4"/>
      <c r="AZ189" s="4"/>
      <c r="BA189" s="4"/>
      <c r="BB189" s="4"/>
      <c r="BC189" s="4"/>
      <c r="BD189" s="4"/>
    </row>
    <row r="190" spans="50:56">
      <c r="AX190" s="4"/>
      <c r="AY190" s="4"/>
      <c r="AZ190" s="4"/>
      <c r="BA190" s="4"/>
      <c r="BB190" s="4"/>
      <c r="BC190" s="4"/>
      <c r="BD190" s="4"/>
    </row>
    <row r="191" spans="50:56">
      <c r="AX191" s="4"/>
      <c r="AY191" s="4"/>
      <c r="AZ191" s="4"/>
      <c r="BA191" s="4"/>
      <c r="BB191" s="4"/>
      <c r="BC191" s="4"/>
      <c r="BD191" s="4"/>
    </row>
    <row r="192" spans="50:56">
      <c r="AX192" s="4"/>
      <c r="AY192" s="4"/>
      <c r="AZ192" s="4"/>
      <c r="BA192" s="4"/>
      <c r="BB192" s="4"/>
      <c r="BC192" s="4"/>
      <c r="BD192" s="4"/>
    </row>
    <row r="193" spans="50:56">
      <c r="AX193" s="4"/>
      <c r="AY193" s="4"/>
      <c r="AZ193" s="4"/>
      <c r="BA193" s="4"/>
      <c r="BB193" s="4"/>
      <c r="BC193" s="4"/>
      <c r="BD193" s="4"/>
    </row>
    <row r="194" spans="50:56">
      <c r="AX194" s="4"/>
      <c r="AY194" s="4"/>
      <c r="AZ194" s="4"/>
      <c r="BA194" s="4"/>
      <c r="BB194" s="4"/>
      <c r="BC194" s="4"/>
      <c r="BD194" s="4"/>
    </row>
    <row r="195" spans="50:56">
      <c r="AX195" s="4"/>
      <c r="AY195" s="4"/>
      <c r="AZ195" s="4"/>
      <c r="BA195" s="4"/>
      <c r="BB195" s="4"/>
      <c r="BC195" s="4"/>
      <c r="BD195" s="4"/>
    </row>
    <row r="196" spans="50:56">
      <c r="AX196" s="4"/>
      <c r="AY196" s="4"/>
      <c r="AZ196" s="4"/>
      <c r="BA196" s="4"/>
      <c r="BB196" s="4"/>
      <c r="BC196" s="4"/>
      <c r="BD196" s="4"/>
    </row>
    <row r="197" spans="50:56">
      <c r="AX197" s="4"/>
      <c r="AY197" s="4"/>
      <c r="AZ197" s="4"/>
      <c r="BA197" s="4"/>
      <c r="BB197" s="4"/>
      <c r="BC197" s="4"/>
      <c r="BD197" s="4"/>
    </row>
    <row r="198" spans="50:56">
      <c r="AX198" s="4"/>
      <c r="AY198" s="4"/>
      <c r="AZ198" s="4"/>
      <c r="BA198" s="4"/>
      <c r="BB198" s="4"/>
      <c r="BC198" s="4"/>
      <c r="BD198" s="4"/>
    </row>
    <row r="199" spans="50:56">
      <c r="AX199" s="4"/>
      <c r="AY199" s="4"/>
      <c r="AZ199" s="4"/>
      <c r="BA199" s="4"/>
      <c r="BB199" s="4"/>
      <c r="BC199" s="4"/>
      <c r="BD199" s="4"/>
    </row>
    <row r="200" spans="50:56">
      <c r="AX200" s="4"/>
      <c r="AY200" s="4"/>
      <c r="AZ200" s="4"/>
      <c r="BA200" s="4"/>
      <c r="BB200" s="4"/>
      <c r="BC200" s="4"/>
      <c r="BD200" s="4"/>
    </row>
    <row r="201" spans="50:56">
      <c r="AX201" s="4"/>
      <c r="AY201" s="4"/>
      <c r="AZ201" s="4"/>
      <c r="BA201" s="4"/>
      <c r="BB201" s="4"/>
      <c r="BC201" s="4"/>
      <c r="BD201" s="4"/>
    </row>
    <row r="202" spans="50:56">
      <c r="AX202" s="4"/>
      <c r="AY202" s="4"/>
      <c r="AZ202" s="4"/>
      <c r="BA202" s="4"/>
      <c r="BB202" s="4"/>
      <c r="BC202" s="4"/>
      <c r="BD202" s="4"/>
    </row>
    <row r="203" spans="50:56">
      <c r="AX203" s="4"/>
      <c r="AY203" s="4"/>
      <c r="AZ203" s="4"/>
      <c r="BA203" s="4"/>
      <c r="BB203" s="4"/>
      <c r="BC203" s="4"/>
      <c r="BD203" s="4"/>
    </row>
    <row r="204" spans="50:56">
      <c r="AX204" s="4"/>
      <c r="AY204" s="4"/>
      <c r="AZ204" s="4"/>
      <c r="BA204" s="4"/>
      <c r="BB204" s="4"/>
      <c r="BC204" s="4"/>
      <c r="BD204" s="4"/>
    </row>
    <row r="205" spans="50:56">
      <c r="AX205" s="4"/>
      <c r="AY205" s="4"/>
      <c r="AZ205" s="4"/>
      <c r="BA205" s="4"/>
      <c r="BB205" s="4"/>
      <c r="BC205" s="4"/>
      <c r="BD205" s="4"/>
    </row>
    <row r="206" spans="50:56">
      <c r="AX206" s="4"/>
      <c r="AY206" s="4"/>
      <c r="AZ206" s="4"/>
      <c r="BA206" s="4"/>
      <c r="BB206" s="4"/>
      <c r="BC206" s="4"/>
      <c r="BD206" s="4"/>
    </row>
    <row r="207" spans="50:56">
      <c r="AX207" s="4"/>
      <c r="AY207" s="4"/>
      <c r="AZ207" s="4"/>
      <c r="BA207" s="4"/>
      <c r="BB207" s="4"/>
      <c r="BC207" s="4"/>
      <c r="BD207" s="4"/>
    </row>
    <row r="208" spans="50:56">
      <c r="AX208" s="4"/>
      <c r="AY208" s="4"/>
      <c r="AZ208" s="4"/>
      <c r="BA208" s="4"/>
      <c r="BB208" s="4"/>
      <c r="BC208" s="4"/>
      <c r="BD208" s="4"/>
    </row>
    <row r="209" spans="50:56">
      <c r="AX209" s="4"/>
      <c r="AY209" s="4"/>
      <c r="AZ209" s="4"/>
      <c r="BA209" s="4"/>
      <c r="BB209" s="4"/>
      <c r="BC209" s="4"/>
      <c r="BD209" s="4"/>
    </row>
    <row r="210" spans="50:56">
      <c r="AX210" s="4"/>
      <c r="AY210" s="4"/>
      <c r="AZ210" s="4"/>
      <c r="BA210" s="4"/>
      <c r="BB210" s="4"/>
      <c r="BC210" s="4"/>
      <c r="BD210" s="4"/>
    </row>
    <row r="211" spans="50:56">
      <c r="AX211" s="4"/>
      <c r="AY211" s="4"/>
      <c r="AZ211" s="4"/>
      <c r="BA211" s="4"/>
      <c r="BB211" s="4"/>
      <c r="BC211" s="4"/>
      <c r="BD211" s="4"/>
    </row>
    <row r="212" spans="50:56">
      <c r="AX212" s="4"/>
      <c r="AY212" s="4"/>
      <c r="AZ212" s="4"/>
      <c r="BA212" s="4"/>
      <c r="BB212" s="4"/>
      <c r="BC212" s="4"/>
      <c r="BD212" s="4"/>
    </row>
    <row r="213" spans="50:56">
      <c r="AX213" s="4"/>
      <c r="AY213" s="4"/>
      <c r="AZ213" s="4"/>
      <c r="BA213" s="4"/>
      <c r="BB213" s="4"/>
      <c r="BC213" s="4"/>
      <c r="BD213" s="4"/>
    </row>
    <row r="214" spans="50:56">
      <c r="AX214" s="4"/>
      <c r="AY214" s="4"/>
      <c r="AZ214" s="4"/>
      <c r="BA214" s="4"/>
      <c r="BB214" s="4"/>
      <c r="BC214" s="4"/>
      <c r="BD214" s="4"/>
    </row>
    <row r="215" spans="50:56">
      <c r="AX215" s="4"/>
      <c r="AY215" s="4"/>
      <c r="AZ215" s="4"/>
      <c r="BA215" s="4"/>
      <c r="BB215" s="4"/>
      <c r="BC215" s="4"/>
      <c r="BD215" s="4"/>
    </row>
    <row r="216" spans="50:56">
      <c r="AX216" s="4"/>
      <c r="AY216" s="4"/>
      <c r="AZ216" s="4"/>
      <c r="BA216" s="4"/>
      <c r="BB216" s="4"/>
      <c r="BC216" s="4"/>
      <c r="BD216" s="4"/>
    </row>
    <row r="217" spans="50:56">
      <c r="AX217" s="4"/>
      <c r="AY217" s="4"/>
      <c r="AZ217" s="4"/>
      <c r="BA217" s="4"/>
      <c r="BB217" s="4"/>
      <c r="BC217" s="4"/>
      <c r="BD217" s="4"/>
    </row>
    <row r="218" spans="50:56">
      <c r="AX218" s="4"/>
      <c r="AY218" s="4"/>
      <c r="AZ218" s="4"/>
      <c r="BA218" s="4"/>
      <c r="BB218" s="4"/>
      <c r="BC218" s="4"/>
      <c r="BD218" s="4"/>
    </row>
    <row r="219" spans="50:56">
      <c r="AX219" s="4"/>
      <c r="AY219" s="4"/>
      <c r="AZ219" s="4"/>
      <c r="BA219" s="4"/>
      <c r="BB219" s="4"/>
      <c r="BC219" s="4"/>
      <c r="BD219" s="4"/>
    </row>
    <row r="220" spans="50:56">
      <c r="AX220" s="4"/>
      <c r="AY220" s="4"/>
      <c r="AZ220" s="4"/>
      <c r="BA220" s="4"/>
      <c r="BB220" s="4"/>
      <c r="BC220" s="4"/>
      <c r="BD220" s="4"/>
    </row>
    <row r="221" spans="50:56">
      <c r="AX221" s="4"/>
      <c r="AY221" s="4"/>
      <c r="AZ221" s="4"/>
      <c r="BA221" s="4"/>
      <c r="BB221" s="4"/>
      <c r="BC221" s="4"/>
      <c r="BD221" s="4"/>
    </row>
    <row r="222" spans="50:56">
      <c r="AX222" s="4"/>
      <c r="AY222" s="4"/>
      <c r="AZ222" s="4"/>
      <c r="BA222" s="4"/>
      <c r="BB222" s="4"/>
      <c r="BC222" s="4"/>
      <c r="BD222" s="4"/>
    </row>
    <row r="223" spans="50:56">
      <c r="AX223" s="4"/>
      <c r="AY223" s="4"/>
      <c r="AZ223" s="4"/>
      <c r="BA223" s="4"/>
      <c r="BB223" s="4"/>
      <c r="BC223" s="4"/>
      <c r="BD223" s="4"/>
    </row>
    <row r="224" spans="50:56">
      <c r="AX224" s="4"/>
      <c r="AY224" s="4"/>
      <c r="AZ224" s="4"/>
      <c r="BA224" s="4"/>
      <c r="BB224" s="4"/>
      <c r="BC224" s="4"/>
      <c r="BD224" s="4"/>
    </row>
    <row r="225" spans="50:56">
      <c r="AX225" s="4"/>
      <c r="AY225" s="4"/>
      <c r="AZ225" s="4"/>
      <c r="BA225" s="4"/>
      <c r="BB225" s="4"/>
      <c r="BC225" s="4"/>
      <c r="BD225" s="4"/>
    </row>
    <row r="226" spans="50:56">
      <c r="AX226" s="4"/>
      <c r="AY226" s="4"/>
      <c r="AZ226" s="4"/>
      <c r="BA226" s="4"/>
      <c r="BB226" s="4"/>
      <c r="BC226" s="4"/>
      <c r="BD226" s="4"/>
    </row>
    <row r="227" spans="50:56">
      <c r="AX227" s="4"/>
      <c r="AY227" s="4"/>
      <c r="AZ227" s="4"/>
      <c r="BA227" s="4"/>
      <c r="BB227" s="4"/>
      <c r="BC227" s="4"/>
      <c r="BD227" s="4"/>
    </row>
    <row r="228" spans="50:56">
      <c r="AX228" s="4"/>
      <c r="AY228" s="4"/>
      <c r="AZ228" s="4"/>
      <c r="BA228" s="4"/>
      <c r="BB228" s="4"/>
      <c r="BC228" s="4"/>
      <c r="BD228" s="4"/>
    </row>
    <row r="229" spans="50:56">
      <c r="AX229" s="4"/>
      <c r="AY229" s="4"/>
      <c r="AZ229" s="4"/>
      <c r="BA229" s="4"/>
      <c r="BB229" s="4"/>
      <c r="BC229" s="4"/>
      <c r="BD229" s="4"/>
    </row>
    <row r="230" spans="50:56">
      <c r="AX230" s="4"/>
      <c r="AY230" s="4"/>
      <c r="AZ230" s="4"/>
      <c r="BA230" s="4"/>
      <c r="BB230" s="4"/>
      <c r="BC230" s="4"/>
      <c r="BD230" s="4"/>
    </row>
    <row r="231" spans="50:56">
      <c r="AX231" s="4"/>
      <c r="AY231" s="4"/>
      <c r="AZ231" s="4"/>
      <c r="BA231" s="4"/>
      <c r="BB231" s="4"/>
      <c r="BC231" s="4"/>
      <c r="BD231" s="4"/>
    </row>
    <row r="232" spans="50:56">
      <c r="AX232" s="4"/>
      <c r="AY232" s="4"/>
      <c r="AZ232" s="4"/>
      <c r="BA232" s="4"/>
      <c r="BB232" s="4"/>
      <c r="BC232" s="4"/>
      <c r="BD232" s="4"/>
    </row>
    <row r="233" spans="50:56">
      <c r="AX233" s="4"/>
      <c r="AY233" s="4"/>
      <c r="AZ233" s="4"/>
      <c r="BA233" s="4"/>
      <c r="BB233" s="4"/>
      <c r="BC233" s="4"/>
      <c r="BD233" s="4"/>
    </row>
    <row r="234" spans="50:56">
      <c r="AX234" s="4"/>
      <c r="AY234" s="4"/>
      <c r="AZ234" s="4"/>
      <c r="BA234" s="4"/>
      <c r="BB234" s="4"/>
      <c r="BC234" s="4"/>
      <c r="BD234" s="4"/>
    </row>
    <row r="235" spans="50:56">
      <c r="AX235" s="4"/>
      <c r="AY235" s="4"/>
      <c r="AZ235" s="4"/>
      <c r="BA235" s="4"/>
      <c r="BB235" s="4"/>
      <c r="BC235" s="4"/>
      <c r="BD235" s="4"/>
    </row>
    <row r="236" spans="50:56">
      <c r="AX236" s="4"/>
      <c r="AY236" s="4"/>
      <c r="AZ236" s="4"/>
      <c r="BA236" s="4"/>
      <c r="BB236" s="4"/>
      <c r="BC236" s="4"/>
      <c r="BD236" s="4"/>
    </row>
    <row r="237" spans="50:56">
      <c r="AX237" s="4"/>
      <c r="AY237" s="4"/>
      <c r="AZ237" s="4"/>
      <c r="BA237" s="4"/>
      <c r="BB237" s="4"/>
      <c r="BC237" s="4"/>
      <c r="BD237" s="4"/>
    </row>
    <row r="238" spans="50:56">
      <c r="AX238" s="4"/>
      <c r="AY238" s="4"/>
      <c r="AZ238" s="4"/>
      <c r="BA238" s="4"/>
      <c r="BB238" s="4"/>
      <c r="BC238" s="4"/>
      <c r="BD238" s="4"/>
    </row>
    <row r="239" spans="50:56">
      <c r="AX239" s="4"/>
      <c r="AY239" s="4"/>
      <c r="AZ239" s="4"/>
      <c r="BA239" s="4"/>
      <c r="BB239" s="4"/>
      <c r="BC239" s="4"/>
      <c r="BD239" s="4"/>
    </row>
    <row r="240" spans="50:56">
      <c r="AX240" s="4"/>
      <c r="AY240" s="4"/>
      <c r="AZ240" s="4"/>
      <c r="BA240" s="4"/>
      <c r="BB240" s="4"/>
      <c r="BC240" s="4"/>
      <c r="BD240" s="4"/>
    </row>
    <row r="241" spans="50:56">
      <c r="AX241" s="4"/>
      <c r="AY241" s="4"/>
      <c r="AZ241" s="4"/>
      <c r="BA241" s="4"/>
      <c r="BB241" s="4"/>
      <c r="BC241" s="4"/>
      <c r="BD241" s="4"/>
    </row>
    <row r="242" spans="50:56">
      <c r="AX242" s="4"/>
      <c r="AY242" s="4"/>
      <c r="AZ242" s="4"/>
      <c r="BA242" s="4"/>
      <c r="BB242" s="4"/>
      <c r="BC242" s="4"/>
      <c r="BD242" s="4"/>
    </row>
    <row r="243" spans="50:56">
      <c r="AX243" s="4"/>
      <c r="AY243" s="4"/>
      <c r="AZ243" s="4"/>
      <c r="BA243" s="4"/>
      <c r="BB243" s="4"/>
      <c r="BC243" s="4"/>
      <c r="BD243" s="4"/>
    </row>
    <row r="244" spans="50:56">
      <c r="AX244" s="4"/>
      <c r="AY244" s="4"/>
      <c r="AZ244" s="4"/>
      <c r="BA244" s="4"/>
      <c r="BB244" s="4"/>
      <c r="BC244" s="4"/>
      <c r="BD244" s="4"/>
    </row>
    <row r="245" spans="50:56">
      <c r="AX245" s="4"/>
      <c r="AY245" s="4"/>
      <c r="AZ245" s="4"/>
      <c r="BA245" s="4"/>
      <c r="BB245" s="4"/>
      <c r="BC245" s="4"/>
      <c r="BD245" s="4"/>
    </row>
    <row r="246" spans="50:56">
      <c r="AX246" s="4"/>
      <c r="AY246" s="4"/>
      <c r="AZ246" s="4"/>
      <c r="BA246" s="4"/>
      <c r="BB246" s="4"/>
      <c r="BC246" s="4"/>
      <c r="BD246" s="4"/>
    </row>
    <row r="247" spans="50:56">
      <c r="AX247" s="4"/>
      <c r="AY247" s="4"/>
      <c r="AZ247" s="4"/>
      <c r="BA247" s="4"/>
      <c r="BB247" s="4"/>
      <c r="BC247" s="4"/>
      <c r="BD247" s="4"/>
    </row>
    <row r="248" spans="50:56">
      <c r="AX248" s="4"/>
      <c r="AY248" s="4"/>
      <c r="AZ248" s="4"/>
      <c r="BA248" s="4"/>
      <c r="BB248" s="4"/>
      <c r="BC248" s="4"/>
      <c r="BD248" s="4"/>
    </row>
    <row r="249" spans="50:56">
      <c r="AX249" s="4"/>
      <c r="AY249" s="4"/>
      <c r="AZ249" s="4"/>
      <c r="BA249" s="4"/>
      <c r="BB249" s="4"/>
      <c r="BC249" s="4"/>
      <c r="BD249" s="4"/>
    </row>
    <row r="250" spans="50:56">
      <c r="AX250" s="4"/>
      <c r="AY250" s="4"/>
      <c r="AZ250" s="4"/>
      <c r="BA250" s="4"/>
      <c r="BB250" s="4"/>
      <c r="BC250" s="4"/>
      <c r="BD250" s="4"/>
    </row>
    <row r="251" spans="50:56">
      <c r="AX251" s="4"/>
      <c r="AY251" s="4"/>
      <c r="AZ251" s="4"/>
      <c r="BA251" s="4"/>
      <c r="BB251" s="4"/>
      <c r="BC251" s="4"/>
      <c r="BD251" s="4"/>
    </row>
    <row r="252" spans="50:56">
      <c r="AX252" s="4"/>
      <c r="AY252" s="4"/>
      <c r="AZ252" s="4"/>
      <c r="BA252" s="4"/>
      <c r="BB252" s="4"/>
      <c r="BC252" s="4"/>
      <c r="BD252" s="4"/>
    </row>
    <row r="253" spans="50:56">
      <c r="AX253" s="4"/>
      <c r="AY253" s="4"/>
      <c r="AZ253" s="4"/>
      <c r="BA253" s="4"/>
      <c r="BB253" s="4"/>
      <c r="BC253" s="4"/>
      <c r="BD253" s="4"/>
    </row>
    <row r="254" spans="50:56">
      <c r="AX254" s="4"/>
      <c r="AY254" s="4"/>
      <c r="AZ254" s="4"/>
      <c r="BA254" s="4"/>
      <c r="BB254" s="4"/>
      <c r="BC254" s="4"/>
      <c r="BD254" s="4"/>
    </row>
    <row r="255" spans="50:56">
      <c r="AX255" s="4"/>
      <c r="AY255" s="4"/>
      <c r="AZ255" s="4"/>
      <c r="BA255" s="4"/>
      <c r="BB255" s="4"/>
      <c r="BC255" s="4"/>
      <c r="BD255" s="4"/>
    </row>
    <row r="256" spans="50:56">
      <c r="AX256" s="4"/>
      <c r="AY256" s="4"/>
      <c r="AZ256" s="4"/>
      <c r="BA256" s="4"/>
      <c r="BB256" s="4"/>
      <c r="BC256" s="4"/>
      <c r="BD256" s="4"/>
    </row>
    <row r="257" spans="50:56">
      <c r="AX257" s="4"/>
      <c r="AY257" s="4"/>
      <c r="AZ257" s="4"/>
      <c r="BA257" s="4"/>
      <c r="BB257" s="4"/>
      <c r="BC257" s="4"/>
      <c r="BD257" s="4"/>
    </row>
    <row r="258" spans="50:56">
      <c r="AX258" s="4"/>
      <c r="AY258" s="4"/>
      <c r="AZ258" s="4"/>
      <c r="BA258" s="4"/>
      <c r="BB258" s="4"/>
      <c r="BC258" s="4"/>
      <c r="BD258" s="4"/>
    </row>
    <row r="259" spans="50:56">
      <c r="AX259" s="4"/>
      <c r="AY259" s="4"/>
      <c r="AZ259" s="4"/>
      <c r="BA259" s="4"/>
      <c r="BB259" s="4"/>
      <c r="BC259" s="4"/>
      <c r="BD259" s="4"/>
    </row>
    <row r="260" spans="50:56">
      <c r="AX260" s="4"/>
      <c r="AY260" s="4"/>
      <c r="AZ260" s="4"/>
      <c r="BA260" s="4"/>
      <c r="BB260" s="4"/>
      <c r="BC260" s="4"/>
      <c r="BD260" s="4"/>
    </row>
    <row r="261" spans="50:56">
      <c r="AX261" s="4"/>
      <c r="AY261" s="4"/>
      <c r="AZ261" s="4"/>
      <c r="BA261" s="4"/>
      <c r="BB261" s="4"/>
      <c r="BC261" s="4"/>
      <c r="BD261" s="4"/>
    </row>
    <row r="262" spans="50:56">
      <c r="AX262" s="4"/>
      <c r="AY262" s="4"/>
      <c r="AZ262" s="4"/>
      <c r="BA262" s="4"/>
      <c r="BB262" s="4"/>
      <c r="BC262" s="4"/>
      <c r="BD262" s="4"/>
    </row>
    <row r="263" spans="50:56">
      <c r="AX263" s="4"/>
      <c r="AY263" s="4"/>
      <c r="AZ263" s="4"/>
      <c r="BA263" s="4"/>
      <c r="BB263" s="4"/>
      <c r="BC263" s="4"/>
      <c r="BD263" s="4"/>
    </row>
    <row r="264" spans="50:56">
      <c r="AX264" s="4"/>
      <c r="AY264" s="4"/>
      <c r="AZ264" s="4"/>
      <c r="BA264" s="4"/>
      <c r="BB264" s="4"/>
      <c r="BC264" s="4"/>
      <c r="BD264" s="4"/>
    </row>
    <row r="265" spans="50:56">
      <c r="AX265" s="4"/>
      <c r="AY265" s="4"/>
      <c r="AZ265" s="4"/>
      <c r="BA265" s="4"/>
      <c r="BB265" s="4"/>
      <c r="BC265" s="4"/>
      <c r="BD265" s="4"/>
    </row>
    <row r="266" spans="50:56">
      <c r="AX266" s="4"/>
      <c r="AY266" s="4"/>
      <c r="AZ266" s="4"/>
      <c r="BA266" s="4"/>
      <c r="BB266" s="4"/>
      <c r="BC266" s="4"/>
      <c r="BD266" s="4"/>
    </row>
    <row r="267" spans="50:56">
      <c r="AX267" s="4"/>
      <c r="AY267" s="4"/>
      <c r="AZ267" s="4"/>
      <c r="BA267" s="4"/>
      <c r="BB267" s="4"/>
      <c r="BC267" s="4"/>
      <c r="BD267" s="4"/>
    </row>
    <row r="268" spans="50:56">
      <c r="AX268" s="4"/>
      <c r="AY268" s="4"/>
      <c r="AZ268" s="4"/>
      <c r="BA268" s="4"/>
      <c r="BB268" s="4"/>
      <c r="BC268" s="4"/>
      <c r="BD268" s="4"/>
    </row>
    <row r="269" spans="50:56">
      <c r="AX269" s="4"/>
      <c r="AY269" s="4"/>
      <c r="AZ269" s="4"/>
      <c r="BA269" s="4"/>
      <c r="BB269" s="4"/>
      <c r="BC269" s="4"/>
      <c r="BD269" s="4"/>
    </row>
    <row r="270" spans="50:56">
      <c r="AX270" s="4"/>
      <c r="AY270" s="4"/>
      <c r="AZ270" s="4"/>
      <c r="BA270" s="4"/>
      <c r="BB270" s="4"/>
      <c r="BC270" s="4"/>
      <c r="BD270" s="4"/>
    </row>
    <row r="271" spans="50:56">
      <c r="AX271" s="4"/>
      <c r="AY271" s="4"/>
      <c r="AZ271" s="4"/>
      <c r="BA271" s="4"/>
      <c r="BB271" s="4"/>
      <c r="BC271" s="4"/>
      <c r="BD271" s="4"/>
    </row>
    <row r="272" spans="50:56">
      <c r="AX272" s="4"/>
      <c r="AY272" s="4"/>
      <c r="AZ272" s="4"/>
      <c r="BA272" s="4"/>
      <c r="BB272" s="4"/>
      <c r="BC272" s="4"/>
      <c r="BD272" s="4"/>
    </row>
    <row r="273" spans="50:56">
      <c r="AX273" s="4"/>
      <c r="AY273" s="4"/>
      <c r="AZ273" s="4"/>
      <c r="BA273" s="4"/>
      <c r="BB273" s="4"/>
      <c r="BC273" s="4"/>
      <c r="BD273" s="4"/>
    </row>
    <row r="274" spans="50:56">
      <c r="AX274" s="4"/>
      <c r="AY274" s="4"/>
      <c r="AZ274" s="4"/>
      <c r="BA274" s="4"/>
      <c r="BB274" s="4"/>
      <c r="BC274" s="4"/>
      <c r="BD274" s="4"/>
    </row>
    <row r="275" spans="50:56">
      <c r="AX275" s="4"/>
      <c r="AY275" s="4"/>
      <c r="AZ275" s="4"/>
      <c r="BA275" s="4"/>
      <c r="BB275" s="4"/>
      <c r="BC275" s="4"/>
      <c r="BD275" s="4"/>
    </row>
    <row r="276" spans="50:56">
      <c r="AX276" s="4"/>
      <c r="AY276" s="4"/>
      <c r="AZ276" s="4"/>
      <c r="BA276" s="4"/>
      <c r="BB276" s="4"/>
      <c r="BC276" s="4"/>
      <c r="BD276" s="4"/>
    </row>
    <row r="277" spans="50:56">
      <c r="AX277" s="4"/>
      <c r="AY277" s="4"/>
      <c r="AZ277" s="4"/>
      <c r="BA277" s="4"/>
      <c r="BB277" s="4"/>
      <c r="BC277" s="4"/>
      <c r="BD277" s="4"/>
    </row>
    <row r="278" spans="50:56">
      <c r="AX278" s="4"/>
      <c r="AY278" s="4"/>
      <c r="AZ278" s="4"/>
      <c r="BA278" s="4"/>
      <c r="BB278" s="4"/>
      <c r="BC278" s="4"/>
      <c r="BD278" s="4"/>
    </row>
    <row r="279" spans="50:56">
      <c r="AX279" s="4"/>
      <c r="AY279" s="4"/>
      <c r="AZ279" s="4"/>
      <c r="BA279" s="4"/>
      <c r="BB279" s="4"/>
      <c r="BC279" s="4"/>
      <c r="BD279" s="4"/>
    </row>
    <row r="280" spans="50:56">
      <c r="AX280" s="4"/>
      <c r="AY280" s="4"/>
      <c r="AZ280" s="4"/>
      <c r="BA280" s="4"/>
      <c r="BB280" s="4"/>
      <c r="BC280" s="4"/>
      <c r="BD280" s="4"/>
    </row>
    <row r="281" spans="50:56">
      <c r="AX281" s="4"/>
      <c r="AY281" s="4"/>
      <c r="AZ281" s="4"/>
      <c r="BA281" s="4"/>
      <c r="BB281" s="4"/>
      <c r="BC281" s="4"/>
      <c r="BD281" s="4"/>
    </row>
    <row r="282" spans="50:56">
      <c r="AX282" s="4"/>
      <c r="AY282" s="4"/>
      <c r="AZ282" s="4"/>
      <c r="BA282" s="4"/>
      <c r="BB282" s="4"/>
      <c r="BC282" s="4"/>
      <c r="BD282" s="4"/>
    </row>
    <row r="283" spans="50:56">
      <c r="AX283" s="4"/>
      <c r="AY283" s="4"/>
      <c r="AZ283" s="4"/>
      <c r="BA283" s="4"/>
      <c r="BB283" s="4"/>
      <c r="BC283" s="4"/>
      <c r="BD283" s="4"/>
    </row>
    <row r="284" spans="50:56">
      <c r="AX284" s="4"/>
      <c r="AY284" s="4"/>
      <c r="AZ284" s="4"/>
      <c r="BA284" s="4"/>
      <c r="BB284" s="4"/>
      <c r="BC284" s="4"/>
      <c r="BD284" s="4"/>
    </row>
    <row r="285" spans="50:56">
      <c r="AX285" s="4"/>
      <c r="AY285" s="4"/>
      <c r="AZ285" s="4"/>
      <c r="BA285" s="4"/>
      <c r="BB285" s="4"/>
      <c r="BC285" s="4"/>
      <c r="BD285" s="4"/>
    </row>
    <row r="286" spans="50:56">
      <c r="AX286" s="4"/>
      <c r="AY286" s="4"/>
      <c r="AZ286" s="4"/>
      <c r="BA286" s="4"/>
      <c r="BB286" s="4"/>
      <c r="BC286" s="4"/>
      <c r="BD286" s="4"/>
    </row>
    <row r="287" spans="50:56">
      <c r="AX287" s="4"/>
      <c r="AY287" s="4"/>
      <c r="AZ287" s="4"/>
      <c r="BA287" s="4"/>
      <c r="BB287" s="4"/>
      <c r="BC287" s="4"/>
      <c r="BD287" s="4"/>
    </row>
    <row r="288" spans="50:56">
      <c r="AX288" s="4"/>
      <c r="AY288" s="4"/>
      <c r="AZ288" s="4"/>
      <c r="BA288" s="4"/>
      <c r="BB288" s="4"/>
      <c r="BC288" s="4"/>
      <c r="BD288" s="4"/>
    </row>
    <row r="289" spans="50:56">
      <c r="AX289" s="4"/>
      <c r="AY289" s="4"/>
      <c r="AZ289" s="4"/>
      <c r="BA289" s="4"/>
      <c r="BB289" s="4"/>
      <c r="BC289" s="4"/>
      <c r="BD289" s="4"/>
    </row>
    <row r="290" spans="50:56">
      <c r="AX290" s="4"/>
      <c r="AY290" s="4"/>
      <c r="AZ290" s="4"/>
      <c r="BA290" s="4"/>
      <c r="BB290" s="4"/>
      <c r="BC290" s="4"/>
      <c r="BD290" s="4"/>
    </row>
    <row r="291" spans="50:56">
      <c r="AX291" s="4"/>
      <c r="AY291" s="4"/>
      <c r="AZ291" s="4"/>
      <c r="BA291" s="4"/>
      <c r="BB291" s="4"/>
      <c r="BC291" s="4"/>
      <c r="BD291" s="4"/>
    </row>
    <row r="292" spans="50:56">
      <c r="AX292" s="4"/>
      <c r="AY292" s="4"/>
      <c r="AZ292" s="4"/>
      <c r="BA292" s="4"/>
      <c r="BB292" s="4"/>
      <c r="BC292" s="4"/>
      <c r="BD292" s="4"/>
    </row>
    <row r="293" spans="50:56">
      <c r="AX293" s="4"/>
      <c r="AY293" s="4"/>
      <c r="AZ293" s="4"/>
      <c r="BA293" s="4"/>
      <c r="BB293" s="4"/>
      <c r="BC293" s="4"/>
      <c r="BD293" s="4"/>
    </row>
    <row r="294" spans="50:56">
      <c r="AX294" s="4"/>
      <c r="AY294" s="4"/>
      <c r="AZ294" s="4"/>
      <c r="BA294" s="4"/>
      <c r="BB294" s="4"/>
      <c r="BC294" s="4"/>
      <c r="BD294" s="4"/>
    </row>
    <row r="295" spans="50:56">
      <c r="AX295" s="4"/>
      <c r="AY295" s="4"/>
      <c r="AZ295" s="4"/>
      <c r="BA295" s="4"/>
      <c r="BB295" s="4"/>
      <c r="BC295" s="4"/>
      <c r="BD295" s="4"/>
    </row>
    <row r="296" spans="50:56">
      <c r="AX296" s="4"/>
      <c r="AY296" s="4"/>
      <c r="AZ296" s="4"/>
      <c r="BA296" s="4"/>
      <c r="BB296" s="4"/>
      <c r="BC296" s="4"/>
      <c r="BD296" s="4"/>
    </row>
    <row r="297" spans="50:56">
      <c r="AX297" s="4"/>
      <c r="AY297" s="4"/>
      <c r="AZ297" s="4"/>
      <c r="BA297" s="4"/>
      <c r="BB297" s="4"/>
      <c r="BC297" s="4"/>
      <c r="BD297" s="4"/>
    </row>
    <row r="298" spans="50:56">
      <c r="AX298" s="4"/>
      <c r="AY298" s="4"/>
      <c r="AZ298" s="4"/>
      <c r="BA298" s="4"/>
      <c r="BB298" s="4"/>
      <c r="BC298" s="4"/>
      <c r="BD298" s="4"/>
    </row>
    <row r="299" spans="50:56">
      <c r="AX299" s="4"/>
      <c r="AY299" s="4"/>
      <c r="AZ299" s="4"/>
      <c r="BA299" s="4"/>
      <c r="BB299" s="4"/>
      <c r="BC299" s="4"/>
      <c r="BD299" s="4"/>
    </row>
    <row r="300" spans="50:56">
      <c r="AX300" s="4"/>
      <c r="AY300" s="4"/>
      <c r="AZ300" s="4"/>
      <c r="BA300" s="4"/>
      <c r="BB300" s="4"/>
      <c r="BC300" s="4"/>
      <c r="BD300" s="4"/>
    </row>
    <row r="301" spans="50:56">
      <c r="AX301" s="4"/>
      <c r="AY301" s="4"/>
      <c r="AZ301" s="4"/>
      <c r="BA301" s="4"/>
      <c r="BB301" s="4"/>
      <c r="BC301" s="4"/>
      <c r="BD301" s="4"/>
    </row>
    <row r="302" spans="50:56">
      <c r="AX302" s="4"/>
      <c r="AY302" s="4"/>
      <c r="AZ302" s="4"/>
      <c r="BA302" s="4"/>
      <c r="BB302" s="4"/>
      <c r="BC302" s="4"/>
      <c r="BD302" s="4"/>
    </row>
    <row r="303" spans="50:56">
      <c r="AX303" s="4"/>
      <c r="AY303" s="4"/>
      <c r="AZ303" s="4"/>
      <c r="BA303" s="4"/>
      <c r="BB303" s="4"/>
      <c r="BC303" s="4"/>
      <c r="BD303" s="4"/>
    </row>
    <row r="304" spans="50:56">
      <c r="AX304" s="4"/>
      <c r="AY304" s="4"/>
      <c r="AZ304" s="4"/>
      <c r="BA304" s="4"/>
      <c r="BB304" s="4"/>
      <c r="BC304" s="4"/>
      <c r="BD304" s="4"/>
    </row>
    <row r="305" spans="50:56">
      <c r="AX305" s="4"/>
      <c r="AY305" s="4"/>
      <c r="AZ305" s="4"/>
      <c r="BA305" s="4"/>
      <c r="BB305" s="4"/>
      <c r="BC305" s="4"/>
      <c r="BD305" s="4"/>
    </row>
    <row r="306" spans="50:56">
      <c r="AX306" s="4"/>
      <c r="AY306" s="4"/>
      <c r="AZ306" s="4"/>
      <c r="BA306" s="4"/>
      <c r="BB306" s="4"/>
      <c r="BC306" s="4"/>
      <c r="BD306" s="4"/>
    </row>
    <row r="307" spans="50:56">
      <c r="AX307" s="4"/>
      <c r="AY307" s="4"/>
      <c r="AZ307" s="4"/>
      <c r="BA307" s="4"/>
      <c r="BB307" s="4"/>
      <c r="BC307" s="4"/>
      <c r="BD307" s="4"/>
    </row>
    <row r="308" spans="50:56">
      <c r="AX308" s="4"/>
      <c r="AY308" s="4"/>
      <c r="AZ308" s="4"/>
      <c r="BA308" s="4"/>
      <c r="BB308" s="4"/>
      <c r="BC308" s="4"/>
      <c r="BD308" s="4"/>
    </row>
    <row r="309" spans="50:56">
      <c r="AX309" s="4"/>
      <c r="AY309" s="4"/>
      <c r="AZ309" s="4"/>
      <c r="BA309" s="4"/>
      <c r="BB309" s="4"/>
      <c r="BC309" s="4"/>
      <c r="BD309" s="4"/>
    </row>
    <row r="310" spans="50:56">
      <c r="AX310" s="4"/>
      <c r="AY310" s="4"/>
      <c r="AZ310" s="4"/>
      <c r="BA310" s="4"/>
      <c r="BB310" s="4"/>
      <c r="BC310" s="4"/>
      <c r="BD310" s="4"/>
    </row>
    <row r="311" spans="50:56">
      <c r="AX311" s="4"/>
      <c r="AY311" s="4"/>
      <c r="AZ311" s="4"/>
      <c r="BA311" s="4"/>
      <c r="BB311" s="4"/>
      <c r="BC311" s="4"/>
      <c r="BD311" s="4"/>
    </row>
    <row r="312" spans="50:56">
      <c r="AX312" s="4"/>
      <c r="AY312" s="4"/>
      <c r="AZ312" s="4"/>
      <c r="BA312" s="4"/>
      <c r="BB312" s="4"/>
      <c r="BC312" s="4"/>
      <c r="BD312" s="4"/>
    </row>
    <row r="313" spans="50:56">
      <c r="AX313" s="4"/>
      <c r="AY313" s="4"/>
      <c r="AZ313" s="4"/>
      <c r="BA313" s="4"/>
      <c r="BB313" s="4"/>
      <c r="BC313" s="4"/>
      <c r="BD313" s="4"/>
    </row>
    <row r="314" spans="50:56">
      <c r="AX314" s="4"/>
      <c r="AY314" s="4"/>
      <c r="AZ314" s="4"/>
      <c r="BA314" s="4"/>
      <c r="BB314" s="4"/>
      <c r="BC314" s="4"/>
      <c r="BD314" s="4"/>
    </row>
    <row r="315" spans="50:56">
      <c r="AX315" s="4"/>
      <c r="AY315" s="4"/>
      <c r="AZ315" s="4"/>
      <c r="BA315" s="4"/>
      <c r="BB315" s="4"/>
      <c r="BC315" s="4"/>
      <c r="BD315" s="4"/>
    </row>
    <row r="316" spans="50:56">
      <c r="AX316" s="4"/>
      <c r="AY316" s="4"/>
      <c r="AZ316" s="4"/>
      <c r="BA316" s="4"/>
      <c r="BB316" s="4"/>
      <c r="BC316" s="4"/>
      <c r="BD316" s="4"/>
    </row>
    <row r="317" spans="50:56">
      <c r="AX317" s="4"/>
      <c r="AY317" s="4"/>
      <c r="AZ317" s="4"/>
      <c r="BA317" s="4"/>
      <c r="BB317" s="4"/>
      <c r="BC317" s="4"/>
      <c r="BD317" s="4"/>
    </row>
    <row r="318" spans="50:56">
      <c r="AX318" s="4"/>
      <c r="AY318" s="4"/>
      <c r="AZ318" s="4"/>
      <c r="BA318" s="4"/>
      <c r="BB318" s="4"/>
      <c r="BC318" s="4"/>
      <c r="BD318" s="4"/>
    </row>
    <row r="319" spans="50:56">
      <c r="AX319" s="4"/>
      <c r="AY319" s="4"/>
      <c r="AZ319" s="4"/>
      <c r="BA319" s="4"/>
      <c r="BB319" s="4"/>
      <c r="BC319" s="4"/>
      <c r="BD319" s="4"/>
    </row>
    <row r="320" spans="50:56">
      <c r="AX320" s="4"/>
      <c r="AY320" s="4"/>
      <c r="AZ320" s="4"/>
      <c r="BA320" s="4"/>
      <c r="BB320" s="4"/>
      <c r="BC320" s="4"/>
      <c r="BD320" s="4"/>
    </row>
    <row r="321" spans="50:56">
      <c r="AX321" s="4"/>
      <c r="AY321" s="4"/>
      <c r="AZ321" s="4"/>
      <c r="BA321" s="4"/>
      <c r="BB321" s="4"/>
      <c r="BC321" s="4"/>
      <c r="BD321" s="4"/>
    </row>
    <row r="322" spans="50:56">
      <c r="AX322" s="4"/>
      <c r="AY322" s="4"/>
      <c r="AZ322" s="4"/>
      <c r="BA322" s="4"/>
      <c r="BB322" s="4"/>
      <c r="BC322" s="4"/>
      <c r="BD322" s="4"/>
    </row>
    <row r="323" spans="50:56">
      <c r="AX323" s="4"/>
      <c r="AY323" s="4"/>
      <c r="AZ323" s="4"/>
      <c r="BA323" s="4"/>
      <c r="BB323" s="4"/>
      <c r="BC323" s="4"/>
      <c r="BD323" s="4"/>
    </row>
    <row r="324" spans="50:56">
      <c r="AX324" s="4"/>
      <c r="AY324" s="4"/>
      <c r="AZ324" s="4"/>
      <c r="BA324" s="4"/>
      <c r="BB324" s="4"/>
      <c r="BC324" s="4"/>
      <c r="BD324" s="4"/>
    </row>
    <row r="325" spans="50:56">
      <c r="AX325" s="4"/>
      <c r="AY325" s="4"/>
      <c r="AZ325" s="4"/>
      <c r="BA325" s="4"/>
      <c r="BB325" s="4"/>
      <c r="BC325" s="4"/>
      <c r="BD325" s="4"/>
    </row>
    <row r="326" spans="50:56">
      <c r="AX326" s="4"/>
      <c r="AY326" s="4"/>
      <c r="AZ326" s="4"/>
      <c r="BA326" s="4"/>
      <c r="BB326" s="4"/>
      <c r="BC326" s="4"/>
      <c r="BD326" s="4"/>
    </row>
    <row r="327" spans="50:56">
      <c r="AX327" s="4"/>
      <c r="AY327" s="4"/>
      <c r="AZ327" s="4"/>
      <c r="BA327" s="4"/>
      <c r="BB327" s="4"/>
      <c r="BC327" s="4"/>
      <c r="BD327" s="4"/>
    </row>
    <row r="328" spans="50:56">
      <c r="AX328" s="4"/>
      <c r="AY328" s="4"/>
      <c r="AZ328" s="4"/>
      <c r="BA328" s="4"/>
      <c r="BB328" s="4"/>
      <c r="BC328" s="4"/>
      <c r="BD328" s="4"/>
    </row>
    <row r="329" spans="50:56">
      <c r="AX329" s="4"/>
      <c r="AY329" s="4"/>
      <c r="AZ329" s="4"/>
      <c r="BA329" s="4"/>
      <c r="BB329" s="4"/>
      <c r="BC329" s="4"/>
      <c r="BD329" s="4"/>
    </row>
    <row r="330" spans="50:56">
      <c r="AX330" s="4"/>
      <c r="AY330" s="4"/>
      <c r="AZ330" s="4"/>
      <c r="BA330" s="4"/>
      <c r="BB330" s="4"/>
      <c r="BC330" s="4"/>
      <c r="BD330" s="4"/>
    </row>
    <row r="331" spans="50:56">
      <c r="AX331" s="4"/>
      <c r="AY331" s="4"/>
      <c r="AZ331" s="4"/>
      <c r="BA331" s="4"/>
      <c r="BB331" s="4"/>
      <c r="BC331" s="4"/>
      <c r="BD331" s="4"/>
    </row>
    <row r="332" spans="50:56">
      <c r="AX332" s="4"/>
      <c r="AY332" s="4"/>
      <c r="AZ332" s="4"/>
      <c r="BA332" s="4"/>
      <c r="BB332" s="4"/>
      <c r="BC332" s="4"/>
      <c r="BD332" s="4"/>
    </row>
    <row r="333" spans="50:56">
      <c r="AX333" s="4"/>
      <c r="AY333" s="4"/>
      <c r="AZ333" s="4"/>
      <c r="BA333" s="4"/>
      <c r="BB333" s="4"/>
      <c r="BC333" s="4"/>
      <c r="BD333" s="4"/>
    </row>
    <row r="334" spans="50:56">
      <c r="AX334" s="4"/>
      <c r="AY334" s="4"/>
      <c r="AZ334" s="4"/>
      <c r="BA334" s="4"/>
      <c r="BB334" s="4"/>
      <c r="BC334" s="4"/>
      <c r="BD334" s="4"/>
    </row>
    <row r="335" spans="50:56">
      <c r="AX335" s="4"/>
      <c r="AY335" s="4"/>
      <c r="AZ335" s="4"/>
      <c r="BA335" s="4"/>
      <c r="BB335" s="4"/>
      <c r="BC335" s="4"/>
      <c r="BD335" s="4"/>
    </row>
    <row r="336" spans="50:56">
      <c r="AX336" s="4"/>
      <c r="AY336" s="4"/>
      <c r="AZ336" s="4"/>
      <c r="BA336" s="4"/>
      <c r="BB336" s="4"/>
      <c r="BC336" s="4"/>
      <c r="BD336" s="4"/>
    </row>
    <row r="337" spans="50:56">
      <c r="AX337" s="4"/>
      <c r="AY337" s="4"/>
      <c r="AZ337" s="4"/>
      <c r="BA337" s="4"/>
      <c r="BB337" s="4"/>
      <c r="BC337" s="4"/>
      <c r="BD337" s="4"/>
    </row>
    <row r="338" spans="50:56">
      <c r="AX338" s="4"/>
      <c r="AY338" s="4"/>
      <c r="AZ338" s="4"/>
      <c r="BA338" s="4"/>
      <c r="BB338" s="4"/>
      <c r="BC338" s="4"/>
      <c r="BD338" s="4"/>
    </row>
    <row r="339" spans="50:56">
      <c r="AX339" s="4"/>
      <c r="AY339" s="4"/>
      <c r="AZ339" s="4"/>
      <c r="BA339" s="4"/>
      <c r="BB339" s="4"/>
      <c r="BC339" s="4"/>
      <c r="BD339" s="4"/>
    </row>
    <row r="340" spans="50:56">
      <c r="AX340" s="4"/>
      <c r="AY340" s="4"/>
      <c r="AZ340" s="4"/>
      <c r="BA340" s="4"/>
      <c r="BB340" s="4"/>
      <c r="BC340" s="4"/>
      <c r="BD340" s="4"/>
    </row>
    <row r="341" spans="50:56">
      <c r="AX341" s="4"/>
      <c r="AY341" s="4"/>
      <c r="AZ341" s="4"/>
      <c r="BA341" s="4"/>
      <c r="BB341" s="4"/>
      <c r="BC341" s="4"/>
      <c r="BD341" s="4"/>
    </row>
    <row r="342" spans="50:56">
      <c r="AX342" s="4"/>
      <c r="AY342" s="4"/>
      <c r="AZ342" s="4"/>
      <c r="BA342" s="4"/>
      <c r="BB342" s="4"/>
      <c r="BC342" s="4"/>
      <c r="BD342" s="4"/>
    </row>
    <row r="343" spans="50:56">
      <c r="AX343" s="4"/>
      <c r="AY343" s="4"/>
      <c r="AZ343" s="4"/>
      <c r="BA343" s="4"/>
      <c r="BB343" s="4"/>
      <c r="BC343" s="4"/>
      <c r="BD343" s="4"/>
    </row>
    <row r="344" spans="50:56">
      <c r="AX344" s="4"/>
      <c r="AY344" s="4"/>
      <c r="AZ344" s="4"/>
      <c r="BA344" s="4"/>
      <c r="BB344" s="4"/>
      <c r="BC344" s="4"/>
      <c r="BD344" s="4"/>
    </row>
    <row r="345" spans="50:56">
      <c r="AX345" s="4"/>
      <c r="AY345" s="4"/>
      <c r="AZ345" s="4"/>
      <c r="BA345" s="4"/>
      <c r="BB345" s="4"/>
      <c r="BC345" s="4"/>
      <c r="BD345" s="4"/>
    </row>
    <row r="346" spans="50:56">
      <c r="AX346" s="4"/>
      <c r="AY346" s="4"/>
      <c r="AZ346" s="4"/>
      <c r="BA346" s="4"/>
      <c r="BB346" s="4"/>
      <c r="BC346" s="4"/>
      <c r="BD346" s="4"/>
    </row>
    <row r="347" spans="50:56">
      <c r="AX347" s="4"/>
      <c r="AY347" s="4"/>
      <c r="AZ347" s="4"/>
      <c r="BA347" s="4"/>
      <c r="BB347" s="4"/>
      <c r="BC347" s="4"/>
      <c r="BD347" s="4"/>
    </row>
    <row r="348" spans="50:56">
      <c r="AX348" s="4"/>
      <c r="AY348" s="4"/>
      <c r="AZ348" s="4"/>
      <c r="BA348" s="4"/>
      <c r="BB348" s="4"/>
      <c r="BC348" s="4"/>
      <c r="BD348" s="4"/>
    </row>
    <row r="349" spans="50:56">
      <c r="AX349" s="4"/>
      <c r="AY349" s="4"/>
      <c r="AZ349" s="4"/>
      <c r="BA349" s="4"/>
      <c r="BB349" s="4"/>
      <c r="BC349" s="4"/>
      <c r="BD349" s="4"/>
    </row>
    <row r="350" spans="50:56">
      <c r="AX350" s="4"/>
      <c r="AY350" s="4"/>
      <c r="AZ350" s="4"/>
      <c r="BA350" s="4"/>
      <c r="BB350" s="4"/>
      <c r="BC350" s="4"/>
      <c r="BD350" s="4"/>
    </row>
    <row r="351" spans="50:56">
      <c r="AX351" s="4"/>
      <c r="AY351" s="4"/>
      <c r="AZ351" s="4"/>
      <c r="BA351" s="4"/>
      <c r="BB351" s="4"/>
      <c r="BC351" s="4"/>
      <c r="BD351" s="4"/>
    </row>
    <row r="352" spans="50:56">
      <c r="AX352" s="4"/>
      <c r="AY352" s="4"/>
      <c r="AZ352" s="4"/>
      <c r="BA352" s="4"/>
      <c r="BB352" s="4"/>
      <c r="BC352" s="4"/>
      <c r="BD352" s="4"/>
    </row>
    <row r="353" spans="50:56">
      <c r="AX353" s="4"/>
      <c r="AY353" s="4"/>
      <c r="AZ353" s="4"/>
      <c r="BA353" s="4"/>
      <c r="BB353" s="4"/>
      <c r="BC353" s="4"/>
      <c r="BD353" s="4"/>
    </row>
    <row r="354" spans="50:56">
      <c r="AX354" s="4"/>
      <c r="AY354" s="4"/>
      <c r="AZ354" s="4"/>
      <c r="BA354" s="4"/>
      <c r="BB354" s="4"/>
      <c r="BC354" s="4"/>
      <c r="BD354" s="4"/>
    </row>
    <row r="355" spans="50:56">
      <c r="AX355" s="4"/>
      <c r="AY355" s="4"/>
      <c r="AZ355" s="4"/>
      <c r="BA355" s="4"/>
      <c r="BB355" s="4"/>
      <c r="BC355" s="4"/>
      <c r="BD355" s="4"/>
    </row>
    <row r="356" spans="50:56">
      <c r="AX356" s="4"/>
      <c r="AY356" s="4"/>
      <c r="AZ356" s="4"/>
      <c r="BA356" s="4"/>
      <c r="BB356" s="4"/>
      <c r="BC356" s="4"/>
      <c r="BD356" s="4"/>
    </row>
    <row r="357" spans="50:56">
      <c r="AX357" s="4"/>
      <c r="AY357" s="4"/>
      <c r="AZ357" s="4"/>
      <c r="BA357" s="4"/>
      <c r="BB357" s="4"/>
      <c r="BC357" s="4"/>
      <c r="BD357" s="4"/>
    </row>
    <row r="358" spans="50:56">
      <c r="AX358" s="4"/>
      <c r="AY358" s="4"/>
      <c r="AZ358" s="4"/>
      <c r="BA358" s="4"/>
      <c r="BB358" s="4"/>
      <c r="BC358" s="4"/>
      <c r="BD358" s="4"/>
    </row>
    <row r="359" spans="50:56">
      <c r="AX359" s="4"/>
      <c r="AY359" s="4"/>
      <c r="AZ359" s="4"/>
      <c r="BA359" s="4"/>
      <c r="BB359" s="4"/>
      <c r="BC359" s="4"/>
      <c r="BD359" s="4"/>
    </row>
    <row r="360" spans="50:56">
      <c r="AX360" s="4"/>
      <c r="AY360" s="4"/>
      <c r="AZ360" s="4"/>
      <c r="BA360" s="4"/>
      <c r="BB360" s="4"/>
      <c r="BC360" s="4"/>
      <c r="BD360" s="4"/>
    </row>
    <row r="361" spans="50:56">
      <c r="AX361" s="4"/>
      <c r="AY361" s="4"/>
      <c r="AZ361" s="4"/>
      <c r="BA361" s="4"/>
      <c r="BB361" s="4"/>
      <c r="BC361" s="4"/>
      <c r="BD361" s="4"/>
    </row>
    <row r="362" spans="50:56">
      <c r="AX362" s="4"/>
      <c r="AY362" s="4"/>
      <c r="AZ362" s="4"/>
      <c r="BA362" s="4"/>
      <c r="BB362" s="4"/>
      <c r="BC362" s="4"/>
      <c r="BD362" s="4"/>
    </row>
    <row r="363" spans="50:56">
      <c r="AX363" s="4"/>
      <c r="AY363" s="4"/>
      <c r="AZ363" s="4"/>
      <c r="BA363" s="4"/>
      <c r="BB363" s="4"/>
      <c r="BC363" s="4"/>
      <c r="BD363" s="4"/>
    </row>
    <row r="364" spans="50:56">
      <c r="AX364" s="4"/>
      <c r="AY364" s="4"/>
      <c r="AZ364" s="4"/>
      <c r="BA364" s="4"/>
      <c r="BB364" s="4"/>
      <c r="BC364" s="4"/>
      <c r="BD364" s="4"/>
    </row>
    <row r="365" spans="50:56">
      <c r="AX365" s="4"/>
      <c r="AY365" s="4"/>
      <c r="AZ365" s="4"/>
      <c r="BA365" s="4"/>
      <c r="BB365" s="4"/>
      <c r="BC365" s="4"/>
      <c r="BD365" s="4"/>
    </row>
    <row r="366" spans="50:56">
      <c r="AX366" s="4"/>
      <c r="AY366" s="4"/>
      <c r="AZ366" s="4"/>
      <c r="BA366" s="4"/>
      <c r="BB366" s="4"/>
      <c r="BC366" s="4"/>
      <c r="BD366" s="4"/>
    </row>
    <row r="367" spans="50:56">
      <c r="AX367" s="4"/>
      <c r="AY367" s="4"/>
      <c r="AZ367" s="4"/>
      <c r="BA367" s="4"/>
      <c r="BB367" s="4"/>
      <c r="BC367" s="4"/>
      <c r="BD367" s="4"/>
    </row>
    <row r="368" spans="50:56">
      <c r="AX368" s="4"/>
      <c r="AY368" s="4"/>
      <c r="AZ368" s="4"/>
      <c r="BA368" s="4"/>
      <c r="BB368" s="4"/>
      <c r="BC368" s="4"/>
      <c r="BD368" s="4"/>
    </row>
    <row r="369" spans="50:56">
      <c r="AX369" s="4"/>
      <c r="AY369" s="4"/>
      <c r="AZ369" s="4"/>
      <c r="BA369" s="4"/>
      <c r="BB369" s="4"/>
      <c r="BC369" s="4"/>
      <c r="BD369" s="4"/>
    </row>
    <row r="370" spans="50:56">
      <c r="AX370" s="4"/>
      <c r="AY370" s="4"/>
      <c r="AZ370" s="4"/>
      <c r="BA370" s="4"/>
      <c r="BB370" s="4"/>
      <c r="BC370" s="4"/>
      <c r="BD370" s="4"/>
    </row>
    <row r="371" spans="50:56">
      <c r="AX371" s="4"/>
      <c r="AY371" s="4"/>
      <c r="AZ371" s="4"/>
      <c r="BA371" s="4"/>
      <c r="BB371" s="4"/>
      <c r="BC371" s="4"/>
      <c r="BD371" s="4"/>
    </row>
    <row r="372" spans="50:56">
      <c r="AX372" s="4"/>
      <c r="AY372" s="4"/>
      <c r="AZ372" s="4"/>
      <c r="BA372" s="4"/>
      <c r="BB372" s="4"/>
      <c r="BC372" s="4"/>
      <c r="BD372" s="4"/>
    </row>
    <row r="373" spans="50:56">
      <c r="AX373" s="4"/>
      <c r="AY373" s="4"/>
      <c r="AZ373" s="4"/>
      <c r="BA373" s="4"/>
      <c r="BB373" s="4"/>
      <c r="BC373" s="4"/>
      <c r="BD373" s="4"/>
    </row>
    <row r="374" spans="50:56">
      <c r="AX374" s="4"/>
      <c r="AY374" s="4"/>
      <c r="AZ374" s="4"/>
      <c r="BA374" s="4"/>
      <c r="BB374" s="4"/>
      <c r="BC374" s="4"/>
      <c r="BD374" s="4"/>
    </row>
    <row r="375" spans="50:56">
      <c r="AX375" s="4"/>
      <c r="AY375" s="4"/>
      <c r="AZ375" s="4"/>
      <c r="BA375" s="4"/>
      <c r="BB375" s="4"/>
      <c r="BC375" s="4"/>
      <c r="BD375" s="4"/>
    </row>
    <row r="376" spans="50:56">
      <c r="AX376" s="4"/>
      <c r="AY376" s="4"/>
      <c r="AZ376" s="4"/>
      <c r="BA376" s="4"/>
      <c r="BB376" s="4"/>
      <c r="BC376" s="4"/>
      <c r="BD376" s="4"/>
    </row>
    <row r="377" spans="50:56">
      <c r="AX377" s="4"/>
      <c r="AY377" s="4"/>
      <c r="AZ377" s="4"/>
      <c r="BA377" s="4"/>
      <c r="BB377" s="4"/>
      <c r="BC377" s="4"/>
      <c r="BD377" s="4"/>
    </row>
    <row r="378" spans="50:56">
      <c r="AX378" s="4"/>
      <c r="AY378" s="4"/>
      <c r="AZ378" s="4"/>
      <c r="BA378" s="4"/>
      <c r="BB378" s="4"/>
      <c r="BC378" s="4"/>
      <c r="BD378" s="4"/>
    </row>
    <row r="379" spans="50:56">
      <c r="AX379" s="4"/>
      <c r="AY379" s="4"/>
      <c r="AZ379" s="4"/>
      <c r="BA379" s="4"/>
      <c r="BB379" s="4"/>
      <c r="BC379" s="4"/>
      <c r="BD379" s="4"/>
    </row>
    <row r="380" spans="50:56">
      <c r="AX380" s="4"/>
      <c r="AY380" s="4"/>
      <c r="AZ380" s="4"/>
      <c r="BA380" s="4"/>
      <c r="BB380" s="4"/>
      <c r="BC380" s="4"/>
      <c r="BD380" s="4"/>
    </row>
    <row r="381" spans="50:56">
      <c r="AX381" s="4"/>
      <c r="AY381" s="4"/>
      <c r="AZ381" s="4"/>
      <c r="BA381" s="4"/>
      <c r="BB381" s="4"/>
      <c r="BC381" s="4"/>
      <c r="BD381" s="4"/>
    </row>
    <row r="382" spans="50:56">
      <c r="AX382" s="4"/>
      <c r="AY382" s="4"/>
      <c r="AZ382" s="4"/>
      <c r="BA382" s="4"/>
      <c r="BB382" s="4"/>
      <c r="BC382" s="4"/>
      <c r="BD382" s="4"/>
    </row>
    <row r="383" spans="50:56">
      <c r="AX383" s="4"/>
      <c r="AY383" s="4"/>
      <c r="AZ383" s="4"/>
      <c r="BA383" s="4"/>
      <c r="BB383" s="4"/>
      <c r="BC383" s="4"/>
      <c r="BD383" s="4"/>
    </row>
    <row r="384" spans="50:56">
      <c r="AX384" s="4"/>
      <c r="AY384" s="4"/>
      <c r="AZ384" s="4"/>
      <c r="BA384" s="4"/>
      <c r="BB384" s="4"/>
      <c r="BC384" s="4"/>
      <c r="BD384" s="4"/>
    </row>
    <row r="385" spans="50:56">
      <c r="AX385" s="4"/>
      <c r="AY385" s="4"/>
      <c r="AZ385" s="4"/>
      <c r="BA385" s="4"/>
      <c r="BB385" s="4"/>
      <c r="BC385" s="4"/>
      <c r="BD385" s="4"/>
    </row>
    <row r="386" spans="50:56">
      <c r="AX386" s="4"/>
      <c r="AY386" s="4"/>
      <c r="AZ386" s="4"/>
      <c r="BA386" s="4"/>
      <c r="BB386" s="4"/>
      <c r="BC386" s="4"/>
      <c r="BD386" s="4"/>
    </row>
    <row r="387" spans="50:56">
      <c r="AX387" s="4"/>
      <c r="AY387" s="4"/>
      <c r="AZ387" s="4"/>
      <c r="BA387" s="4"/>
      <c r="BB387" s="4"/>
      <c r="BC387" s="4"/>
      <c r="BD387" s="4"/>
    </row>
    <row r="388" spans="50:56">
      <c r="AX388" s="4"/>
      <c r="AY388" s="4"/>
      <c r="AZ388" s="4"/>
      <c r="BA388" s="4"/>
      <c r="BB388" s="4"/>
      <c r="BC388" s="4"/>
      <c r="BD388" s="4"/>
    </row>
    <row r="389" spans="50:56">
      <c r="AX389" s="4"/>
      <c r="AY389" s="4"/>
      <c r="AZ389" s="4"/>
      <c r="BA389" s="4"/>
      <c r="BB389" s="4"/>
      <c r="BC389" s="4"/>
      <c r="BD389" s="4"/>
    </row>
    <row r="390" spans="50:56">
      <c r="AX390" s="4"/>
      <c r="AY390" s="4"/>
      <c r="AZ390" s="4"/>
      <c r="BA390" s="4"/>
      <c r="BB390" s="4"/>
      <c r="BC390" s="4"/>
      <c r="BD390" s="4"/>
    </row>
    <row r="391" spans="50:56">
      <c r="AX391" s="4"/>
      <c r="AY391" s="4"/>
      <c r="AZ391" s="4"/>
      <c r="BA391" s="4"/>
      <c r="BB391" s="4"/>
      <c r="BC391" s="4"/>
      <c r="BD391" s="4"/>
    </row>
    <row r="392" spans="50:56">
      <c r="AX392" s="4"/>
      <c r="AY392" s="4"/>
      <c r="AZ392" s="4"/>
      <c r="BA392" s="4"/>
      <c r="BB392" s="4"/>
      <c r="BC392" s="4"/>
      <c r="BD392" s="4"/>
    </row>
    <row r="393" spans="50:56">
      <c r="AX393" s="4"/>
      <c r="AY393" s="4"/>
      <c r="AZ393" s="4"/>
      <c r="BA393" s="4"/>
      <c r="BB393" s="4"/>
      <c r="BC393" s="4"/>
      <c r="BD393" s="4"/>
    </row>
    <row r="394" spans="50:56">
      <c r="AX394" s="4"/>
      <c r="AY394" s="4"/>
      <c r="AZ394" s="4"/>
      <c r="BA394" s="4"/>
      <c r="BB394" s="4"/>
      <c r="BC394" s="4"/>
      <c r="BD394" s="4"/>
    </row>
    <row r="395" spans="50:56">
      <c r="AX395" s="4"/>
      <c r="AY395" s="4"/>
      <c r="AZ395" s="4"/>
      <c r="BA395" s="4"/>
      <c r="BB395" s="4"/>
      <c r="BC395" s="4"/>
      <c r="BD395" s="4"/>
    </row>
    <row r="396" spans="50:56">
      <c r="AX396" s="4"/>
      <c r="AY396" s="4"/>
      <c r="AZ396" s="4"/>
      <c r="BA396" s="4"/>
      <c r="BB396" s="4"/>
      <c r="BC396" s="4"/>
      <c r="BD396" s="4"/>
    </row>
    <row r="397" spans="50:56">
      <c r="AX397" s="4"/>
      <c r="AY397" s="4"/>
      <c r="AZ397" s="4"/>
      <c r="BA397" s="4"/>
      <c r="BB397" s="4"/>
      <c r="BC397" s="4"/>
      <c r="BD397" s="4"/>
    </row>
    <row r="398" spans="50:56">
      <c r="AX398" s="4"/>
      <c r="AY398" s="4"/>
      <c r="AZ398" s="4"/>
      <c r="BA398" s="4"/>
      <c r="BB398" s="4"/>
      <c r="BC398" s="4"/>
      <c r="BD398" s="4"/>
    </row>
    <row r="399" spans="50:56">
      <c r="AX399" s="4"/>
      <c r="AY399" s="4"/>
      <c r="AZ399" s="4"/>
      <c r="BA399" s="4"/>
      <c r="BB399" s="4"/>
      <c r="BC399" s="4"/>
      <c r="BD399" s="4"/>
    </row>
    <row r="400" spans="50:56">
      <c r="AX400" s="4"/>
      <c r="AY400" s="4"/>
      <c r="AZ400" s="4"/>
      <c r="BA400" s="4"/>
      <c r="BB400" s="4"/>
      <c r="BC400" s="4"/>
      <c r="BD400" s="4"/>
    </row>
    <row r="401" spans="50:56">
      <c r="AX401" s="4"/>
      <c r="AY401" s="4"/>
      <c r="AZ401" s="4"/>
      <c r="BA401" s="4"/>
      <c r="BB401" s="4"/>
      <c r="BC401" s="4"/>
      <c r="BD401" s="4"/>
    </row>
    <row r="402" spans="50:56">
      <c r="AX402" s="4"/>
      <c r="AY402" s="4"/>
      <c r="AZ402" s="4"/>
      <c r="BA402" s="4"/>
      <c r="BB402" s="4"/>
      <c r="BC402" s="4"/>
      <c r="BD402" s="4"/>
    </row>
    <row r="403" spans="50:56">
      <c r="AX403" s="4"/>
      <c r="AY403" s="4"/>
      <c r="AZ403" s="4"/>
      <c r="BA403" s="4"/>
      <c r="BB403" s="4"/>
      <c r="BC403" s="4"/>
      <c r="BD403" s="4"/>
    </row>
    <row r="404" spans="50:56">
      <c r="AX404" s="4"/>
      <c r="AY404" s="4"/>
      <c r="AZ404" s="4"/>
      <c r="BA404" s="4"/>
      <c r="BB404" s="4"/>
      <c r="BC404" s="4"/>
      <c r="BD404" s="4"/>
    </row>
    <row r="405" spans="50:56">
      <c r="AX405" s="4"/>
      <c r="AY405" s="4"/>
      <c r="AZ405" s="4"/>
      <c r="BA405" s="4"/>
      <c r="BB405" s="4"/>
      <c r="BC405" s="4"/>
      <c r="BD405" s="4"/>
    </row>
    <row r="406" spans="50:56">
      <c r="AX406" s="4"/>
      <c r="AY406" s="4"/>
      <c r="AZ406" s="4"/>
      <c r="BA406" s="4"/>
      <c r="BB406" s="4"/>
      <c r="BC406" s="4"/>
      <c r="BD406" s="4"/>
    </row>
    <row r="407" spans="50:56">
      <c r="AX407" s="4"/>
      <c r="AY407" s="4"/>
      <c r="AZ407" s="4"/>
      <c r="BA407" s="4"/>
      <c r="BB407" s="4"/>
      <c r="BC407" s="4"/>
      <c r="BD407" s="4"/>
    </row>
    <row r="408" spans="50:56">
      <c r="AX408" s="4"/>
      <c r="AY408" s="4"/>
      <c r="AZ408" s="4"/>
      <c r="BA408" s="4"/>
      <c r="BB408" s="4"/>
      <c r="BC408" s="4"/>
      <c r="BD408" s="4"/>
    </row>
    <row r="409" spans="50:56">
      <c r="AX409" s="4"/>
      <c r="AY409" s="4"/>
      <c r="AZ409" s="4"/>
      <c r="BA409" s="4"/>
      <c r="BB409" s="4"/>
      <c r="BC409" s="4"/>
      <c r="BD409" s="4"/>
    </row>
    <row r="410" spans="50:56">
      <c r="AX410" s="4"/>
      <c r="AY410" s="4"/>
      <c r="AZ410" s="4"/>
      <c r="BA410" s="4"/>
      <c r="BB410" s="4"/>
      <c r="BC410" s="4"/>
      <c r="BD410" s="4"/>
    </row>
    <row r="411" spans="50:56">
      <c r="AX411" s="4"/>
      <c r="AY411" s="4"/>
      <c r="AZ411" s="4"/>
      <c r="BA411" s="4"/>
      <c r="BB411" s="4"/>
      <c r="BC411" s="4"/>
      <c r="BD411" s="4"/>
    </row>
    <row r="412" spans="50:56">
      <c r="AX412" s="4"/>
      <c r="AY412" s="4"/>
      <c r="AZ412" s="4"/>
      <c r="BA412" s="4"/>
      <c r="BB412" s="4"/>
      <c r="BC412" s="4"/>
      <c r="BD412" s="4"/>
    </row>
    <row r="413" spans="50:56">
      <c r="AX413" s="4"/>
      <c r="AY413" s="4"/>
      <c r="AZ413" s="4"/>
      <c r="BA413" s="4"/>
      <c r="BB413" s="4"/>
      <c r="BC413" s="4"/>
      <c r="BD413" s="4"/>
    </row>
    <row r="414" spans="50:56">
      <c r="AX414" s="4"/>
      <c r="AY414" s="4"/>
      <c r="AZ414" s="4"/>
      <c r="BA414" s="4"/>
      <c r="BB414" s="4"/>
      <c r="BC414" s="4"/>
      <c r="BD414" s="4"/>
    </row>
    <row r="415" spans="50:56">
      <c r="AX415" s="4"/>
      <c r="AY415" s="4"/>
      <c r="AZ415" s="4"/>
      <c r="BA415" s="4"/>
      <c r="BB415" s="4"/>
      <c r="BC415" s="4"/>
      <c r="BD415" s="4"/>
    </row>
    <row r="416" spans="50:56">
      <c r="AX416" s="4"/>
      <c r="AY416" s="4"/>
      <c r="AZ416" s="4"/>
      <c r="BA416" s="4"/>
      <c r="BB416" s="4"/>
      <c r="BC416" s="4"/>
      <c r="BD416" s="4"/>
    </row>
    <row r="417" spans="50:56">
      <c r="AX417" s="4"/>
      <c r="AY417" s="4"/>
      <c r="AZ417" s="4"/>
      <c r="BA417" s="4"/>
      <c r="BB417" s="4"/>
      <c r="BC417" s="4"/>
      <c r="BD417" s="4"/>
    </row>
    <row r="418" spans="50:56">
      <c r="AX418" s="4"/>
      <c r="AY418" s="4"/>
      <c r="AZ418" s="4"/>
      <c r="BA418" s="4"/>
      <c r="BB418" s="4"/>
      <c r="BC418" s="4"/>
      <c r="BD418" s="4"/>
    </row>
    <row r="419" spans="50:56">
      <c r="AX419" s="4"/>
      <c r="AY419" s="4"/>
      <c r="AZ419" s="4"/>
      <c r="BA419" s="4"/>
      <c r="BB419" s="4"/>
      <c r="BC419" s="4"/>
      <c r="BD419" s="4"/>
    </row>
    <row r="420" spans="50:56">
      <c r="AX420" s="4"/>
      <c r="AY420" s="4"/>
      <c r="AZ420" s="4"/>
      <c r="BA420" s="4"/>
      <c r="BB420" s="4"/>
      <c r="BC420" s="4"/>
      <c r="BD420" s="4"/>
    </row>
    <row r="421" spans="50:56">
      <c r="AX421" s="4"/>
      <c r="AY421" s="4"/>
      <c r="AZ421" s="4"/>
      <c r="BA421" s="4"/>
      <c r="BB421" s="4"/>
      <c r="BC421" s="4"/>
      <c r="BD421" s="4"/>
    </row>
    <row r="422" spans="50:56">
      <c r="AX422" s="4"/>
      <c r="AY422" s="4"/>
      <c r="AZ422" s="4"/>
      <c r="BA422" s="4"/>
      <c r="BB422" s="4"/>
      <c r="BC422" s="4"/>
      <c r="BD422" s="4"/>
    </row>
    <row r="423" spans="50:56">
      <c r="AX423" s="4"/>
      <c r="AY423" s="4"/>
      <c r="AZ423" s="4"/>
      <c r="BA423" s="4"/>
      <c r="BB423" s="4"/>
      <c r="BC423" s="4"/>
      <c r="BD423" s="4"/>
    </row>
    <row r="424" spans="50:56">
      <c r="AX424" s="4"/>
      <c r="AY424" s="4"/>
      <c r="AZ424" s="4"/>
      <c r="BA424" s="4"/>
      <c r="BB424" s="4"/>
      <c r="BC424" s="4"/>
      <c r="BD424" s="4"/>
    </row>
    <row r="425" spans="50:56">
      <c r="AX425" s="4"/>
      <c r="AY425" s="4"/>
      <c r="AZ425" s="4"/>
      <c r="BA425" s="4"/>
      <c r="BB425" s="4"/>
      <c r="BC425" s="4"/>
      <c r="BD425" s="4"/>
    </row>
    <row r="426" spans="50:56">
      <c r="AX426" s="4"/>
      <c r="AY426" s="4"/>
      <c r="AZ426" s="4"/>
      <c r="BA426" s="4"/>
      <c r="BB426" s="4"/>
      <c r="BC426" s="4"/>
      <c r="BD426" s="4"/>
    </row>
    <row r="427" spans="50:56">
      <c r="AX427" s="4"/>
      <c r="AY427" s="4"/>
      <c r="AZ427" s="4"/>
      <c r="BA427" s="4"/>
      <c r="BB427" s="4"/>
      <c r="BC427" s="4"/>
      <c r="BD427" s="4"/>
    </row>
    <row r="428" spans="50:56">
      <c r="AX428" s="4"/>
      <c r="AY428" s="4"/>
      <c r="AZ428" s="4"/>
      <c r="BA428" s="4"/>
      <c r="BB428" s="4"/>
      <c r="BC428" s="4"/>
      <c r="BD428" s="4"/>
    </row>
    <row r="429" spans="50:56">
      <c r="AX429" s="4"/>
      <c r="AY429" s="4"/>
      <c r="AZ429" s="4"/>
      <c r="BA429" s="4"/>
      <c r="BB429" s="4"/>
      <c r="BC429" s="4"/>
      <c r="BD429" s="4"/>
    </row>
    <row r="430" spans="50:56">
      <c r="AX430" s="4"/>
      <c r="AY430" s="4"/>
      <c r="AZ430" s="4"/>
      <c r="BA430" s="4"/>
      <c r="BB430" s="4"/>
      <c r="BC430" s="4"/>
      <c r="BD430" s="4"/>
    </row>
    <row r="431" spans="50:56">
      <c r="AX431" s="4"/>
      <c r="AY431" s="4"/>
      <c r="AZ431" s="4"/>
      <c r="BA431" s="4"/>
      <c r="BB431" s="4"/>
      <c r="BC431" s="4"/>
      <c r="BD431" s="4"/>
    </row>
    <row r="432" spans="50:56">
      <c r="AX432" s="4"/>
      <c r="AY432" s="4"/>
      <c r="AZ432" s="4"/>
      <c r="BA432" s="4"/>
      <c r="BB432" s="4"/>
      <c r="BC432" s="4"/>
      <c r="BD432" s="4"/>
    </row>
    <row r="433" spans="50:56">
      <c r="AX433" s="4"/>
      <c r="AY433" s="4"/>
      <c r="AZ433" s="4"/>
      <c r="BA433" s="4"/>
      <c r="BB433" s="4"/>
      <c r="BC433" s="4"/>
      <c r="BD433" s="4"/>
    </row>
    <row r="434" spans="50:56">
      <c r="AX434" s="4"/>
      <c r="AY434" s="4"/>
      <c r="AZ434" s="4"/>
      <c r="BA434" s="4"/>
      <c r="BB434" s="4"/>
      <c r="BC434" s="4"/>
      <c r="BD434" s="4"/>
    </row>
    <row r="435" spans="50:56">
      <c r="AX435" s="4"/>
      <c r="AY435" s="4"/>
      <c r="AZ435" s="4"/>
      <c r="BA435" s="4"/>
      <c r="BB435" s="4"/>
      <c r="BC435" s="4"/>
      <c r="BD435" s="4"/>
    </row>
    <row r="436" spans="50:56">
      <c r="AX436" s="4"/>
      <c r="AY436" s="4"/>
      <c r="AZ436" s="4"/>
      <c r="BA436" s="4"/>
      <c r="BB436" s="4"/>
      <c r="BC436" s="4"/>
      <c r="BD436" s="4"/>
    </row>
    <row r="437" spans="50:56">
      <c r="AX437" s="4"/>
      <c r="AY437" s="4"/>
      <c r="AZ437" s="4"/>
      <c r="BA437" s="4"/>
      <c r="BB437" s="4"/>
      <c r="BC437" s="4"/>
      <c r="BD437" s="4"/>
    </row>
    <row r="438" spans="50:56">
      <c r="AX438" s="4"/>
      <c r="AY438" s="4"/>
      <c r="AZ438" s="4"/>
      <c r="BA438" s="4"/>
      <c r="BB438" s="4"/>
      <c r="BC438" s="4"/>
      <c r="BD438" s="4"/>
    </row>
    <row r="439" spans="50:56">
      <c r="AX439" s="4"/>
      <c r="AY439" s="4"/>
      <c r="AZ439" s="4"/>
      <c r="BA439" s="4"/>
      <c r="BB439" s="4"/>
      <c r="BC439" s="4"/>
      <c r="BD439" s="4"/>
    </row>
    <row r="440" spans="50:56">
      <c r="AX440" s="4"/>
      <c r="AY440" s="4"/>
      <c r="AZ440" s="4"/>
      <c r="BA440" s="4"/>
      <c r="BB440" s="4"/>
      <c r="BC440" s="4"/>
      <c r="BD440" s="4"/>
    </row>
    <row r="441" spans="50:56">
      <c r="AX441" s="4"/>
      <c r="AY441" s="4"/>
      <c r="AZ441" s="4"/>
      <c r="BA441" s="4"/>
      <c r="BB441" s="4"/>
      <c r="BC441" s="4"/>
      <c r="BD441" s="4"/>
    </row>
    <row r="442" spans="50:56">
      <c r="AX442" s="4"/>
      <c r="AY442" s="4"/>
      <c r="AZ442" s="4"/>
      <c r="BA442" s="4"/>
      <c r="BB442" s="4"/>
      <c r="BC442" s="4"/>
      <c r="BD442" s="4"/>
    </row>
    <row r="443" spans="50:56">
      <c r="AX443" s="4"/>
      <c r="AY443" s="4"/>
      <c r="AZ443" s="4"/>
      <c r="BA443" s="4"/>
      <c r="BB443" s="4"/>
      <c r="BC443" s="4"/>
      <c r="BD443" s="4"/>
    </row>
    <row r="444" spans="50:56">
      <c r="AX444" s="4"/>
      <c r="AY444" s="4"/>
      <c r="AZ444" s="4"/>
      <c r="BA444" s="4"/>
      <c r="BB444" s="4"/>
      <c r="BC444" s="4"/>
      <c r="BD444" s="4"/>
    </row>
    <row r="445" spans="50:56">
      <c r="AX445" s="4"/>
      <c r="AY445" s="4"/>
      <c r="AZ445" s="4"/>
      <c r="BA445" s="4"/>
      <c r="BB445" s="4"/>
      <c r="BC445" s="4"/>
      <c r="BD445" s="4"/>
    </row>
    <row r="446" spans="50:56">
      <c r="AX446" s="4"/>
      <c r="AY446" s="4"/>
      <c r="AZ446" s="4"/>
      <c r="BA446" s="4"/>
      <c r="BB446" s="4"/>
      <c r="BC446" s="4"/>
      <c r="BD446" s="4"/>
    </row>
    <row r="447" spans="50:56">
      <c r="AX447" s="4"/>
      <c r="AY447" s="4"/>
      <c r="AZ447" s="4"/>
      <c r="BA447" s="4"/>
      <c r="BB447" s="4"/>
      <c r="BC447" s="4"/>
      <c r="BD447" s="4"/>
    </row>
    <row r="448" spans="50:56">
      <c r="AX448" s="4"/>
      <c r="AY448" s="4"/>
      <c r="AZ448" s="4"/>
      <c r="BA448" s="4"/>
      <c r="BB448" s="4"/>
      <c r="BC448" s="4"/>
      <c r="BD448" s="4"/>
    </row>
    <row r="449" spans="50:56">
      <c r="AX449" s="4"/>
      <c r="AY449" s="4"/>
      <c r="AZ449" s="4"/>
      <c r="BA449" s="4"/>
      <c r="BB449" s="4"/>
      <c r="BC449" s="4"/>
      <c r="BD449" s="4"/>
    </row>
    <row r="450" spans="50:56">
      <c r="AX450" s="4"/>
      <c r="AY450" s="4"/>
      <c r="AZ450" s="4"/>
      <c r="BA450" s="4"/>
      <c r="BB450" s="4"/>
      <c r="BC450" s="4"/>
      <c r="BD450" s="4"/>
    </row>
    <row r="451" spans="50:56">
      <c r="AX451" s="4"/>
      <c r="AY451" s="4"/>
      <c r="AZ451" s="4"/>
      <c r="BA451" s="4"/>
      <c r="BB451" s="4"/>
      <c r="BC451" s="4"/>
      <c r="BD451" s="4"/>
    </row>
    <row r="452" spans="50:56">
      <c r="AX452" s="4"/>
      <c r="AY452" s="4"/>
      <c r="AZ452" s="4"/>
      <c r="BA452" s="4"/>
      <c r="BB452" s="4"/>
      <c r="BC452" s="4"/>
      <c r="BD452" s="4"/>
    </row>
    <row r="453" spans="50:56">
      <c r="AX453" s="4"/>
      <c r="AY453" s="4"/>
      <c r="AZ453" s="4"/>
      <c r="BA453" s="4"/>
      <c r="BB453" s="4"/>
      <c r="BC453" s="4"/>
      <c r="BD453" s="4"/>
    </row>
    <row r="454" spans="50:56">
      <c r="AX454" s="4"/>
      <c r="AY454" s="4"/>
      <c r="AZ454" s="4"/>
      <c r="BA454" s="4"/>
      <c r="BB454" s="4"/>
      <c r="BC454" s="4"/>
      <c r="BD454" s="4"/>
    </row>
    <row r="455" spans="50:56">
      <c r="AX455" s="4"/>
      <c r="AY455" s="4"/>
      <c r="AZ455" s="4"/>
      <c r="BA455" s="4"/>
      <c r="BB455" s="4"/>
      <c r="BC455" s="4"/>
      <c r="BD455" s="4"/>
    </row>
    <row r="456" spans="50:56">
      <c r="AX456" s="4"/>
      <c r="AY456" s="4"/>
      <c r="AZ456" s="4"/>
      <c r="BA456" s="4"/>
      <c r="BB456" s="4"/>
      <c r="BC456" s="4"/>
      <c r="BD456" s="4"/>
    </row>
    <row r="457" spans="50:56">
      <c r="AX457" s="4"/>
      <c r="AY457" s="4"/>
      <c r="AZ457" s="4"/>
      <c r="BA457" s="4"/>
      <c r="BB457" s="4"/>
      <c r="BC457" s="4"/>
      <c r="BD457" s="4"/>
    </row>
    <row r="458" spans="50:56">
      <c r="AX458" s="4"/>
      <c r="AY458" s="4"/>
      <c r="AZ458" s="4"/>
      <c r="BA458" s="4"/>
      <c r="BB458" s="4"/>
      <c r="BC458" s="4"/>
      <c r="BD458" s="4"/>
    </row>
    <row r="459" spans="50:56">
      <c r="AX459" s="4"/>
      <c r="AY459" s="4"/>
      <c r="AZ459" s="4"/>
      <c r="BA459" s="4"/>
      <c r="BB459" s="4"/>
      <c r="BC459" s="4"/>
      <c r="BD459" s="4"/>
    </row>
    <row r="460" spans="50:56">
      <c r="AX460" s="4"/>
      <c r="AY460" s="4"/>
      <c r="AZ460" s="4"/>
      <c r="BA460" s="4"/>
      <c r="BB460" s="4"/>
      <c r="BC460" s="4"/>
      <c r="BD460" s="4"/>
    </row>
    <row r="461" spans="50:56">
      <c r="AX461" s="4"/>
      <c r="AY461" s="4"/>
      <c r="AZ461" s="4"/>
      <c r="BA461" s="4"/>
      <c r="BB461" s="4"/>
      <c r="BC461" s="4"/>
      <c r="BD461" s="4"/>
    </row>
    <row r="462" spans="50:56">
      <c r="AX462" s="4"/>
      <c r="AY462" s="4"/>
      <c r="AZ462" s="4"/>
      <c r="BA462" s="4"/>
      <c r="BB462" s="4"/>
      <c r="BC462" s="4"/>
      <c r="BD462" s="4"/>
    </row>
    <row r="463" spans="50:56">
      <c r="AX463" s="4"/>
      <c r="AY463" s="4"/>
      <c r="AZ463" s="4"/>
      <c r="BA463" s="4"/>
      <c r="BB463" s="4"/>
      <c r="BC463" s="4"/>
      <c r="BD463" s="4"/>
    </row>
    <row r="464" spans="50:56">
      <c r="AX464" s="4"/>
      <c r="AY464" s="4"/>
      <c r="AZ464" s="4"/>
      <c r="BA464" s="4"/>
      <c r="BB464" s="4"/>
      <c r="BC464" s="4"/>
      <c r="BD464" s="4"/>
    </row>
    <row r="465" spans="50:56">
      <c r="AX465" s="4"/>
      <c r="AY465" s="4"/>
      <c r="AZ465" s="4"/>
      <c r="BA465" s="4"/>
      <c r="BB465" s="4"/>
      <c r="BC465" s="4"/>
      <c r="BD465" s="4"/>
    </row>
    <row r="466" spans="50:56">
      <c r="AX466" s="4"/>
      <c r="AY466" s="4"/>
      <c r="AZ466" s="4"/>
      <c r="BA466" s="4"/>
      <c r="BB466" s="4"/>
      <c r="BC466" s="4"/>
      <c r="BD466" s="4"/>
    </row>
    <row r="467" spans="50:56">
      <c r="AX467" s="4"/>
      <c r="AY467" s="4"/>
      <c r="AZ467" s="4"/>
      <c r="BA467" s="4"/>
      <c r="BB467" s="4"/>
      <c r="BC467" s="4"/>
      <c r="BD467" s="4"/>
    </row>
    <row r="468" spans="50:56">
      <c r="AX468" s="4"/>
      <c r="AY468" s="4"/>
      <c r="AZ468" s="4"/>
      <c r="BA468" s="4"/>
      <c r="BB468" s="4"/>
      <c r="BC468" s="4"/>
      <c r="BD468" s="4"/>
    </row>
    <row r="469" spans="50:56">
      <c r="AX469" s="4"/>
      <c r="AY469" s="4"/>
      <c r="AZ469" s="4"/>
      <c r="BA469" s="4"/>
      <c r="BB469" s="4"/>
      <c r="BC469" s="4"/>
      <c r="BD469" s="4"/>
    </row>
    <row r="470" spans="50:56">
      <c r="AX470" s="4"/>
      <c r="AY470" s="4"/>
      <c r="AZ470" s="4"/>
      <c r="BA470" s="4"/>
      <c r="BB470" s="4"/>
      <c r="BC470" s="4"/>
      <c r="BD470" s="4"/>
    </row>
    <row r="471" spans="50:56">
      <c r="AX471" s="4"/>
      <c r="AY471" s="4"/>
      <c r="AZ471" s="4"/>
      <c r="BA471" s="4"/>
      <c r="BB471" s="4"/>
      <c r="BC471" s="4"/>
      <c r="BD471" s="4"/>
    </row>
    <row r="472" spans="50:56">
      <c r="AX472" s="4"/>
      <c r="AY472" s="4"/>
      <c r="AZ472" s="4"/>
      <c r="BA472" s="4"/>
      <c r="BB472" s="4"/>
      <c r="BC472" s="4"/>
      <c r="BD472" s="4"/>
    </row>
    <row r="473" spans="50:56">
      <c r="AX473" s="4"/>
      <c r="AY473" s="4"/>
      <c r="AZ473" s="4"/>
      <c r="BA473" s="4"/>
      <c r="BB473" s="4"/>
      <c r="BC473" s="4"/>
      <c r="BD473" s="4"/>
    </row>
    <row r="474" spans="50:56">
      <c r="AX474" s="4"/>
      <c r="AY474" s="4"/>
      <c r="AZ474" s="4"/>
      <c r="BA474" s="4"/>
      <c r="BB474" s="4"/>
      <c r="BC474" s="4"/>
      <c r="BD474" s="4"/>
    </row>
    <row r="475" spans="50:56">
      <c r="AX475" s="4"/>
      <c r="AY475" s="4"/>
      <c r="AZ475" s="4"/>
      <c r="BA475" s="4"/>
      <c r="BB475" s="4"/>
      <c r="BC475" s="4"/>
      <c r="BD475" s="4"/>
    </row>
    <row r="476" spans="50:56">
      <c r="AX476" s="4"/>
      <c r="AY476" s="4"/>
      <c r="AZ476" s="4"/>
      <c r="BA476" s="4"/>
      <c r="BB476" s="4"/>
      <c r="BC476" s="4"/>
      <c r="BD476" s="4"/>
    </row>
    <row r="477" spans="50:56">
      <c r="AX477" s="4"/>
      <c r="AY477" s="4"/>
      <c r="AZ477" s="4"/>
      <c r="BA477" s="4"/>
      <c r="BB477" s="4"/>
      <c r="BC477" s="4"/>
      <c r="BD477" s="4"/>
    </row>
    <row r="478" spans="50:56">
      <c r="AX478" s="4"/>
      <c r="AY478" s="4"/>
      <c r="AZ478" s="4"/>
      <c r="BA478" s="4"/>
      <c r="BB478" s="4"/>
      <c r="BC478" s="4"/>
      <c r="BD478" s="4"/>
    </row>
    <row r="479" spans="50:56">
      <c r="AX479" s="4"/>
      <c r="AY479" s="4"/>
      <c r="AZ479" s="4"/>
      <c r="BA479" s="4"/>
      <c r="BB479" s="4"/>
      <c r="BC479" s="4"/>
      <c r="BD479" s="4"/>
    </row>
    <row r="480" spans="50:56">
      <c r="AX480" s="4"/>
      <c r="AY480" s="4"/>
      <c r="AZ480" s="4"/>
      <c r="BA480" s="4"/>
      <c r="BB480" s="4"/>
      <c r="BC480" s="4"/>
      <c r="BD480" s="4"/>
    </row>
    <row r="481" spans="50:56">
      <c r="AX481" s="4"/>
      <c r="AY481" s="4"/>
      <c r="AZ481" s="4"/>
      <c r="BA481" s="4"/>
      <c r="BB481" s="4"/>
      <c r="BC481" s="4"/>
      <c r="BD481" s="4"/>
    </row>
    <row r="482" spans="50:56">
      <c r="AX482" s="4"/>
      <c r="AY482" s="4"/>
      <c r="AZ482" s="4"/>
      <c r="BA482" s="4"/>
      <c r="BB482" s="4"/>
      <c r="BC482" s="4"/>
      <c r="BD482" s="4"/>
    </row>
    <row r="483" spans="50:56">
      <c r="AX483" s="4"/>
      <c r="AY483" s="4"/>
      <c r="AZ483" s="4"/>
      <c r="BA483" s="4"/>
      <c r="BB483" s="4"/>
      <c r="BC483" s="4"/>
      <c r="BD483" s="4"/>
    </row>
    <row r="484" spans="50:56">
      <c r="AX484" s="4"/>
      <c r="AY484" s="4"/>
      <c r="AZ484" s="4"/>
      <c r="BA484" s="4"/>
      <c r="BB484" s="4"/>
      <c r="BC484" s="4"/>
      <c r="BD484" s="4"/>
    </row>
    <row r="485" spans="50:56">
      <c r="AX485" s="4"/>
      <c r="AY485" s="4"/>
      <c r="AZ485" s="4"/>
      <c r="BA485" s="4"/>
      <c r="BB485" s="4"/>
      <c r="BC485" s="4"/>
      <c r="BD485" s="4"/>
    </row>
    <row r="486" spans="50:56">
      <c r="AX486" s="4"/>
      <c r="AY486" s="4"/>
      <c r="AZ486" s="4"/>
      <c r="BA486" s="4"/>
      <c r="BB486" s="4"/>
      <c r="BC486" s="4"/>
      <c r="BD486" s="4"/>
    </row>
    <row r="487" spans="50:56">
      <c r="AX487" s="4"/>
      <c r="AY487" s="4"/>
      <c r="AZ487" s="4"/>
      <c r="BA487" s="4"/>
      <c r="BB487" s="4"/>
      <c r="BC487" s="4"/>
      <c r="BD487" s="4"/>
    </row>
    <row r="488" spans="50:56">
      <c r="AX488" s="4"/>
      <c r="AY488" s="4"/>
      <c r="AZ488" s="4"/>
      <c r="BA488" s="4"/>
      <c r="BB488" s="4"/>
      <c r="BC488" s="4"/>
      <c r="BD488" s="4"/>
    </row>
    <row r="489" spans="50:56">
      <c r="AX489" s="4"/>
      <c r="AY489" s="4"/>
      <c r="AZ489" s="4"/>
      <c r="BA489" s="4"/>
      <c r="BB489" s="4"/>
      <c r="BC489" s="4"/>
      <c r="BD489" s="4"/>
    </row>
    <row r="490" spans="50:56">
      <c r="AX490" s="4"/>
      <c r="AY490" s="4"/>
      <c r="AZ490" s="4"/>
      <c r="BA490" s="4"/>
      <c r="BB490" s="4"/>
      <c r="BC490" s="4"/>
      <c r="BD490" s="4"/>
    </row>
    <row r="491" spans="50:56">
      <c r="AX491" s="4"/>
      <c r="AY491" s="4"/>
      <c r="AZ491" s="4"/>
      <c r="BA491" s="4"/>
      <c r="BB491" s="4"/>
      <c r="BC491" s="4"/>
      <c r="BD491" s="4"/>
    </row>
    <row r="492" spans="50:56">
      <c r="AX492" s="4"/>
      <c r="AY492" s="4"/>
      <c r="AZ492" s="4"/>
      <c r="BA492" s="4"/>
      <c r="BB492" s="4"/>
      <c r="BC492" s="4"/>
      <c r="BD492" s="4"/>
    </row>
    <row r="493" spans="50:56">
      <c r="AX493" s="4"/>
      <c r="AY493" s="4"/>
      <c r="AZ493" s="4"/>
      <c r="BA493" s="4"/>
      <c r="BB493" s="4"/>
      <c r="BC493" s="4"/>
      <c r="BD493" s="4"/>
    </row>
    <row r="494" spans="50:56">
      <c r="AX494" s="4"/>
      <c r="AY494" s="4"/>
      <c r="AZ494" s="4"/>
      <c r="BA494" s="4"/>
      <c r="BB494" s="4"/>
      <c r="BC494" s="4"/>
      <c r="BD494" s="4"/>
    </row>
    <row r="495" spans="50:56">
      <c r="AX495" s="4"/>
      <c r="AY495" s="4"/>
      <c r="AZ495" s="4"/>
      <c r="BA495" s="4"/>
      <c r="BB495" s="4"/>
      <c r="BC495" s="4"/>
      <c r="BD495" s="4"/>
    </row>
    <row r="496" spans="50:56">
      <c r="AX496" s="4"/>
      <c r="AY496" s="4"/>
      <c r="AZ496" s="4"/>
      <c r="BA496" s="4"/>
      <c r="BB496" s="4"/>
      <c r="BC496" s="4"/>
      <c r="BD496" s="4"/>
    </row>
    <row r="497" spans="50:56">
      <c r="AX497" s="4"/>
      <c r="AY497" s="4"/>
      <c r="AZ497" s="4"/>
      <c r="BA497" s="4"/>
      <c r="BB497" s="4"/>
      <c r="BC497" s="4"/>
      <c r="BD497" s="4"/>
    </row>
    <row r="498" spans="50:56">
      <c r="AX498" s="4"/>
      <c r="AY498" s="4"/>
      <c r="AZ498" s="4"/>
      <c r="BA498" s="4"/>
      <c r="BB498" s="4"/>
      <c r="BC498" s="4"/>
      <c r="BD498" s="4"/>
    </row>
    <row r="499" spans="50:56">
      <c r="AX499" s="4"/>
      <c r="AY499" s="4"/>
      <c r="AZ499" s="4"/>
      <c r="BA499" s="4"/>
      <c r="BB499" s="4"/>
      <c r="BC499" s="4"/>
      <c r="BD499" s="4"/>
    </row>
    <row r="500" spans="50:56">
      <c r="AX500" s="4"/>
      <c r="AY500" s="4"/>
      <c r="AZ500" s="4"/>
      <c r="BA500" s="4"/>
      <c r="BB500" s="4"/>
      <c r="BC500" s="4"/>
      <c r="BD500" s="4"/>
    </row>
    <row r="501" spans="50:56">
      <c r="AX501" s="4"/>
      <c r="AY501" s="4"/>
      <c r="AZ501" s="4"/>
      <c r="BA501" s="4"/>
      <c r="BB501" s="4"/>
      <c r="BC501" s="4"/>
      <c r="BD501" s="4"/>
    </row>
    <row r="502" spans="50:56">
      <c r="AX502" s="4"/>
      <c r="AY502" s="4"/>
      <c r="AZ502" s="4"/>
      <c r="BA502" s="4"/>
      <c r="BB502" s="4"/>
      <c r="BC502" s="4"/>
      <c r="BD502" s="4"/>
    </row>
    <row r="503" spans="50:56">
      <c r="AX503" s="4"/>
      <c r="AY503" s="4"/>
      <c r="AZ503" s="4"/>
      <c r="BA503" s="4"/>
      <c r="BB503" s="4"/>
      <c r="BC503" s="4"/>
      <c r="BD503" s="4"/>
    </row>
    <row r="504" spans="50:56">
      <c r="AX504" s="4"/>
      <c r="AY504" s="4"/>
      <c r="AZ504" s="4"/>
      <c r="BA504" s="4"/>
      <c r="BB504" s="4"/>
      <c r="BC504" s="4"/>
      <c r="BD504" s="4"/>
    </row>
    <row r="505" spans="50:56">
      <c r="AX505" s="4"/>
      <c r="AY505" s="4"/>
      <c r="AZ505" s="4"/>
      <c r="BA505" s="4"/>
      <c r="BB505" s="4"/>
      <c r="BC505" s="4"/>
      <c r="BD505" s="4"/>
    </row>
    <row r="506" spans="50:56">
      <c r="AX506" s="4"/>
      <c r="AY506" s="4"/>
      <c r="AZ506" s="4"/>
      <c r="BA506" s="4"/>
      <c r="BB506" s="4"/>
      <c r="BC506" s="4"/>
      <c r="BD506" s="4"/>
    </row>
    <row r="507" spans="50:56">
      <c r="AX507" s="4"/>
      <c r="AY507" s="4"/>
      <c r="AZ507" s="4"/>
      <c r="BA507" s="4"/>
      <c r="BB507" s="4"/>
      <c r="BC507" s="4"/>
      <c r="BD507" s="4"/>
    </row>
    <row r="508" spans="50:56">
      <c r="AX508" s="4"/>
      <c r="AY508" s="4"/>
      <c r="AZ508" s="4"/>
      <c r="BA508" s="4"/>
      <c r="BB508" s="4"/>
      <c r="BC508" s="4"/>
      <c r="BD508" s="4"/>
    </row>
    <row r="509" spans="50:56">
      <c r="AX509" s="4"/>
      <c r="AY509" s="4"/>
      <c r="AZ509" s="4"/>
      <c r="BA509" s="4"/>
      <c r="BB509" s="4"/>
      <c r="BC509" s="4"/>
      <c r="BD509" s="4"/>
    </row>
    <row r="510" spans="50:56">
      <c r="AX510" s="4"/>
      <c r="AY510" s="4"/>
      <c r="AZ510" s="4"/>
      <c r="BA510" s="4"/>
      <c r="BB510" s="4"/>
      <c r="BC510" s="4"/>
      <c r="BD510" s="4"/>
    </row>
    <row r="511" spans="50:56">
      <c r="AX511" s="4"/>
      <c r="AY511" s="4"/>
      <c r="AZ511" s="4"/>
      <c r="BA511" s="4"/>
      <c r="BB511" s="4"/>
      <c r="BC511" s="4"/>
      <c r="BD511" s="4"/>
    </row>
    <row r="512" spans="50:56">
      <c r="AX512" s="4"/>
      <c r="AY512" s="4"/>
      <c r="AZ512" s="4"/>
      <c r="BA512" s="4"/>
      <c r="BB512" s="4"/>
      <c r="BC512" s="4"/>
      <c r="BD512" s="4"/>
    </row>
    <row r="513" spans="50:56">
      <c r="AX513" s="4"/>
      <c r="AY513" s="4"/>
      <c r="AZ513" s="4"/>
      <c r="BA513" s="4"/>
      <c r="BB513" s="4"/>
      <c r="BC513" s="4"/>
      <c r="BD513" s="4"/>
    </row>
    <row r="514" spans="50:56">
      <c r="AX514" s="4"/>
      <c r="AY514" s="4"/>
      <c r="AZ514" s="4"/>
      <c r="BA514" s="4"/>
      <c r="BB514" s="4"/>
      <c r="BC514" s="4"/>
      <c r="BD514" s="4"/>
    </row>
    <row r="515" spans="50:56">
      <c r="AX515" s="4"/>
      <c r="AY515" s="4"/>
      <c r="AZ515" s="4"/>
      <c r="BA515" s="4"/>
      <c r="BB515" s="4"/>
      <c r="BC515" s="4"/>
      <c r="BD515" s="4"/>
    </row>
    <row r="516" spans="50:56">
      <c r="AX516" s="4"/>
      <c r="AY516" s="4"/>
      <c r="AZ516" s="4"/>
      <c r="BA516" s="4"/>
      <c r="BB516" s="4"/>
      <c r="BC516" s="4"/>
      <c r="BD516" s="4"/>
    </row>
    <row r="517" spans="50:56">
      <c r="AX517" s="4"/>
      <c r="AY517" s="4"/>
      <c r="AZ517" s="4"/>
      <c r="BA517" s="4"/>
      <c r="BB517" s="4"/>
      <c r="BC517" s="4"/>
      <c r="BD517" s="4"/>
    </row>
    <row r="518" spans="50:56">
      <c r="AX518" s="4"/>
      <c r="AY518" s="4"/>
      <c r="AZ518" s="4"/>
      <c r="BA518" s="4"/>
      <c r="BB518" s="4"/>
      <c r="BC518" s="4"/>
      <c r="BD518" s="4"/>
    </row>
    <row r="519" spans="50:56">
      <c r="AX519" s="4"/>
      <c r="AY519" s="4"/>
      <c r="AZ519" s="4"/>
      <c r="BA519" s="4"/>
      <c r="BB519" s="4"/>
      <c r="BC519" s="4"/>
      <c r="BD519" s="4"/>
    </row>
    <row r="520" spans="50:56">
      <c r="AX520" s="4"/>
      <c r="AY520" s="4"/>
      <c r="AZ520" s="4"/>
      <c r="BA520" s="4"/>
      <c r="BB520" s="4"/>
      <c r="BC520" s="4"/>
      <c r="BD520" s="4"/>
    </row>
    <row r="521" spans="50:56">
      <c r="AX521" s="4"/>
      <c r="AY521" s="4"/>
      <c r="AZ521" s="4"/>
      <c r="BA521" s="4"/>
      <c r="BB521" s="4"/>
      <c r="BC521" s="4"/>
      <c r="BD521" s="4"/>
    </row>
    <row r="522" spans="50:56">
      <c r="AX522" s="4"/>
      <c r="AY522" s="4"/>
      <c r="AZ522" s="4"/>
      <c r="BA522" s="4"/>
      <c r="BB522" s="4"/>
      <c r="BC522" s="4"/>
      <c r="BD522" s="4"/>
    </row>
    <row r="523" spans="50:56">
      <c r="AX523" s="4"/>
      <c r="AY523" s="4"/>
      <c r="AZ523" s="4"/>
      <c r="BA523" s="4"/>
      <c r="BB523" s="4"/>
      <c r="BC523" s="4"/>
      <c r="BD523" s="4"/>
    </row>
    <row r="524" spans="50:56">
      <c r="AX524" s="4"/>
      <c r="AY524" s="4"/>
      <c r="AZ524" s="4"/>
      <c r="BA524" s="4"/>
      <c r="BB524" s="4"/>
      <c r="BC524" s="4"/>
      <c r="BD524" s="4"/>
    </row>
    <row r="525" spans="50:56">
      <c r="AX525" s="4"/>
      <c r="AY525" s="4"/>
      <c r="AZ525" s="4"/>
      <c r="BA525" s="4"/>
      <c r="BB525" s="4"/>
      <c r="BC525" s="4"/>
      <c r="BD525" s="4"/>
    </row>
    <row r="526" spans="50:56">
      <c r="AX526" s="4"/>
      <c r="AY526" s="4"/>
      <c r="AZ526" s="4"/>
      <c r="BA526" s="4"/>
      <c r="BB526" s="4"/>
      <c r="BC526" s="4"/>
      <c r="BD526" s="4"/>
    </row>
    <row r="527" spans="50:56">
      <c r="AX527" s="4"/>
      <c r="AY527" s="4"/>
      <c r="AZ527" s="4"/>
      <c r="BA527" s="4"/>
      <c r="BB527" s="4"/>
      <c r="BC527" s="4"/>
      <c r="BD527" s="4"/>
    </row>
    <row r="528" spans="50:56">
      <c r="AX528" s="4"/>
      <c r="AY528" s="4"/>
      <c r="AZ528" s="4"/>
      <c r="BA528" s="4"/>
      <c r="BB528" s="4"/>
      <c r="BC528" s="4"/>
      <c r="BD528" s="4"/>
    </row>
    <row r="529" spans="50:56">
      <c r="AX529" s="4"/>
      <c r="AY529" s="4"/>
      <c r="AZ529" s="4"/>
      <c r="BA529" s="4"/>
      <c r="BB529" s="4"/>
      <c r="BC529" s="4"/>
      <c r="BD529" s="4"/>
    </row>
    <row r="530" spans="50:56">
      <c r="AX530" s="4"/>
      <c r="AY530" s="4"/>
      <c r="AZ530" s="4"/>
      <c r="BA530" s="4"/>
      <c r="BB530" s="4"/>
      <c r="BC530" s="4"/>
      <c r="BD530" s="4"/>
    </row>
    <row r="531" spans="50:56">
      <c r="AX531" s="4"/>
      <c r="AY531" s="4"/>
      <c r="AZ531" s="4"/>
      <c r="BA531" s="4"/>
      <c r="BB531" s="4"/>
      <c r="BC531" s="4"/>
      <c r="BD531" s="4"/>
    </row>
    <row r="532" spans="50:56">
      <c r="AX532" s="4"/>
      <c r="AY532" s="4"/>
      <c r="AZ532" s="4"/>
      <c r="BA532" s="4"/>
      <c r="BB532" s="4"/>
      <c r="BC532" s="4"/>
      <c r="BD532" s="4"/>
    </row>
    <row r="533" spans="50:56">
      <c r="AX533" s="4"/>
      <c r="AY533" s="4"/>
      <c r="AZ533" s="4"/>
      <c r="BA533" s="4"/>
      <c r="BB533" s="4"/>
      <c r="BC533" s="4"/>
      <c r="BD533" s="4"/>
    </row>
    <row r="534" spans="50:56">
      <c r="AX534" s="4"/>
      <c r="AY534" s="4"/>
      <c r="AZ534" s="4"/>
      <c r="BA534" s="4"/>
      <c r="BB534" s="4"/>
      <c r="BC534" s="4"/>
      <c r="BD534" s="4"/>
    </row>
    <row r="535" spans="50:56">
      <c r="AX535" s="4"/>
      <c r="AY535" s="4"/>
      <c r="AZ535" s="4"/>
      <c r="BA535" s="4"/>
      <c r="BB535" s="4"/>
      <c r="BC535" s="4"/>
      <c r="BD535" s="4"/>
    </row>
    <row r="536" spans="50:56">
      <c r="AX536" s="4"/>
      <c r="AY536" s="4"/>
      <c r="AZ536" s="4"/>
      <c r="BA536" s="4"/>
      <c r="BB536" s="4"/>
      <c r="BC536" s="4"/>
      <c r="BD536" s="4"/>
    </row>
    <row r="537" spans="50:56">
      <c r="AX537" s="4"/>
      <c r="AY537" s="4"/>
      <c r="AZ537" s="4"/>
      <c r="BA537" s="4"/>
      <c r="BB537" s="4"/>
      <c r="BC537" s="4"/>
      <c r="BD537" s="4"/>
    </row>
    <row r="538" spans="50:56">
      <c r="AX538" s="4"/>
      <c r="AY538" s="4"/>
      <c r="AZ538" s="4"/>
      <c r="BA538" s="4"/>
      <c r="BB538" s="4"/>
      <c r="BC538" s="4"/>
      <c r="BD538" s="4"/>
    </row>
    <row r="539" spans="50:56">
      <c r="AX539" s="4"/>
      <c r="AY539" s="4"/>
      <c r="AZ539" s="4"/>
      <c r="BA539" s="4"/>
      <c r="BB539" s="4"/>
      <c r="BC539" s="4"/>
      <c r="BD539" s="4"/>
    </row>
    <row r="540" spans="50:56">
      <c r="AX540" s="4"/>
      <c r="AY540" s="4"/>
      <c r="AZ540" s="4"/>
      <c r="BA540" s="4"/>
      <c r="BB540" s="4"/>
      <c r="BC540" s="4"/>
      <c r="BD540" s="4"/>
    </row>
    <row r="541" spans="50:56">
      <c r="AX541" s="4"/>
      <c r="AY541" s="4"/>
      <c r="AZ541" s="4"/>
      <c r="BA541" s="4"/>
      <c r="BB541" s="4"/>
      <c r="BC541" s="4"/>
      <c r="BD541" s="4"/>
    </row>
    <row r="542" spans="50:56">
      <c r="AX542" s="4"/>
      <c r="AY542" s="4"/>
      <c r="AZ542" s="4"/>
      <c r="BA542" s="4"/>
      <c r="BB542" s="4"/>
      <c r="BC542" s="4"/>
      <c r="BD542" s="4"/>
    </row>
    <row r="543" spans="50:56">
      <c r="AX543" s="4"/>
      <c r="AY543" s="4"/>
      <c r="AZ543" s="4"/>
      <c r="BA543" s="4"/>
      <c r="BB543" s="4"/>
      <c r="BC543" s="4"/>
      <c r="BD543" s="4"/>
    </row>
    <row r="544" spans="50:56">
      <c r="AX544" s="4"/>
      <c r="AY544" s="4"/>
      <c r="AZ544" s="4"/>
      <c r="BA544" s="4"/>
      <c r="BB544" s="4"/>
      <c r="BC544" s="4"/>
      <c r="BD544" s="4"/>
    </row>
    <row r="545" spans="50:56">
      <c r="AX545" s="4"/>
      <c r="AY545" s="4"/>
      <c r="AZ545" s="4"/>
      <c r="BA545" s="4"/>
      <c r="BB545" s="4"/>
      <c r="BC545" s="4"/>
      <c r="BD545" s="4"/>
    </row>
    <row r="546" spans="50:56">
      <c r="AX546" s="4"/>
      <c r="AY546" s="4"/>
      <c r="AZ546" s="4"/>
      <c r="BA546" s="4"/>
      <c r="BB546" s="4"/>
      <c r="BC546" s="4"/>
      <c r="BD546" s="4"/>
    </row>
    <row r="547" spans="50:56">
      <c r="AX547" s="4"/>
      <c r="AY547" s="4"/>
      <c r="AZ547" s="4"/>
      <c r="BA547" s="4"/>
      <c r="BB547" s="4"/>
      <c r="BC547" s="4"/>
      <c r="BD547" s="4"/>
    </row>
    <row r="548" spans="50:56">
      <c r="AX548" s="4"/>
      <c r="AY548" s="4"/>
      <c r="AZ548" s="4"/>
      <c r="BA548" s="4"/>
      <c r="BB548" s="4"/>
      <c r="BC548" s="4"/>
      <c r="BD548" s="4"/>
    </row>
    <row r="549" spans="50:56">
      <c r="AX549" s="4"/>
      <c r="AY549" s="4"/>
      <c r="AZ549" s="4"/>
      <c r="BA549" s="4"/>
      <c r="BB549" s="4"/>
      <c r="BC549" s="4"/>
      <c r="BD549" s="4"/>
    </row>
    <row r="550" spans="50:56">
      <c r="AX550" s="4"/>
      <c r="AY550" s="4"/>
      <c r="AZ550" s="4"/>
      <c r="BA550" s="4"/>
      <c r="BB550" s="4"/>
      <c r="BC550" s="4"/>
      <c r="BD550" s="4"/>
    </row>
    <row r="551" spans="50:56">
      <c r="AX551" s="4"/>
      <c r="AY551" s="4"/>
      <c r="AZ551" s="4"/>
      <c r="BA551" s="4"/>
      <c r="BB551" s="4"/>
      <c r="BC551" s="4"/>
      <c r="BD551" s="4"/>
    </row>
    <row r="552" spans="50:56">
      <c r="AX552" s="4"/>
      <c r="AY552" s="4"/>
      <c r="AZ552" s="4"/>
      <c r="BA552" s="4"/>
      <c r="BB552" s="4"/>
      <c r="BC552" s="4"/>
      <c r="BD552" s="4"/>
    </row>
    <row r="553" spans="50:56">
      <c r="AX553" s="4"/>
      <c r="AY553" s="4"/>
      <c r="AZ553" s="4"/>
      <c r="BA553" s="4"/>
      <c r="BB553" s="4"/>
      <c r="BC553" s="4"/>
      <c r="BD553" s="4"/>
    </row>
    <row r="554" spans="50:56">
      <c r="AX554" s="4"/>
      <c r="AY554" s="4"/>
      <c r="AZ554" s="4"/>
      <c r="BA554" s="4"/>
      <c r="BB554" s="4"/>
      <c r="BC554" s="4"/>
      <c r="BD554" s="4"/>
    </row>
    <row r="555" spans="50:56">
      <c r="AX555" s="4"/>
      <c r="AY555" s="4"/>
      <c r="AZ555" s="4"/>
      <c r="BA555" s="4"/>
      <c r="BB555" s="4"/>
      <c r="BC555" s="4"/>
      <c r="BD555" s="4"/>
    </row>
    <row r="556" spans="50:56">
      <c r="AX556" s="4"/>
      <c r="AY556" s="4"/>
      <c r="AZ556" s="4"/>
      <c r="BA556" s="4"/>
      <c r="BB556" s="4"/>
      <c r="BC556" s="4"/>
      <c r="BD556" s="4"/>
    </row>
    <row r="557" spans="50:56">
      <c r="AX557" s="4"/>
      <c r="AY557" s="4"/>
      <c r="AZ557" s="4"/>
      <c r="BA557" s="4"/>
      <c r="BB557" s="4"/>
      <c r="BC557" s="4"/>
      <c r="BD557" s="4"/>
    </row>
    <row r="558" spans="50:56">
      <c r="AX558" s="4"/>
      <c r="AY558" s="4"/>
      <c r="AZ558" s="4"/>
      <c r="BA558" s="4"/>
      <c r="BB558" s="4"/>
      <c r="BC558" s="4"/>
      <c r="BD558" s="4"/>
    </row>
    <row r="559" spans="50:56">
      <c r="AX559" s="4"/>
      <c r="AY559" s="4"/>
      <c r="AZ559" s="4"/>
      <c r="BA559" s="4"/>
      <c r="BB559" s="4"/>
      <c r="BC559" s="4"/>
      <c r="BD559" s="4"/>
    </row>
    <row r="560" spans="50:56">
      <c r="AX560" s="4"/>
      <c r="AY560" s="4"/>
      <c r="AZ560" s="4"/>
      <c r="BA560" s="4"/>
      <c r="BB560" s="4"/>
      <c r="BC560" s="4"/>
      <c r="BD560" s="4"/>
    </row>
    <row r="561" spans="50:56">
      <c r="AX561" s="4"/>
      <c r="AY561" s="4"/>
      <c r="AZ561" s="4"/>
      <c r="BA561" s="4"/>
      <c r="BB561" s="4"/>
      <c r="BC561" s="4"/>
      <c r="BD561" s="4"/>
    </row>
    <row r="562" spans="50:56">
      <c r="AX562" s="4"/>
      <c r="AY562" s="4"/>
      <c r="AZ562" s="4"/>
      <c r="BA562" s="4"/>
      <c r="BB562" s="4"/>
      <c r="BC562" s="4"/>
      <c r="BD562" s="4"/>
    </row>
    <row r="563" spans="50:56">
      <c r="AX563" s="4"/>
      <c r="AY563" s="4"/>
      <c r="AZ563" s="4"/>
      <c r="BA563" s="4"/>
      <c r="BB563" s="4"/>
      <c r="BC563" s="4"/>
      <c r="BD563" s="4"/>
    </row>
    <row r="564" spans="50:56">
      <c r="AX564" s="4"/>
      <c r="AY564" s="4"/>
      <c r="AZ564" s="4"/>
      <c r="BA564" s="4"/>
      <c r="BB564" s="4"/>
      <c r="BC564" s="4"/>
      <c r="BD564" s="4"/>
    </row>
    <row r="565" spans="50:56">
      <c r="AX565" s="4"/>
      <c r="AY565" s="4"/>
      <c r="AZ565" s="4"/>
      <c r="BA565" s="4"/>
      <c r="BB565" s="4"/>
      <c r="BC565" s="4"/>
      <c r="BD565" s="4"/>
    </row>
    <row r="566" spans="50:56">
      <c r="AX566" s="4"/>
      <c r="AY566" s="4"/>
      <c r="AZ566" s="4"/>
      <c r="BA566" s="4"/>
      <c r="BB566" s="4"/>
      <c r="BC566" s="4"/>
      <c r="BD566" s="4"/>
    </row>
    <row r="567" spans="50:56">
      <c r="AX567" s="4"/>
      <c r="AY567" s="4"/>
      <c r="AZ567" s="4"/>
      <c r="BA567" s="4"/>
      <c r="BB567" s="4"/>
      <c r="BC567" s="4"/>
      <c r="BD567" s="4"/>
    </row>
    <row r="568" spans="50:56">
      <c r="AX568" s="4"/>
      <c r="AY568" s="4"/>
      <c r="AZ568" s="4"/>
      <c r="BA568" s="4"/>
      <c r="BB568" s="4"/>
      <c r="BC568" s="4"/>
      <c r="BD568" s="4"/>
    </row>
    <row r="569" spans="50:56">
      <c r="AX569" s="4"/>
      <c r="AY569" s="4"/>
      <c r="AZ569" s="4"/>
      <c r="BA569" s="4"/>
      <c r="BB569" s="4"/>
      <c r="BC569" s="4"/>
      <c r="BD569" s="4"/>
    </row>
    <row r="570" spans="50:56">
      <c r="AX570" s="4"/>
      <c r="AY570" s="4"/>
      <c r="AZ570" s="4"/>
      <c r="BA570" s="4"/>
      <c r="BB570" s="4"/>
      <c r="BC570" s="4"/>
      <c r="BD570" s="4"/>
    </row>
    <row r="571" spans="50:56">
      <c r="AX571" s="4"/>
      <c r="AY571" s="4"/>
      <c r="AZ571" s="4"/>
      <c r="BA571" s="4"/>
      <c r="BB571" s="4"/>
      <c r="BC571" s="4"/>
      <c r="BD571" s="4"/>
    </row>
    <row r="572" spans="50:56">
      <c r="AX572" s="4"/>
      <c r="AY572" s="4"/>
      <c r="AZ572" s="4"/>
      <c r="BA572" s="4"/>
      <c r="BB572" s="4"/>
      <c r="BC572" s="4"/>
      <c r="BD572" s="4"/>
    </row>
    <row r="573" spans="50:56">
      <c r="AX573" s="4"/>
      <c r="AY573" s="4"/>
      <c r="AZ573" s="4"/>
      <c r="BA573" s="4"/>
      <c r="BB573" s="4"/>
      <c r="BC573" s="4"/>
      <c r="BD573" s="4"/>
    </row>
    <row r="574" spans="50:56">
      <c r="AX574" s="4"/>
      <c r="AY574" s="4"/>
      <c r="AZ574" s="4"/>
      <c r="BA574" s="4"/>
      <c r="BB574" s="4"/>
      <c r="BC574" s="4"/>
      <c r="BD574" s="4"/>
    </row>
    <row r="575" spans="50:56">
      <c r="AX575" s="4"/>
      <c r="AY575" s="4"/>
      <c r="AZ575" s="4"/>
      <c r="BA575" s="4"/>
      <c r="BB575" s="4"/>
      <c r="BC575" s="4"/>
      <c r="BD575" s="4"/>
    </row>
    <row r="576" spans="50:56">
      <c r="AX576" s="4"/>
      <c r="AY576" s="4"/>
      <c r="AZ576" s="4"/>
      <c r="BA576" s="4"/>
      <c r="BB576" s="4"/>
      <c r="BC576" s="4"/>
      <c r="BD576" s="4"/>
    </row>
    <row r="577" spans="50:56">
      <c r="AX577" s="4"/>
      <c r="AY577" s="4"/>
      <c r="AZ577" s="4"/>
      <c r="BA577" s="4"/>
      <c r="BB577" s="4"/>
      <c r="BC577" s="4"/>
      <c r="BD577" s="4"/>
    </row>
    <row r="578" spans="50:56">
      <c r="AX578" s="4"/>
      <c r="AY578" s="4"/>
      <c r="AZ578" s="4"/>
      <c r="BA578" s="4"/>
      <c r="BB578" s="4"/>
      <c r="BC578" s="4"/>
      <c r="BD578" s="4"/>
    </row>
    <row r="579" spans="50:56">
      <c r="AX579" s="4"/>
      <c r="AY579" s="4"/>
      <c r="AZ579" s="4"/>
      <c r="BA579" s="4"/>
      <c r="BB579" s="4"/>
      <c r="BC579" s="4"/>
      <c r="BD579" s="4"/>
    </row>
    <row r="580" spans="50:56">
      <c r="AX580" s="4"/>
      <c r="AY580" s="4"/>
      <c r="AZ580" s="4"/>
      <c r="BA580" s="4"/>
      <c r="BB580" s="4"/>
      <c r="BC580" s="4"/>
      <c r="BD580" s="4"/>
    </row>
    <row r="581" spans="50:56">
      <c r="AX581" s="4"/>
      <c r="AY581" s="4"/>
      <c r="AZ581" s="4"/>
      <c r="BA581" s="4"/>
      <c r="BB581" s="4"/>
      <c r="BC581" s="4"/>
      <c r="BD581" s="4"/>
    </row>
    <row r="582" spans="50:56">
      <c r="AX582" s="4"/>
      <c r="AY582" s="4"/>
      <c r="AZ582" s="4"/>
      <c r="BA582" s="4"/>
      <c r="BB582" s="4"/>
      <c r="BC582" s="4"/>
      <c r="BD582" s="4"/>
    </row>
    <row r="583" spans="50:56">
      <c r="AX583" s="4"/>
      <c r="AY583" s="4"/>
      <c r="AZ583" s="4"/>
      <c r="BA583" s="4"/>
      <c r="BB583" s="4"/>
      <c r="BC583" s="4"/>
      <c r="BD583" s="4"/>
    </row>
    <row r="584" spans="50:56">
      <c r="AX584" s="4"/>
      <c r="AY584" s="4"/>
      <c r="AZ584" s="4"/>
      <c r="BA584" s="4"/>
      <c r="BB584" s="4"/>
      <c r="BC584" s="4"/>
      <c r="BD584" s="4"/>
    </row>
    <row r="585" spans="50:56">
      <c r="AX585" s="4"/>
      <c r="AY585" s="4"/>
      <c r="AZ585" s="4"/>
      <c r="BA585" s="4"/>
      <c r="BB585" s="4"/>
      <c r="BC585" s="4"/>
      <c r="BD585" s="4"/>
    </row>
    <row r="586" spans="50:56">
      <c r="AX586" s="4"/>
      <c r="AY586" s="4"/>
      <c r="AZ586" s="4"/>
      <c r="BA586" s="4"/>
      <c r="BB586" s="4"/>
      <c r="BC586" s="4"/>
      <c r="BD586" s="4"/>
    </row>
    <row r="587" spans="50:56">
      <c r="AX587" s="4"/>
      <c r="AY587" s="4"/>
      <c r="AZ587" s="4"/>
      <c r="BA587" s="4"/>
      <c r="BB587" s="4"/>
      <c r="BC587" s="4"/>
      <c r="BD587" s="4"/>
    </row>
    <row r="588" spans="50:56">
      <c r="AX588" s="4"/>
      <c r="AY588" s="4"/>
      <c r="AZ588" s="4"/>
      <c r="BA588" s="4"/>
      <c r="BB588" s="4"/>
      <c r="BC588" s="4"/>
      <c r="BD588" s="4"/>
    </row>
    <row r="589" spans="50:56">
      <c r="AX589" s="4"/>
      <c r="AY589" s="4"/>
      <c r="AZ589" s="4"/>
      <c r="BA589" s="4"/>
      <c r="BB589" s="4"/>
      <c r="BC589" s="4"/>
      <c r="BD589" s="4"/>
    </row>
    <row r="590" spans="50:56">
      <c r="AX590" s="4"/>
      <c r="AY590" s="4"/>
      <c r="AZ590" s="4"/>
      <c r="BA590" s="4"/>
      <c r="BB590" s="4"/>
      <c r="BC590" s="4"/>
      <c r="BD590" s="4"/>
    </row>
    <row r="591" spans="50:56">
      <c r="AX591" s="4"/>
      <c r="AY591" s="4"/>
      <c r="AZ591" s="4"/>
      <c r="BA591" s="4"/>
      <c r="BB591" s="4"/>
      <c r="BC591" s="4"/>
      <c r="BD591" s="4"/>
    </row>
    <row r="592" spans="50:56">
      <c r="AX592" s="4"/>
      <c r="AY592" s="4"/>
      <c r="AZ592" s="4"/>
      <c r="BA592" s="4"/>
      <c r="BB592" s="4"/>
      <c r="BC592" s="4"/>
      <c r="BD592" s="4"/>
    </row>
    <row r="593" spans="50:56">
      <c r="AX593" s="4"/>
      <c r="AY593" s="4"/>
      <c r="AZ593" s="4"/>
      <c r="BA593" s="4"/>
      <c r="BB593" s="4"/>
      <c r="BC593" s="4"/>
      <c r="BD593" s="4"/>
    </row>
    <row r="594" spans="50:56">
      <c r="AX594" s="4"/>
      <c r="AY594" s="4"/>
      <c r="AZ594" s="4"/>
      <c r="BA594" s="4"/>
      <c r="BB594" s="4"/>
      <c r="BC594" s="4"/>
      <c r="BD594" s="4"/>
    </row>
    <row r="595" spans="50:56">
      <c r="AX595" s="4"/>
      <c r="AY595" s="4"/>
      <c r="AZ595" s="4"/>
      <c r="BA595" s="4"/>
      <c r="BB595" s="4"/>
      <c r="BC595" s="4"/>
      <c r="BD595" s="4"/>
    </row>
    <row r="596" spans="50:56">
      <c r="AX596" s="4"/>
      <c r="AY596" s="4"/>
      <c r="AZ596" s="4"/>
      <c r="BA596" s="4"/>
      <c r="BB596" s="4"/>
      <c r="BC596" s="4"/>
      <c r="BD596" s="4"/>
    </row>
    <row r="597" spans="50:56">
      <c r="AX597" s="4"/>
      <c r="AY597" s="4"/>
      <c r="AZ597" s="4"/>
      <c r="BA597" s="4"/>
      <c r="BB597" s="4"/>
      <c r="BC597" s="4"/>
      <c r="BD597" s="4"/>
    </row>
    <row r="598" spans="50:56">
      <c r="AX598" s="4"/>
      <c r="AY598" s="4"/>
      <c r="AZ598" s="4"/>
      <c r="BA598" s="4"/>
      <c r="BB598" s="4"/>
      <c r="BC598" s="4"/>
      <c r="BD598" s="4"/>
    </row>
    <row r="599" spans="50:56">
      <c r="AX599" s="4"/>
      <c r="AY599" s="4"/>
      <c r="AZ599" s="4"/>
      <c r="BA599" s="4"/>
      <c r="BB599" s="4"/>
      <c r="BC599" s="4"/>
      <c r="BD599" s="4"/>
    </row>
    <row r="600" spans="50:56">
      <c r="AX600" s="4"/>
      <c r="AY600" s="4"/>
      <c r="AZ600" s="4"/>
      <c r="BA600" s="4"/>
      <c r="BB600" s="4"/>
      <c r="BC600" s="4"/>
      <c r="BD600" s="4"/>
    </row>
    <row r="601" spans="50:56">
      <c r="AX601" s="4"/>
      <c r="AY601" s="4"/>
      <c r="AZ601" s="4"/>
      <c r="BA601" s="4"/>
      <c r="BB601" s="4"/>
      <c r="BC601" s="4"/>
      <c r="BD601" s="4"/>
    </row>
    <row r="602" spans="50:56">
      <c r="AX602" s="4"/>
      <c r="AY602" s="4"/>
      <c r="AZ602" s="4"/>
      <c r="BA602" s="4"/>
      <c r="BB602" s="4"/>
      <c r="BC602" s="4"/>
      <c r="BD602" s="4"/>
    </row>
    <row r="603" spans="50:56">
      <c r="AX603" s="4"/>
      <c r="AY603" s="4"/>
      <c r="AZ603" s="4"/>
      <c r="BA603" s="4"/>
      <c r="BB603" s="4"/>
      <c r="BC603" s="4"/>
      <c r="BD603" s="4"/>
    </row>
    <row r="604" spans="50:56">
      <c r="AX604" s="4"/>
      <c r="AY604" s="4"/>
      <c r="AZ604" s="4"/>
      <c r="BA604" s="4"/>
      <c r="BB604" s="4"/>
      <c r="BC604" s="4"/>
      <c r="BD604" s="4"/>
    </row>
    <row r="605" spans="50:56">
      <c r="AX605" s="4"/>
      <c r="AY605" s="4"/>
      <c r="AZ605" s="4"/>
      <c r="BA605" s="4"/>
      <c r="BB605" s="4"/>
      <c r="BC605" s="4"/>
      <c r="BD605" s="4"/>
    </row>
    <row r="606" spans="50:56">
      <c r="AX606" s="4"/>
      <c r="AY606" s="4"/>
      <c r="AZ606" s="4"/>
      <c r="BA606" s="4"/>
      <c r="BB606" s="4"/>
      <c r="BC606" s="4"/>
      <c r="BD606" s="4"/>
    </row>
    <row r="607" spans="50:56">
      <c r="AX607" s="4"/>
      <c r="AY607" s="4"/>
      <c r="AZ607" s="4"/>
      <c r="BA607" s="4"/>
      <c r="BB607" s="4"/>
      <c r="BC607" s="4"/>
      <c r="BD607" s="4"/>
    </row>
    <row r="608" spans="50:56">
      <c r="AX608" s="4"/>
      <c r="AY608" s="4"/>
      <c r="AZ608" s="4"/>
      <c r="BA608" s="4"/>
      <c r="BB608" s="4"/>
      <c r="BC608" s="4"/>
      <c r="BD608" s="4"/>
    </row>
    <row r="609" spans="50:56">
      <c r="AX609" s="4"/>
      <c r="AY609" s="4"/>
      <c r="AZ609" s="4"/>
      <c r="BA609" s="4"/>
      <c r="BB609" s="4"/>
      <c r="BC609" s="4"/>
      <c r="BD609" s="4"/>
    </row>
    <row r="610" spans="50:56">
      <c r="AX610" s="4"/>
      <c r="AY610" s="4"/>
      <c r="AZ610" s="4"/>
      <c r="BA610" s="4"/>
      <c r="BB610" s="4"/>
      <c r="BC610" s="4"/>
      <c r="BD610" s="4"/>
    </row>
    <row r="611" spans="50:56">
      <c r="AX611" s="4"/>
      <c r="AY611" s="4"/>
      <c r="AZ611" s="4"/>
      <c r="BA611" s="4"/>
      <c r="BB611" s="4"/>
      <c r="BC611" s="4"/>
      <c r="BD611" s="4"/>
    </row>
    <row r="612" spans="50:56">
      <c r="AX612" s="4"/>
      <c r="AY612" s="4"/>
      <c r="AZ612" s="4"/>
      <c r="BA612" s="4"/>
      <c r="BB612" s="4"/>
      <c r="BC612" s="4"/>
      <c r="BD612" s="4"/>
    </row>
    <row r="613" spans="50:56">
      <c r="AX613" s="4"/>
      <c r="AY613" s="4"/>
      <c r="AZ613" s="4"/>
      <c r="BA613" s="4"/>
      <c r="BB613" s="4"/>
      <c r="BC613" s="4"/>
      <c r="BD613" s="4"/>
    </row>
    <row r="614" spans="50:56">
      <c r="AX614" s="4"/>
      <c r="AY614" s="4"/>
      <c r="AZ614" s="4"/>
      <c r="BA614" s="4"/>
      <c r="BB614" s="4"/>
      <c r="BC614" s="4"/>
      <c r="BD614" s="4"/>
    </row>
    <row r="615" spans="50:56">
      <c r="AX615" s="4"/>
      <c r="AY615" s="4"/>
      <c r="AZ615" s="4"/>
      <c r="BA615" s="4"/>
      <c r="BB615" s="4"/>
      <c r="BC615" s="4"/>
      <c r="BD615" s="4"/>
    </row>
    <row r="616" spans="50:56">
      <c r="AX616" s="4"/>
      <c r="AY616" s="4"/>
      <c r="AZ616" s="4"/>
      <c r="BA616" s="4"/>
      <c r="BB616" s="4"/>
      <c r="BC616" s="4"/>
      <c r="BD616" s="4"/>
    </row>
    <row r="617" spans="50:56">
      <c r="AX617" s="4"/>
      <c r="AY617" s="4"/>
      <c r="AZ617" s="4"/>
      <c r="BA617" s="4"/>
      <c r="BB617" s="4"/>
      <c r="BC617" s="4"/>
      <c r="BD617" s="4"/>
    </row>
    <row r="618" spans="50:56">
      <c r="AX618" s="4"/>
      <c r="AY618" s="4"/>
      <c r="AZ618" s="4"/>
      <c r="BA618" s="4"/>
      <c r="BB618" s="4"/>
      <c r="BC618" s="4"/>
      <c r="BD618" s="4"/>
    </row>
    <row r="619" spans="50:56">
      <c r="AX619" s="4"/>
      <c r="AY619" s="4"/>
      <c r="AZ619" s="4"/>
      <c r="BA619" s="4"/>
      <c r="BB619" s="4"/>
      <c r="BC619" s="4"/>
      <c r="BD619" s="4"/>
    </row>
    <row r="620" spans="50:56">
      <c r="AX620" s="4"/>
      <c r="AY620" s="4"/>
      <c r="AZ620" s="4"/>
      <c r="BA620" s="4"/>
      <c r="BB620" s="4"/>
      <c r="BC620" s="4"/>
      <c r="BD620" s="4"/>
    </row>
    <row r="621" spans="50:56">
      <c r="AX621" s="4"/>
      <c r="AY621" s="4"/>
      <c r="AZ621" s="4"/>
      <c r="BA621" s="4"/>
      <c r="BB621" s="4"/>
      <c r="BC621" s="4"/>
      <c r="BD621" s="4"/>
    </row>
    <row r="622" spans="50:56">
      <c r="AX622" s="4"/>
      <c r="AY622" s="4"/>
      <c r="AZ622" s="4"/>
      <c r="BA622" s="4"/>
      <c r="BB622" s="4"/>
      <c r="BC622" s="4"/>
      <c r="BD622" s="4"/>
    </row>
    <row r="623" spans="50:56">
      <c r="AX623" s="4"/>
      <c r="AY623" s="4"/>
      <c r="AZ623" s="4"/>
      <c r="BA623" s="4"/>
      <c r="BB623" s="4"/>
      <c r="BC623" s="4"/>
      <c r="BD623" s="4"/>
    </row>
    <row r="624" spans="50:56">
      <c r="AX624" s="4"/>
      <c r="AY624" s="4"/>
      <c r="AZ624" s="4"/>
      <c r="BA624" s="4"/>
      <c r="BB624" s="4"/>
      <c r="BC624" s="4"/>
      <c r="BD624" s="4"/>
    </row>
    <row r="625" spans="50:56">
      <c r="AX625" s="4"/>
      <c r="AY625" s="4"/>
      <c r="AZ625" s="4"/>
      <c r="BA625" s="4"/>
      <c r="BB625" s="4"/>
      <c r="BC625" s="4"/>
      <c r="BD625" s="4"/>
    </row>
    <row r="626" spans="50:56">
      <c r="AX626" s="4"/>
      <c r="AY626" s="4"/>
      <c r="AZ626" s="4"/>
      <c r="BA626" s="4"/>
      <c r="BB626" s="4"/>
      <c r="BC626" s="4"/>
      <c r="BD626" s="4"/>
    </row>
    <row r="627" spans="50:56">
      <c r="AX627" s="4"/>
      <c r="AY627" s="4"/>
      <c r="AZ627" s="4"/>
      <c r="BA627" s="4"/>
      <c r="BB627" s="4"/>
      <c r="BC627" s="4"/>
      <c r="BD627" s="4"/>
    </row>
    <row r="628" spans="50:56">
      <c r="AX628" s="4"/>
      <c r="AY628" s="4"/>
      <c r="AZ628" s="4"/>
      <c r="BA628" s="4"/>
      <c r="BB628" s="4"/>
      <c r="BC628" s="4"/>
      <c r="BD628" s="4"/>
    </row>
    <row r="629" spans="50:56">
      <c r="AX629" s="4"/>
      <c r="AY629" s="4"/>
      <c r="AZ629" s="4"/>
      <c r="BA629" s="4"/>
      <c r="BB629" s="4"/>
      <c r="BC629" s="4"/>
      <c r="BD629" s="4"/>
    </row>
    <row r="630" spans="50:56">
      <c r="AX630" s="4"/>
      <c r="AY630" s="4"/>
      <c r="AZ630" s="4"/>
      <c r="BA630" s="4"/>
      <c r="BB630" s="4"/>
      <c r="BC630" s="4"/>
      <c r="BD630" s="4"/>
    </row>
    <row r="631" spans="50:56">
      <c r="AX631" s="4"/>
      <c r="AY631" s="4"/>
      <c r="AZ631" s="4"/>
      <c r="BA631" s="4"/>
      <c r="BB631" s="4"/>
      <c r="BC631" s="4"/>
      <c r="BD631" s="4"/>
    </row>
    <row r="632" spans="50:56">
      <c r="AX632" s="4"/>
      <c r="AY632" s="4"/>
      <c r="AZ632" s="4"/>
      <c r="BA632" s="4"/>
      <c r="BB632" s="4"/>
      <c r="BC632" s="4"/>
      <c r="BD632" s="4"/>
    </row>
    <row r="633" spans="50:56">
      <c r="AX633" s="4"/>
      <c r="AY633" s="4"/>
      <c r="AZ633" s="4"/>
      <c r="BA633" s="4"/>
      <c r="BB633" s="4"/>
      <c r="BC633" s="4"/>
      <c r="BD633" s="4"/>
    </row>
    <row r="634" spans="50:56">
      <c r="AX634" s="4"/>
      <c r="AY634" s="4"/>
      <c r="AZ634" s="4"/>
      <c r="BA634" s="4"/>
      <c r="BB634" s="4"/>
      <c r="BC634" s="4"/>
      <c r="BD634" s="4"/>
    </row>
    <row r="635" spans="50:56">
      <c r="AX635" s="4"/>
      <c r="AY635" s="4"/>
      <c r="AZ635" s="4"/>
      <c r="BA635" s="4"/>
      <c r="BB635" s="4"/>
      <c r="BC635" s="4"/>
      <c r="BD635" s="4"/>
    </row>
    <row r="636" spans="50:56">
      <c r="AX636" s="4"/>
      <c r="AY636" s="4"/>
      <c r="AZ636" s="4"/>
      <c r="BA636" s="4"/>
      <c r="BB636" s="4"/>
      <c r="BC636" s="4"/>
      <c r="BD636" s="4"/>
    </row>
    <row r="637" spans="50:56">
      <c r="AX637" s="4"/>
      <c r="AY637" s="4"/>
      <c r="AZ637" s="4"/>
      <c r="BA637" s="4"/>
      <c r="BB637" s="4"/>
      <c r="BC637" s="4"/>
      <c r="BD637" s="4"/>
    </row>
    <row r="638" spans="50:56">
      <c r="AX638" s="4"/>
      <c r="AY638" s="4"/>
      <c r="AZ638" s="4"/>
      <c r="BA638" s="4"/>
      <c r="BB638" s="4"/>
      <c r="BC638" s="4"/>
      <c r="BD638" s="4"/>
    </row>
    <row r="639" spans="50:56">
      <c r="AX639" s="4"/>
      <c r="AY639" s="4"/>
      <c r="AZ639" s="4"/>
      <c r="BA639" s="4"/>
      <c r="BB639" s="4"/>
      <c r="BC639" s="4"/>
      <c r="BD639" s="4"/>
    </row>
    <row r="640" spans="50:56">
      <c r="AX640" s="4"/>
      <c r="AY640" s="4"/>
      <c r="AZ640" s="4"/>
      <c r="BA640" s="4"/>
      <c r="BB640" s="4"/>
      <c r="BC640" s="4"/>
      <c r="BD640" s="4"/>
    </row>
    <row r="641" spans="50:56">
      <c r="AX641" s="4"/>
      <c r="AY641" s="4"/>
      <c r="AZ641" s="4"/>
      <c r="BA641" s="4"/>
      <c r="BB641" s="4"/>
      <c r="BC641" s="4"/>
      <c r="BD641" s="4"/>
    </row>
    <row r="642" spans="50:56">
      <c r="AX642" s="4"/>
      <c r="AY642" s="4"/>
      <c r="AZ642" s="4"/>
      <c r="BA642" s="4"/>
      <c r="BB642" s="4"/>
      <c r="BC642" s="4"/>
      <c r="BD642" s="4"/>
    </row>
    <row r="643" spans="50:56">
      <c r="AX643" s="4"/>
      <c r="AY643" s="4"/>
      <c r="AZ643" s="4"/>
      <c r="BA643" s="4"/>
      <c r="BB643" s="4"/>
      <c r="BC643" s="4"/>
      <c r="BD643" s="4"/>
    </row>
    <row r="644" spans="50:56">
      <c r="AX644" s="4"/>
      <c r="AY644" s="4"/>
      <c r="AZ644" s="4"/>
      <c r="BA644" s="4"/>
      <c r="BB644" s="4"/>
      <c r="BC644" s="4"/>
      <c r="BD644" s="4"/>
    </row>
    <row r="645" spans="50:56">
      <c r="AX645" s="4"/>
      <c r="AY645" s="4"/>
      <c r="AZ645" s="4"/>
      <c r="BA645" s="4"/>
      <c r="BB645" s="4"/>
      <c r="BC645" s="4"/>
      <c r="BD645" s="4"/>
    </row>
    <row r="646" spans="50:56">
      <c r="AX646" s="4"/>
      <c r="AY646" s="4"/>
      <c r="AZ646" s="4"/>
      <c r="BA646" s="4"/>
      <c r="BB646" s="4"/>
      <c r="BC646" s="4"/>
      <c r="BD646" s="4"/>
    </row>
    <row r="647" spans="50:56">
      <c r="AX647" s="4"/>
      <c r="AY647" s="4"/>
      <c r="AZ647" s="4"/>
      <c r="BA647" s="4"/>
      <c r="BB647" s="4"/>
      <c r="BC647" s="4"/>
      <c r="BD647" s="4"/>
    </row>
    <row r="648" spans="50:56">
      <c r="AX648" s="4"/>
      <c r="AY648" s="4"/>
      <c r="AZ648" s="4"/>
      <c r="BA648" s="4"/>
      <c r="BB648" s="4"/>
      <c r="BC648" s="4"/>
      <c r="BD648" s="4"/>
    </row>
    <row r="649" spans="50:56">
      <c r="AX649" s="4"/>
      <c r="AY649" s="4"/>
      <c r="AZ649" s="4"/>
      <c r="BA649" s="4"/>
      <c r="BB649" s="4"/>
      <c r="BC649" s="4"/>
      <c r="BD649" s="4"/>
    </row>
    <row r="650" spans="50:56">
      <c r="AX650" s="4"/>
      <c r="AY650" s="4"/>
      <c r="AZ650" s="4"/>
      <c r="BA650" s="4"/>
      <c r="BB650" s="4"/>
      <c r="BC650" s="4"/>
      <c r="BD650" s="4"/>
    </row>
    <row r="651" spans="50:56">
      <c r="AX651" s="4"/>
      <c r="AY651" s="4"/>
      <c r="AZ651" s="4"/>
      <c r="BA651" s="4"/>
      <c r="BB651" s="4"/>
      <c r="BC651" s="4"/>
      <c r="BD651" s="4"/>
    </row>
    <row r="652" spans="50:56">
      <c r="AX652" s="4"/>
      <c r="AY652" s="4"/>
      <c r="AZ652" s="4"/>
      <c r="BA652" s="4"/>
      <c r="BB652" s="4"/>
      <c r="BC652" s="4"/>
      <c r="BD652" s="4"/>
    </row>
    <row r="653" spans="50:56">
      <c r="AX653" s="4"/>
      <c r="AY653" s="4"/>
      <c r="AZ653" s="4"/>
      <c r="BA653" s="4"/>
      <c r="BB653" s="4"/>
      <c r="BC653" s="4"/>
      <c r="BD653" s="4"/>
    </row>
    <row r="654" spans="50:56">
      <c r="AX654" s="4"/>
      <c r="AY654" s="4"/>
      <c r="AZ654" s="4"/>
      <c r="BA654" s="4"/>
      <c r="BB654" s="4"/>
      <c r="BC654" s="4"/>
      <c r="BD654" s="4"/>
    </row>
    <row r="655" spans="50:56">
      <c r="AX655" s="4"/>
      <c r="AY655" s="4"/>
      <c r="AZ655" s="4"/>
      <c r="BA655" s="4"/>
      <c r="BB655" s="4"/>
      <c r="BC655" s="4"/>
      <c r="BD655" s="4"/>
    </row>
    <row r="656" spans="50:56">
      <c r="AX656" s="4"/>
      <c r="AY656" s="4"/>
      <c r="AZ656" s="4"/>
      <c r="BA656" s="4"/>
      <c r="BB656" s="4"/>
      <c r="BC656" s="4"/>
      <c r="BD656" s="4"/>
    </row>
    <row r="657" spans="50:56">
      <c r="AX657" s="4"/>
      <c r="AY657" s="4"/>
      <c r="AZ657" s="4"/>
      <c r="BA657" s="4"/>
      <c r="BB657" s="4"/>
      <c r="BC657" s="4"/>
      <c r="BD657" s="4"/>
    </row>
    <row r="658" spans="50:56">
      <c r="AX658" s="4"/>
      <c r="AY658" s="4"/>
      <c r="AZ658" s="4"/>
      <c r="BA658" s="4"/>
      <c r="BB658" s="4"/>
      <c r="BC658" s="4"/>
      <c r="BD658" s="4"/>
    </row>
    <row r="659" spans="50:56">
      <c r="AX659" s="4"/>
      <c r="AY659" s="4"/>
      <c r="AZ659" s="4"/>
      <c r="BA659" s="4"/>
      <c r="BB659" s="4"/>
      <c r="BC659" s="4"/>
      <c r="BD659" s="4"/>
    </row>
    <row r="660" spans="50:56">
      <c r="AX660" s="4"/>
      <c r="AY660" s="4"/>
      <c r="AZ660" s="4"/>
      <c r="BA660" s="4"/>
      <c r="BB660" s="4"/>
      <c r="BC660" s="4"/>
      <c r="BD660" s="4"/>
    </row>
    <row r="661" spans="50:56">
      <c r="AX661" s="4"/>
      <c r="AY661" s="4"/>
      <c r="AZ661" s="4"/>
      <c r="BA661" s="4"/>
      <c r="BB661" s="4"/>
      <c r="BC661" s="4"/>
      <c r="BD661" s="4"/>
    </row>
    <row r="662" spans="50:56">
      <c r="AX662" s="4"/>
      <c r="AY662" s="4"/>
      <c r="AZ662" s="4"/>
      <c r="BA662" s="4"/>
      <c r="BB662" s="4"/>
      <c r="BC662" s="4"/>
      <c r="BD662" s="4"/>
    </row>
    <row r="663" spans="50:56">
      <c r="AX663" s="4"/>
      <c r="AY663" s="4"/>
      <c r="AZ663" s="4"/>
      <c r="BA663" s="4"/>
      <c r="BB663" s="4"/>
      <c r="BC663" s="4"/>
      <c r="BD663" s="4"/>
    </row>
    <row r="664" spans="50:56">
      <c r="AX664" s="4"/>
      <c r="AY664" s="4"/>
      <c r="AZ664" s="4"/>
      <c r="BA664" s="4"/>
      <c r="BB664" s="4"/>
      <c r="BC664" s="4"/>
      <c r="BD664" s="4"/>
    </row>
    <row r="665" spans="50:56">
      <c r="AX665" s="4"/>
      <c r="AY665" s="4"/>
      <c r="AZ665" s="4"/>
      <c r="BA665" s="4"/>
      <c r="BB665" s="4"/>
      <c r="BC665" s="4"/>
      <c r="BD665" s="4"/>
    </row>
    <row r="666" spans="50:56">
      <c r="AX666" s="4"/>
      <c r="AY666" s="4"/>
      <c r="AZ666" s="4"/>
      <c r="BA666" s="4"/>
      <c r="BB666" s="4"/>
      <c r="BC666" s="4"/>
      <c r="BD666" s="4"/>
    </row>
    <row r="667" spans="50:56">
      <c r="AX667" s="4"/>
      <c r="AY667" s="4"/>
      <c r="AZ667" s="4"/>
      <c r="BA667" s="4"/>
      <c r="BB667" s="4"/>
      <c r="BC667" s="4"/>
      <c r="BD667" s="4"/>
    </row>
    <row r="668" spans="50:56">
      <c r="AX668" s="4"/>
      <c r="AY668" s="4"/>
      <c r="AZ668" s="4"/>
      <c r="BA668" s="4"/>
      <c r="BB668" s="4"/>
      <c r="BC668" s="4"/>
      <c r="BD668" s="4"/>
    </row>
    <row r="669" spans="50:56">
      <c r="AX669" s="4"/>
      <c r="AY669" s="4"/>
      <c r="AZ669" s="4"/>
      <c r="BA669" s="4"/>
      <c r="BB669" s="4"/>
      <c r="BC669" s="4"/>
      <c r="BD669" s="4"/>
    </row>
    <row r="670" spans="50:56">
      <c r="AX670" s="4"/>
      <c r="AY670" s="4"/>
      <c r="AZ670" s="4"/>
      <c r="BA670" s="4"/>
      <c r="BB670" s="4"/>
      <c r="BC670" s="4"/>
      <c r="BD670" s="4"/>
    </row>
    <row r="671" spans="50:56">
      <c r="AX671" s="4"/>
      <c r="AY671" s="4"/>
      <c r="AZ671" s="4"/>
      <c r="BA671" s="4"/>
      <c r="BB671" s="4"/>
      <c r="BC671" s="4"/>
      <c r="BD671" s="4"/>
    </row>
    <row r="672" spans="50:56">
      <c r="AX672" s="4"/>
      <c r="AY672" s="4"/>
      <c r="AZ672" s="4"/>
      <c r="BA672" s="4"/>
      <c r="BB672" s="4"/>
      <c r="BC672" s="4"/>
      <c r="BD672" s="4"/>
    </row>
    <row r="673" spans="50:56">
      <c r="AX673" s="4"/>
      <c r="AY673" s="4"/>
      <c r="AZ673" s="4"/>
      <c r="BA673" s="4"/>
      <c r="BB673" s="4"/>
      <c r="BC673" s="4"/>
      <c r="BD673" s="4"/>
    </row>
    <row r="674" spans="50:56">
      <c r="AX674" s="4"/>
      <c r="AY674" s="4"/>
      <c r="AZ674" s="4"/>
      <c r="BA674" s="4"/>
      <c r="BB674" s="4"/>
      <c r="BC674" s="4"/>
      <c r="BD674" s="4"/>
    </row>
    <row r="675" spans="50:56">
      <c r="AX675" s="4"/>
      <c r="AY675" s="4"/>
      <c r="AZ675" s="4"/>
      <c r="BA675" s="4"/>
      <c r="BB675" s="4"/>
      <c r="BC675" s="4"/>
      <c r="BD675" s="4"/>
    </row>
    <row r="676" spans="50:56">
      <c r="AX676" s="4"/>
      <c r="AY676" s="4"/>
      <c r="AZ676" s="4"/>
      <c r="BA676" s="4"/>
      <c r="BB676" s="4"/>
      <c r="BC676" s="4"/>
      <c r="BD676" s="4"/>
    </row>
    <row r="677" spans="50:56">
      <c r="AX677" s="4"/>
      <c r="AY677" s="4"/>
      <c r="AZ677" s="4"/>
      <c r="BA677" s="4"/>
      <c r="BB677" s="4"/>
      <c r="BC677" s="4"/>
      <c r="BD677" s="4"/>
    </row>
    <row r="678" spans="50:56">
      <c r="AX678" s="4"/>
      <c r="AY678" s="4"/>
      <c r="AZ678" s="4"/>
      <c r="BA678" s="4"/>
      <c r="BB678" s="4"/>
      <c r="BC678" s="4"/>
      <c r="BD678" s="4"/>
    </row>
    <row r="679" spans="50:56">
      <c r="AX679" s="4"/>
      <c r="AY679" s="4"/>
      <c r="AZ679" s="4"/>
      <c r="BA679" s="4"/>
      <c r="BB679" s="4"/>
      <c r="BC679" s="4"/>
      <c r="BD679" s="4"/>
    </row>
    <row r="680" spans="50:56">
      <c r="AX680" s="4"/>
      <c r="AY680" s="4"/>
      <c r="AZ680" s="4"/>
      <c r="BA680" s="4"/>
      <c r="BB680" s="4"/>
      <c r="BC680" s="4"/>
      <c r="BD680" s="4"/>
    </row>
    <row r="681" spans="50:56">
      <c r="AX681" s="4"/>
      <c r="AY681" s="4"/>
      <c r="AZ681" s="4"/>
      <c r="BA681" s="4"/>
      <c r="BB681" s="4"/>
      <c r="BC681" s="4"/>
      <c r="BD681" s="4"/>
    </row>
    <row r="682" spans="50:56">
      <c r="AX682" s="4"/>
      <c r="AY682" s="4"/>
      <c r="AZ682" s="4"/>
      <c r="BA682" s="4"/>
      <c r="BB682" s="4"/>
      <c r="BC682" s="4"/>
      <c r="BD682" s="4"/>
    </row>
    <row r="683" spans="50:56">
      <c r="AX683" s="4"/>
      <c r="AY683" s="4"/>
      <c r="AZ683" s="4"/>
      <c r="BA683" s="4"/>
      <c r="BB683" s="4"/>
      <c r="BC683" s="4"/>
      <c r="BD683" s="4"/>
    </row>
    <row r="684" spans="50:56">
      <c r="AX684" s="4"/>
      <c r="AY684" s="4"/>
      <c r="AZ684" s="4"/>
      <c r="BA684" s="4"/>
      <c r="BB684" s="4"/>
      <c r="BC684" s="4"/>
      <c r="BD684" s="4"/>
    </row>
    <row r="685" spans="50:56">
      <c r="AX685" s="4"/>
      <c r="AY685" s="4"/>
      <c r="AZ685" s="4"/>
      <c r="BA685" s="4"/>
      <c r="BB685" s="4"/>
      <c r="BC685" s="4"/>
      <c r="BD685" s="4"/>
    </row>
    <row r="686" spans="50:56">
      <c r="AX686" s="4"/>
      <c r="AY686" s="4"/>
      <c r="AZ686" s="4"/>
      <c r="BA686" s="4"/>
      <c r="BB686" s="4"/>
      <c r="BC686" s="4"/>
      <c r="BD686" s="4"/>
    </row>
    <row r="687" spans="50:56">
      <c r="AX687" s="4"/>
      <c r="AY687" s="4"/>
      <c r="AZ687" s="4"/>
      <c r="BA687" s="4"/>
      <c r="BB687" s="4"/>
      <c r="BC687" s="4"/>
      <c r="BD687" s="4"/>
    </row>
    <row r="688" spans="50:56">
      <c r="AX688" s="4"/>
      <c r="AY688" s="4"/>
      <c r="AZ688" s="4"/>
      <c r="BA688" s="4"/>
      <c r="BB688" s="4"/>
      <c r="BC688" s="4"/>
      <c r="BD688" s="4"/>
    </row>
    <row r="689" spans="50:56">
      <c r="AX689" s="4"/>
      <c r="AY689" s="4"/>
      <c r="AZ689" s="4"/>
      <c r="BA689" s="4"/>
      <c r="BB689" s="4"/>
      <c r="BC689" s="4"/>
      <c r="BD689" s="4"/>
    </row>
    <row r="690" spans="50:56">
      <c r="AX690" s="4"/>
      <c r="AY690" s="4"/>
      <c r="AZ690" s="4"/>
      <c r="BA690" s="4"/>
      <c r="BB690" s="4"/>
      <c r="BC690" s="4"/>
      <c r="BD690" s="4"/>
    </row>
    <row r="691" spans="50:56">
      <c r="AX691" s="4"/>
      <c r="AY691" s="4"/>
      <c r="AZ691" s="4"/>
      <c r="BA691" s="4"/>
      <c r="BB691" s="4"/>
      <c r="BC691" s="4"/>
      <c r="BD691" s="4"/>
    </row>
    <row r="692" spans="50:56">
      <c r="AX692" s="4"/>
      <c r="AY692" s="4"/>
      <c r="AZ692" s="4"/>
      <c r="BA692" s="4"/>
      <c r="BB692" s="4"/>
      <c r="BC692" s="4"/>
      <c r="BD692" s="4"/>
    </row>
    <row r="693" spans="50:56">
      <c r="AX693" s="4"/>
      <c r="AY693" s="4"/>
      <c r="AZ693" s="4"/>
      <c r="BA693" s="4"/>
      <c r="BB693" s="4"/>
      <c r="BC693" s="4"/>
      <c r="BD693" s="4"/>
    </row>
    <row r="694" spans="50:56">
      <c r="AX694" s="4"/>
      <c r="AY694" s="4"/>
      <c r="AZ694" s="4"/>
      <c r="BA694" s="4"/>
      <c r="BB694" s="4"/>
      <c r="BC694" s="4"/>
      <c r="BD694" s="4"/>
    </row>
    <row r="695" spans="50:56">
      <c r="AX695" s="4"/>
      <c r="AY695" s="4"/>
      <c r="AZ695" s="4"/>
      <c r="BA695" s="4"/>
      <c r="BB695" s="4"/>
      <c r="BC695" s="4"/>
      <c r="BD695" s="4"/>
    </row>
    <row r="696" spans="50:56">
      <c r="AX696" s="4"/>
      <c r="AY696" s="4"/>
      <c r="AZ696" s="4"/>
      <c r="BA696" s="4"/>
      <c r="BB696" s="4"/>
      <c r="BC696" s="4"/>
      <c r="BD696" s="4"/>
    </row>
    <row r="697" spans="50:56">
      <c r="AX697" s="4"/>
      <c r="AY697" s="4"/>
      <c r="AZ697" s="4"/>
      <c r="BA697" s="4"/>
      <c r="BB697" s="4"/>
      <c r="BC697" s="4"/>
      <c r="BD697" s="4"/>
    </row>
    <row r="698" spans="50:56">
      <c r="AX698" s="4"/>
      <c r="AY698" s="4"/>
      <c r="AZ698" s="4"/>
      <c r="BA698" s="4"/>
      <c r="BB698" s="4"/>
      <c r="BC698" s="4"/>
      <c r="BD698" s="4"/>
    </row>
    <row r="699" spans="50:56">
      <c r="AX699" s="4"/>
      <c r="AY699" s="4"/>
      <c r="AZ699" s="4"/>
      <c r="BA699" s="4"/>
      <c r="BB699" s="4"/>
      <c r="BC699" s="4"/>
      <c r="BD699" s="4"/>
    </row>
    <row r="700" spans="50:56">
      <c r="AX700" s="4"/>
      <c r="AY700" s="4"/>
      <c r="AZ700" s="4"/>
      <c r="BA700" s="4"/>
      <c r="BB700" s="4"/>
      <c r="BC700" s="4"/>
      <c r="BD700" s="4"/>
    </row>
    <row r="701" spans="50:56">
      <c r="AX701" s="4"/>
      <c r="AY701" s="4"/>
      <c r="AZ701" s="4"/>
      <c r="BA701" s="4"/>
      <c r="BB701" s="4"/>
      <c r="BC701" s="4"/>
      <c r="BD701" s="4"/>
    </row>
    <row r="702" spans="50:56">
      <c r="AX702" s="4"/>
      <c r="AY702" s="4"/>
      <c r="AZ702" s="4"/>
      <c r="BA702" s="4"/>
      <c r="BB702" s="4"/>
      <c r="BC702" s="4"/>
      <c r="BD702" s="4"/>
    </row>
    <row r="703" spans="50:56">
      <c r="AX703" s="4"/>
      <c r="AY703" s="4"/>
      <c r="AZ703" s="4"/>
      <c r="BA703" s="4"/>
      <c r="BB703" s="4"/>
      <c r="BC703" s="4"/>
      <c r="BD703" s="4"/>
    </row>
    <row r="704" spans="50:56">
      <c r="AX704" s="4"/>
      <c r="AY704" s="4"/>
      <c r="AZ704" s="4"/>
      <c r="BA704" s="4"/>
      <c r="BB704" s="4"/>
      <c r="BC704" s="4"/>
      <c r="BD704" s="4"/>
    </row>
    <row r="705" spans="50:56">
      <c r="AX705" s="4"/>
      <c r="AY705" s="4"/>
      <c r="AZ705" s="4"/>
      <c r="BA705" s="4"/>
      <c r="BB705" s="4"/>
      <c r="BC705" s="4"/>
      <c r="BD705" s="4"/>
    </row>
    <row r="706" spans="50:56">
      <c r="AX706" s="4"/>
      <c r="AY706" s="4"/>
      <c r="AZ706" s="4"/>
      <c r="BA706" s="4"/>
      <c r="BB706" s="4"/>
      <c r="BC706" s="4"/>
      <c r="BD706" s="4"/>
    </row>
    <row r="707" spans="50:56">
      <c r="AX707" s="4"/>
      <c r="AY707" s="4"/>
      <c r="AZ707" s="4"/>
      <c r="BA707" s="4"/>
      <c r="BB707" s="4"/>
      <c r="BC707" s="4"/>
      <c r="BD707" s="4"/>
    </row>
    <row r="708" spans="50:56">
      <c r="AX708" s="4"/>
      <c r="AY708" s="4"/>
      <c r="AZ708" s="4"/>
      <c r="BA708" s="4"/>
      <c r="BB708" s="4"/>
      <c r="BC708" s="4"/>
      <c r="BD708" s="4"/>
    </row>
    <row r="709" spans="50:56">
      <c r="AX709" s="4"/>
      <c r="AY709" s="4"/>
      <c r="AZ709" s="4"/>
      <c r="BA709" s="4"/>
      <c r="BB709" s="4"/>
      <c r="BC709" s="4"/>
      <c r="BD709" s="4"/>
    </row>
    <row r="710" spans="50:56">
      <c r="AX710" s="4"/>
      <c r="AY710" s="4"/>
      <c r="AZ710" s="4"/>
      <c r="BA710" s="4"/>
      <c r="BB710" s="4"/>
      <c r="BC710" s="4"/>
      <c r="BD710" s="4"/>
    </row>
    <row r="711" spans="50:56">
      <c r="AX711" s="4"/>
      <c r="AY711" s="4"/>
      <c r="AZ711" s="4"/>
      <c r="BA711" s="4"/>
      <c r="BB711" s="4"/>
      <c r="BC711" s="4"/>
      <c r="BD711" s="4"/>
    </row>
    <row r="712" spans="50:56">
      <c r="AX712" s="4"/>
      <c r="AY712" s="4"/>
      <c r="AZ712" s="4"/>
      <c r="BA712" s="4"/>
      <c r="BB712" s="4"/>
      <c r="BC712" s="4"/>
      <c r="BD712" s="4"/>
    </row>
    <row r="713" spans="50:56">
      <c r="AX713" s="4"/>
      <c r="AY713" s="4"/>
      <c r="AZ713" s="4"/>
      <c r="BA713" s="4"/>
      <c r="BB713" s="4"/>
      <c r="BC713" s="4"/>
      <c r="BD713" s="4"/>
    </row>
    <row r="714" spans="50:56">
      <c r="AX714" s="4"/>
      <c r="AY714" s="4"/>
      <c r="AZ714" s="4"/>
      <c r="BA714" s="4"/>
      <c r="BB714" s="4"/>
      <c r="BC714" s="4"/>
      <c r="BD714" s="4"/>
    </row>
    <row r="715" spans="50:56">
      <c r="AX715" s="4"/>
      <c r="AY715" s="4"/>
      <c r="AZ715" s="4"/>
      <c r="BA715" s="4"/>
      <c r="BB715" s="4"/>
      <c r="BC715" s="4"/>
      <c r="BD715" s="4"/>
    </row>
    <row r="716" spans="50:56">
      <c r="AX716" s="4"/>
      <c r="AY716" s="4"/>
      <c r="AZ716" s="4"/>
      <c r="BA716" s="4"/>
      <c r="BB716" s="4"/>
      <c r="BC716" s="4"/>
      <c r="BD716" s="4"/>
    </row>
    <row r="717" spans="50:56">
      <c r="AX717" s="4"/>
      <c r="AY717" s="4"/>
      <c r="AZ717" s="4"/>
      <c r="BA717" s="4"/>
      <c r="BB717" s="4"/>
      <c r="BC717" s="4"/>
      <c r="BD717" s="4"/>
    </row>
    <row r="718" spans="50:56">
      <c r="AX718" s="4"/>
      <c r="AY718" s="4"/>
      <c r="AZ718" s="4"/>
      <c r="BA718" s="4"/>
      <c r="BB718" s="4"/>
      <c r="BC718" s="4"/>
      <c r="BD718" s="4"/>
    </row>
    <row r="719" spans="50:56">
      <c r="AX719" s="4"/>
      <c r="AY719" s="4"/>
      <c r="AZ719" s="4"/>
      <c r="BA719" s="4"/>
      <c r="BB719" s="4"/>
      <c r="BC719" s="4"/>
      <c r="BD719" s="4"/>
    </row>
    <row r="720" spans="50:56">
      <c r="AX720" s="4"/>
      <c r="AY720" s="4"/>
      <c r="AZ720" s="4"/>
      <c r="BA720" s="4"/>
      <c r="BB720" s="4"/>
      <c r="BC720" s="4"/>
      <c r="BD720" s="4"/>
    </row>
    <row r="721" spans="50:56">
      <c r="AX721" s="4"/>
      <c r="AY721" s="4"/>
      <c r="AZ721" s="4"/>
      <c r="BA721" s="4"/>
      <c r="BB721" s="4"/>
      <c r="BC721" s="4"/>
      <c r="BD721" s="4"/>
    </row>
    <row r="722" spans="50:56">
      <c r="AX722" s="4"/>
      <c r="AY722" s="4"/>
      <c r="AZ722" s="4"/>
      <c r="BA722" s="4"/>
      <c r="BB722" s="4"/>
      <c r="BC722" s="4"/>
      <c r="BD722" s="4"/>
    </row>
    <row r="723" spans="50:56">
      <c r="AX723" s="4"/>
      <c r="AY723" s="4"/>
      <c r="AZ723" s="4"/>
      <c r="BA723" s="4"/>
      <c r="BB723" s="4"/>
      <c r="BC723" s="4"/>
      <c r="BD723" s="4"/>
    </row>
    <row r="724" spans="50:56">
      <c r="AX724" s="4"/>
      <c r="AY724" s="4"/>
      <c r="AZ724" s="4"/>
      <c r="BA724" s="4"/>
      <c r="BB724" s="4"/>
      <c r="BC724" s="4"/>
      <c r="BD724" s="4"/>
    </row>
    <row r="725" spans="50:56">
      <c r="AX725" s="4"/>
      <c r="AY725" s="4"/>
      <c r="AZ725" s="4"/>
      <c r="BA725" s="4"/>
      <c r="BB725" s="4"/>
      <c r="BC725" s="4"/>
      <c r="BD725" s="4"/>
    </row>
    <row r="726" spans="50:56">
      <c r="AX726" s="4"/>
      <c r="AY726" s="4"/>
      <c r="AZ726" s="4"/>
      <c r="BA726" s="4"/>
      <c r="BB726" s="4"/>
      <c r="BC726" s="4"/>
      <c r="BD726" s="4"/>
    </row>
    <row r="727" spans="50:56">
      <c r="AX727" s="4"/>
      <c r="AY727" s="4"/>
      <c r="AZ727" s="4"/>
      <c r="BA727" s="4"/>
      <c r="BB727" s="4"/>
      <c r="BC727" s="4"/>
      <c r="BD727" s="4"/>
    </row>
    <row r="728" spans="50:56">
      <c r="AX728" s="4"/>
      <c r="AY728" s="4"/>
      <c r="AZ728" s="4"/>
      <c r="BA728" s="4"/>
      <c r="BB728" s="4"/>
      <c r="BC728" s="4"/>
      <c r="BD728" s="4"/>
    </row>
    <row r="729" spans="50:56">
      <c r="AX729" s="4"/>
      <c r="AY729" s="4"/>
      <c r="AZ729" s="4"/>
      <c r="BA729" s="4"/>
      <c r="BB729" s="4"/>
      <c r="BC729" s="4"/>
      <c r="BD729" s="4"/>
    </row>
    <row r="730" spans="50:56">
      <c r="AX730" s="4"/>
      <c r="AY730" s="4"/>
      <c r="AZ730" s="4"/>
      <c r="BA730" s="4"/>
      <c r="BB730" s="4"/>
      <c r="BC730" s="4"/>
      <c r="BD730" s="4"/>
    </row>
    <row r="731" spans="50:56">
      <c r="AX731" s="4"/>
      <c r="AY731" s="4"/>
      <c r="AZ731" s="4"/>
      <c r="BA731" s="4"/>
      <c r="BB731" s="4"/>
      <c r="BC731" s="4"/>
      <c r="BD731" s="4"/>
    </row>
    <row r="732" spans="50:56">
      <c r="AX732" s="4"/>
      <c r="AY732" s="4"/>
      <c r="AZ732" s="4"/>
      <c r="BA732" s="4"/>
      <c r="BB732" s="4"/>
      <c r="BC732" s="4"/>
      <c r="BD732" s="4"/>
    </row>
    <row r="733" spans="50:56">
      <c r="AX733" s="4"/>
      <c r="AY733" s="4"/>
      <c r="AZ733" s="4"/>
      <c r="BA733" s="4"/>
      <c r="BB733" s="4"/>
      <c r="BC733" s="4"/>
      <c r="BD733" s="4"/>
    </row>
    <row r="734" spans="50:56">
      <c r="AX734" s="4"/>
      <c r="AY734" s="4"/>
      <c r="AZ734" s="4"/>
      <c r="BA734" s="4"/>
      <c r="BB734" s="4"/>
      <c r="BC734" s="4"/>
      <c r="BD734" s="4"/>
    </row>
    <row r="735" spans="50:56">
      <c r="AX735" s="4"/>
      <c r="AY735" s="4"/>
      <c r="AZ735" s="4"/>
      <c r="BA735" s="4"/>
      <c r="BB735" s="4"/>
      <c r="BC735" s="4"/>
      <c r="BD735" s="4"/>
    </row>
    <row r="736" spans="50:56">
      <c r="AX736" s="4"/>
      <c r="AY736" s="4"/>
      <c r="AZ736" s="4"/>
      <c r="BA736" s="4"/>
      <c r="BB736" s="4"/>
      <c r="BC736" s="4"/>
      <c r="BD736" s="4"/>
    </row>
    <row r="737" spans="50:56">
      <c r="AX737" s="4"/>
      <c r="AY737" s="4"/>
      <c r="AZ737" s="4"/>
      <c r="BA737" s="4"/>
      <c r="BB737" s="4"/>
      <c r="BC737" s="4"/>
      <c r="BD737" s="4"/>
    </row>
    <row r="738" spans="50:56">
      <c r="AX738" s="4"/>
      <c r="AY738" s="4"/>
      <c r="AZ738" s="4"/>
      <c r="BA738" s="4"/>
      <c r="BB738" s="4"/>
      <c r="BC738" s="4"/>
      <c r="BD738" s="4"/>
    </row>
    <row r="739" spans="50:56">
      <c r="AX739" s="4"/>
      <c r="AY739" s="4"/>
      <c r="AZ739" s="4"/>
      <c r="BA739" s="4"/>
      <c r="BB739" s="4"/>
      <c r="BC739" s="4"/>
      <c r="BD739" s="4"/>
    </row>
    <row r="740" spans="50:56">
      <c r="AX740" s="4"/>
      <c r="AY740" s="4"/>
      <c r="AZ740" s="4"/>
      <c r="BA740" s="4"/>
      <c r="BB740" s="4"/>
      <c r="BC740" s="4"/>
      <c r="BD740" s="4"/>
    </row>
    <row r="741" spans="50:56">
      <c r="AX741" s="4"/>
      <c r="AY741" s="4"/>
      <c r="AZ741" s="4"/>
      <c r="BA741" s="4"/>
      <c r="BB741" s="4"/>
      <c r="BC741" s="4"/>
      <c r="BD741" s="4"/>
    </row>
    <row r="742" spans="50:56">
      <c r="AX742" s="4"/>
      <c r="AY742" s="4"/>
      <c r="AZ742" s="4"/>
      <c r="BA742" s="4"/>
      <c r="BB742" s="4"/>
      <c r="BC742" s="4"/>
      <c r="BD742" s="4"/>
    </row>
    <row r="743" spans="50:56">
      <c r="AX743" s="4"/>
      <c r="AY743" s="4"/>
      <c r="AZ743" s="4"/>
      <c r="BA743" s="4"/>
      <c r="BB743" s="4"/>
      <c r="BC743" s="4"/>
      <c r="BD743" s="4"/>
    </row>
    <row r="744" spans="50:56">
      <c r="AX744" s="4"/>
      <c r="AY744" s="4"/>
      <c r="AZ744" s="4"/>
      <c r="BA744" s="4"/>
      <c r="BB744" s="4"/>
      <c r="BC744" s="4"/>
      <c r="BD744" s="4"/>
    </row>
    <row r="745" spans="50:56">
      <c r="AX745" s="4"/>
      <c r="AY745" s="4"/>
      <c r="AZ745" s="4"/>
      <c r="BA745" s="4"/>
      <c r="BB745" s="4"/>
      <c r="BC745" s="4"/>
      <c r="BD745" s="4"/>
    </row>
    <row r="746" spans="50:56">
      <c r="AX746" s="4"/>
      <c r="AY746" s="4"/>
      <c r="AZ746" s="4"/>
      <c r="BA746" s="4"/>
      <c r="BB746" s="4"/>
      <c r="BC746" s="4"/>
      <c r="BD746" s="4"/>
    </row>
    <row r="747" spans="50:56">
      <c r="AX747" s="4"/>
      <c r="AY747" s="4"/>
      <c r="AZ747" s="4"/>
      <c r="BA747" s="4"/>
      <c r="BB747" s="4"/>
      <c r="BC747" s="4"/>
      <c r="BD747" s="4"/>
    </row>
    <row r="748" spans="50:56">
      <c r="AX748" s="4"/>
      <c r="AY748" s="4"/>
      <c r="AZ748" s="4"/>
      <c r="BA748" s="4"/>
      <c r="BB748" s="4"/>
      <c r="BC748" s="4"/>
      <c r="BD748" s="4"/>
    </row>
    <row r="749" spans="50:56">
      <c r="AX749" s="4"/>
      <c r="AY749" s="4"/>
      <c r="AZ749" s="4"/>
      <c r="BA749" s="4"/>
      <c r="BB749" s="4"/>
      <c r="BC749" s="4"/>
      <c r="BD749" s="4"/>
    </row>
    <row r="750" spans="50:56">
      <c r="AX750" s="4"/>
      <c r="AY750" s="4"/>
      <c r="AZ750" s="4"/>
      <c r="BA750" s="4"/>
      <c r="BB750" s="4"/>
      <c r="BC750" s="4"/>
      <c r="BD750" s="4"/>
    </row>
    <row r="751" spans="50:56">
      <c r="AX751" s="4"/>
      <c r="AY751" s="4"/>
      <c r="AZ751" s="4"/>
      <c r="BA751" s="4"/>
      <c r="BB751" s="4"/>
      <c r="BC751" s="4"/>
      <c r="BD751" s="4"/>
    </row>
    <row r="752" spans="50:56">
      <c r="AX752" s="4"/>
      <c r="AY752" s="4"/>
      <c r="AZ752" s="4"/>
      <c r="BA752" s="4"/>
      <c r="BB752" s="4"/>
      <c r="BC752" s="4"/>
      <c r="BD752" s="4"/>
    </row>
    <row r="753" spans="50:56">
      <c r="AX753" s="4"/>
      <c r="AY753" s="4"/>
      <c r="AZ753" s="4"/>
      <c r="BA753" s="4"/>
      <c r="BB753" s="4"/>
      <c r="BC753" s="4"/>
      <c r="BD753" s="4"/>
    </row>
    <row r="754" spans="50:56">
      <c r="AX754" s="4"/>
      <c r="AY754" s="4"/>
      <c r="AZ754" s="4"/>
      <c r="BA754" s="4"/>
      <c r="BB754" s="4"/>
      <c r="BC754" s="4"/>
      <c r="BD754" s="4"/>
    </row>
    <row r="755" spans="50:56">
      <c r="AX755" s="4"/>
      <c r="AY755" s="4"/>
      <c r="AZ755" s="4"/>
      <c r="BA755" s="4"/>
      <c r="BB755" s="4"/>
      <c r="BC755" s="4"/>
      <c r="BD755" s="4"/>
    </row>
    <row r="756" spans="50:56">
      <c r="AX756" s="4"/>
      <c r="AY756" s="4"/>
      <c r="AZ756" s="4"/>
      <c r="BA756" s="4"/>
      <c r="BB756" s="4"/>
      <c r="BC756" s="4"/>
      <c r="BD756" s="4"/>
    </row>
    <row r="757" spans="50:56">
      <c r="AX757" s="4"/>
      <c r="AY757" s="4"/>
      <c r="AZ757" s="4"/>
      <c r="BA757" s="4"/>
      <c r="BB757" s="4"/>
      <c r="BC757" s="4"/>
      <c r="BD757" s="4"/>
    </row>
    <row r="758" spans="50:56">
      <c r="AX758" s="4"/>
      <c r="AY758" s="4"/>
      <c r="AZ758" s="4"/>
      <c r="BA758" s="4"/>
      <c r="BB758" s="4"/>
      <c r="BC758" s="4"/>
      <c r="BD758" s="4"/>
    </row>
    <row r="759" spans="50:56">
      <c r="AX759" s="4"/>
      <c r="AY759" s="4"/>
      <c r="AZ759" s="4"/>
      <c r="BA759" s="4"/>
      <c r="BB759" s="4"/>
      <c r="BC759" s="4"/>
      <c r="BD759" s="4"/>
    </row>
    <row r="760" spans="50:56">
      <c r="AX760" s="4"/>
      <c r="AY760" s="4"/>
      <c r="AZ760" s="4"/>
      <c r="BA760" s="4"/>
      <c r="BB760" s="4"/>
      <c r="BC760" s="4"/>
      <c r="BD760" s="4"/>
    </row>
    <row r="761" spans="50:56">
      <c r="AX761" s="4"/>
      <c r="AY761" s="4"/>
      <c r="AZ761" s="4"/>
      <c r="BA761" s="4"/>
      <c r="BB761" s="4"/>
      <c r="BC761" s="4"/>
      <c r="BD761" s="4"/>
    </row>
    <row r="762" spans="50:56">
      <c r="AX762" s="4"/>
      <c r="AY762" s="4"/>
      <c r="AZ762" s="4"/>
      <c r="BA762" s="4"/>
      <c r="BB762" s="4"/>
      <c r="BC762" s="4"/>
      <c r="BD762" s="4"/>
    </row>
    <row r="763" spans="50:56">
      <c r="AX763" s="4"/>
      <c r="AY763" s="4"/>
      <c r="AZ763" s="4"/>
      <c r="BA763" s="4"/>
      <c r="BB763" s="4"/>
      <c r="BC763" s="4"/>
      <c r="BD763" s="4"/>
    </row>
    <row r="764" spans="50:56">
      <c r="AX764" s="4"/>
      <c r="AY764" s="4"/>
      <c r="AZ764" s="4"/>
      <c r="BA764" s="4"/>
      <c r="BB764" s="4"/>
      <c r="BC764" s="4"/>
      <c r="BD764" s="4"/>
    </row>
    <row r="765" spans="50:56">
      <c r="AX765" s="4"/>
      <c r="AY765" s="4"/>
      <c r="AZ765" s="4"/>
      <c r="BA765" s="4"/>
      <c r="BB765" s="4"/>
      <c r="BC765" s="4"/>
      <c r="BD765" s="4"/>
    </row>
    <row r="766" spans="50:56">
      <c r="AX766" s="4"/>
      <c r="AY766" s="4"/>
      <c r="AZ766" s="4"/>
      <c r="BA766" s="4"/>
      <c r="BB766" s="4"/>
      <c r="BC766" s="4"/>
      <c r="BD766" s="4"/>
    </row>
    <row r="767" spans="50:56">
      <c r="AX767" s="4"/>
      <c r="AY767" s="4"/>
      <c r="AZ767" s="4"/>
      <c r="BA767" s="4"/>
      <c r="BB767" s="4"/>
      <c r="BC767" s="4"/>
      <c r="BD767" s="4"/>
    </row>
    <row r="768" spans="50:56">
      <c r="AX768" s="4"/>
      <c r="AY768" s="4"/>
      <c r="AZ768" s="4"/>
      <c r="BA768" s="4"/>
      <c r="BB768" s="4"/>
      <c r="BC768" s="4"/>
      <c r="BD768" s="4"/>
    </row>
    <row r="769" spans="50:56">
      <c r="AX769" s="4"/>
      <c r="AY769" s="4"/>
      <c r="AZ769" s="4"/>
      <c r="BA769" s="4"/>
      <c r="BB769" s="4"/>
      <c r="BC769" s="4"/>
      <c r="BD769" s="4"/>
    </row>
    <row r="770" spans="50:56">
      <c r="AX770" s="4"/>
      <c r="AY770" s="4"/>
      <c r="AZ770" s="4"/>
      <c r="BA770" s="4"/>
      <c r="BB770" s="4"/>
      <c r="BC770" s="4"/>
      <c r="BD770" s="4"/>
    </row>
    <row r="771" spans="50:56">
      <c r="AX771" s="4"/>
      <c r="AY771" s="4"/>
      <c r="AZ771" s="4"/>
      <c r="BA771" s="4"/>
      <c r="BB771" s="4"/>
      <c r="BC771" s="4"/>
      <c r="BD771" s="4"/>
    </row>
    <row r="772" spans="50:56">
      <c r="AX772" s="4"/>
      <c r="AY772" s="4"/>
      <c r="AZ772" s="4"/>
      <c r="BA772" s="4"/>
      <c r="BB772" s="4"/>
      <c r="BC772" s="4"/>
      <c r="BD772" s="4"/>
    </row>
    <row r="773" spans="50:56">
      <c r="AX773" s="4"/>
      <c r="AY773" s="4"/>
      <c r="AZ773" s="4"/>
      <c r="BA773" s="4"/>
      <c r="BB773" s="4"/>
      <c r="BC773" s="4"/>
      <c r="BD773" s="4"/>
    </row>
    <row r="774" spans="50:56">
      <c r="AX774" s="4"/>
      <c r="AY774" s="4"/>
      <c r="AZ774" s="4"/>
      <c r="BA774" s="4"/>
      <c r="BB774" s="4"/>
      <c r="BC774" s="4"/>
      <c r="BD774" s="4"/>
    </row>
    <row r="775" spans="50:56">
      <c r="AX775" s="4"/>
      <c r="AY775" s="4"/>
      <c r="AZ775" s="4"/>
      <c r="BA775" s="4"/>
      <c r="BB775" s="4"/>
      <c r="BC775" s="4"/>
      <c r="BD775" s="4"/>
    </row>
    <row r="776" spans="50:56">
      <c r="AX776" s="4"/>
      <c r="AY776" s="4"/>
      <c r="AZ776" s="4"/>
      <c r="BA776" s="4"/>
      <c r="BB776" s="4"/>
      <c r="BC776" s="4"/>
      <c r="BD776" s="4"/>
    </row>
    <row r="777" spans="50:56">
      <c r="AX777" s="4"/>
      <c r="AY777" s="4"/>
      <c r="AZ777" s="4"/>
      <c r="BA777" s="4"/>
      <c r="BB777" s="4"/>
      <c r="BC777" s="4"/>
      <c r="BD777" s="4"/>
    </row>
    <row r="778" spans="50:56">
      <c r="AX778" s="4"/>
      <c r="AY778" s="4"/>
      <c r="AZ778" s="4"/>
      <c r="BA778" s="4"/>
      <c r="BB778" s="4"/>
      <c r="BC778" s="4"/>
      <c r="BD778" s="4"/>
    </row>
    <row r="779" spans="50:56">
      <c r="AX779" s="4"/>
      <c r="AY779" s="4"/>
      <c r="AZ779" s="4"/>
      <c r="BA779" s="4"/>
      <c r="BB779" s="4"/>
      <c r="BC779" s="4"/>
      <c r="BD779" s="4"/>
    </row>
    <row r="780" spans="50:56">
      <c r="AX780" s="4"/>
      <c r="AY780" s="4"/>
      <c r="AZ780" s="4"/>
      <c r="BA780" s="4"/>
      <c r="BB780" s="4"/>
      <c r="BC780" s="4"/>
      <c r="BD780" s="4"/>
    </row>
    <row r="781" spans="50:56">
      <c r="AX781" s="4"/>
      <c r="AY781" s="4"/>
      <c r="AZ781" s="4"/>
      <c r="BA781" s="4"/>
      <c r="BB781" s="4"/>
      <c r="BC781" s="4"/>
      <c r="BD781" s="4"/>
    </row>
    <row r="782" spans="50:56">
      <c r="AX782" s="4"/>
      <c r="AY782" s="4"/>
      <c r="AZ782" s="4"/>
      <c r="BA782" s="4"/>
      <c r="BB782" s="4"/>
      <c r="BC782" s="4"/>
      <c r="BD782" s="4"/>
    </row>
    <row r="783" spans="50:56">
      <c r="AX783" s="4"/>
      <c r="AY783" s="4"/>
      <c r="AZ783" s="4"/>
      <c r="BA783" s="4"/>
      <c r="BB783" s="4"/>
      <c r="BC783" s="4"/>
      <c r="BD783" s="4"/>
    </row>
    <row r="784" spans="50:56">
      <c r="AX784" s="4"/>
      <c r="AY784" s="4"/>
      <c r="AZ784" s="4"/>
      <c r="BA784" s="4"/>
      <c r="BB784" s="4"/>
      <c r="BC784" s="4"/>
      <c r="BD784" s="4"/>
    </row>
    <row r="785" spans="50:56">
      <c r="AX785" s="4"/>
      <c r="AY785" s="4"/>
      <c r="AZ785" s="4"/>
      <c r="BA785" s="4"/>
      <c r="BB785" s="4"/>
      <c r="BC785" s="4"/>
      <c r="BD785" s="4"/>
    </row>
    <row r="786" spans="50:56">
      <c r="AX786" s="4"/>
      <c r="AY786" s="4"/>
      <c r="AZ786" s="4"/>
      <c r="BA786" s="4"/>
      <c r="BB786" s="4"/>
      <c r="BC786" s="4"/>
      <c r="BD786" s="4"/>
    </row>
    <row r="787" spans="50:56">
      <c r="AX787" s="4"/>
      <c r="AY787" s="4"/>
      <c r="AZ787" s="4"/>
      <c r="BA787" s="4"/>
      <c r="BB787" s="4"/>
      <c r="BC787" s="4"/>
      <c r="BD787" s="4"/>
    </row>
    <row r="788" spans="50:56">
      <c r="AX788" s="4"/>
      <c r="AY788" s="4"/>
      <c r="AZ788" s="4"/>
      <c r="BA788" s="4"/>
      <c r="BB788" s="4"/>
      <c r="BC788" s="4"/>
      <c r="BD788" s="4"/>
    </row>
    <row r="789" spans="50:56">
      <c r="AX789" s="4"/>
      <c r="AY789" s="4"/>
      <c r="AZ789" s="4"/>
      <c r="BA789" s="4"/>
      <c r="BB789" s="4"/>
      <c r="BC789" s="4"/>
      <c r="BD789" s="4"/>
    </row>
    <row r="790" spans="50:56">
      <c r="AX790" s="4"/>
      <c r="AY790" s="4"/>
      <c r="AZ790" s="4"/>
      <c r="BA790" s="4"/>
      <c r="BB790" s="4"/>
      <c r="BC790" s="4"/>
      <c r="BD790" s="4"/>
    </row>
    <row r="791" spans="50:56">
      <c r="AX791" s="4"/>
      <c r="AY791" s="4"/>
      <c r="AZ791" s="4"/>
      <c r="BA791" s="4"/>
      <c r="BB791" s="4"/>
      <c r="BC791" s="4"/>
      <c r="BD791" s="4"/>
    </row>
    <row r="792" spans="50:56">
      <c r="AX792" s="4"/>
      <c r="AY792" s="4"/>
      <c r="AZ792" s="4"/>
      <c r="BA792" s="4"/>
      <c r="BB792" s="4"/>
      <c r="BC792" s="4"/>
      <c r="BD792" s="4"/>
    </row>
    <row r="793" spans="50:56">
      <c r="AX793" s="4"/>
      <c r="AY793" s="4"/>
      <c r="AZ793" s="4"/>
      <c r="BA793" s="4"/>
      <c r="BB793" s="4"/>
      <c r="BC793" s="4"/>
      <c r="BD793" s="4"/>
    </row>
    <row r="794" spans="50:56">
      <c r="AX794" s="4"/>
      <c r="AY794" s="4"/>
      <c r="AZ794" s="4"/>
      <c r="BA794" s="4"/>
      <c r="BB794" s="4"/>
      <c r="BC794" s="4"/>
      <c r="BD794" s="4"/>
    </row>
    <row r="795" spans="50:56">
      <c r="AX795" s="4"/>
      <c r="AY795" s="4"/>
      <c r="AZ795" s="4"/>
      <c r="BA795" s="4"/>
      <c r="BB795" s="4"/>
      <c r="BC795" s="4"/>
      <c r="BD795" s="4"/>
    </row>
    <row r="796" spans="50:56">
      <c r="AX796" s="4"/>
      <c r="AY796" s="4"/>
      <c r="AZ796" s="4"/>
      <c r="BA796" s="4"/>
      <c r="BB796" s="4"/>
      <c r="BC796" s="4"/>
      <c r="BD796" s="4"/>
    </row>
    <row r="797" spans="50:56">
      <c r="AX797" s="4"/>
      <c r="AY797" s="4"/>
      <c r="AZ797" s="4"/>
      <c r="BA797" s="4"/>
      <c r="BB797" s="4"/>
      <c r="BC797" s="4"/>
      <c r="BD797" s="4"/>
    </row>
    <row r="798" spans="50:56">
      <c r="AX798" s="4"/>
      <c r="AY798" s="4"/>
      <c r="AZ798" s="4"/>
      <c r="BA798" s="4"/>
      <c r="BB798" s="4"/>
      <c r="BC798" s="4"/>
      <c r="BD798" s="4"/>
    </row>
    <row r="799" spans="50:56">
      <c r="AX799" s="4"/>
      <c r="AY799" s="4"/>
      <c r="AZ799" s="4"/>
      <c r="BA799" s="4"/>
      <c r="BB799" s="4"/>
      <c r="BC799" s="4"/>
      <c r="BD799" s="4"/>
    </row>
    <row r="800" spans="50:56">
      <c r="AX800" s="4"/>
      <c r="AY800" s="4"/>
      <c r="AZ800" s="4"/>
      <c r="BA800" s="4"/>
      <c r="BB800" s="4"/>
      <c r="BC800" s="4"/>
      <c r="BD800" s="4"/>
    </row>
    <row r="801" spans="50:56">
      <c r="AX801" s="4"/>
      <c r="AY801" s="4"/>
      <c r="AZ801" s="4"/>
      <c r="BA801" s="4"/>
      <c r="BB801" s="4"/>
      <c r="BC801" s="4"/>
      <c r="BD801" s="4"/>
    </row>
    <row r="802" spans="50:56">
      <c r="AX802" s="4"/>
      <c r="AY802" s="4"/>
      <c r="AZ802" s="4"/>
      <c r="BA802" s="4"/>
      <c r="BB802" s="4"/>
      <c r="BC802" s="4"/>
      <c r="BD802" s="4"/>
    </row>
    <row r="803" spans="50:56">
      <c r="AX803" s="4"/>
      <c r="AY803" s="4"/>
      <c r="AZ803" s="4"/>
      <c r="BA803" s="4"/>
      <c r="BB803" s="4"/>
      <c r="BC803" s="4"/>
      <c r="BD803" s="4"/>
    </row>
    <row r="804" spans="50:56">
      <c r="AX804" s="4"/>
      <c r="AY804" s="4"/>
      <c r="AZ804" s="4"/>
      <c r="BA804" s="4"/>
      <c r="BB804" s="4"/>
      <c r="BC804" s="4"/>
      <c r="BD804" s="4"/>
    </row>
    <row r="805" spans="50:56">
      <c r="AX805" s="4"/>
      <c r="AY805" s="4"/>
      <c r="AZ805" s="4"/>
      <c r="BA805" s="4"/>
      <c r="BB805" s="4"/>
      <c r="BC805" s="4"/>
      <c r="BD805" s="4"/>
    </row>
    <row r="806" spans="50:56">
      <c r="AX806" s="4"/>
      <c r="AY806" s="4"/>
      <c r="AZ806" s="4"/>
      <c r="BA806" s="4"/>
      <c r="BB806" s="4"/>
      <c r="BC806" s="4"/>
      <c r="BD806" s="4"/>
    </row>
    <row r="807" spans="50:56">
      <c r="AX807" s="4"/>
      <c r="AY807" s="4"/>
      <c r="AZ807" s="4"/>
      <c r="BA807" s="4"/>
      <c r="BB807" s="4"/>
      <c r="BC807" s="4"/>
      <c r="BD807" s="4"/>
    </row>
    <row r="808" spans="50:56">
      <c r="AX808" s="4"/>
      <c r="AY808" s="4"/>
      <c r="AZ808" s="4"/>
      <c r="BA808" s="4"/>
      <c r="BB808" s="4"/>
      <c r="BC808" s="4"/>
      <c r="BD808" s="4"/>
    </row>
    <row r="809" spans="50:56">
      <c r="AX809" s="4"/>
      <c r="AY809" s="4"/>
      <c r="AZ809" s="4"/>
      <c r="BA809" s="4"/>
      <c r="BB809" s="4"/>
      <c r="BC809" s="4"/>
      <c r="BD809" s="4"/>
    </row>
    <row r="810" spans="50:56">
      <c r="AX810" s="4"/>
      <c r="AY810" s="4"/>
      <c r="AZ810" s="4"/>
      <c r="BA810" s="4"/>
      <c r="BB810" s="4"/>
      <c r="BC810" s="4"/>
      <c r="BD810" s="4"/>
    </row>
    <row r="811" spans="50:56">
      <c r="AX811" s="4"/>
      <c r="AY811" s="4"/>
      <c r="AZ811" s="4"/>
      <c r="BA811" s="4"/>
      <c r="BB811" s="4"/>
      <c r="BC811" s="4"/>
      <c r="BD811" s="4"/>
    </row>
    <row r="812" spans="50:56">
      <c r="AX812" s="4"/>
      <c r="AY812" s="4"/>
      <c r="AZ812" s="4"/>
      <c r="BA812" s="4"/>
      <c r="BB812" s="4"/>
      <c r="BC812" s="4"/>
      <c r="BD812" s="4"/>
    </row>
    <row r="813" spans="50:56">
      <c r="AX813" s="4"/>
      <c r="AY813" s="4"/>
      <c r="AZ813" s="4"/>
      <c r="BA813" s="4"/>
      <c r="BB813" s="4"/>
      <c r="BC813" s="4"/>
      <c r="BD813" s="4"/>
    </row>
    <row r="814" spans="50:56">
      <c r="AX814" s="4"/>
      <c r="AY814" s="4"/>
      <c r="AZ814" s="4"/>
      <c r="BA814" s="4"/>
      <c r="BB814" s="4"/>
      <c r="BC814" s="4"/>
      <c r="BD814" s="4"/>
    </row>
    <row r="815" spans="50:56">
      <c r="AX815" s="4"/>
      <c r="AY815" s="4"/>
      <c r="AZ815" s="4"/>
      <c r="BA815" s="4"/>
      <c r="BB815" s="4"/>
      <c r="BC815" s="4"/>
      <c r="BD815" s="4"/>
    </row>
    <row r="816" spans="50:56">
      <c r="AX816" s="4"/>
      <c r="AY816" s="4"/>
      <c r="AZ816" s="4"/>
      <c r="BA816" s="4"/>
      <c r="BB816" s="4"/>
      <c r="BC816" s="4"/>
      <c r="BD816" s="4"/>
    </row>
    <row r="817" spans="50:56">
      <c r="AX817" s="4"/>
      <c r="AY817" s="4"/>
      <c r="AZ817" s="4"/>
      <c r="BA817" s="4"/>
      <c r="BB817" s="4"/>
      <c r="BC817" s="4"/>
      <c r="BD817" s="4"/>
    </row>
    <row r="818" spans="50:56">
      <c r="AX818" s="4"/>
      <c r="AY818" s="4"/>
      <c r="AZ818" s="4"/>
      <c r="BA818" s="4"/>
      <c r="BB818" s="4"/>
      <c r="BC818" s="4"/>
      <c r="BD818" s="4"/>
    </row>
    <row r="819" spans="50:56">
      <c r="AX819" s="4"/>
      <c r="AY819" s="4"/>
      <c r="AZ819" s="4"/>
      <c r="BA819" s="4"/>
      <c r="BB819" s="4"/>
      <c r="BC819" s="4"/>
      <c r="BD819" s="4"/>
    </row>
    <row r="820" spans="50:56">
      <c r="AX820" s="4"/>
      <c r="AY820" s="4"/>
      <c r="AZ820" s="4"/>
      <c r="BA820" s="4"/>
      <c r="BB820" s="4"/>
      <c r="BC820" s="4"/>
      <c r="BD820" s="4"/>
    </row>
    <row r="821" spans="50:56">
      <c r="AX821" s="4"/>
      <c r="AY821" s="4"/>
      <c r="AZ821" s="4"/>
      <c r="BA821" s="4"/>
      <c r="BB821" s="4"/>
      <c r="BC821" s="4"/>
      <c r="BD821" s="4"/>
    </row>
    <row r="822" spans="50:56">
      <c r="AX822" s="4"/>
      <c r="AY822" s="4"/>
      <c r="AZ822" s="4"/>
      <c r="BA822" s="4"/>
      <c r="BB822" s="4"/>
      <c r="BC822" s="4"/>
      <c r="BD822" s="4"/>
    </row>
    <row r="823" spans="50:56">
      <c r="AX823" s="4"/>
      <c r="AY823" s="4"/>
      <c r="AZ823" s="4"/>
      <c r="BA823" s="4"/>
      <c r="BB823" s="4"/>
      <c r="BC823" s="4"/>
      <c r="BD823" s="4"/>
    </row>
    <row r="824" spans="50:56">
      <c r="AX824" s="4"/>
      <c r="AY824" s="4"/>
      <c r="AZ824" s="4"/>
      <c r="BA824" s="4"/>
      <c r="BB824" s="4"/>
      <c r="BC824" s="4"/>
      <c r="BD824" s="4"/>
    </row>
    <row r="825" spans="50:56">
      <c r="AX825" s="4"/>
      <c r="AY825" s="4"/>
      <c r="AZ825" s="4"/>
      <c r="BA825" s="4"/>
      <c r="BB825" s="4"/>
      <c r="BC825" s="4"/>
      <c r="BD825" s="4"/>
    </row>
    <row r="826" spans="50:56">
      <c r="AX826" s="4"/>
      <c r="AY826" s="4"/>
      <c r="AZ826" s="4"/>
      <c r="BA826" s="4"/>
      <c r="BB826" s="4"/>
      <c r="BC826" s="4"/>
      <c r="BD826" s="4"/>
    </row>
    <row r="827" spans="50:56">
      <c r="AX827" s="4"/>
      <c r="AY827" s="4"/>
      <c r="AZ827" s="4"/>
      <c r="BA827" s="4"/>
      <c r="BB827" s="4"/>
      <c r="BC827" s="4"/>
      <c r="BD827" s="4"/>
    </row>
    <row r="828" spans="50:56">
      <c r="AX828" s="4"/>
      <c r="AY828" s="4"/>
      <c r="AZ828" s="4"/>
      <c r="BA828" s="4"/>
      <c r="BB828" s="4"/>
      <c r="BC828" s="4"/>
      <c r="BD828" s="4"/>
    </row>
    <row r="829" spans="50:56">
      <c r="AX829" s="4"/>
      <c r="AY829" s="4"/>
      <c r="AZ829" s="4"/>
      <c r="BA829" s="4"/>
      <c r="BB829" s="4"/>
      <c r="BC829" s="4"/>
      <c r="BD829" s="4"/>
    </row>
    <row r="830" spans="50:56">
      <c r="AX830" s="4"/>
      <c r="AY830" s="4"/>
      <c r="AZ830" s="4"/>
      <c r="BA830" s="4"/>
      <c r="BB830" s="4"/>
      <c r="BC830" s="4"/>
      <c r="BD830" s="4"/>
    </row>
    <row r="831" spans="50:56">
      <c r="AX831" s="4"/>
      <c r="AY831" s="4"/>
      <c r="AZ831" s="4"/>
      <c r="BA831" s="4"/>
      <c r="BB831" s="4"/>
      <c r="BC831" s="4"/>
      <c r="BD831" s="4"/>
    </row>
    <row r="832" spans="50:56">
      <c r="AX832" s="4"/>
      <c r="AY832" s="4"/>
      <c r="AZ832" s="4"/>
      <c r="BA832" s="4"/>
      <c r="BB832" s="4"/>
      <c r="BC832" s="4"/>
      <c r="BD832" s="4"/>
    </row>
    <row r="833" spans="50:56">
      <c r="AX833" s="4"/>
      <c r="AY833" s="4"/>
      <c r="AZ833" s="4"/>
      <c r="BA833" s="4"/>
      <c r="BB833" s="4"/>
      <c r="BC833" s="4"/>
      <c r="BD833" s="4"/>
    </row>
    <row r="834" spans="50:56">
      <c r="AX834" s="4"/>
      <c r="AY834" s="4"/>
      <c r="AZ834" s="4"/>
      <c r="BA834" s="4"/>
      <c r="BB834" s="4"/>
      <c r="BC834" s="4"/>
      <c r="BD834" s="4"/>
    </row>
    <row r="835" spans="50:56">
      <c r="AX835" s="4"/>
      <c r="AY835" s="4"/>
      <c r="AZ835" s="4"/>
      <c r="BA835" s="4"/>
      <c r="BB835" s="4"/>
      <c r="BC835" s="4"/>
      <c r="BD835" s="4"/>
    </row>
    <row r="836" spans="50:56">
      <c r="AX836" s="4"/>
      <c r="AY836" s="4"/>
      <c r="AZ836" s="4"/>
      <c r="BA836" s="4"/>
      <c r="BB836" s="4"/>
      <c r="BC836" s="4"/>
      <c r="BD836" s="4"/>
    </row>
    <row r="837" spans="50:56">
      <c r="AX837" s="4"/>
      <c r="AY837" s="4"/>
      <c r="AZ837" s="4"/>
      <c r="BA837" s="4"/>
      <c r="BB837" s="4"/>
      <c r="BC837" s="4"/>
      <c r="BD837" s="4"/>
    </row>
    <row r="838" spans="50:56">
      <c r="AX838" s="4"/>
      <c r="AY838" s="4"/>
      <c r="AZ838" s="4"/>
      <c r="BA838" s="4"/>
      <c r="BB838" s="4"/>
      <c r="BC838" s="4"/>
      <c r="BD838" s="4"/>
    </row>
    <row r="839" spans="50:56">
      <c r="AX839" s="4"/>
      <c r="AY839" s="4"/>
      <c r="AZ839" s="4"/>
      <c r="BA839" s="4"/>
      <c r="BB839" s="4"/>
      <c r="BC839" s="4"/>
      <c r="BD839" s="4"/>
    </row>
    <row r="840" spans="50:56">
      <c r="AX840" s="4"/>
      <c r="AY840" s="4"/>
      <c r="AZ840" s="4"/>
      <c r="BA840" s="4"/>
      <c r="BB840" s="4"/>
      <c r="BC840" s="4"/>
      <c r="BD840" s="4"/>
    </row>
    <row r="841" spans="50:56">
      <c r="AX841" s="4"/>
      <c r="AY841" s="4"/>
      <c r="AZ841" s="4"/>
      <c r="BA841" s="4"/>
      <c r="BB841" s="4"/>
      <c r="BC841" s="4"/>
      <c r="BD841" s="4"/>
    </row>
    <row r="842" spans="50:56">
      <c r="AX842" s="4"/>
      <c r="AY842" s="4"/>
      <c r="AZ842" s="4"/>
      <c r="BA842" s="4"/>
      <c r="BB842" s="4"/>
      <c r="BC842" s="4"/>
      <c r="BD842" s="4"/>
    </row>
    <row r="843" spans="50:56">
      <c r="AX843" s="4"/>
      <c r="AY843" s="4"/>
      <c r="AZ843" s="4"/>
      <c r="BA843" s="4"/>
      <c r="BB843" s="4"/>
      <c r="BC843" s="4"/>
      <c r="BD843" s="4"/>
    </row>
    <row r="844" spans="50:56">
      <c r="AX844" s="4"/>
      <c r="AY844" s="4"/>
      <c r="AZ844" s="4"/>
      <c r="BA844" s="4"/>
      <c r="BB844" s="4"/>
      <c r="BC844" s="4"/>
      <c r="BD844" s="4"/>
    </row>
    <row r="845" spans="50:56">
      <c r="AX845" s="4"/>
      <c r="AY845" s="4"/>
      <c r="AZ845" s="4"/>
      <c r="BA845" s="4"/>
      <c r="BB845" s="4"/>
      <c r="BC845" s="4"/>
      <c r="BD845" s="4"/>
    </row>
    <row r="846" spans="50:56">
      <c r="AX846" s="4"/>
      <c r="AY846" s="4"/>
      <c r="AZ846" s="4"/>
      <c r="BA846" s="4"/>
      <c r="BB846" s="4"/>
      <c r="BC846" s="4"/>
      <c r="BD846" s="4"/>
    </row>
    <row r="847" spans="50:56">
      <c r="AX847" s="4"/>
      <c r="AY847" s="4"/>
      <c r="AZ847" s="4"/>
      <c r="BA847" s="4"/>
      <c r="BB847" s="4"/>
      <c r="BC847" s="4"/>
      <c r="BD847" s="4"/>
    </row>
    <row r="848" spans="50:56">
      <c r="AX848" s="4"/>
      <c r="AY848" s="4"/>
      <c r="AZ848" s="4"/>
      <c r="BA848" s="4"/>
      <c r="BB848" s="4"/>
      <c r="BC848" s="4"/>
      <c r="BD848" s="4"/>
    </row>
    <row r="849" spans="50:56">
      <c r="AX849" s="4"/>
      <c r="AY849" s="4"/>
      <c r="AZ849" s="4"/>
      <c r="BA849" s="4"/>
      <c r="BB849" s="4"/>
      <c r="BC849" s="4"/>
      <c r="BD849" s="4"/>
    </row>
    <row r="850" spans="50:56">
      <c r="AX850" s="4"/>
      <c r="AY850" s="4"/>
      <c r="AZ850" s="4"/>
      <c r="BA850" s="4"/>
      <c r="BB850" s="4"/>
      <c r="BC850" s="4"/>
      <c r="BD850" s="4"/>
    </row>
    <row r="851" spans="50:56">
      <c r="AX851" s="4"/>
      <c r="AY851" s="4"/>
      <c r="AZ851" s="4"/>
      <c r="BA851" s="4"/>
      <c r="BB851" s="4"/>
      <c r="BC851" s="4"/>
      <c r="BD851" s="4"/>
    </row>
    <row r="852" spans="50:56">
      <c r="AX852" s="4"/>
      <c r="AY852" s="4"/>
      <c r="AZ852" s="4"/>
      <c r="BA852" s="4"/>
      <c r="BB852" s="4"/>
      <c r="BC852" s="4"/>
      <c r="BD852" s="4"/>
    </row>
    <row r="853" spans="50:56">
      <c r="AX853" s="4"/>
      <c r="AY853" s="4"/>
      <c r="AZ853" s="4"/>
      <c r="BA853" s="4"/>
      <c r="BB853" s="4"/>
      <c r="BC853" s="4"/>
      <c r="BD853" s="4"/>
    </row>
    <row r="854" spans="50:56">
      <c r="AX854" s="4"/>
      <c r="AY854" s="4"/>
      <c r="AZ854" s="4"/>
      <c r="BA854" s="4"/>
      <c r="BB854" s="4"/>
      <c r="BC854" s="4"/>
      <c r="BD854" s="4"/>
    </row>
    <row r="855" spans="50:56">
      <c r="AX855" s="4"/>
      <c r="AY855" s="4"/>
      <c r="AZ855" s="4"/>
      <c r="BA855" s="4"/>
      <c r="BB855" s="4"/>
      <c r="BC855" s="4"/>
      <c r="BD855" s="4"/>
    </row>
    <row r="856" spans="50:56">
      <c r="AX856" s="4"/>
      <c r="AY856" s="4"/>
      <c r="AZ856" s="4"/>
      <c r="BA856" s="4"/>
      <c r="BB856" s="4"/>
      <c r="BC856" s="4"/>
      <c r="BD856" s="4"/>
    </row>
    <row r="857" spans="50:56">
      <c r="AX857" s="4"/>
      <c r="AY857" s="4"/>
      <c r="AZ857" s="4"/>
      <c r="BA857" s="4"/>
      <c r="BB857" s="4"/>
      <c r="BC857" s="4"/>
      <c r="BD857" s="4"/>
    </row>
    <row r="858" spans="50:56">
      <c r="AX858" s="4"/>
      <c r="AY858" s="4"/>
      <c r="AZ858" s="4"/>
      <c r="BA858" s="4"/>
      <c r="BB858" s="4"/>
      <c r="BC858" s="4"/>
      <c r="BD858" s="4"/>
    </row>
    <row r="859" spans="50:56">
      <c r="AX859" s="4"/>
      <c r="AY859" s="4"/>
      <c r="AZ859" s="4"/>
      <c r="BA859" s="4"/>
      <c r="BB859" s="4"/>
      <c r="BC859" s="4"/>
      <c r="BD859" s="4"/>
    </row>
    <row r="860" spans="50:56">
      <c r="AX860" s="4"/>
      <c r="AY860" s="4"/>
      <c r="AZ860" s="4"/>
      <c r="BA860" s="4"/>
      <c r="BB860" s="4"/>
      <c r="BC860" s="4"/>
      <c r="BD860" s="4"/>
    </row>
    <row r="861" spans="50:56">
      <c r="AX861" s="4"/>
      <c r="AY861" s="4"/>
      <c r="AZ861" s="4"/>
      <c r="BA861" s="4"/>
      <c r="BB861" s="4"/>
      <c r="BC861" s="4"/>
      <c r="BD861" s="4"/>
    </row>
    <row r="862" spans="50:56">
      <c r="AX862" s="4"/>
      <c r="AY862" s="4"/>
      <c r="AZ862" s="4"/>
      <c r="BA862" s="4"/>
      <c r="BB862" s="4"/>
      <c r="BC862" s="4"/>
      <c r="BD862" s="4"/>
    </row>
    <row r="863" spans="50:56">
      <c r="AX863" s="4"/>
      <c r="AY863" s="4"/>
      <c r="AZ863" s="4"/>
      <c r="BA863" s="4"/>
      <c r="BB863" s="4"/>
      <c r="BC863" s="4"/>
      <c r="BD863" s="4"/>
    </row>
    <row r="864" spans="50:56">
      <c r="AX864" s="4"/>
      <c r="AY864" s="4"/>
      <c r="AZ864" s="4"/>
      <c r="BA864" s="4"/>
      <c r="BB864" s="4"/>
      <c r="BC864" s="4"/>
      <c r="BD864" s="4"/>
    </row>
    <row r="865" spans="50:56">
      <c r="AX865" s="4"/>
      <c r="AY865" s="4"/>
      <c r="AZ865" s="4"/>
      <c r="BA865" s="4"/>
      <c r="BB865" s="4"/>
      <c r="BC865" s="4"/>
      <c r="BD865" s="4"/>
    </row>
    <row r="866" spans="50:56">
      <c r="AX866" s="4"/>
      <c r="AY866" s="4"/>
      <c r="AZ866" s="4"/>
      <c r="BA866" s="4"/>
      <c r="BB866" s="4"/>
      <c r="BC866" s="4"/>
      <c r="BD866" s="4"/>
    </row>
    <row r="867" spans="50:56">
      <c r="AX867" s="4"/>
      <c r="AY867" s="4"/>
      <c r="AZ867" s="4"/>
      <c r="BA867" s="4"/>
      <c r="BB867" s="4"/>
      <c r="BC867" s="4"/>
      <c r="BD867" s="4"/>
    </row>
    <row r="868" spans="50:56">
      <c r="AX868" s="4"/>
      <c r="AY868" s="4"/>
      <c r="AZ868" s="4"/>
      <c r="BA868" s="4"/>
      <c r="BB868" s="4"/>
      <c r="BC868" s="4"/>
      <c r="BD868" s="4"/>
    </row>
    <row r="869" spans="50:56">
      <c r="AX869" s="4"/>
      <c r="AY869" s="4"/>
      <c r="AZ869" s="4"/>
      <c r="BA869" s="4"/>
      <c r="BB869" s="4"/>
      <c r="BC869" s="4"/>
      <c r="BD869" s="4"/>
    </row>
    <row r="870" spans="50:56">
      <c r="AX870" s="4"/>
      <c r="AY870" s="4"/>
      <c r="AZ870" s="4"/>
      <c r="BA870" s="4"/>
      <c r="BB870" s="4"/>
      <c r="BC870" s="4"/>
      <c r="BD870" s="4"/>
    </row>
    <row r="871" spans="50:56">
      <c r="AX871" s="4"/>
      <c r="AY871" s="4"/>
      <c r="AZ871" s="4"/>
      <c r="BA871" s="4"/>
      <c r="BB871" s="4"/>
      <c r="BC871" s="4"/>
      <c r="BD871" s="4"/>
    </row>
    <row r="872" spans="50:56">
      <c r="AX872" s="4"/>
      <c r="AY872" s="4"/>
      <c r="AZ872" s="4"/>
      <c r="BA872" s="4"/>
      <c r="BB872" s="4"/>
      <c r="BC872" s="4"/>
      <c r="BD872" s="4"/>
    </row>
    <row r="873" spans="50:56">
      <c r="AX873" s="4"/>
      <c r="AY873" s="4"/>
      <c r="AZ873" s="4"/>
      <c r="BA873" s="4"/>
      <c r="BB873" s="4"/>
      <c r="BC873" s="4"/>
      <c r="BD873" s="4"/>
    </row>
    <row r="874" spans="50:56">
      <c r="AX874" s="4"/>
      <c r="AY874" s="4"/>
      <c r="AZ874" s="4"/>
      <c r="BA874" s="4"/>
      <c r="BB874" s="4"/>
      <c r="BC874" s="4"/>
      <c r="BD874" s="4"/>
    </row>
    <row r="875" spans="50:56">
      <c r="AX875" s="4"/>
      <c r="AY875" s="4"/>
      <c r="AZ875" s="4"/>
      <c r="BA875" s="4"/>
      <c r="BB875" s="4"/>
      <c r="BC875" s="4"/>
      <c r="BD875" s="4"/>
    </row>
    <row r="876" spans="50:56">
      <c r="AX876" s="4"/>
      <c r="AY876" s="4"/>
      <c r="AZ876" s="4"/>
      <c r="BA876" s="4"/>
      <c r="BB876" s="4"/>
      <c r="BC876" s="4"/>
      <c r="BD876" s="4"/>
    </row>
    <row r="877" spans="50:56">
      <c r="AX877" s="4"/>
      <c r="AY877" s="4"/>
      <c r="AZ877" s="4"/>
      <c r="BA877" s="4"/>
      <c r="BB877" s="4"/>
      <c r="BC877" s="4"/>
      <c r="BD877" s="4"/>
    </row>
    <row r="878" spans="50:56">
      <c r="AX878" s="4"/>
      <c r="AY878" s="4"/>
      <c r="AZ878" s="4"/>
      <c r="BA878" s="4"/>
      <c r="BB878" s="4"/>
      <c r="BC878" s="4"/>
      <c r="BD878" s="4"/>
    </row>
    <row r="879" spans="50:56">
      <c r="AX879" s="4"/>
      <c r="AY879" s="4"/>
      <c r="AZ879" s="4"/>
      <c r="BA879" s="4"/>
      <c r="BB879" s="4"/>
      <c r="BC879" s="4"/>
      <c r="BD879" s="4"/>
    </row>
    <row r="880" spans="50:56">
      <c r="AX880" s="4"/>
      <c r="AY880" s="4"/>
      <c r="AZ880" s="4"/>
      <c r="BA880" s="4"/>
      <c r="BB880" s="4"/>
      <c r="BC880" s="4"/>
      <c r="BD880" s="4"/>
    </row>
    <row r="881" spans="50:56">
      <c r="AX881" s="4"/>
      <c r="AY881" s="4"/>
      <c r="AZ881" s="4"/>
      <c r="BA881" s="4"/>
      <c r="BB881" s="4"/>
      <c r="BC881" s="4"/>
      <c r="BD881" s="4"/>
    </row>
    <row r="882" spans="50:56">
      <c r="AX882" s="4"/>
      <c r="AY882" s="4"/>
      <c r="AZ882" s="4"/>
      <c r="BA882" s="4"/>
      <c r="BB882" s="4"/>
      <c r="BC882" s="4"/>
      <c r="BD882" s="4"/>
    </row>
    <row r="883" spans="50:56">
      <c r="AX883" s="4"/>
      <c r="AY883" s="4"/>
      <c r="AZ883" s="4"/>
      <c r="BA883" s="4"/>
      <c r="BB883" s="4"/>
      <c r="BC883" s="4"/>
      <c r="BD883" s="4"/>
    </row>
    <row r="884" spans="50:56">
      <c r="AX884" s="4"/>
      <c r="AY884" s="4"/>
      <c r="AZ884" s="4"/>
      <c r="BA884" s="4"/>
      <c r="BB884" s="4"/>
      <c r="BC884" s="4"/>
      <c r="BD884" s="4"/>
    </row>
    <row r="885" spans="50:56">
      <c r="AX885" s="4"/>
      <c r="AY885" s="4"/>
      <c r="AZ885" s="4"/>
      <c r="BA885" s="4"/>
      <c r="BB885" s="4"/>
      <c r="BC885" s="4"/>
      <c r="BD885" s="4"/>
    </row>
    <row r="886" spans="50:56">
      <c r="AX886" s="4"/>
      <c r="AY886" s="4"/>
      <c r="AZ886" s="4"/>
      <c r="BA886" s="4"/>
      <c r="BB886" s="4"/>
      <c r="BC886" s="4"/>
      <c r="BD886" s="4"/>
    </row>
    <row r="887" spans="50:56">
      <c r="AX887" s="4"/>
      <c r="AY887" s="4"/>
      <c r="AZ887" s="4"/>
      <c r="BA887" s="4"/>
      <c r="BB887" s="4"/>
      <c r="BC887" s="4"/>
      <c r="BD887" s="4"/>
    </row>
    <row r="888" spans="50:56">
      <c r="AX888" s="4"/>
      <c r="AY888" s="4"/>
      <c r="AZ888" s="4"/>
      <c r="BA888" s="4"/>
      <c r="BB888" s="4"/>
      <c r="BC888" s="4"/>
      <c r="BD888" s="4"/>
    </row>
    <row r="889" spans="50:56">
      <c r="AX889" s="4"/>
      <c r="AY889" s="4"/>
      <c r="AZ889" s="4"/>
      <c r="BA889" s="4"/>
      <c r="BB889" s="4"/>
      <c r="BC889" s="4"/>
      <c r="BD889" s="4"/>
    </row>
    <row r="890" spans="50:56">
      <c r="AX890" s="4"/>
      <c r="AY890" s="4"/>
      <c r="AZ890" s="4"/>
      <c r="BA890" s="4"/>
      <c r="BB890" s="4"/>
      <c r="BC890" s="4"/>
      <c r="BD890" s="4"/>
    </row>
    <row r="891" spans="50:56">
      <c r="AX891" s="4"/>
      <c r="AY891" s="4"/>
      <c r="AZ891" s="4"/>
      <c r="BA891" s="4"/>
      <c r="BB891" s="4"/>
      <c r="BC891" s="4"/>
      <c r="BD891" s="4"/>
    </row>
    <row r="892" spans="50:56">
      <c r="AX892" s="4"/>
      <c r="AY892" s="4"/>
      <c r="AZ892" s="4"/>
      <c r="BA892" s="4"/>
      <c r="BB892" s="4"/>
      <c r="BC892" s="4"/>
      <c r="BD892" s="4"/>
    </row>
    <row r="893" spans="50:56">
      <c r="AX893" s="4"/>
      <c r="AY893" s="4"/>
      <c r="AZ893" s="4"/>
      <c r="BA893" s="4"/>
      <c r="BB893" s="4"/>
      <c r="BC893" s="4"/>
      <c r="BD893" s="4"/>
    </row>
    <row r="894" spans="50:56">
      <c r="AX894" s="4"/>
      <c r="AY894" s="4"/>
      <c r="AZ894" s="4"/>
      <c r="BA894" s="4"/>
      <c r="BB894" s="4"/>
      <c r="BC894" s="4"/>
      <c r="BD894" s="4"/>
    </row>
    <row r="895" spans="50:56">
      <c r="AX895" s="4"/>
      <c r="AY895" s="4"/>
      <c r="AZ895" s="4"/>
      <c r="BA895" s="4"/>
      <c r="BB895" s="4"/>
      <c r="BC895" s="4"/>
      <c r="BD895" s="4"/>
    </row>
    <row r="896" spans="50:56">
      <c r="AX896" s="4"/>
      <c r="AY896" s="4"/>
      <c r="AZ896" s="4"/>
      <c r="BA896" s="4"/>
      <c r="BB896" s="4"/>
      <c r="BC896" s="4"/>
      <c r="BD896" s="4"/>
    </row>
    <row r="897" spans="50:56">
      <c r="AX897" s="4"/>
      <c r="AY897" s="4"/>
      <c r="AZ897" s="4"/>
      <c r="BA897" s="4"/>
      <c r="BB897" s="4"/>
      <c r="BC897" s="4"/>
      <c r="BD897" s="4"/>
    </row>
    <row r="898" spans="50:56">
      <c r="AX898" s="4"/>
      <c r="AY898" s="4"/>
      <c r="AZ898" s="4"/>
      <c r="BA898" s="4"/>
      <c r="BB898" s="4"/>
      <c r="BC898" s="4"/>
      <c r="BD898" s="4"/>
    </row>
    <row r="899" spans="50:56">
      <c r="AX899" s="4"/>
      <c r="AY899" s="4"/>
      <c r="AZ899" s="4"/>
      <c r="BA899" s="4"/>
      <c r="BB899" s="4"/>
      <c r="BC899" s="4"/>
      <c r="BD899" s="4"/>
    </row>
    <row r="900" spans="50:56">
      <c r="AX900" s="4"/>
      <c r="AY900" s="4"/>
      <c r="AZ900" s="4"/>
      <c r="BA900" s="4"/>
      <c r="BB900" s="4"/>
      <c r="BC900" s="4"/>
      <c r="BD900" s="4"/>
    </row>
    <row r="901" spans="50:56">
      <c r="AX901" s="4"/>
      <c r="AY901" s="4"/>
      <c r="AZ901" s="4"/>
      <c r="BA901" s="4"/>
      <c r="BB901" s="4"/>
      <c r="BC901" s="4"/>
      <c r="BD901" s="4"/>
    </row>
    <row r="902" spans="50:56">
      <c r="AX902" s="4"/>
      <c r="AY902" s="4"/>
      <c r="AZ902" s="4"/>
      <c r="BA902" s="4"/>
      <c r="BB902" s="4"/>
      <c r="BC902" s="4"/>
      <c r="BD902" s="4"/>
    </row>
    <row r="903" spans="50:56">
      <c r="AX903" s="4"/>
      <c r="AY903" s="4"/>
      <c r="AZ903" s="4"/>
      <c r="BA903" s="4"/>
      <c r="BB903" s="4"/>
      <c r="BC903" s="4"/>
      <c r="BD903" s="4"/>
    </row>
    <row r="904" spans="50:56">
      <c r="AX904" s="4"/>
      <c r="AY904" s="4"/>
      <c r="AZ904" s="4"/>
      <c r="BA904" s="4"/>
      <c r="BB904" s="4"/>
      <c r="BC904" s="4"/>
      <c r="BD904" s="4"/>
    </row>
    <row r="905" spans="50:56">
      <c r="AX905" s="4"/>
      <c r="AY905" s="4"/>
      <c r="AZ905" s="4"/>
      <c r="BA905" s="4"/>
      <c r="BB905" s="4"/>
      <c r="BC905" s="4"/>
      <c r="BD905" s="4"/>
    </row>
    <row r="906" spans="50:56">
      <c r="AX906" s="4"/>
      <c r="AY906" s="4"/>
      <c r="AZ906" s="4"/>
      <c r="BA906" s="4"/>
      <c r="BB906" s="4"/>
      <c r="BC906" s="4"/>
      <c r="BD906" s="4"/>
    </row>
    <row r="907" spans="50:56">
      <c r="AX907" s="4"/>
      <c r="AY907" s="4"/>
      <c r="AZ907" s="4"/>
      <c r="BA907" s="4"/>
      <c r="BB907" s="4"/>
      <c r="BC907" s="4"/>
      <c r="BD907" s="4"/>
    </row>
    <row r="908" spans="50:56">
      <c r="AX908" s="4"/>
      <c r="AY908" s="4"/>
      <c r="AZ908" s="4"/>
      <c r="BA908" s="4"/>
      <c r="BB908" s="4"/>
      <c r="BC908" s="4"/>
      <c r="BD908" s="4"/>
    </row>
    <row r="909" spans="50:56">
      <c r="AX909" s="4"/>
      <c r="AY909" s="4"/>
      <c r="AZ909" s="4"/>
      <c r="BA909" s="4"/>
      <c r="BB909" s="4"/>
      <c r="BC909" s="4"/>
      <c r="BD909" s="4"/>
    </row>
    <row r="910" spans="50:56">
      <c r="AX910" s="4"/>
      <c r="AY910" s="4"/>
      <c r="AZ910" s="4"/>
      <c r="BA910" s="4"/>
      <c r="BB910" s="4"/>
      <c r="BC910" s="4"/>
      <c r="BD910" s="4"/>
    </row>
    <row r="911" spans="50:56">
      <c r="AX911" s="4"/>
      <c r="AY911" s="4"/>
      <c r="AZ911" s="4"/>
      <c r="BA911" s="4"/>
      <c r="BB911" s="4"/>
      <c r="BC911" s="4"/>
      <c r="BD911" s="4"/>
    </row>
    <row r="912" spans="50:56">
      <c r="AX912" s="4"/>
      <c r="AY912" s="4"/>
      <c r="AZ912" s="4"/>
      <c r="BA912" s="4"/>
      <c r="BB912" s="4"/>
      <c r="BC912" s="4"/>
      <c r="BD912" s="4"/>
    </row>
    <row r="913" spans="50:56">
      <c r="AX913" s="4"/>
      <c r="AY913" s="4"/>
      <c r="AZ913" s="4"/>
      <c r="BA913" s="4"/>
      <c r="BB913" s="4"/>
      <c r="BC913" s="4"/>
      <c r="BD913" s="4"/>
    </row>
    <row r="914" spans="50:56">
      <c r="AX914" s="4"/>
      <c r="AY914" s="4"/>
      <c r="AZ914" s="4"/>
      <c r="BA914" s="4"/>
      <c r="BB914" s="4"/>
      <c r="BC914" s="4"/>
      <c r="BD914" s="4"/>
    </row>
    <row r="915" spans="50:56">
      <c r="AX915" s="4"/>
      <c r="AY915" s="4"/>
      <c r="AZ915" s="4"/>
      <c r="BA915" s="4"/>
      <c r="BB915" s="4"/>
      <c r="BC915" s="4"/>
      <c r="BD915" s="4"/>
    </row>
    <row r="916" spans="50:56">
      <c r="AX916" s="4"/>
      <c r="AY916" s="4"/>
      <c r="AZ916" s="4"/>
      <c r="BA916" s="4"/>
      <c r="BB916" s="4"/>
      <c r="BC916" s="4"/>
      <c r="BD916" s="4"/>
    </row>
    <row r="917" spans="50:56">
      <c r="AX917" s="4"/>
      <c r="AY917" s="4"/>
      <c r="AZ917" s="4"/>
      <c r="BA917" s="4"/>
      <c r="BB917" s="4"/>
      <c r="BC917" s="4"/>
      <c r="BD917" s="4"/>
    </row>
    <row r="918" spans="50:56">
      <c r="AX918" s="4"/>
      <c r="AY918" s="4"/>
      <c r="AZ918" s="4"/>
      <c r="BA918" s="4"/>
      <c r="BB918" s="4"/>
      <c r="BC918" s="4"/>
      <c r="BD918" s="4"/>
    </row>
    <row r="919" spans="50:56">
      <c r="AX919" s="4"/>
      <c r="AY919" s="4"/>
      <c r="AZ919" s="4"/>
      <c r="BA919" s="4"/>
      <c r="BB919" s="4"/>
      <c r="BC919" s="4"/>
      <c r="BD919" s="4"/>
    </row>
    <row r="920" spans="50:56">
      <c r="AX920" s="4"/>
      <c r="AY920" s="4"/>
      <c r="AZ920" s="4"/>
      <c r="BA920" s="4"/>
      <c r="BB920" s="4"/>
      <c r="BC920" s="4"/>
      <c r="BD920" s="4"/>
    </row>
    <row r="921" spans="50:56">
      <c r="AX921" s="4"/>
      <c r="AY921" s="4"/>
      <c r="AZ921" s="4"/>
      <c r="BA921" s="4"/>
      <c r="BB921" s="4"/>
      <c r="BC921" s="4"/>
      <c r="BD921" s="4"/>
    </row>
    <row r="922" spans="50:56">
      <c r="AX922" s="4"/>
      <c r="AY922" s="4"/>
      <c r="AZ922" s="4"/>
      <c r="BA922" s="4"/>
      <c r="BB922" s="4"/>
      <c r="BC922" s="4"/>
      <c r="BD922" s="4"/>
    </row>
    <row r="923" spans="50:56">
      <c r="AX923" s="4"/>
      <c r="AY923" s="4"/>
      <c r="AZ923" s="4"/>
      <c r="BA923" s="4"/>
      <c r="BB923" s="4"/>
      <c r="BC923" s="4"/>
      <c r="BD923" s="4"/>
    </row>
    <row r="924" spans="50:56">
      <c r="AX924" s="4"/>
      <c r="AY924" s="4"/>
      <c r="AZ924" s="4"/>
      <c r="BA924" s="4"/>
      <c r="BB924" s="4"/>
      <c r="BC924" s="4"/>
      <c r="BD924" s="4"/>
    </row>
    <row r="925" spans="50:56">
      <c r="AX925" s="4"/>
      <c r="AY925" s="4"/>
      <c r="AZ925" s="4"/>
      <c r="BA925" s="4"/>
      <c r="BB925" s="4"/>
      <c r="BC925" s="4"/>
      <c r="BD925" s="4"/>
    </row>
    <row r="926" spans="50:56">
      <c r="AX926" s="4"/>
      <c r="AY926" s="4"/>
      <c r="AZ926" s="4"/>
      <c r="BA926" s="4"/>
      <c r="BB926" s="4"/>
      <c r="BC926" s="4"/>
      <c r="BD926" s="4"/>
    </row>
    <row r="927" spans="50:56">
      <c r="AX927" s="4"/>
      <c r="AY927" s="4"/>
      <c r="AZ927" s="4"/>
      <c r="BA927" s="4"/>
      <c r="BB927" s="4"/>
      <c r="BC927" s="4"/>
      <c r="BD927" s="4"/>
    </row>
    <row r="928" spans="50:56">
      <c r="AX928" s="4"/>
      <c r="AY928" s="4"/>
      <c r="AZ928" s="4"/>
      <c r="BA928" s="4"/>
      <c r="BB928" s="4"/>
      <c r="BC928" s="4"/>
      <c r="BD928" s="4"/>
    </row>
    <row r="929" spans="50:56">
      <c r="AX929" s="4"/>
      <c r="AY929" s="4"/>
      <c r="AZ929" s="4"/>
      <c r="BA929" s="4"/>
      <c r="BB929" s="4"/>
      <c r="BC929" s="4"/>
      <c r="BD929" s="4"/>
    </row>
    <row r="930" spans="50:56">
      <c r="AX930" s="4"/>
      <c r="AY930" s="4"/>
      <c r="AZ930" s="4"/>
      <c r="BA930" s="4"/>
      <c r="BB930" s="4"/>
      <c r="BC930" s="4"/>
      <c r="BD930" s="4"/>
    </row>
    <row r="931" spans="50:56">
      <c r="AX931" s="4"/>
      <c r="AY931" s="4"/>
      <c r="AZ931" s="4"/>
      <c r="BA931" s="4"/>
      <c r="BB931" s="4"/>
      <c r="BC931" s="4"/>
      <c r="BD931" s="4"/>
    </row>
    <row r="932" spans="50:56">
      <c r="AX932" s="4"/>
      <c r="AY932" s="4"/>
      <c r="AZ932" s="4"/>
      <c r="BA932" s="4"/>
      <c r="BB932" s="4"/>
      <c r="BC932" s="4"/>
      <c r="BD932" s="4"/>
    </row>
    <row r="933" spans="50:56">
      <c r="AX933" s="4"/>
      <c r="AY933" s="4"/>
      <c r="AZ933" s="4"/>
      <c r="BA933" s="4"/>
      <c r="BB933" s="4"/>
      <c r="BC933" s="4"/>
      <c r="BD933" s="4"/>
    </row>
    <row r="934" spans="50:56">
      <c r="AX934" s="4"/>
      <c r="AY934" s="4"/>
      <c r="AZ934" s="4"/>
      <c r="BA934" s="4"/>
      <c r="BB934" s="4"/>
      <c r="BC934" s="4"/>
      <c r="BD934" s="4"/>
    </row>
    <row r="935" spans="50:56">
      <c r="AX935" s="4"/>
      <c r="AY935" s="4"/>
      <c r="AZ935" s="4"/>
      <c r="BA935" s="4"/>
      <c r="BB935" s="4"/>
      <c r="BC935" s="4"/>
      <c r="BD935" s="4"/>
    </row>
    <row r="936" spans="50:56">
      <c r="AX936" s="4"/>
      <c r="AY936" s="4"/>
      <c r="AZ936" s="4"/>
      <c r="BA936" s="4"/>
      <c r="BB936" s="4"/>
      <c r="BC936" s="4"/>
      <c r="BD936" s="4"/>
    </row>
    <row r="937" spans="50:56">
      <c r="AX937" s="4"/>
      <c r="AY937" s="4"/>
      <c r="AZ937" s="4"/>
      <c r="BA937" s="4"/>
      <c r="BB937" s="4"/>
      <c r="BC937" s="4"/>
      <c r="BD937" s="4"/>
    </row>
    <row r="938" spans="50:56">
      <c r="AX938" s="4"/>
      <c r="AY938" s="4"/>
      <c r="AZ938" s="4"/>
      <c r="BA938" s="4"/>
      <c r="BB938" s="4"/>
      <c r="BC938" s="4"/>
      <c r="BD938" s="4"/>
    </row>
    <row r="939" spans="50:56">
      <c r="AX939" s="4"/>
      <c r="AY939" s="4"/>
      <c r="AZ939" s="4"/>
      <c r="BA939" s="4"/>
      <c r="BB939" s="4"/>
      <c r="BC939" s="4"/>
      <c r="BD939" s="4"/>
    </row>
    <row r="940" spans="50:56">
      <c r="AX940" s="4"/>
      <c r="AY940" s="4"/>
      <c r="AZ940" s="4"/>
      <c r="BA940" s="4"/>
      <c r="BB940" s="4"/>
      <c r="BC940" s="4"/>
      <c r="BD940" s="4"/>
    </row>
    <row r="941" spans="50:56">
      <c r="AX941" s="4"/>
      <c r="AY941" s="4"/>
      <c r="AZ941" s="4"/>
      <c r="BA941" s="4"/>
      <c r="BB941" s="4"/>
      <c r="BC941" s="4"/>
      <c r="BD941" s="4"/>
    </row>
    <row r="942" spans="50:56">
      <c r="AX942" s="4"/>
      <c r="AY942" s="4"/>
      <c r="AZ942" s="4"/>
      <c r="BA942" s="4"/>
      <c r="BB942" s="4"/>
      <c r="BC942" s="4"/>
      <c r="BD942" s="4"/>
    </row>
    <row r="943" spans="50:56">
      <c r="AX943" s="4"/>
      <c r="AY943" s="4"/>
      <c r="AZ943" s="4"/>
      <c r="BA943" s="4"/>
      <c r="BB943" s="4"/>
      <c r="BC943" s="4"/>
      <c r="BD943" s="4"/>
    </row>
    <row r="944" spans="50:56">
      <c r="AX944" s="4"/>
      <c r="AY944" s="4"/>
      <c r="AZ944" s="4"/>
      <c r="BA944" s="4"/>
      <c r="BB944" s="4"/>
      <c r="BC944" s="4"/>
      <c r="BD944" s="4"/>
    </row>
    <row r="945" spans="50:56">
      <c r="AX945" s="4"/>
      <c r="AY945" s="4"/>
      <c r="AZ945" s="4"/>
      <c r="BA945" s="4"/>
      <c r="BB945" s="4"/>
      <c r="BC945" s="4"/>
      <c r="BD945" s="4"/>
    </row>
    <row r="946" spans="50:56">
      <c r="AX946" s="4"/>
      <c r="AY946" s="4"/>
      <c r="AZ946" s="4"/>
      <c r="BA946" s="4"/>
      <c r="BB946" s="4"/>
      <c r="BC946" s="4"/>
      <c r="BD946" s="4"/>
    </row>
    <row r="947" spans="50:56">
      <c r="AX947" s="4"/>
      <c r="AY947" s="4"/>
      <c r="AZ947" s="4"/>
      <c r="BA947" s="4"/>
      <c r="BB947" s="4"/>
      <c r="BC947" s="4"/>
      <c r="BD947" s="4"/>
    </row>
    <row r="948" spans="50:56">
      <c r="AX948" s="4"/>
      <c r="AY948" s="4"/>
      <c r="AZ948" s="4"/>
      <c r="BA948" s="4"/>
      <c r="BB948" s="4"/>
      <c r="BC948" s="4"/>
      <c r="BD948" s="4"/>
    </row>
    <row r="949" spans="50:56">
      <c r="AX949" s="4"/>
      <c r="AY949" s="4"/>
      <c r="AZ949" s="4"/>
      <c r="BA949" s="4"/>
      <c r="BB949" s="4"/>
      <c r="BC949" s="4"/>
      <c r="BD949" s="4"/>
    </row>
    <row r="950" spans="50:56">
      <c r="AX950" s="4"/>
      <c r="AY950" s="4"/>
      <c r="AZ950" s="4"/>
      <c r="BA950" s="4"/>
      <c r="BB950" s="4"/>
      <c r="BC950" s="4"/>
      <c r="BD950" s="4"/>
    </row>
    <row r="951" spans="50:56">
      <c r="AX951" s="4"/>
      <c r="AY951" s="4"/>
      <c r="AZ951" s="4"/>
      <c r="BA951" s="4"/>
      <c r="BB951" s="4"/>
      <c r="BC951" s="4"/>
      <c r="BD951" s="4"/>
    </row>
    <row r="952" spans="50:56">
      <c r="AX952" s="4"/>
      <c r="AY952" s="4"/>
      <c r="AZ952" s="4"/>
      <c r="BA952" s="4"/>
      <c r="BB952" s="4"/>
      <c r="BC952" s="4"/>
      <c r="BD952" s="4"/>
    </row>
    <row r="953" spans="50:56">
      <c r="AX953" s="4"/>
      <c r="AY953" s="4"/>
      <c r="AZ953" s="4"/>
      <c r="BA953" s="4"/>
      <c r="BB953" s="4"/>
      <c r="BC953" s="4"/>
      <c r="BD953" s="4"/>
    </row>
    <row r="954" spans="50:56">
      <c r="AX954" s="4"/>
      <c r="AY954" s="4"/>
      <c r="AZ954" s="4"/>
      <c r="BA954" s="4"/>
      <c r="BB954" s="4"/>
      <c r="BC954" s="4"/>
      <c r="BD954" s="4"/>
    </row>
    <row r="955" spans="50:56">
      <c r="AX955" s="4"/>
      <c r="AY955" s="4"/>
      <c r="AZ955" s="4"/>
      <c r="BA955" s="4"/>
      <c r="BB955" s="4"/>
      <c r="BC955" s="4"/>
      <c r="BD955" s="4"/>
    </row>
    <row r="956" spans="50:56">
      <c r="AX956" s="4"/>
      <c r="AY956" s="4"/>
      <c r="AZ956" s="4"/>
      <c r="BA956" s="4"/>
      <c r="BB956" s="4"/>
      <c r="BC956" s="4"/>
      <c r="BD956" s="4"/>
    </row>
    <row r="957" spans="50:56">
      <c r="AX957" s="4"/>
      <c r="AY957" s="4"/>
      <c r="AZ957" s="4"/>
      <c r="BA957" s="4"/>
      <c r="BB957" s="4"/>
      <c r="BC957" s="4"/>
      <c r="BD957" s="4"/>
    </row>
    <row r="958" spans="50:56">
      <c r="AX958" s="4"/>
      <c r="AY958" s="4"/>
      <c r="AZ958" s="4"/>
      <c r="BA958" s="4"/>
      <c r="BB958" s="4"/>
      <c r="BC958" s="4"/>
      <c r="BD958" s="4"/>
    </row>
    <row r="959" spans="50:56">
      <c r="AX959" s="4"/>
      <c r="AY959" s="4"/>
      <c r="AZ959" s="4"/>
      <c r="BA959" s="4"/>
      <c r="BB959" s="4"/>
      <c r="BC959" s="4"/>
      <c r="BD959" s="4"/>
    </row>
    <row r="960" spans="50:56">
      <c r="AX960" s="4"/>
      <c r="AY960" s="4"/>
      <c r="AZ960" s="4"/>
      <c r="BA960" s="4"/>
      <c r="BB960" s="4"/>
      <c r="BC960" s="4"/>
      <c r="BD960" s="4"/>
    </row>
    <row r="961" spans="50:56">
      <c r="AX961" s="4"/>
      <c r="AY961" s="4"/>
      <c r="AZ961" s="4"/>
      <c r="BA961" s="4"/>
      <c r="BB961" s="4"/>
      <c r="BC961" s="4"/>
      <c r="BD961" s="4"/>
    </row>
    <row r="962" spans="50:56">
      <c r="AX962" s="4"/>
      <c r="AY962" s="4"/>
      <c r="AZ962" s="4"/>
      <c r="BA962" s="4"/>
      <c r="BB962" s="4"/>
      <c r="BC962" s="4"/>
      <c r="BD962" s="4"/>
    </row>
    <row r="963" spans="50:56">
      <c r="AX963" s="4"/>
      <c r="AY963" s="4"/>
      <c r="AZ963" s="4"/>
      <c r="BA963" s="4"/>
      <c r="BB963" s="4"/>
      <c r="BC963" s="4"/>
      <c r="BD963" s="4"/>
    </row>
    <row r="964" spans="50:56">
      <c r="AX964" s="4"/>
      <c r="AY964" s="4"/>
      <c r="AZ964" s="4"/>
      <c r="BA964" s="4"/>
      <c r="BB964" s="4"/>
      <c r="BC964" s="4"/>
      <c r="BD964" s="4"/>
    </row>
    <row r="965" spans="50:56">
      <c r="AX965" s="4"/>
      <c r="AY965" s="4"/>
      <c r="AZ965" s="4"/>
      <c r="BA965" s="4"/>
      <c r="BB965" s="4"/>
      <c r="BC965" s="4"/>
      <c r="BD965" s="4"/>
    </row>
    <row r="966" spans="50:56">
      <c r="AX966" s="4"/>
      <c r="AY966" s="4"/>
      <c r="AZ966" s="4"/>
      <c r="BA966" s="4"/>
      <c r="BB966" s="4"/>
      <c r="BC966" s="4"/>
      <c r="BD966" s="4"/>
    </row>
    <row r="967" spans="50:56">
      <c r="AX967" s="4"/>
      <c r="AY967" s="4"/>
      <c r="AZ967" s="4"/>
      <c r="BA967" s="4"/>
      <c r="BB967" s="4"/>
      <c r="BC967" s="4"/>
      <c r="BD967" s="4"/>
    </row>
    <row r="968" spans="50:56">
      <c r="AX968" s="4"/>
      <c r="AY968" s="4"/>
      <c r="AZ968" s="4"/>
      <c r="BA968" s="4"/>
      <c r="BB968" s="4"/>
      <c r="BC968" s="4"/>
      <c r="BD968" s="4"/>
    </row>
    <row r="969" spans="50:56">
      <c r="AX969" s="4"/>
      <c r="AY969" s="4"/>
      <c r="AZ969" s="4"/>
      <c r="BA969" s="4"/>
      <c r="BB969" s="4"/>
      <c r="BC969" s="4"/>
      <c r="BD969" s="4"/>
    </row>
    <row r="970" spans="50:56">
      <c r="AX970" s="4"/>
      <c r="AY970" s="4"/>
      <c r="AZ970" s="4"/>
      <c r="BA970" s="4"/>
      <c r="BB970" s="4"/>
      <c r="BC970" s="4"/>
      <c r="BD970" s="4"/>
    </row>
    <row r="971" spans="50:56">
      <c r="AX971" s="4"/>
      <c r="AY971" s="4"/>
      <c r="AZ971" s="4"/>
      <c r="BA971" s="4"/>
      <c r="BB971" s="4"/>
      <c r="BC971" s="4"/>
      <c r="BD971" s="4"/>
    </row>
    <row r="972" spans="50:56">
      <c r="AX972" s="4"/>
      <c r="AY972" s="4"/>
      <c r="AZ972" s="4"/>
      <c r="BA972" s="4"/>
      <c r="BB972" s="4"/>
      <c r="BC972" s="4"/>
      <c r="BD972" s="4"/>
    </row>
    <row r="973" spans="50:56">
      <c r="AX973" s="4"/>
      <c r="AY973" s="4"/>
      <c r="AZ973" s="4"/>
      <c r="BA973" s="4"/>
      <c r="BB973" s="4"/>
      <c r="BC973" s="4"/>
      <c r="BD973" s="4"/>
    </row>
    <row r="974" spans="50:56">
      <c r="AX974" s="4"/>
      <c r="AY974" s="4"/>
      <c r="AZ974" s="4"/>
      <c r="BA974" s="4"/>
      <c r="BB974" s="4"/>
      <c r="BC974" s="4"/>
      <c r="BD974" s="4"/>
    </row>
    <row r="975" spans="50:56">
      <c r="AX975" s="4"/>
      <c r="AY975" s="4"/>
      <c r="AZ975" s="4"/>
      <c r="BA975" s="4"/>
      <c r="BB975" s="4"/>
      <c r="BC975" s="4"/>
      <c r="BD975" s="4"/>
    </row>
    <row r="976" spans="50:56">
      <c r="AX976" s="4"/>
      <c r="AY976" s="4"/>
      <c r="AZ976" s="4"/>
      <c r="BA976" s="4"/>
      <c r="BB976" s="4"/>
      <c r="BC976" s="4"/>
      <c r="BD976" s="4"/>
    </row>
    <row r="977" spans="50:56">
      <c r="AX977" s="4"/>
      <c r="AY977" s="4"/>
      <c r="AZ977" s="4"/>
      <c r="BA977" s="4"/>
      <c r="BB977" s="4"/>
      <c r="BC977" s="4"/>
      <c r="BD977" s="4"/>
    </row>
    <row r="978" spans="50:56">
      <c r="AX978" s="4"/>
      <c r="AY978" s="4"/>
      <c r="AZ978" s="4"/>
      <c r="BA978" s="4"/>
      <c r="BB978" s="4"/>
      <c r="BC978" s="4"/>
      <c r="BD978" s="4"/>
    </row>
    <row r="979" spans="50:56">
      <c r="AX979" s="4"/>
      <c r="AY979" s="4"/>
      <c r="AZ979" s="4"/>
      <c r="BA979" s="4"/>
      <c r="BB979" s="4"/>
      <c r="BC979" s="4"/>
      <c r="BD979" s="4"/>
    </row>
    <row r="980" spans="50:56">
      <c r="AX980" s="4"/>
      <c r="AY980" s="4"/>
      <c r="AZ980" s="4"/>
      <c r="BA980" s="4"/>
      <c r="BB980" s="4"/>
      <c r="BC980" s="4"/>
      <c r="BD980" s="4"/>
    </row>
    <row r="981" spans="50:56">
      <c r="AX981" s="4"/>
      <c r="AY981" s="4"/>
      <c r="AZ981" s="4"/>
      <c r="BA981" s="4"/>
      <c r="BB981" s="4"/>
      <c r="BC981" s="4"/>
      <c r="BD981" s="4"/>
    </row>
    <row r="982" spans="50:56">
      <c r="AX982" s="4"/>
      <c r="AY982" s="4"/>
      <c r="AZ982" s="4"/>
      <c r="BA982" s="4"/>
      <c r="BB982" s="4"/>
      <c r="BC982" s="4"/>
      <c r="BD982" s="4"/>
    </row>
    <row r="983" spans="50:56">
      <c r="AX983" s="4"/>
      <c r="AY983" s="4"/>
      <c r="AZ983" s="4"/>
      <c r="BA983" s="4"/>
      <c r="BB983" s="4"/>
      <c r="BC983" s="4"/>
      <c r="BD983" s="4"/>
    </row>
    <row r="984" spans="50:56">
      <c r="AX984" s="4"/>
      <c r="AY984" s="4"/>
      <c r="AZ984" s="4"/>
      <c r="BA984" s="4"/>
      <c r="BB984" s="4"/>
      <c r="BC984" s="4"/>
      <c r="BD984" s="4"/>
    </row>
    <row r="985" spans="50:56">
      <c r="AX985" s="4"/>
      <c r="AY985" s="4"/>
      <c r="AZ985" s="4"/>
      <c r="BA985" s="4"/>
      <c r="BB985" s="4"/>
      <c r="BC985" s="4"/>
      <c r="BD985" s="4"/>
    </row>
    <row r="986" spans="50:56">
      <c r="AX986" s="4"/>
      <c r="AY986" s="4"/>
      <c r="AZ986" s="4"/>
      <c r="BA986" s="4"/>
      <c r="BB986" s="4"/>
      <c r="BC986" s="4"/>
      <c r="BD986" s="4"/>
    </row>
    <row r="987" spans="50:56">
      <c r="AX987" s="4"/>
      <c r="AY987" s="4"/>
      <c r="AZ987" s="4"/>
      <c r="BA987" s="4"/>
      <c r="BB987" s="4"/>
      <c r="BC987" s="4"/>
      <c r="BD987" s="4"/>
    </row>
    <row r="988" spans="50:56">
      <c r="AX988" s="4"/>
      <c r="AY988" s="4"/>
      <c r="AZ988" s="4"/>
      <c r="BA988" s="4"/>
      <c r="BB988" s="4"/>
      <c r="BC988" s="4"/>
      <c r="BD988" s="4"/>
    </row>
    <row r="989" spans="50:56">
      <c r="AX989" s="4"/>
      <c r="AY989" s="4"/>
      <c r="AZ989" s="4"/>
      <c r="BA989" s="4"/>
      <c r="BB989" s="4"/>
      <c r="BC989" s="4"/>
      <c r="BD989" s="4"/>
    </row>
    <row r="990" spans="50:56">
      <c r="AX990" s="4"/>
      <c r="AY990" s="4"/>
      <c r="AZ990" s="4"/>
      <c r="BA990" s="4"/>
      <c r="BB990" s="4"/>
      <c r="BC990" s="4"/>
      <c r="BD990" s="4"/>
    </row>
    <row r="991" spans="50:56">
      <c r="AX991" s="4"/>
      <c r="AY991" s="4"/>
      <c r="AZ991" s="4"/>
      <c r="BA991" s="4"/>
      <c r="BB991" s="4"/>
      <c r="BC991" s="4"/>
      <c r="BD991" s="4"/>
    </row>
    <row r="992" spans="50:56">
      <c r="AX992" s="4"/>
      <c r="AY992" s="4"/>
      <c r="AZ992" s="4"/>
      <c r="BA992" s="4"/>
      <c r="BB992" s="4"/>
      <c r="BC992" s="4"/>
      <c r="BD992" s="4"/>
    </row>
    <row r="993" spans="50:56">
      <c r="AX993" s="4"/>
      <c r="AY993" s="4"/>
      <c r="AZ993" s="4"/>
      <c r="BA993" s="4"/>
      <c r="BB993" s="4"/>
      <c r="BC993" s="4"/>
      <c r="BD993" s="4"/>
    </row>
    <row r="994" spans="50:56">
      <c r="AX994" s="4"/>
      <c r="AY994" s="4"/>
      <c r="AZ994" s="4"/>
      <c r="BA994" s="4"/>
      <c r="BB994" s="4"/>
      <c r="BC994" s="4"/>
      <c r="BD994" s="4"/>
    </row>
    <row r="995" spans="50:56">
      <c r="AX995" s="4"/>
      <c r="AY995" s="4"/>
      <c r="AZ995" s="4"/>
      <c r="BA995" s="4"/>
      <c r="BB995" s="4"/>
      <c r="BC995" s="4"/>
      <c r="BD995" s="4"/>
    </row>
    <row r="996" spans="50:56">
      <c r="AX996" s="4"/>
      <c r="AY996" s="4"/>
      <c r="AZ996" s="4"/>
      <c r="BA996" s="4"/>
      <c r="BB996" s="4"/>
      <c r="BC996" s="4"/>
      <c r="BD996" s="4"/>
    </row>
    <row r="997" spans="50:56">
      <c r="AX997" s="4"/>
      <c r="AY997" s="4"/>
      <c r="AZ997" s="4"/>
      <c r="BA997" s="4"/>
      <c r="BB997" s="4"/>
      <c r="BC997" s="4"/>
      <c r="BD997" s="4"/>
    </row>
    <row r="998" spans="50:56">
      <c r="AX998" s="4"/>
      <c r="AY998" s="4"/>
      <c r="AZ998" s="4"/>
      <c r="BA998" s="4"/>
      <c r="BB998" s="4"/>
      <c r="BC998" s="4"/>
      <c r="BD998" s="4"/>
    </row>
    <row r="999" spans="50:56">
      <c r="AX999" s="4"/>
      <c r="AY999" s="4"/>
      <c r="AZ999" s="4"/>
      <c r="BA999" s="4"/>
      <c r="BB999" s="4"/>
      <c r="BC999" s="4"/>
      <c r="BD999" s="4"/>
    </row>
    <row r="1000" spans="50:56">
      <c r="AX1000" s="4"/>
      <c r="AY1000" s="4"/>
      <c r="AZ1000" s="4"/>
      <c r="BA1000" s="4"/>
      <c r="BB1000" s="4"/>
      <c r="BC1000" s="4"/>
      <c r="BD1000" s="4"/>
    </row>
    <row r="1001" spans="50:56">
      <c r="AX1001" s="4"/>
      <c r="AY1001" s="4"/>
      <c r="AZ1001" s="4"/>
      <c r="BA1001" s="4"/>
      <c r="BB1001" s="4"/>
      <c r="BC1001" s="4"/>
      <c r="BD1001" s="4"/>
    </row>
    <row r="1002" spans="50:56">
      <c r="AX1002" s="4"/>
      <c r="AY1002" s="4"/>
      <c r="AZ1002" s="4"/>
      <c r="BA1002" s="4"/>
      <c r="BB1002" s="4"/>
      <c r="BC1002" s="4"/>
      <c r="BD1002" s="4"/>
    </row>
    <row r="1003" spans="50:56">
      <c r="AX1003" s="4"/>
      <c r="AY1003" s="4"/>
      <c r="AZ1003" s="4"/>
      <c r="BA1003" s="4"/>
      <c r="BB1003" s="4"/>
      <c r="BC1003" s="4"/>
      <c r="BD1003" s="4"/>
    </row>
    <row r="1004" spans="50:56">
      <c r="AX1004" s="4"/>
      <c r="AY1004" s="4"/>
      <c r="AZ1004" s="4"/>
      <c r="BA1004" s="4"/>
      <c r="BB1004" s="4"/>
      <c r="BC1004" s="4"/>
      <c r="BD1004" s="4"/>
    </row>
    <row r="1005" spans="50:56">
      <c r="AX1005" s="4"/>
      <c r="AY1005" s="4"/>
      <c r="AZ1005" s="4"/>
      <c r="BA1005" s="4"/>
      <c r="BB1005" s="4"/>
      <c r="BC1005" s="4"/>
      <c r="BD1005" s="4"/>
    </row>
    <row r="1006" spans="50:56">
      <c r="AX1006" s="4"/>
      <c r="AY1006" s="4"/>
      <c r="AZ1006" s="4"/>
      <c r="BA1006" s="4"/>
      <c r="BB1006" s="4"/>
      <c r="BC1006" s="4"/>
      <c r="BD1006" s="4"/>
    </row>
    <row r="1007" spans="50:56">
      <c r="AX1007" s="4"/>
      <c r="AY1007" s="4"/>
      <c r="AZ1007" s="4"/>
      <c r="BA1007" s="4"/>
      <c r="BB1007" s="4"/>
      <c r="BC1007" s="4"/>
      <c r="BD1007" s="4"/>
    </row>
    <row r="1008" spans="50:56">
      <c r="AX1008" s="4"/>
      <c r="AY1008" s="4"/>
      <c r="AZ1008" s="4"/>
      <c r="BA1008" s="4"/>
      <c r="BB1008" s="4"/>
      <c r="BC1008" s="4"/>
      <c r="BD1008" s="4"/>
    </row>
    <row r="1009" spans="50:56">
      <c r="AX1009" s="4"/>
      <c r="AY1009" s="4"/>
      <c r="AZ1009" s="4"/>
      <c r="BA1009" s="4"/>
      <c r="BB1009" s="4"/>
      <c r="BC1009" s="4"/>
      <c r="BD1009" s="4"/>
    </row>
    <row r="1010" spans="50:56">
      <c r="AX1010" s="4"/>
      <c r="AY1010" s="4"/>
      <c r="AZ1010" s="4"/>
      <c r="BA1010" s="4"/>
      <c r="BB1010" s="4"/>
      <c r="BC1010" s="4"/>
      <c r="BD1010" s="4"/>
    </row>
    <row r="1011" spans="50:56">
      <c r="AX1011" s="4"/>
      <c r="AY1011" s="4"/>
      <c r="AZ1011" s="4"/>
      <c r="BA1011" s="4"/>
      <c r="BB1011" s="4"/>
      <c r="BC1011" s="4"/>
      <c r="BD1011" s="4"/>
    </row>
    <row r="1012" spans="50:56">
      <c r="AX1012" s="4"/>
      <c r="AY1012" s="4"/>
      <c r="AZ1012" s="4"/>
      <c r="BA1012" s="4"/>
      <c r="BB1012" s="4"/>
      <c r="BC1012" s="4"/>
      <c r="BD1012" s="4"/>
    </row>
    <row r="1013" spans="50:56">
      <c r="AX1013" s="4"/>
      <c r="AY1013" s="4"/>
      <c r="AZ1013" s="4"/>
      <c r="BA1013" s="4"/>
      <c r="BB1013" s="4"/>
      <c r="BC1013" s="4"/>
      <c r="BD1013" s="4"/>
    </row>
    <row r="1014" spans="50:56">
      <c r="AX1014" s="4"/>
      <c r="AY1014" s="4"/>
      <c r="AZ1014" s="4"/>
      <c r="BA1014" s="4"/>
      <c r="BB1014" s="4"/>
      <c r="BC1014" s="4"/>
      <c r="BD1014" s="4"/>
    </row>
    <row r="1015" spans="50:56">
      <c r="AX1015" s="4"/>
      <c r="AY1015" s="4"/>
      <c r="AZ1015" s="4"/>
      <c r="BA1015" s="4"/>
      <c r="BB1015" s="4"/>
      <c r="BC1015" s="4"/>
      <c r="BD1015" s="4"/>
    </row>
    <row r="1016" spans="50:56">
      <c r="AX1016" s="4"/>
      <c r="AY1016" s="4"/>
      <c r="AZ1016" s="4"/>
      <c r="BA1016" s="4"/>
      <c r="BB1016" s="4"/>
      <c r="BC1016" s="4"/>
      <c r="BD1016" s="4"/>
    </row>
    <row r="1017" spans="50:56">
      <c r="AX1017" s="4"/>
      <c r="AY1017" s="4"/>
      <c r="AZ1017" s="4"/>
      <c r="BA1017" s="4"/>
      <c r="BB1017" s="4"/>
      <c r="BC1017" s="4"/>
      <c r="BD1017" s="4"/>
    </row>
    <row r="1018" spans="50:56">
      <c r="AX1018" s="4"/>
      <c r="AY1018" s="4"/>
      <c r="AZ1018" s="4"/>
      <c r="BA1018" s="4"/>
      <c r="BB1018" s="4"/>
      <c r="BC1018" s="4"/>
      <c r="BD1018" s="4"/>
    </row>
    <row r="1019" spans="50:56">
      <c r="AX1019" s="4"/>
      <c r="AY1019" s="4"/>
      <c r="AZ1019" s="4"/>
      <c r="BA1019" s="4"/>
      <c r="BB1019" s="4"/>
      <c r="BC1019" s="4"/>
      <c r="BD1019" s="4"/>
    </row>
    <row r="1020" spans="50:56">
      <c r="AX1020" s="4"/>
      <c r="AY1020" s="4"/>
      <c r="AZ1020" s="4"/>
      <c r="BA1020" s="4"/>
      <c r="BB1020" s="4"/>
      <c r="BC1020" s="4"/>
      <c r="BD1020" s="4"/>
    </row>
    <row r="1021" spans="50:56">
      <c r="AX1021" s="4"/>
      <c r="AY1021" s="4"/>
      <c r="AZ1021" s="4"/>
      <c r="BA1021" s="4"/>
      <c r="BB1021" s="4"/>
      <c r="BC1021" s="4"/>
      <c r="BD1021" s="4"/>
    </row>
    <row r="1022" spans="50:56">
      <c r="AX1022" s="4"/>
      <c r="AY1022" s="4"/>
      <c r="AZ1022" s="4"/>
      <c r="BA1022" s="4"/>
      <c r="BB1022" s="4"/>
      <c r="BC1022" s="4"/>
      <c r="BD1022" s="4"/>
    </row>
    <row r="1023" spans="50:56">
      <c r="AX1023" s="4"/>
      <c r="AY1023" s="4"/>
      <c r="AZ1023" s="4"/>
      <c r="BA1023" s="4"/>
      <c r="BB1023" s="4"/>
      <c r="BC1023" s="4"/>
      <c r="BD1023" s="4"/>
    </row>
  </sheetData>
  <sheetProtection algorithmName="SHA-512" hashValue="6hWAj1Kd0BI1NpeB3XE1R7ePZOCbp9hOBVdz2AWnURuR4KcrJvNkC8+pZQQ8GPXa7ZNLkDHF98e8b61gIL0B2A==" saltValue="DF0IOzSfhA2MHhc6TZdV3Q==" spinCount="100000" sheet="1" objects="1" scenarios="1" formatCells="0" formatColumns="0" formatRows="0"/>
  <mergeCells count="208">
    <mergeCell ref="AV6:AV109"/>
    <mergeCell ref="AU6:AU108"/>
    <mergeCell ref="V26:Y26"/>
    <mergeCell ref="Z26:AA26"/>
    <mergeCell ref="V27:Y27"/>
    <mergeCell ref="Z27:AA27"/>
    <mergeCell ref="Z28:AA28"/>
    <mergeCell ref="P24:Q24"/>
    <mergeCell ref="S24:S25"/>
    <mergeCell ref="P25:Q25"/>
    <mergeCell ref="P26:Q26"/>
    <mergeCell ref="V28:Y28"/>
    <mergeCell ref="AQ41:AQ42"/>
    <mergeCell ref="AQ40:AT40"/>
    <mergeCell ref="AR41:AR42"/>
    <mergeCell ref="AS41:AS42"/>
    <mergeCell ref="AT41:AT42"/>
    <mergeCell ref="V29:Y29"/>
    <mergeCell ref="Z29:AA29"/>
    <mergeCell ref="V30:Y30"/>
    <mergeCell ref="Z30:AA30"/>
    <mergeCell ref="AD40:AI40"/>
    <mergeCell ref="AJ40:AJ42"/>
    <mergeCell ref="AK40:AL40"/>
    <mergeCell ref="AM40:AP40"/>
    <mergeCell ref="U41:W41"/>
    <mergeCell ref="AD41:AD42"/>
    <mergeCell ref="AE41:AE42"/>
    <mergeCell ref="AF41:AF42"/>
    <mergeCell ref="AG41:AG42"/>
    <mergeCell ref="AH41:AH42"/>
    <mergeCell ref="AM41:AM42"/>
    <mergeCell ref="AN41:AN42"/>
    <mergeCell ref="AO41:AO42"/>
    <mergeCell ref="AP41:AP42"/>
    <mergeCell ref="AI41:AI42"/>
    <mergeCell ref="AK41:AK42"/>
    <mergeCell ref="AL41:AL42"/>
    <mergeCell ref="T16:T17"/>
    <mergeCell ref="T18:T19"/>
    <mergeCell ref="T20:T21"/>
    <mergeCell ref="T22:T23"/>
    <mergeCell ref="T24:T25"/>
    <mergeCell ref="V16:Y16"/>
    <mergeCell ref="Z16:AA16"/>
    <mergeCell ref="V17:Y17"/>
    <mergeCell ref="Z17:AA17"/>
    <mergeCell ref="V18:Y18"/>
    <mergeCell ref="Z18:AA18"/>
    <mergeCell ref="Z19:AA19"/>
    <mergeCell ref="V19:Y19"/>
    <mergeCell ref="V20:Y20"/>
    <mergeCell ref="Z20:AA20"/>
    <mergeCell ref="Z23:AA23"/>
    <mergeCell ref="V24:Y24"/>
    <mergeCell ref="V25:Y25"/>
    <mergeCell ref="Z25:AA25"/>
    <mergeCell ref="Z21:AA21"/>
    <mergeCell ref="V22:Y22"/>
    <mergeCell ref="Z22:AA22"/>
    <mergeCell ref="V23:Y23"/>
    <mergeCell ref="Z24:AA24"/>
    <mergeCell ref="H13:K13"/>
    <mergeCell ref="C14:G14"/>
    <mergeCell ref="H14:I14"/>
    <mergeCell ref="J14:K14"/>
    <mergeCell ref="R14:S14"/>
    <mergeCell ref="V15:Y15"/>
    <mergeCell ref="C15:G15"/>
    <mergeCell ref="C8:E8"/>
    <mergeCell ref="H8:I8"/>
    <mergeCell ref="L8:M8"/>
    <mergeCell ref="T14:T15"/>
    <mergeCell ref="C3:AT3"/>
    <mergeCell ref="C4:AT4"/>
    <mergeCell ref="C16:G16"/>
    <mergeCell ref="C17:G17"/>
    <mergeCell ref="C18:G18"/>
    <mergeCell ref="C19:G19"/>
    <mergeCell ref="C20:G20"/>
    <mergeCell ref="C21:G21"/>
    <mergeCell ref="C22:G22"/>
    <mergeCell ref="V14:AA14"/>
    <mergeCell ref="H15:I15"/>
    <mergeCell ref="J15:K15"/>
    <mergeCell ref="M14:O15"/>
    <mergeCell ref="P14:Q15"/>
    <mergeCell ref="Z15:AA15"/>
    <mergeCell ref="H16:I16"/>
    <mergeCell ref="J16:K16"/>
    <mergeCell ref="H17:I17"/>
    <mergeCell ref="J17:K17"/>
    <mergeCell ref="M16:O17"/>
    <mergeCell ref="P16:Q16"/>
    <mergeCell ref="S16:S17"/>
    <mergeCell ref="P17:Q17"/>
    <mergeCell ref="V21:Y21"/>
    <mergeCell ref="H22:I22"/>
    <mergeCell ref="J22:K22"/>
    <mergeCell ref="H18:I18"/>
    <mergeCell ref="J18:K18"/>
    <mergeCell ref="H19:I19"/>
    <mergeCell ref="J19:K19"/>
    <mergeCell ref="M18:O19"/>
    <mergeCell ref="P18:Q18"/>
    <mergeCell ref="S18:S19"/>
    <mergeCell ref="P19:Q19"/>
    <mergeCell ref="P21:Q21"/>
    <mergeCell ref="P22:Q22"/>
    <mergeCell ref="M22:O23"/>
    <mergeCell ref="P23:Q23"/>
    <mergeCell ref="H20:I20"/>
    <mergeCell ref="J20:K20"/>
    <mergeCell ref="J21:K21"/>
    <mergeCell ref="M20:O21"/>
    <mergeCell ref="P20:Q20"/>
    <mergeCell ref="S20:S21"/>
    <mergeCell ref="S22:S23"/>
    <mergeCell ref="H21:I21"/>
    <mergeCell ref="C23:G23"/>
    <mergeCell ref="H23:I23"/>
    <mergeCell ref="J23:K23"/>
    <mergeCell ref="C24:G24"/>
    <mergeCell ref="H24:I24"/>
    <mergeCell ref="J24:K24"/>
    <mergeCell ref="H27:I27"/>
    <mergeCell ref="J27:K27"/>
    <mergeCell ref="M26:O26"/>
    <mergeCell ref="C25:G25"/>
    <mergeCell ref="H25:I25"/>
    <mergeCell ref="J25:K25"/>
    <mergeCell ref="C26:G26"/>
    <mergeCell ref="H26:I26"/>
    <mergeCell ref="J26:K26"/>
    <mergeCell ref="C27:G27"/>
    <mergeCell ref="M24:O25"/>
    <mergeCell ref="C28:G28"/>
    <mergeCell ref="H28:I28"/>
    <mergeCell ref="J28:K28"/>
    <mergeCell ref="C29:G29"/>
    <mergeCell ref="H29:I29"/>
    <mergeCell ref="J29:K29"/>
    <mergeCell ref="C30:G30"/>
    <mergeCell ref="H34:I34"/>
    <mergeCell ref="J34:K34"/>
    <mergeCell ref="C31:G31"/>
    <mergeCell ref="H31:I31"/>
    <mergeCell ref="J31:K31"/>
    <mergeCell ref="C33:G33"/>
    <mergeCell ref="H33:I33"/>
    <mergeCell ref="J33:K33"/>
    <mergeCell ref="C34:G34"/>
    <mergeCell ref="C32:G32"/>
    <mergeCell ref="H30:I30"/>
    <mergeCell ref="J30:K30"/>
    <mergeCell ref="H32:I32"/>
    <mergeCell ref="J32:K32"/>
    <mergeCell ref="Z69:Z70"/>
    <mergeCell ref="AA69:AA70"/>
    <mergeCell ref="Z68:AB68"/>
    <mergeCell ref="AB69:AB70"/>
    <mergeCell ref="AA41:AC41"/>
    <mergeCell ref="E40:E42"/>
    <mergeCell ref="F40:F42"/>
    <mergeCell ref="O69:O70"/>
    <mergeCell ref="P69:P70"/>
    <mergeCell ref="Q69:Q70"/>
    <mergeCell ref="R69:R70"/>
    <mergeCell ref="S69:S70"/>
    <mergeCell ref="T69:T70"/>
    <mergeCell ref="Y69:Y70"/>
    <mergeCell ref="K40:K42"/>
    <mergeCell ref="H41:H42"/>
    <mergeCell ref="I41:I42"/>
    <mergeCell ref="J41:J42"/>
    <mergeCell ref="I69:I70"/>
    <mergeCell ref="J69:J70"/>
    <mergeCell ref="X41:Z41"/>
    <mergeCell ref="G40:G42"/>
    <mergeCell ref="H40:J40"/>
    <mergeCell ref="L40:AC40"/>
    <mergeCell ref="L41:N41"/>
    <mergeCell ref="O41:Q41"/>
    <mergeCell ref="R41:T41"/>
    <mergeCell ref="C35:G35"/>
    <mergeCell ref="H35:I35"/>
    <mergeCell ref="J35:K35"/>
    <mergeCell ref="C36:G36"/>
    <mergeCell ref="H36:I36"/>
    <mergeCell ref="J36:K36"/>
    <mergeCell ref="C40:D42"/>
    <mergeCell ref="U68:Y68"/>
    <mergeCell ref="C96:D98"/>
    <mergeCell ref="E96:E98"/>
    <mergeCell ref="F96:F98"/>
    <mergeCell ref="G96:G98"/>
    <mergeCell ref="H96:H98"/>
    <mergeCell ref="C68:D70"/>
    <mergeCell ref="E68:E70"/>
    <mergeCell ref="F68:F70"/>
    <mergeCell ref="G68:G70"/>
    <mergeCell ref="H68:H70"/>
    <mergeCell ref="K69:K70"/>
    <mergeCell ref="L69:L70"/>
    <mergeCell ref="M69:M70"/>
    <mergeCell ref="N69:N70"/>
    <mergeCell ref="I68:N68"/>
    <mergeCell ref="O68:T68"/>
  </mergeCells>
  <pageMargins left="0.70866141732283472" right="0.70866141732283472" top="0.74803149606299213" bottom="0.74803149606299213" header="0" footer="0"/>
  <pageSetup paperSize="9" scale="26" fitToHeight="2" orientation="landscape" r:id="rId1"/>
  <ignoredErrors>
    <ignoredError sqref="AD44 J44:T44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9">
    <tabColor theme="5" tint="-0.499984740745262"/>
    <outlinePr summaryBelow="0" summaryRight="0"/>
  </sheetPr>
  <dimension ref="A1:AJ1051"/>
  <sheetViews>
    <sheetView showGridLines="0" view="pageBreakPreview" topLeftCell="A121" zoomScale="95" zoomScaleNormal="115" zoomScaleSheetLayoutView="95" workbookViewId="0">
      <selection activeCell="Z33" sqref="Z33"/>
    </sheetView>
  </sheetViews>
  <sheetFormatPr baseColWidth="10" defaultColWidth="12.75" defaultRowHeight="15" customHeight="1"/>
  <cols>
    <col min="1" max="1" width="3.25" customWidth="1"/>
    <col min="2" max="2" width="2.25" customWidth="1"/>
    <col min="3" max="4" width="6.75" customWidth="1"/>
    <col min="5" max="27" width="5.25" customWidth="1"/>
    <col min="28" max="28" width="6.25" customWidth="1"/>
    <col min="29" max="31" width="5" customWidth="1"/>
    <col min="32" max="32" width="4.75" customWidth="1"/>
    <col min="33" max="34" width="5" customWidth="1"/>
    <col min="35" max="35" width="3.25" customWidth="1"/>
    <col min="36" max="36" width="5" customWidth="1"/>
  </cols>
  <sheetData>
    <row r="1" spans="1:36" ht="15.75" thickBot="1">
      <c r="A1" s="544"/>
      <c r="B1" s="545"/>
      <c r="C1" s="545"/>
      <c r="D1" s="586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5"/>
      <c r="Z1" s="545"/>
      <c r="AA1" s="545"/>
      <c r="AB1" s="545"/>
      <c r="AC1" s="545"/>
      <c r="AD1" s="545"/>
      <c r="AE1" s="545"/>
      <c r="AF1" s="545"/>
      <c r="AG1" s="545"/>
      <c r="AH1" s="545"/>
      <c r="AI1" s="545"/>
      <c r="AJ1" s="544"/>
    </row>
    <row r="2" spans="1:36">
      <c r="A2" s="546"/>
      <c r="B2" s="547"/>
      <c r="C2" s="587"/>
      <c r="D2" s="588"/>
      <c r="E2" s="587"/>
      <c r="F2" s="587"/>
      <c r="G2" s="587"/>
      <c r="H2" s="587"/>
      <c r="I2" s="587"/>
      <c r="J2" s="587"/>
      <c r="K2" s="587"/>
      <c r="L2" s="587"/>
      <c r="M2" s="587"/>
      <c r="N2" s="587"/>
      <c r="O2" s="587"/>
      <c r="P2" s="587"/>
      <c r="Q2" s="587"/>
      <c r="R2" s="587"/>
      <c r="S2" s="587"/>
      <c r="T2" s="587"/>
      <c r="U2" s="587"/>
      <c r="V2" s="587"/>
      <c r="W2" s="587"/>
      <c r="X2" s="587"/>
      <c r="Y2" s="587"/>
      <c r="Z2" s="587"/>
      <c r="AA2" s="587"/>
      <c r="AB2" s="587"/>
      <c r="AC2" s="587"/>
      <c r="AD2" s="587"/>
      <c r="AE2" s="587"/>
      <c r="AF2" s="587"/>
      <c r="AG2" s="587"/>
      <c r="AH2" s="587"/>
      <c r="AI2" s="410"/>
      <c r="AJ2" s="589"/>
    </row>
    <row r="3" spans="1:36" ht="15.75">
      <c r="A3" s="546"/>
      <c r="B3" s="549"/>
      <c r="C3" s="2337" t="s">
        <v>0</v>
      </c>
      <c r="D3" s="2338"/>
      <c r="E3" s="2338"/>
      <c r="F3" s="2338"/>
      <c r="G3" s="2338"/>
      <c r="H3" s="2338"/>
      <c r="I3" s="2338"/>
      <c r="J3" s="2338"/>
      <c r="K3" s="2338"/>
      <c r="L3" s="2338"/>
      <c r="M3" s="2338"/>
      <c r="N3" s="2338"/>
      <c r="O3" s="2338"/>
      <c r="P3" s="2338"/>
      <c r="Q3" s="2338"/>
      <c r="R3" s="2338"/>
      <c r="S3" s="2338"/>
      <c r="T3" s="2338"/>
      <c r="U3" s="2338"/>
      <c r="V3" s="2338"/>
      <c r="W3" s="2338"/>
      <c r="X3" s="2338"/>
      <c r="Y3" s="2338"/>
      <c r="Z3" s="2338"/>
      <c r="AA3" s="2338"/>
      <c r="AB3" s="2338"/>
      <c r="AC3" s="2338"/>
      <c r="AD3" s="2338"/>
      <c r="AE3" s="2338"/>
      <c r="AF3" s="2338"/>
      <c r="AG3" s="2338"/>
      <c r="AH3" s="2309"/>
      <c r="AI3" s="420"/>
      <c r="AJ3" s="589"/>
    </row>
    <row r="4" spans="1:36" ht="15.75">
      <c r="A4" s="546"/>
      <c r="B4" s="549"/>
      <c r="C4" s="2339" t="s">
        <v>342</v>
      </c>
      <c r="D4" s="2338"/>
      <c r="E4" s="2338"/>
      <c r="F4" s="2338"/>
      <c r="G4" s="2338"/>
      <c r="H4" s="2338"/>
      <c r="I4" s="2338"/>
      <c r="J4" s="2338"/>
      <c r="K4" s="2338"/>
      <c r="L4" s="2338"/>
      <c r="M4" s="2338"/>
      <c r="N4" s="2338"/>
      <c r="O4" s="2338"/>
      <c r="P4" s="2338"/>
      <c r="Q4" s="2338"/>
      <c r="R4" s="2338"/>
      <c r="S4" s="2338"/>
      <c r="T4" s="2338"/>
      <c r="U4" s="2338"/>
      <c r="V4" s="2338"/>
      <c r="W4" s="2338"/>
      <c r="X4" s="2338"/>
      <c r="Y4" s="2338"/>
      <c r="Z4" s="2338"/>
      <c r="AA4" s="2338"/>
      <c r="AB4" s="2338"/>
      <c r="AC4" s="2338"/>
      <c r="AD4" s="2338"/>
      <c r="AE4" s="2338"/>
      <c r="AF4" s="2338"/>
      <c r="AG4" s="2338"/>
      <c r="AH4" s="2309"/>
      <c r="AI4" s="420"/>
      <c r="AJ4" s="589"/>
    </row>
    <row r="5" spans="1:36">
      <c r="A5" s="546"/>
      <c r="B5" s="549"/>
      <c r="C5" s="544"/>
      <c r="D5" s="615"/>
      <c r="E5" s="544"/>
      <c r="F5" s="544"/>
      <c r="G5" s="544"/>
      <c r="H5" s="544"/>
      <c r="I5" s="544"/>
      <c r="J5" s="544"/>
      <c r="K5" s="544"/>
      <c r="L5" s="544"/>
      <c r="M5" s="544"/>
      <c r="N5" s="544"/>
      <c r="O5" s="544"/>
      <c r="P5" s="544"/>
      <c r="Q5" s="544"/>
      <c r="R5" s="544"/>
      <c r="S5" s="544"/>
      <c r="T5" s="544"/>
      <c r="U5" s="544"/>
      <c r="V5" s="544"/>
      <c r="W5" s="544"/>
      <c r="X5" s="544"/>
      <c r="Y5" s="544"/>
      <c r="Z5" s="544"/>
      <c r="AA5" s="544"/>
      <c r="AB5" s="544"/>
      <c r="AC5" s="544"/>
      <c r="AD5" s="544"/>
      <c r="AE5" s="544"/>
      <c r="AF5" s="544"/>
      <c r="AG5" s="544"/>
      <c r="AH5" s="544"/>
      <c r="AI5" s="420"/>
      <c r="AJ5" s="589"/>
    </row>
    <row r="6" spans="1:36">
      <c r="A6" s="590"/>
      <c r="B6" s="591"/>
      <c r="C6" s="564" t="s">
        <v>413</v>
      </c>
      <c r="D6" s="564"/>
      <c r="E6" s="564"/>
      <c r="F6" s="564"/>
      <c r="G6" s="518"/>
      <c r="H6" s="518"/>
      <c r="I6" s="518"/>
      <c r="J6" s="518"/>
      <c r="K6" s="518"/>
      <c r="L6" s="518"/>
      <c r="M6" s="518"/>
      <c r="N6" s="518"/>
      <c r="O6" s="518"/>
      <c r="P6" s="518"/>
      <c r="Q6" s="518"/>
      <c r="R6" s="518"/>
      <c r="S6" s="518"/>
      <c r="T6" s="518"/>
      <c r="U6" s="518"/>
      <c r="V6" s="518"/>
      <c r="W6" s="518"/>
      <c r="X6" s="518"/>
      <c r="Y6" s="518"/>
      <c r="Z6" s="518"/>
      <c r="AA6" s="518"/>
      <c r="AB6" s="518"/>
      <c r="AC6" s="518"/>
      <c r="AD6" s="518"/>
      <c r="AE6" s="518"/>
      <c r="AF6" s="518"/>
      <c r="AG6" s="518"/>
      <c r="AH6" s="518"/>
      <c r="AI6" s="466"/>
      <c r="AJ6" s="592"/>
    </row>
    <row r="7" spans="1:36" ht="9.75" customHeight="1">
      <c r="A7" s="590"/>
      <c r="B7" s="591"/>
      <c r="C7" s="518"/>
      <c r="D7" s="614"/>
      <c r="E7" s="518"/>
      <c r="F7" s="518"/>
      <c r="G7" s="518"/>
      <c r="H7" s="518"/>
      <c r="I7" s="518"/>
      <c r="J7" s="518"/>
      <c r="K7" s="518"/>
      <c r="L7" s="518"/>
      <c r="M7" s="518"/>
      <c r="N7" s="518"/>
      <c r="O7" s="518"/>
      <c r="P7" s="518"/>
      <c r="Q7" s="518"/>
      <c r="R7" s="518"/>
      <c r="S7" s="518"/>
      <c r="T7" s="518"/>
      <c r="U7" s="518"/>
      <c r="V7" s="518"/>
      <c r="W7" s="518"/>
      <c r="X7" s="518"/>
      <c r="Y7" s="518"/>
      <c r="Z7" s="518"/>
      <c r="AA7" s="518"/>
      <c r="AB7" s="518"/>
      <c r="AC7" s="518"/>
      <c r="AD7" s="518"/>
      <c r="AE7" s="518"/>
      <c r="AF7" s="518"/>
      <c r="AG7" s="518"/>
      <c r="AH7" s="518"/>
      <c r="AI7" s="466"/>
      <c r="AJ7" s="592"/>
    </row>
    <row r="8" spans="1:36">
      <c r="A8" s="590"/>
      <c r="B8" s="591"/>
      <c r="C8" s="564" t="s">
        <v>414</v>
      </c>
      <c r="D8" s="614"/>
      <c r="E8" s="518"/>
      <c r="F8" s="518"/>
      <c r="G8" s="518"/>
      <c r="H8" s="518"/>
      <c r="I8" s="518"/>
      <c r="J8" s="518"/>
      <c r="K8" s="518"/>
      <c r="L8" s="518"/>
      <c r="M8" s="518"/>
      <c r="N8" s="518"/>
      <c r="O8" s="518"/>
      <c r="P8" s="518"/>
      <c r="Q8" s="518"/>
      <c r="R8" s="518"/>
      <c r="S8" s="518"/>
      <c r="T8" s="518"/>
      <c r="U8" s="518"/>
      <c r="V8" s="518"/>
      <c r="W8" s="518"/>
      <c r="X8" s="518"/>
      <c r="Y8" s="518"/>
      <c r="Z8" s="518"/>
      <c r="AA8" s="518"/>
      <c r="AB8" s="518"/>
      <c r="AC8" s="518"/>
      <c r="AD8" s="518"/>
      <c r="AE8" s="518"/>
      <c r="AF8" s="518"/>
      <c r="AG8" s="518"/>
      <c r="AH8" s="518"/>
      <c r="AI8" s="466"/>
      <c r="AJ8" s="592"/>
    </row>
    <row r="9" spans="1:36">
      <c r="A9" s="590"/>
      <c r="B9" s="591"/>
      <c r="C9" s="523"/>
      <c r="D9" s="593"/>
      <c r="E9" s="523"/>
      <c r="F9" s="523"/>
      <c r="G9" s="523"/>
      <c r="H9" s="523"/>
      <c r="I9" s="523"/>
      <c r="J9" s="523"/>
      <c r="K9" s="523"/>
      <c r="L9" s="518"/>
      <c r="M9" s="518"/>
      <c r="N9" s="518"/>
      <c r="O9" s="518"/>
      <c r="P9" s="518"/>
      <c r="Q9" s="518"/>
      <c r="R9" s="518"/>
      <c r="S9" s="518"/>
      <c r="T9" s="518"/>
      <c r="U9" s="518"/>
      <c r="V9" s="518"/>
      <c r="W9" s="518"/>
      <c r="X9" s="518"/>
      <c r="Y9" s="518"/>
      <c r="Z9" s="518"/>
      <c r="AA9" s="518"/>
      <c r="AB9" s="518"/>
      <c r="AC9" s="518"/>
      <c r="AD9" s="518"/>
      <c r="AE9" s="518"/>
      <c r="AF9" s="518"/>
      <c r="AG9" s="518"/>
      <c r="AH9" s="518"/>
      <c r="AI9" s="466"/>
      <c r="AJ9" s="592"/>
    </row>
    <row r="10" spans="1:36" ht="19.5" customHeight="1">
      <c r="A10" s="590"/>
      <c r="B10" s="594"/>
      <c r="C10" s="2340" t="s">
        <v>1277</v>
      </c>
      <c r="D10" s="2341"/>
      <c r="E10" s="2341"/>
      <c r="F10" s="2341"/>
      <c r="G10" s="2342"/>
      <c r="H10" s="2272" t="s">
        <v>415</v>
      </c>
      <c r="I10" s="2199"/>
      <c r="J10" s="2272" t="s">
        <v>416</v>
      </c>
      <c r="K10" s="2199"/>
      <c r="L10" s="508"/>
      <c r="M10" s="518"/>
      <c r="N10" s="518"/>
      <c r="O10" s="518"/>
      <c r="P10" s="518"/>
      <c r="Q10" s="518"/>
      <c r="R10" s="518"/>
      <c r="S10" s="518"/>
      <c r="T10" s="518"/>
      <c r="U10" s="518"/>
      <c r="V10" s="518"/>
      <c r="W10" s="518"/>
      <c r="X10" s="518"/>
      <c r="Y10" s="518"/>
      <c r="Z10" s="518"/>
      <c r="AA10" s="518"/>
      <c r="AB10" s="518"/>
      <c r="AC10" s="518"/>
      <c r="AD10" s="518"/>
      <c r="AE10" s="518"/>
      <c r="AF10" s="518"/>
      <c r="AG10" s="518"/>
      <c r="AH10" s="518"/>
      <c r="AI10" s="466"/>
      <c r="AJ10" s="592"/>
    </row>
    <row r="11" spans="1:36">
      <c r="A11" s="590"/>
      <c r="B11" s="594"/>
      <c r="C11" s="2334" t="s">
        <v>417</v>
      </c>
      <c r="D11" s="2335"/>
      <c r="E11" s="2335"/>
      <c r="F11" s="2335"/>
      <c r="G11" s="2336"/>
      <c r="H11" s="2329"/>
      <c r="I11" s="2300"/>
      <c r="J11" s="2299"/>
      <c r="K11" s="2300"/>
      <c r="L11" s="508"/>
      <c r="M11" s="518"/>
      <c r="N11" s="518"/>
      <c r="O11" s="518"/>
      <c r="P11" s="518"/>
      <c r="Q11" s="518"/>
      <c r="R11" s="518"/>
      <c r="S11" s="518"/>
      <c r="T11" s="518"/>
      <c r="U11" s="518"/>
      <c r="V11" s="518"/>
      <c r="W11" s="518"/>
      <c r="X11" s="518"/>
      <c r="Y11" s="518"/>
      <c r="Z11" s="518"/>
      <c r="AA11" s="518"/>
      <c r="AB11" s="518"/>
      <c r="AC11" s="518"/>
      <c r="AD11" s="518"/>
      <c r="AE11" s="518"/>
      <c r="AF11" s="518"/>
      <c r="AG11" s="518"/>
      <c r="AH11" s="518"/>
      <c r="AI11" s="466"/>
      <c r="AJ11" s="592"/>
    </row>
    <row r="12" spans="1:36">
      <c r="A12" s="590"/>
      <c r="B12" s="594"/>
      <c r="C12" s="2334" t="s">
        <v>1326</v>
      </c>
      <c r="D12" s="2335"/>
      <c r="E12" s="2335"/>
      <c r="F12" s="2335"/>
      <c r="G12" s="2336"/>
      <c r="H12" s="2329"/>
      <c r="I12" s="2300"/>
      <c r="J12" s="2299"/>
      <c r="K12" s="2300"/>
      <c r="L12" s="508"/>
      <c r="M12" s="518"/>
      <c r="N12" s="518"/>
      <c r="O12" s="518"/>
      <c r="P12" s="518"/>
      <c r="Q12" s="518"/>
      <c r="R12" s="518"/>
      <c r="S12" s="518"/>
      <c r="T12" s="518"/>
      <c r="U12" s="518"/>
      <c r="V12" s="518"/>
      <c r="W12" s="518"/>
      <c r="X12" s="518"/>
      <c r="Y12" s="518"/>
      <c r="Z12" s="518"/>
      <c r="AA12" s="518"/>
      <c r="AB12" s="518"/>
      <c r="AC12" s="518"/>
      <c r="AD12" s="518"/>
      <c r="AE12" s="518"/>
      <c r="AF12" s="518"/>
      <c r="AG12" s="518"/>
      <c r="AH12" s="518"/>
      <c r="AI12" s="466"/>
      <c r="AJ12" s="592"/>
    </row>
    <row r="13" spans="1:36">
      <c r="A13" s="590"/>
      <c r="B13" s="594"/>
      <c r="C13" s="2334" t="s">
        <v>419</v>
      </c>
      <c r="D13" s="2335"/>
      <c r="E13" s="2335"/>
      <c r="F13" s="2335"/>
      <c r="G13" s="2336"/>
      <c r="H13" s="2329"/>
      <c r="I13" s="2300"/>
      <c r="J13" s="2299"/>
      <c r="K13" s="2300"/>
      <c r="L13" s="508"/>
      <c r="M13" s="518"/>
      <c r="N13" s="518"/>
      <c r="O13" s="518"/>
      <c r="P13" s="518"/>
      <c r="Q13" s="518"/>
      <c r="R13" s="518"/>
      <c r="S13" s="518"/>
      <c r="T13" s="518"/>
      <c r="U13" s="518"/>
      <c r="V13" s="518"/>
      <c r="W13" s="518"/>
      <c r="X13" s="518"/>
      <c r="Y13" s="518"/>
      <c r="Z13" s="518"/>
      <c r="AA13" s="518"/>
      <c r="AB13" s="518"/>
      <c r="AC13" s="518"/>
      <c r="AD13" s="518"/>
      <c r="AE13" s="518"/>
      <c r="AF13" s="518"/>
      <c r="AG13" s="518"/>
      <c r="AH13" s="518"/>
      <c r="AI13" s="466"/>
      <c r="AJ13" s="592"/>
    </row>
    <row r="14" spans="1:36">
      <c r="A14" s="590"/>
      <c r="B14" s="594"/>
      <c r="C14" s="2334" t="s">
        <v>420</v>
      </c>
      <c r="D14" s="2335"/>
      <c r="E14" s="2335"/>
      <c r="F14" s="2335"/>
      <c r="G14" s="2336"/>
      <c r="H14" s="2329"/>
      <c r="I14" s="2300"/>
      <c r="J14" s="2299"/>
      <c r="K14" s="2300"/>
      <c r="L14" s="508"/>
      <c r="M14" s="518"/>
      <c r="N14" s="518"/>
      <c r="O14" s="518"/>
      <c r="P14" s="518"/>
      <c r="Q14" s="518"/>
      <c r="R14" s="518"/>
      <c r="S14" s="518"/>
      <c r="T14" s="518"/>
      <c r="U14" s="518"/>
      <c r="V14" s="518"/>
      <c r="W14" s="518"/>
      <c r="X14" s="518"/>
      <c r="Y14" s="518"/>
      <c r="Z14" s="518"/>
      <c r="AA14" s="518"/>
      <c r="AB14" s="518"/>
      <c r="AC14" s="518"/>
      <c r="AD14" s="518"/>
      <c r="AE14" s="518"/>
      <c r="AF14" s="518"/>
      <c r="AG14" s="518"/>
      <c r="AH14" s="518"/>
      <c r="AI14" s="466"/>
      <c r="AJ14" s="592"/>
    </row>
    <row r="15" spans="1:36">
      <c r="A15" s="590"/>
      <c r="B15" s="594"/>
      <c r="C15" s="2334" t="s">
        <v>421</v>
      </c>
      <c r="D15" s="2335"/>
      <c r="E15" s="2335"/>
      <c r="F15" s="2335"/>
      <c r="G15" s="2336"/>
      <c r="H15" s="2329"/>
      <c r="I15" s="2300"/>
      <c r="J15" s="2299"/>
      <c r="K15" s="2300"/>
      <c r="L15" s="508"/>
      <c r="M15" s="518"/>
      <c r="N15" s="518"/>
      <c r="O15" s="518"/>
      <c r="P15" s="518"/>
      <c r="Q15" s="518"/>
      <c r="R15" s="518"/>
      <c r="S15" s="518"/>
      <c r="T15" s="518"/>
      <c r="U15" s="518"/>
      <c r="V15" s="518"/>
      <c r="W15" s="518"/>
      <c r="X15" s="518"/>
      <c r="Y15" s="518"/>
      <c r="Z15" s="518"/>
      <c r="AA15" s="518"/>
      <c r="AB15" s="518"/>
      <c r="AC15" s="518"/>
      <c r="AD15" s="518"/>
      <c r="AE15" s="518"/>
      <c r="AF15" s="518"/>
      <c r="AG15" s="518"/>
      <c r="AH15" s="518"/>
      <c r="AI15" s="466"/>
      <c r="AJ15" s="592"/>
    </row>
    <row r="16" spans="1:36">
      <c r="A16" s="590"/>
      <c r="B16" s="594"/>
      <c r="C16" s="2334" t="s">
        <v>422</v>
      </c>
      <c r="D16" s="2335"/>
      <c r="E16" s="2335"/>
      <c r="F16" s="2335"/>
      <c r="G16" s="2336"/>
      <c r="H16" s="2329"/>
      <c r="I16" s="2300"/>
      <c r="J16" s="2299"/>
      <c r="K16" s="2300"/>
      <c r="L16" s="508"/>
      <c r="M16" s="518"/>
      <c r="N16" s="518"/>
      <c r="O16" s="518"/>
      <c r="P16" s="518"/>
      <c r="Q16" s="518"/>
      <c r="R16" s="518"/>
      <c r="S16" s="518"/>
      <c r="T16" s="518"/>
      <c r="U16" s="518"/>
      <c r="V16" s="518"/>
      <c r="W16" s="518"/>
      <c r="X16" s="518"/>
      <c r="Y16" s="518"/>
      <c r="Z16" s="518"/>
      <c r="AA16" s="518"/>
      <c r="AB16" s="518"/>
      <c r="AC16" s="518"/>
      <c r="AD16" s="518"/>
      <c r="AE16" s="518"/>
      <c r="AF16" s="518"/>
      <c r="AG16" s="518"/>
      <c r="AH16" s="518"/>
      <c r="AI16" s="466"/>
      <c r="AJ16" s="592"/>
    </row>
    <row r="17" spans="1:36">
      <c r="A17" s="590"/>
      <c r="B17" s="594"/>
      <c r="C17" s="2334" t="s">
        <v>423</v>
      </c>
      <c r="D17" s="2335"/>
      <c r="E17" s="2335"/>
      <c r="F17" s="2335"/>
      <c r="G17" s="2336"/>
      <c r="H17" s="2329"/>
      <c r="I17" s="2300"/>
      <c r="J17" s="2299"/>
      <c r="K17" s="2300"/>
      <c r="L17" s="508"/>
      <c r="M17" s="518"/>
      <c r="N17" s="518"/>
      <c r="O17" s="518"/>
      <c r="P17" s="518"/>
      <c r="Q17" s="518"/>
      <c r="R17" s="518"/>
      <c r="S17" s="518"/>
      <c r="T17" s="518"/>
      <c r="U17" s="518"/>
      <c r="V17" s="518"/>
      <c r="W17" s="518"/>
      <c r="X17" s="518"/>
      <c r="Y17" s="518"/>
      <c r="Z17" s="518"/>
      <c r="AA17" s="518"/>
      <c r="AB17" s="518"/>
      <c r="AC17" s="518"/>
      <c r="AD17" s="518"/>
      <c r="AE17" s="518"/>
      <c r="AF17" s="518"/>
      <c r="AG17" s="518"/>
      <c r="AH17" s="518"/>
      <c r="AI17" s="466"/>
      <c r="AJ17" s="592"/>
    </row>
    <row r="18" spans="1:36">
      <c r="A18" s="590"/>
      <c r="B18" s="594"/>
      <c r="C18" s="2334" t="s">
        <v>424</v>
      </c>
      <c r="D18" s="2335"/>
      <c r="E18" s="2335"/>
      <c r="F18" s="2335"/>
      <c r="G18" s="2336"/>
      <c r="H18" s="2329"/>
      <c r="I18" s="2300"/>
      <c r="J18" s="2299"/>
      <c r="K18" s="2300"/>
      <c r="L18" s="508"/>
      <c r="M18" s="518"/>
      <c r="N18" s="518"/>
      <c r="O18" s="518"/>
      <c r="P18" s="518"/>
      <c r="Q18" s="518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466"/>
      <c r="AJ18" s="592"/>
    </row>
    <row r="19" spans="1:36">
      <c r="A19" s="590"/>
      <c r="B19" s="594"/>
      <c r="C19" s="2334" t="s">
        <v>1325</v>
      </c>
      <c r="D19" s="2335"/>
      <c r="E19" s="2335"/>
      <c r="F19" s="2335"/>
      <c r="G19" s="2336"/>
      <c r="H19" s="2329"/>
      <c r="I19" s="2300"/>
      <c r="J19" s="2299"/>
      <c r="K19" s="2300"/>
      <c r="L19" s="508"/>
      <c r="M19" s="518"/>
      <c r="N19" s="518"/>
      <c r="O19" s="518"/>
      <c r="P19" s="518"/>
      <c r="Q19" s="518"/>
      <c r="R19" s="518"/>
      <c r="S19" s="518"/>
      <c r="T19" s="518"/>
      <c r="U19" s="518"/>
      <c r="V19" s="518"/>
      <c r="W19" s="518"/>
      <c r="X19" s="518"/>
      <c r="Y19" s="518"/>
      <c r="Z19" s="518"/>
      <c r="AA19" s="518"/>
      <c r="AB19" s="518"/>
      <c r="AC19" s="518"/>
      <c r="AD19" s="518"/>
      <c r="AE19" s="518"/>
      <c r="AF19" s="518"/>
      <c r="AG19" s="518"/>
      <c r="AH19" s="518"/>
      <c r="AI19" s="466"/>
      <c r="AJ19" s="592"/>
    </row>
    <row r="20" spans="1:36">
      <c r="A20" s="590"/>
      <c r="B20" s="594"/>
      <c r="C20" s="2334" t="s">
        <v>425</v>
      </c>
      <c r="D20" s="2335"/>
      <c r="E20" s="2335"/>
      <c r="F20" s="2335"/>
      <c r="G20" s="2336"/>
      <c r="H20" s="2329"/>
      <c r="I20" s="2300"/>
      <c r="J20" s="2299"/>
      <c r="K20" s="2300"/>
      <c r="L20" s="508"/>
      <c r="M20" s="518"/>
      <c r="N20" s="518"/>
      <c r="O20" s="518"/>
      <c r="P20" s="518"/>
      <c r="Q20" s="518"/>
      <c r="R20" s="518"/>
      <c r="S20" s="518"/>
      <c r="T20" s="518"/>
      <c r="U20" s="518"/>
      <c r="V20" s="518"/>
      <c r="W20" s="518"/>
      <c r="X20" s="518"/>
      <c r="Y20" s="518"/>
      <c r="Z20" s="518"/>
      <c r="AA20" s="518"/>
      <c r="AB20" s="518"/>
      <c r="AC20" s="518"/>
      <c r="AD20" s="518"/>
      <c r="AE20" s="518"/>
      <c r="AF20" s="518"/>
      <c r="AG20" s="518"/>
      <c r="AH20" s="518"/>
      <c r="AI20" s="466"/>
      <c r="AJ20" s="592"/>
    </row>
    <row r="21" spans="1:36">
      <c r="A21" s="482"/>
      <c r="B21" s="594"/>
      <c r="C21" s="1222"/>
      <c r="D21" s="1223"/>
      <c r="E21" s="1223"/>
      <c r="F21" s="1223"/>
      <c r="G21" s="1224"/>
      <c r="H21" s="2333"/>
      <c r="I21" s="2300"/>
      <c r="J21" s="2299"/>
      <c r="K21" s="2300"/>
      <c r="L21" s="508"/>
      <c r="M21" s="518"/>
      <c r="N21" s="482"/>
      <c r="O21" s="1221"/>
      <c r="P21" s="518"/>
      <c r="Q21" s="518"/>
      <c r="R21" s="518"/>
      <c r="S21" s="518"/>
      <c r="T21" s="518"/>
      <c r="U21" s="518"/>
      <c r="V21" s="518"/>
      <c r="W21" s="518"/>
      <c r="X21" s="518"/>
      <c r="Y21" s="518"/>
      <c r="Z21" s="518"/>
      <c r="AA21" s="518"/>
      <c r="AB21" s="518"/>
      <c r="AC21" s="518"/>
      <c r="AD21" s="518"/>
      <c r="AE21" s="518"/>
      <c r="AF21" s="518"/>
      <c r="AG21" s="518"/>
      <c r="AH21" s="518"/>
      <c r="AI21" s="466"/>
      <c r="AJ21" s="508"/>
    </row>
    <row r="22" spans="1:36">
      <c r="A22" s="590"/>
      <c r="B22" s="591"/>
      <c r="C22" s="599" t="s">
        <v>1238</v>
      </c>
      <c r="D22" s="605"/>
      <c r="E22" s="424"/>
      <c r="F22" s="424"/>
      <c r="G22" s="424"/>
      <c r="H22" s="424"/>
      <c r="I22" s="424"/>
      <c r="J22" s="424"/>
      <c r="K22" s="424"/>
      <c r="L22" s="518"/>
      <c r="M22" s="518"/>
      <c r="N22" s="518"/>
      <c r="O22" s="518"/>
      <c r="P22" s="518"/>
      <c r="Q22" s="518"/>
      <c r="R22" s="518"/>
      <c r="S22" s="518"/>
      <c r="T22" s="518"/>
      <c r="U22" s="518"/>
      <c r="V22" s="518"/>
      <c r="W22" s="518"/>
      <c r="X22" s="518"/>
      <c r="Y22" s="518"/>
      <c r="Z22" s="518"/>
      <c r="AA22" s="518"/>
      <c r="AB22" s="518"/>
      <c r="AC22" s="518"/>
      <c r="AD22" s="518"/>
      <c r="AE22" s="518"/>
      <c r="AF22" s="518"/>
      <c r="AG22" s="518"/>
      <c r="AH22" s="518"/>
      <c r="AI22" s="466"/>
      <c r="AJ22" s="592"/>
    </row>
    <row r="23" spans="1:36">
      <c r="A23" s="482"/>
      <c r="B23" s="591"/>
      <c r="C23" s="424"/>
      <c r="D23" s="605"/>
      <c r="E23" s="424"/>
      <c r="F23" s="424"/>
      <c r="G23" s="424"/>
      <c r="H23" s="424"/>
      <c r="I23" s="424"/>
      <c r="J23" s="424"/>
      <c r="K23" s="424"/>
      <c r="L23" s="518"/>
      <c r="M23" s="518"/>
      <c r="N23" s="518"/>
      <c r="O23" s="518"/>
      <c r="P23" s="518"/>
      <c r="Q23" s="518"/>
      <c r="R23" s="518"/>
      <c r="S23" s="518"/>
      <c r="T23" s="518"/>
      <c r="U23" s="518"/>
      <c r="V23" s="518"/>
      <c r="W23" s="518"/>
      <c r="X23" s="518"/>
      <c r="Y23" s="518"/>
      <c r="Z23" s="518"/>
      <c r="AA23" s="518"/>
      <c r="AB23" s="518"/>
      <c r="AC23" s="518"/>
      <c r="AD23" s="518"/>
      <c r="AE23" s="518"/>
      <c r="AF23" s="518"/>
      <c r="AG23" s="518"/>
      <c r="AH23" s="518"/>
      <c r="AI23" s="466"/>
      <c r="AJ23" s="508"/>
    </row>
    <row r="24" spans="1:36">
      <c r="A24" s="590"/>
      <c r="B24" s="591"/>
      <c r="C24" s="564" t="s">
        <v>426</v>
      </c>
      <c r="D24" s="614"/>
      <c r="E24" s="518"/>
      <c r="F24" s="518"/>
      <c r="G24" s="518"/>
      <c r="H24" s="518"/>
      <c r="I24" s="518"/>
      <c r="J24" s="518"/>
      <c r="K24" s="518"/>
      <c r="L24" s="518"/>
      <c r="M24" s="518"/>
      <c r="N24" s="518"/>
      <c r="O24" s="518"/>
      <c r="P24" s="518"/>
      <c r="Q24" s="518"/>
      <c r="R24" s="518"/>
      <c r="S24" s="518"/>
      <c r="T24" s="518"/>
      <c r="U24" s="518"/>
      <c r="V24" s="518"/>
      <c r="W24" s="518"/>
      <c r="X24" s="518"/>
      <c r="Y24" s="518"/>
      <c r="Z24" s="518"/>
      <c r="AA24" s="518"/>
      <c r="AB24" s="518"/>
      <c r="AC24" s="518"/>
      <c r="AD24" s="518"/>
      <c r="AE24" s="518"/>
      <c r="AF24" s="518"/>
      <c r="AG24" s="518"/>
      <c r="AH24" s="518"/>
      <c r="AI24" s="466"/>
      <c r="AJ24" s="592"/>
    </row>
    <row r="25" spans="1:36" ht="19.5" customHeight="1">
      <c r="A25" s="590"/>
      <c r="B25" s="591"/>
      <c r="C25" s="523"/>
      <c r="D25" s="593"/>
      <c r="E25" s="523"/>
      <c r="F25" s="523"/>
      <c r="G25" s="523"/>
      <c r="H25" s="523"/>
      <c r="I25" s="523"/>
      <c r="J25" s="523"/>
      <c r="K25" s="523"/>
      <c r="L25" s="518"/>
      <c r="M25" s="518"/>
      <c r="N25" s="518"/>
      <c r="O25" s="518"/>
      <c r="P25" s="518"/>
      <c r="Q25" s="518"/>
      <c r="R25" s="518"/>
      <c r="S25" s="518"/>
      <c r="T25" s="518"/>
      <c r="U25" s="518"/>
      <c r="V25" s="518"/>
      <c r="W25" s="518"/>
      <c r="X25" s="518"/>
      <c r="Y25" s="518"/>
      <c r="Z25" s="518"/>
      <c r="AA25" s="518"/>
      <c r="AB25" s="518"/>
      <c r="AC25" s="518"/>
      <c r="AD25" s="518"/>
      <c r="AE25" s="518"/>
      <c r="AF25" s="518"/>
      <c r="AG25" s="518"/>
      <c r="AH25" s="518"/>
      <c r="AI25" s="466"/>
      <c r="AJ25" s="592"/>
    </row>
    <row r="26" spans="1:36">
      <c r="A26" s="590"/>
      <c r="B26" s="594"/>
      <c r="C26" s="2330" t="s">
        <v>1292</v>
      </c>
      <c r="D26" s="2331"/>
      <c r="E26" s="2331"/>
      <c r="F26" s="2331"/>
      <c r="G26" s="2332"/>
      <c r="H26" s="2272" t="s">
        <v>415</v>
      </c>
      <c r="I26" s="2199"/>
      <c r="J26" s="2272" t="s">
        <v>416</v>
      </c>
      <c r="K26" s="2199"/>
      <c r="L26" s="508"/>
      <c r="M26" s="518"/>
      <c r="N26" s="518"/>
      <c r="O26" s="518"/>
      <c r="P26" s="518"/>
      <c r="Q26" s="518"/>
      <c r="R26" s="518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466"/>
      <c r="AJ26" s="592"/>
    </row>
    <row r="27" spans="1:36">
      <c r="A27" s="590"/>
      <c r="B27" s="594"/>
      <c r="C27" s="2261" t="s">
        <v>1327</v>
      </c>
      <c r="D27" s="2323"/>
      <c r="E27" s="2323"/>
      <c r="F27" s="2323"/>
      <c r="G27" s="2324"/>
      <c r="H27" s="2299"/>
      <c r="I27" s="2300"/>
      <c r="J27" s="2299"/>
      <c r="K27" s="2300"/>
      <c r="L27" s="508"/>
      <c r="M27" s="518"/>
      <c r="N27" s="518"/>
      <c r="O27" s="518"/>
      <c r="P27" s="518"/>
      <c r="Q27" s="518"/>
      <c r="R27" s="518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466"/>
      <c r="AJ27" s="592"/>
    </row>
    <row r="28" spans="1:36">
      <c r="A28" s="590"/>
      <c r="B28" s="594"/>
      <c r="C28" s="2261" t="s">
        <v>1328</v>
      </c>
      <c r="D28" s="2323"/>
      <c r="E28" s="2323"/>
      <c r="F28" s="2323"/>
      <c r="G28" s="2324"/>
      <c r="H28" s="2299"/>
      <c r="I28" s="2300"/>
      <c r="J28" s="2299"/>
      <c r="K28" s="2300"/>
      <c r="L28" s="508"/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466"/>
      <c r="AJ28" s="592"/>
    </row>
    <row r="29" spans="1:36">
      <c r="A29" s="590"/>
      <c r="B29" s="594"/>
      <c r="C29" s="2261" t="s">
        <v>1329</v>
      </c>
      <c r="D29" s="2323"/>
      <c r="E29" s="2323"/>
      <c r="F29" s="2323"/>
      <c r="G29" s="2324"/>
      <c r="H29" s="2299"/>
      <c r="I29" s="2300"/>
      <c r="J29" s="2299"/>
      <c r="K29" s="2300"/>
      <c r="L29" s="508"/>
      <c r="M29" s="518"/>
      <c r="N29" s="518"/>
      <c r="O29" s="518"/>
      <c r="P29" s="518"/>
      <c r="Q29" s="518"/>
      <c r="R29" s="518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466"/>
      <c r="AJ29" s="592"/>
    </row>
    <row r="30" spans="1:36">
      <c r="A30" s="590"/>
      <c r="B30" s="594"/>
      <c r="C30" s="2261" t="s">
        <v>427</v>
      </c>
      <c r="D30" s="2323"/>
      <c r="E30" s="2323"/>
      <c r="F30" s="2323"/>
      <c r="G30" s="2324"/>
      <c r="H30" s="2299"/>
      <c r="I30" s="2300"/>
      <c r="J30" s="2299"/>
      <c r="K30" s="2300"/>
      <c r="L30" s="508"/>
      <c r="M30" s="518"/>
      <c r="N30" s="396"/>
      <c r="O30" s="396"/>
      <c r="P30" s="518"/>
      <c r="Q30" s="518"/>
      <c r="R30" s="518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466"/>
      <c r="AJ30" s="592"/>
    </row>
    <row r="31" spans="1:36">
      <c r="A31" s="590"/>
      <c r="B31" s="594"/>
      <c r="C31" s="2261" t="s">
        <v>1330</v>
      </c>
      <c r="D31" s="2323"/>
      <c r="E31" s="2323"/>
      <c r="F31" s="2323"/>
      <c r="G31" s="2324"/>
      <c r="H31" s="2299"/>
      <c r="I31" s="2300"/>
      <c r="J31" s="2299"/>
      <c r="K31" s="2300"/>
      <c r="L31" s="518"/>
      <c r="M31" s="518"/>
      <c r="N31" s="523"/>
      <c r="O31" s="523"/>
      <c r="P31" s="523"/>
      <c r="Q31" s="523"/>
      <c r="R31" s="523"/>
      <c r="S31" s="523"/>
      <c r="T31" s="518"/>
      <c r="U31" s="518"/>
      <c r="V31" s="518"/>
      <c r="W31" s="518"/>
      <c r="X31" s="518"/>
      <c r="Y31" s="518"/>
      <c r="Z31" s="518"/>
      <c r="AA31" s="518"/>
      <c r="AB31" s="518"/>
      <c r="AC31" s="518"/>
      <c r="AD31" s="518"/>
      <c r="AE31" s="518"/>
      <c r="AF31" s="518"/>
      <c r="AG31" s="518"/>
      <c r="AH31" s="518"/>
      <c r="AI31" s="466"/>
      <c r="AJ31" s="592"/>
    </row>
    <row r="32" spans="1:36">
      <c r="A32" s="482"/>
      <c r="B32" s="594"/>
      <c r="C32" s="2261"/>
      <c r="D32" s="2323"/>
      <c r="E32" s="2323"/>
      <c r="F32" s="2323"/>
      <c r="G32" s="2324"/>
      <c r="H32" s="2299"/>
      <c r="I32" s="2300"/>
      <c r="J32" s="2299"/>
      <c r="K32" s="2300"/>
      <c r="L32" s="518"/>
      <c r="M32" s="482"/>
      <c r="N32" s="397"/>
      <c r="O32" s="397"/>
      <c r="P32" s="397"/>
      <c r="Q32" s="397"/>
      <c r="R32" s="397"/>
      <c r="S32" s="397"/>
      <c r="T32" s="508"/>
      <c r="U32" s="518"/>
      <c r="V32" s="518"/>
      <c r="W32" s="518"/>
      <c r="X32" s="518"/>
      <c r="Y32" s="518"/>
      <c r="Z32" s="518"/>
      <c r="AA32" s="518"/>
      <c r="AB32" s="518"/>
      <c r="AC32" s="518"/>
      <c r="AD32" s="518"/>
      <c r="AE32" s="518"/>
      <c r="AF32" s="518"/>
      <c r="AG32" s="518"/>
      <c r="AH32" s="518"/>
      <c r="AI32" s="466"/>
      <c r="AJ32" s="508"/>
    </row>
    <row r="33" spans="1:36">
      <c r="A33" s="482"/>
      <c r="B33" s="594"/>
      <c r="C33" s="518"/>
      <c r="D33" s="518"/>
      <c r="E33" s="518"/>
      <c r="F33" s="518"/>
      <c r="G33" s="518"/>
      <c r="H33" s="518"/>
      <c r="I33" s="518"/>
      <c r="J33" s="518"/>
      <c r="K33" s="518"/>
      <c r="L33" s="518"/>
      <c r="M33" s="482"/>
      <c r="N33" s="397"/>
      <c r="O33" s="397"/>
      <c r="P33" s="397"/>
      <c r="Q33" s="397"/>
      <c r="R33" s="397"/>
      <c r="S33" s="397"/>
      <c r="T33" s="508"/>
      <c r="U33" s="518"/>
      <c r="V33" s="518"/>
      <c r="W33" s="518"/>
      <c r="X33" s="518"/>
      <c r="Y33" s="518"/>
      <c r="Z33" s="518"/>
      <c r="AA33" s="518"/>
      <c r="AB33" s="518"/>
      <c r="AC33" s="518"/>
      <c r="AD33" s="518"/>
      <c r="AE33" s="518"/>
      <c r="AF33" s="518"/>
      <c r="AG33" s="518"/>
      <c r="AH33" s="518"/>
      <c r="AI33" s="466"/>
      <c r="AJ33" s="508"/>
    </row>
    <row r="34" spans="1:36">
      <c r="A34" s="590"/>
      <c r="B34" s="594"/>
      <c r="C34" s="564" t="s">
        <v>428</v>
      </c>
      <c r="D34" s="518"/>
      <c r="E34" s="518"/>
      <c r="F34" s="518"/>
      <c r="G34" s="518"/>
      <c r="H34" s="518"/>
      <c r="I34" s="518"/>
      <c r="J34" s="518"/>
      <c r="K34" s="518"/>
      <c r="L34" s="518"/>
      <c r="M34" s="482"/>
      <c r="N34" s="2298"/>
      <c r="O34" s="2044"/>
      <c r="P34" s="2044"/>
      <c r="Q34" s="2044"/>
      <c r="R34" s="2044"/>
      <c r="S34" s="397"/>
      <c r="T34" s="50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466"/>
      <c r="AJ34" s="592"/>
    </row>
    <row r="35" spans="1:36">
      <c r="A35" s="590"/>
      <c r="B35" s="594"/>
      <c r="C35" s="518"/>
      <c r="D35" s="518"/>
      <c r="E35" s="518"/>
      <c r="F35" s="518"/>
      <c r="G35" s="518"/>
      <c r="H35" s="518"/>
      <c r="I35" s="518"/>
      <c r="J35" s="518"/>
      <c r="K35" s="518"/>
      <c r="L35" s="518"/>
      <c r="M35" s="482"/>
      <c r="N35" s="2298"/>
      <c r="O35" s="2044"/>
      <c r="P35" s="2044"/>
      <c r="Q35" s="2044"/>
      <c r="R35" s="2044"/>
      <c r="S35" s="397"/>
      <c r="T35" s="50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466"/>
      <c r="AJ35" s="592"/>
    </row>
    <row r="36" spans="1:36">
      <c r="A36" s="590"/>
      <c r="B36" s="594"/>
      <c r="C36" s="2325" t="s">
        <v>429</v>
      </c>
      <c r="D36" s="2198"/>
      <c r="E36" s="2198"/>
      <c r="F36" s="2198"/>
      <c r="G36" s="2199"/>
      <c r="H36" s="2326"/>
      <c r="I36" s="1601"/>
      <c r="J36" s="2326"/>
      <c r="K36" s="1601"/>
      <c r="L36" s="508"/>
      <c r="M36" s="482"/>
      <c r="N36" s="2298"/>
      <c r="O36" s="2044"/>
      <c r="P36" s="2044"/>
      <c r="Q36" s="2044"/>
      <c r="R36" s="2044"/>
      <c r="S36" s="397"/>
      <c r="T36" s="50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466"/>
      <c r="AJ36" s="592"/>
    </row>
    <row r="37" spans="1:36">
      <c r="A37" s="590"/>
      <c r="B37" s="594"/>
      <c r="C37" s="518"/>
      <c r="D37" s="518"/>
      <c r="E37" s="518"/>
      <c r="F37" s="518"/>
      <c r="G37" s="518"/>
      <c r="H37" s="518"/>
      <c r="I37" s="518"/>
      <c r="J37" s="518"/>
      <c r="K37" s="518"/>
      <c r="L37" s="518"/>
      <c r="M37" s="482"/>
      <c r="N37" s="2298"/>
      <c r="O37" s="2044"/>
      <c r="P37" s="2044"/>
      <c r="Q37" s="2044"/>
      <c r="R37" s="2044"/>
      <c r="S37" s="397"/>
      <c r="T37" s="50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466"/>
      <c r="AJ37" s="592"/>
    </row>
    <row r="38" spans="1:36">
      <c r="A38" s="590"/>
      <c r="B38" s="591"/>
      <c r="C38" s="564" t="s">
        <v>430</v>
      </c>
      <c r="D38" s="614"/>
      <c r="E38" s="518"/>
      <c r="F38" s="518"/>
      <c r="G38" s="518"/>
      <c r="H38" s="518"/>
      <c r="I38" s="518"/>
      <c r="J38" s="518"/>
      <c r="K38" s="518"/>
      <c r="L38" s="518"/>
      <c r="M38" s="482"/>
      <c r="N38" s="2298"/>
      <c r="O38" s="2044"/>
      <c r="P38" s="2044"/>
      <c r="Q38" s="2044"/>
      <c r="R38" s="2044"/>
      <c r="S38" s="397"/>
      <c r="T38" s="50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466"/>
      <c r="AJ38" s="592"/>
    </row>
    <row r="39" spans="1:36">
      <c r="A39" s="590"/>
      <c r="B39" s="591"/>
      <c r="C39" s="518"/>
      <c r="D39" s="614"/>
      <c r="E39" s="518"/>
      <c r="F39" s="518"/>
      <c r="G39" s="518"/>
      <c r="H39" s="518"/>
      <c r="I39" s="518"/>
      <c r="J39" s="518"/>
      <c r="K39" s="518"/>
      <c r="L39" s="518"/>
      <c r="M39" s="482"/>
      <c r="N39" s="397"/>
      <c r="O39" s="397"/>
      <c r="P39" s="397"/>
      <c r="Q39" s="397"/>
      <c r="R39" s="397"/>
      <c r="S39" s="397"/>
      <c r="T39" s="50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466"/>
      <c r="AJ39" s="592"/>
    </row>
    <row r="40" spans="1:36" ht="14.25" customHeight="1">
      <c r="A40" s="590"/>
      <c r="B40" s="591"/>
      <c r="C40" s="564" t="s">
        <v>431</v>
      </c>
      <c r="D40" s="614"/>
      <c r="E40" s="518"/>
      <c r="F40" s="518"/>
      <c r="G40" s="518"/>
      <c r="H40" s="518"/>
      <c r="I40" s="518"/>
      <c r="J40" s="518"/>
      <c r="K40" s="518"/>
      <c r="L40" s="518"/>
      <c r="M40" s="482"/>
      <c r="N40" s="397"/>
      <c r="O40" s="397"/>
      <c r="P40" s="397"/>
      <c r="Q40" s="397"/>
      <c r="R40" s="397"/>
      <c r="S40" s="397"/>
      <c r="T40" s="50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466"/>
      <c r="AJ40" s="592"/>
    </row>
    <row r="41" spans="1:36" ht="15.75" customHeight="1">
      <c r="A41" s="590"/>
      <c r="B41" s="591"/>
      <c r="C41" s="523"/>
      <c r="D41" s="593"/>
      <c r="E41" s="523"/>
      <c r="F41" s="523"/>
      <c r="G41" s="523"/>
      <c r="H41" s="523"/>
      <c r="I41" s="523"/>
      <c r="J41" s="523"/>
      <c r="K41" s="523"/>
      <c r="L41" s="523"/>
      <c r="M41" s="523"/>
      <c r="N41" s="415"/>
      <c r="O41" s="415"/>
      <c r="P41" s="415"/>
      <c r="Q41" s="415"/>
      <c r="R41" s="415"/>
      <c r="S41" s="415"/>
      <c r="T41" s="523"/>
      <c r="U41" s="523"/>
      <c r="V41" s="523"/>
      <c r="W41" s="523"/>
      <c r="X41" s="523"/>
      <c r="Y41" s="523"/>
      <c r="Z41" s="523"/>
      <c r="AA41" s="523"/>
      <c r="AB41" s="523"/>
      <c r="AC41" s="523"/>
      <c r="AD41" s="523"/>
      <c r="AE41" s="523"/>
      <c r="AF41" s="523"/>
      <c r="AG41" s="523"/>
      <c r="AH41" s="523"/>
      <c r="AI41" s="466"/>
      <c r="AJ41" s="592"/>
    </row>
    <row r="42" spans="1:36" ht="15" customHeight="1">
      <c r="A42" s="1044"/>
      <c r="B42" s="595"/>
      <c r="C42" s="2318" t="s">
        <v>44</v>
      </c>
      <c r="D42" s="2210"/>
      <c r="E42" s="2318" t="s">
        <v>417</v>
      </c>
      <c r="F42" s="2327"/>
      <c r="G42" s="2327"/>
      <c r="H42" s="2327"/>
      <c r="I42" s="2327"/>
      <c r="J42" s="2210"/>
      <c r="K42" s="2310" t="s">
        <v>418</v>
      </c>
      <c r="L42" s="2311"/>
      <c r="M42" s="2311"/>
      <c r="N42" s="2311"/>
      <c r="O42" s="2311"/>
      <c r="P42" s="2312"/>
      <c r="Q42" s="2310" t="s">
        <v>419</v>
      </c>
      <c r="R42" s="2311"/>
      <c r="S42" s="2311"/>
      <c r="T42" s="2311"/>
      <c r="U42" s="2311"/>
      <c r="V42" s="2312"/>
      <c r="W42" s="2310" t="s">
        <v>420</v>
      </c>
      <c r="X42" s="2311"/>
      <c r="Y42" s="2311"/>
      <c r="Z42" s="2311"/>
      <c r="AA42" s="2311"/>
      <c r="AB42" s="2312"/>
      <c r="AC42" s="2310" t="s">
        <v>421</v>
      </c>
      <c r="AD42" s="2311"/>
      <c r="AE42" s="2311"/>
      <c r="AF42" s="2311"/>
      <c r="AG42" s="2311"/>
      <c r="AH42" s="2312"/>
      <c r="AI42" s="456"/>
      <c r="AJ42" s="592"/>
    </row>
    <row r="43" spans="1:36">
      <c r="A43" s="1044"/>
      <c r="B43" s="595"/>
      <c r="C43" s="2211"/>
      <c r="D43" s="2212"/>
      <c r="E43" s="2213"/>
      <c r="F43" s="2328"/>
      <c r="G43" s="2328"/>
      <c r="H43" s="2328"/>
      <c r="I43" s="2328"/>
      <c r="J43" s="2214"/>
      <c r="K43" s="2313"/>
      <c r="L43" s="2314"/>
      <c r="M43" s="2314"/>
      <c r="N43" s="2314"/>
      <c r="O43" s="2314"/>
      <c r="P43" s="2315"/>
      <c r="Q43" s="2313"/>
      <c r="R43" s="2314"/>
      <c r="S43" s="2314"/>
      <c r="T43" s="2314"/>
      <c r="U43" s="2314"/>
      <c r="V43" s="2315"/>
      <c r="W43" s="2313"/>
      <c r="X43" s="2314"/>
      <c r="Y43" s="2314"/>
      <c r="Z43" s="2314"/>
      <c r="AA43" s="2314"/>
      <c r="AB43" s="2315"/>
      <c r="AC43" s="2313"/>
      <c r="AD43" s="2314"/>
      <c r="AE43" s="2314"/>
      <c r="AF43" s="2314"/>
      <c r="AG43" s="2314"/>
      <c r="AH43" s="2315"/>
      <c r="AI43" s="456"/>
      <c r="AJ43" s="592"/>
    </row>
    <row r="44" spans="1:36">
      <c r="A44" s="1044"/>
      <c r="B44" s="595"/>
      <c r="C44" s="2211"/>
      <c r="D44" s="2212"/>
      <c r="E44" s="2318" t="s">
        <v>432</v>
      </c>
      <c r="F44" s="2210"/>
      <c r="G44" s="2318" t="s">
        <v>433</v>
      </c>
      <c r="H44" s="2210"/>
      <c r="I44" s="2318" t="s">
        <v>434</v>
      </c>
      <c r="J44" s="2210"/>
      <c r="K44" s="2318" t="s">
        <v>432</v>
      </c>
      <c r="L44" s="2210"/>
      <c r="M44" s="2318" t="s">
        <v>435</v>
      </c>
      <c r="N44" s="2210"/>
      <c r="O44" s="2318" t="s">
        <v>434</v>
      </c>
      <c r="P44" s="2210"/>
      <c r="Q44" s="2318" t="s">
        <v>432</v>
      </c>
      <c r="R44" s="2210"/>
      <c r="S44" s="2318" t="s">
        <v>433</v>
      </c>
      <c r="T44" s="2210"/>
      <c r="U44" s="2318" t="s">
        <v>434</v>
      </c>
      <c r="V44" s="2210"/>
      <c r="W44" s="2318" t="s">
        <v>432</v>
      </c>
      <c r="X44" s="2210"/>
      <c r="Y44" s="2318" t="s">
        <v>433</v>
      </c>
      <c r="Z44" s="2210"/>
      <c r="AA44" s="2318" t="s">
        <v>434</v>
      </c>
      <c r="AB44" s="2210"/>
      <c r="AC44" s="2318" t="s">
        <v>432</v>
      </c>
      <c r="AD44" s="2210"/>
      <c r="AE44" s="2318" t="s">
        <v>433</v>
      </c>
      <c r="AF44" s="2210"/>
      <c r="AG44" s="2318" t="s">
        <v>434</v>
      </c>
      <c r="AH44" s="2210"/>
      <c r="AI44" s="456"/>
      <c r="AJ44" s="592"/>
    </row>
    <row r="45" spans="1:36">
      <c r="A45" s="1044"/>
      <c r="B45" s="595"/>
      <c r="C45" s="2213"/>
      <c r="D45" s="2214"/>
      <c r="E45" s="2213"/>
      <c r="F45" s="2214"/>
      <c r="G45" s="2213"/>
      <c r="H45" s="2214"/>
      <c r="I45" s="2213"/>
      <c r="J45" s="2214"/>
      <c r="K45" s="2213"/>
      <c r="L45" s="2214"/>
      <c r="M45" s="2213"/>
      <c r="N45" s="2214"/>
      <c r="O45" s="2213"/>
      <c r="P45" s="2214"/>
      <c r="Q45" s="2213"/>
      <c r="R45" s="2214"/>
      <c r="S45" s="2213"/>
      <c r="T45" s="2214"/>
      <c r="U45" s="2213"/>
      <c r="V45" s="2214"/>
      <c r="W45" s="2213"/>
      <c r="X45" s="2214"/>
      <c r="Y45" s="2213"/>
      <c r="Z45" s="2214"/>
      <c r="AA45" s="2213"/>
      <c r="AB45" s="2214"/>
      <c r="AC45" s="2213"/>
      <c r="AD45" s="2214"/>
      <c r="AE45" s="2213"/>
      <c r="AF45" s="2214"/>
      <c r="AG45" s="2213"/>
      <c r="AH45" s="2214"/>
      <c r="AI45" s="456"/>
      <c r="AJ45" s="592"/>
    </row>
    <row r="46" spans="1:36">
      <c r="A46" s="1044"/>
      <c r="B46" s="595"/>
      <c r="C46" s="1151" t="str">
        <f>'Estimación de la Demanda'!C44</f>
        <v/>
      </c>
      <c r="D46" s="1153">
        <v>0</v>
      </c>
      <c r="E46" s="2301" t="str">
        <f>'Estimación de la Demanda'!AN44</f>
        <v/>
      </c>
      <c r="F46" s="2199"/>
      <c r="G46" s="2301">
        <f>$J$11</f>
        <v>0</v>
      </c>
      <c r="H46" s="2199"/>
      <c r="I46" s="2301" t="str">
        <f>IFERROR(G46-E46,"")</f>
        <v/>
      </c>
      <c r="J46" s="2199"/>
      <c r="K46" s="2301" t="str">
        <f>'Estimación de la Demanda'!AN44</f>
        <v/>
      </c>
      <c r="L46" s="2199"/>
      <c r="M46" s="2301">
        <f>$J$12</f>
        <v>0</v>
      </c>
      <c r="N46" s="2199"/>
      <c r="O46" s="2301" t="str">
        <f>IFERROR(M46-K46,"")</f>
        <v/>
      </c>
      <c r="P46" s="2199"/>
      <c r="Q46" s="2302" t="str">
        <f>+'Estimación de la Demanda'!AP44</f>
        <v/>
      </c>
      <c r="R46" s="2199"/>
      <c r="S46" s="2301">
        <f>$J$13</f>
        <v>0</v>
      </c>
      <c r="T46" s="2199"/>
      <c r="U46" s="2320" t="str">
        <f>IFERROR(S46-Q46,"")</f>
        <v/>
      </c>
      <c r="V46" s="2321"/>
      <c r="W46" s="2301" t="str">
        <f>IF('Área de Estudio e Influencia'!$O$48="SI",'Estimación de la Demanda'!AN44,"")</f>
        <v/>
      </c>
      <c r="X46" s="2199"/>
      <c r="Y46" s="2301" t="str">
        <f t="shared" ref="Y46:Y66" si="0">IF(W46="","",$J$14)</f>
        <v/>
      </c>
      <c r="Z46" s="2199"/>
      <c r="AA46" s="2301" t="str">
        <f t="shared" ref="AA46:AA66" si="1">IF(Y46="","",Y46-W46)</f>
        <v/>
      </c>
      <c r="AB46" s="2199"/>
      <c r="AC46" s="2301" t="str">
        <f>'Estimación de la Demanda'!AN44</f>
        <v/>
      </c>
      <c r="AD46" s="2199"/>
      <c r="AE46" s="2301">
        <f>$J$15</f>
        <v>0</v>
      </c>
      <c r="AF46" s="2199"/>
      <c r="AG46" s="2301" t="str">
        <f>IFERROR(AE46-AC46,"")</f>
        <v/>
      </c>
      <c r="AH46" s="2199"/>
      <c r="AI46" s="596"/>
      <c r="AJ46" s="597"/>
    </row>
    <row r="47" spans="1:36">
      <c r="A47" s="1044"/>
      <c r="B47" s="595"/>
      <c r="C47" s="1151" t="str">
        <f>IFERROR(C46+1,"")</f>
        <v/>
      </c>
      <c r="D47" s="1154">
        <f>D46+1</f>
        <v>1</v>
      </c>
      <c r="E47" s="2301" t="str">
        <f>'Estimación de la Demanda'!AN45</f>
        <v/>
      </c>
      <c r="F47" s="2199"/>
      <c r="G47" s="2301">
        <f t="shared" ref="G47:G66" si="2">$J$11</f>
        <v>0</v>
      </c>
      <c r="H47" s="2199"/>
      <c r="I47" s="2301" t="str">
        <f t="shared" ref="I47:I66" si="3">IFERROR(G47-E47,"")</f>
        <v/>
      </c>
      <c r="J47" s="2199"/>
      <c r="K47" s="2301" t="str">
        <f>'Estimación de la Demanda'!AN45</f>
        <v/>
      </c>
      <c r="L47" s="2199"/>
      <c r="M47" s="2301">
        <f t="shared" ref="M47:M66" si="4">$J$12</f>
        <v>0</v>
      </c>
      <c r="N47" s="2199"/>
      <c r="O47" s="2301" t="str">
        <f t="shared" ref="O47:O66" si="5">IFERROR(M47-K47,"")</f>
        <v/>
      </c>
      <c r="P47" s="2199"/>
      <c r="Q47" s="2302" t="str">
        <f>+'Estimación de la Demanda'!AP45</f>
        <v/>
      </c>
      <c r="R47" s="2199"/>
      <c r="S47" s="2301">
        <f t="shared" ref="S47:S66" si="6">$J$13</f>
        <v>0</v>
      </c>
      <c r="T47" s="2199"/>
      <c r="U47" s="2320" t="str">
        <f t="shared" ref="U47:U66" si="7">IFERROR(S47-Q47,"")</f>
        <v/>
      </c>
      <c r="V47" s="2321"/>
      <c r="W47" s="2301" t="str">
        <f>IF('Área de Estudio e Influencia'!$O$48="SI",'Estimación de la Demanda'!AN45,"")</f>
        <v/>
      </c>
      <c r="X47" s="2199"/>
      <c r="Y47" s="2301" t="str">
        <f t="shared" si="0"/>
        <v/>
      </c>
      <c r="Z47" s="2199"/>
      <c r="AA47" s="2301" t="str">
        <f t="shared" si="1"/>
        <v/>
      </c>
      <c r="AB47" s="2199"/>
      <c r="AC47" s="2301" t="str">
        <f>'Estimación de la Demanda'!AN45</f>
        <v/>
      </c>
      <c r="AD47" s="2199"/>
      <c r="AE47" s="2301">
        <f t="shared" ref="AE47:AE66" si="8">$J$15</f>
        <v>0</v>
      </c>
      <c r="AF47" s="2199"/>
      <c r="AG47" s="2301" t="str">
        <f t="shared" ref="AG47:AG66" si="9">IFERROR(AE47-AC47,"")</f>
        <v/>
      </c>
      <c r="AH47" s="2199"/>
      <c r="AI47" s="596"/>
      <c r="AJ47" s="597"/>
    </row>
    <row r="48" spans="1:36">
      <c r="A48" s="1044"/>
      <c r="B48" s="595"/>
      <c r="C48" s="1151" t="str">
        <f t="shared" ref="C48:C66" si="10">IFERROR(C47+1,"")</f>
        <v/>
      </c>
      <c r="D48" s="1154">
        <f t="shared" ref="D48:D66" si="11">D47+1</f>
        <v>2</v>
      </c>
      <c r="E48" s="2301" t="str">
        <f>'Estimación de la Demanda'!AN46</f>
        <v/>
      </c>
      <c r="F48" s="2199"/>
      <c r="G48" s="2301">
        <f t="shared" si="2"/>
        <v>0</v>
      </c>
      <c r="H48" s="2199"/>
      <c r="I48" s="2301" t="str">
        <f t="shared" si="3"/>
        <v/>
      </c>
      <c r="J48" s="2199"/>
      <c r="K48" s="2301" t="str">
        <f>'Estimación de la Demanda'!AN46</f>
        <v/>
      </c>
      <c r="L48" s="2199"/>
      <c r="M48" s="2301">
        <f t="shared" si="4"/>
        <v>0</v>
      </c>
      <c r="N48" s="2199"/>
      <c r="O48" s="2301" t="str">
        <f t="shared" si="5"/>
        <v/>
      </c>
      <c r="P48" s="2199"/>
      <c r="Q48" s="2302" t="str">
        <f>+'Estimación de la Demanda'!AP46</f>
        <v/>
      </c>
      <c r="R48" s="2199"/>
      <c r="S48" s="2301">
        <f>$J$13</f>
        <v>0</v>
      </c>
      <c r="T48" s="2199"/>
      <c r="U48" s="2320" t="str">
        <f t="shared" si="7"/>
        <v/>
      </c>
      <c r="V48" s="2321"/>
      <c r="W48" s="2301" t="str">
        <f>IF('Área de Estudio e Influencia'!$O$48="SI",'Estimación de la Demanda'!AN46,"")</f>
        <v/>
      </c>
      <c r="X48" s="2199"/>
      <c r="Y48" s="2301" t="str">
        <f t="shared" si="0"/>
        <v/>
      </c>
      <c r="Z48" s="2199"/>
      <c r="AA48" s="2301" t="str">
        <f t="shared" si="1"/>
        <v/>
      </c>
      <c r="AB48" s="2199"/>
      <c r="AC48" s="2301" t="str">
        <f>'Estimación de la Demanda'!AN46</f>
        <v/>
      </c>
      <c r="AD48" s="2199"/>
      <c r="AE48" s="2301">
        <f t="shared" si="8"/>
        <v>0</v>
      </c>
      <c r="AF48" s="2199"/>
      <c r="AG48" s="2301" t="str">
        <f t="shared" si="9"/>
        <v/>
      </c>
      <c r="AH48" s="2199"/>
      <c r="AI48" s="596"/>
      <c r="AJ48" s="597"/>
    </row>
    <row r="49" spans="1:36">
      <c r="A49" s="1044"/>
      <c r="B49" s="595"/>
      <c r="C49" s="1151" t="str">
        <f t="shared" si="10"/>
        <v/>
      </c>
      <c r="D49" s="1154">
        <f t="shared" si="11"/>
        <v>3</v>
      </c>
      <c r="E49" s="2301" t="str">
        <f>'Estimación de la Demanda'!AN47</f>
        <v/>
      </c>
      <c r="F49" s="2199"/>
      <c r="G49" s="2301">
        <f t="shared" si="2"/>
        <v>0</v>
      </c>
      <c r="H49" s="2199"/>
      <c r="I49" s="2301" t="str">
        <f t="shared" si="3"/>
        <v/>
      </c>
      <c r="J49" s="2199"/>
      <c r="K49" s="2301" t="str">
        <f>'Estimación de la Demanda'!AN47</f>
        <v/>
      </c>
      <c r="L49" s="2199"/>
      <c r="M49" s="2301">
        <f t="shared" si="4"/>
        <v>0</v>
      </c>
      <c r="N49" s="2199"/>
      <c r="O49" s="2301" t="str">
        <f t="shared" si="5"/>
        <v/>
      </c>
      <c r="P49" s="2199"/>
      <c r="Q49" s="2302" t="str">
        <f>+'Estimación de la Demanda'!AP47</f>
        <v/>
      </c>
      <c r="R49" s="2199"/>
      <c r="S49" s="2301">
        <f t="shared" si="6"/>
        <v>0</v>
      </c>
      <c r="T49" s="2199"/>
      <c r="U49" s="2320" t="str">
        <f t="shared" si="7"/>
        <v/>
      </c>
      <c r="V49" s="2321"/>
      <c r="W49" s="2301" t="str">
        <f>IF('Área de Estudio e Influencia'!$O$48="SI",'Estimación de la Demanda'!AN47,"")</f>
        <v/>
      </c>
      <c r="X49" s="2199"/>
      <c r="Y49" s="2301" t="str">
        <f t="shared" si="0"/>
        <v/>
      </c>
      <c r="Z49" s="2199"/>
      <c r="AA49" s="2301" t="str">
        <f t="shared" si="1"/>
        <v/>
      </c>
      <c r="AB49" s="2199"/>
      <c r="AC49" s="2301" t="str">
        <f>'Estimación de la Demanda'!AN47</f>
        <v/>
      </c>
      <c r="AD49" s="2199"/>
      <c r="AE49" s="2301">
        <f t="shared" si="8"/>
        <v>0</v>
      </c>
      <c r="AF49" s="2199"/>
      <c r="AG49" s="2301" t="str">
        <f t="shared" si="9"/>
        <v/>
      </c>
      <c r="AH49" s="2199"/>
      <c r="AI49" s="596"/>
      <c r="AJ49" s="597"/>
    </row>
    <row r="50" spans="1:36">
      <c r="A50" s="1044"/>
      <c r="B50" s="595"/>
      <c r="C50" s="1151" t="str">
        <f t="shared" si="10"/>
        <v/>
      </c>
      <c r="D50" s="1154">
        <f t="shared" si="11"/>
        <v>4</v>
      </c>
      <c r="E50" s="2301" t="str">
        <f>'Estimación de la Demanda'!AN48</f>
        <v/>
      </c>
      <c r="F50" s="2199"/>
      <c r="G50" s="2301">
        <f t="shared" si="2"/>
        <v>0</v>
      </c>
      <c r="H50" s="2199"/>
      <c r="I50" s="2301" t="str">
        <f t="shared" si="3"/>
        <v/>
      </c>
      <c r="J50" s="2199"/>
      <c r="K50" s="2301" t="str">
        <f>'Estimación de la Demanda'!AN48</f>
        <v/>
      </c>
      <c r="L50" s="2199"/>
      <c r="M50" s="2301">
        <f t="shared" si="4"/>
        <v>0</v>
      </c>
      <c r="N50" s="2199"/>
      <c r="O50" s="2301" t="str">
        <f t="shared" si="5"/>
        <v/>
      </c>
      <c r="P50" s="2199"/>
      <c r="Q50" s="2302" t="str">
        <f>+'Estimación de la Demanda'!AP48</f>
        <v/>
      </c>
      <c r="R50" s="2199"/>
      <c r="S50" s="2301">
        <f t="shared" si="6"/>
        <v>0</v>
      </c>
      <c r="T50" s="2199"/>
      <c r="U50" s="2320" t="str">
        <f t="shared" si="7"/>
        <v/>
      </c>
      <c r="V50" s="2321"/>
      <c r="W50" s="2301" t="str">
        <f>IF('Área de Estudio e Influencia'!$O$48="SI",'Estimación de la Demanda'!AN48,"")</f>
        <v/>
      </c>
      <c r="X50" s="2199"/>
      <c r="Y50" s="2301" t="str">
        <f t="shared" si="0"/>
        <v/>
      </c>
      <c r="Z50" s="2199"/>
      <c r="AA50" s="2301" t="str">
        <f t="shared" si="1"/>
        <v/>
      </c>
      <c r="AB50" s="2199"/>
      <c r="AC50" s="2301" t="str">
        <f>'Estimación de la Demanda'!AN48</f>
        <v/>
      </c>
      <c r="AD50" s="2199"/>
      <c r="AE50" s="2301">
        <f t="shared" si="8"/>
        <v>0</v>
      </c>
      <c r="AF50" s="2199"/>
      <c r="AG50" s="2301" t="str">
        <f t="shared" si="9"/>
        <v/>
      </c>
      <c r="AH50" s="2199"/>
      <c r="AI50" s="596"/>
      <c r="AJ50" s="597"/>
    </row>
    <row r="51" spans="1:36">
      <c r="A51" s="1044"/>
      <c r="B51" s="595"/>
      <c r="C51" s="1151" t="str">
        <f t="shared" si="10"/>
        <v/>
      </c>
      <c r="D51" s="1154">
        <f t="shared" si="11"/>
        <v>5</v>
      </c>
      <c r="E51" s="2301" t="str">
        <f>'Estimación de la Demanda'!AN49</f>
        <v/>
      </c>
      <c r="F51" s="2199"/>
      <c r="G51" s="2301">
        <f t="shared" si="2"/>
        <v>0</v>
      </c>
      <c r="H51" s="2199"/>
      <c r="I51" s="2301" t="str">
        <f t="shared" si="3"/>
        <v/>
      </c>
      <c r="J51" s="2199"/>
      <c r="K51" s="2301" t="str">
        <f>'Estimación de la Demanda'!AN49</f>
        <v/>
      </c>
      <c r="L51" s="2199"/>
      <c r="M51" s="2301">
        <f t="shared" si="4"/>
        <v>0</v>
      </c>
      <c r="N51" s="2199"/>
      <c r="O51" s="2301" t="str">
        <f t="shared" si="5"/>
        <v/>
      </c>
      <c r="P51" s="2199"/>
      <c r="Q51" s="2302" t="str">
        <f>+'Estimación de la Demanda'!AP49</f>
        <v/>
      </c>
      <c r="R51" s="2199"/>
      <c r="S51" s="2301">
        <f t="shared" si="6"/>
        <v>0</v>
      </c>
      <c r="T51" s="2199"/>
      <c r="U51" s="2320" t="str">
        <f t="shared" si="7"/>
        <v/>
      </c>
      <c r="V51" s="2321"/>
      <c r="W51" s="2301" t="str">
        <f>IF('Área de Estudio e Influencia'!$O$48="SI",'Estimación de la Demanda'!AN49,"")</f>
        <v/>
      </c>
      <c r="X51" s="2199"/>
      <c r="Y51" s="2301" t="str">
        <f t="shared" si="0"/>
        <v/>
      </c>
      <c r="Z51" s="2199"/>
      <c r="AA51" s="2301" t="str">
        <f t="shared" si="1"/>
        <v/>
      </c>
      <c r="AB51" s="2199"/>
      <c r="AC51" s="2301" t="str">
        <f>'Estimación de la Demanda'!AN49</f>
        <v/>
      </c>
      <c r="AD51" s="2199"/>
      <c r="AE51" s="2301">
        <f t="shared" si="8"/>
        <v>0</v>
      </c>
      <c r="AF51" s="2199"/>
      <c r="AG51" s="2301" t="str">
        <f t="shared" si="9"/>
        <v/>
      </c>
      <c r="AH51" s="2199"/>
      <c r="AI51" s="596"/>
      <c r="AJ51" s="597"/>
    </row>
    <row r="52" spans="1:36">
      <c r="A52" s="1044"/>
      <c r="B52" s="595"/>
      <c r="C52" s="1151" t="str">
        <f t="shared" si="10"/>
        <v/>
      </c>
      <c r="D52" s="1154">
        <f t="shared" si="11"/>
        <v>6</v>
      </c>
      <c r="E52" s="2301" t="str">
        <f>'Estimación de la Demanda'!AN50</f>
        <v/>
      </c>
      <c r="F52" s="2199"/>
      <c r="G52" s="2301">
        <f t="shared" si="2"/>
        <v>0</v>
      </c>
      <c r="H52" s="2199"/>
      <c r="I52" s="2301" t="str">
        <f t="shared" si="3"/>
        <v/>
      </c>
      <c r="J52" s="2199"/>
      <c r="K52" s="2301" t="str">
        <f>'Estimación de la Demanda'!AN50</f>
        <v/>
      </c>
      <c r="L52" s="2199"/>
      <c r="M52" s="2301">
        <f t="shared" si="4"/>
        <v>0</v>
      </c>
      <c r="N52" s="2199"/>
      <c r="O52" s="2301" t="str">
        <f t="shared" si="5"/>
        <v/>
      </c>
      <c r="P52" s="2199"/>
      <c r="Q52" s="2302" t="str">
        <f>+'Estimación de la Demanda'!AP50</f>
        <v/>
      </c>
      <c r="R52" s="2199"/>
      <c r="S52" s="2301">
        <f t="shared" si="6"/>
        <v>0</v>
      </c>
      <c r="T52" s="2199"/>
      <c r="U52" s="2320" t="str">
        <f t="shared" si="7"/>
        <v/>
      </c>
      <c r="V52" s="2321"/>
      <c r="W52" s="2301" t="str">
        <f>IF('Área de Estudio e Influencia'!$O$48="SI",'Estimación de la Demanda'!AN50,"")</f>
        <v/>
      </c>
      <c r="X52" s="2199"/>
      <c r="Y52" s="2301" t="str">
        <f t="shared" si="0"/>
        <v/>
      </c>
      <c r="Z52" s="2199"/>
      <c r="AA52" s="2301" t="str">
        <f t="shared" si="1"/>
        <v/>
      </c>
      <c r="AB52" s="2199"/>
      <c r="AC52" s="2301" t="str">
        <f>'Estimación de la Demanda'!AN50</f>
        <v/>
      </c>
      <c r="AD52" s="2199"/>
      <c r="AE52" s="2301">
        <f t="shared" si="8"/>
        <v>0</v>
      </c>
      <c r="AF52" s="2199"/>
      <c r="AG52" s="2301" t="str">
        <f t="shared" si="9"/>
        <v/>
      </c>
      <c r="AH52" s="2199"/>
      <c r="AI52" s="596"/>
      <c r="AJ52" s="597"/>
    </row>
    <row r="53" spans="1:36">
      <c r="A53" s="1044"/>
      <c r="B53" s="595"/>
      <c r="C53" s="1151" t="str">
        <f t="shared" si="10"/>
        <v/>
      </c>
      <c r="D53" s="1154">
        <f t="shared" si="11"/>
        <v>7</v>
      </c>
      <c r="E53" s="2301" t="str">
        <f>'Estimación de la Demanda'!AN51</f>
        <v/>
      </c>
      <c r="F53" s="2199"/>
      <c r="G53" s="2301">
        <f t="shared" si="2"/>
        <v>0</v>
      </c>
      <c r="H53" s="2199"/>
      <c r="I53" s="2301" t="str">
        <f t="shared" si="3"/>
        <v/>
      </c>
      <c r="J53" s="2199"/>
      <c r="K53" s="2301" t="str">
        <f>'Estimación de la Demanda'!AN51</f>
        <v/>
      </c>
      <c r="L53" s="2199"/>
      <c r="M53" s="2301">
        <f t="shared" si="4"/>
        <v>0</v>
      </c>
      <c r="N53" s="2199"/>
      <c r="O53" s="2301" t="str">
        <f t="shared" si="5"/>
        <v/>
      </c>
      <c r="P53" s="2199"/>
      <c r="Q53" s="2302" t="str">
        <f>+'Estimación de la Demanda'!AP51</f>
        <v/>
      </c>
      <c r="R53" s="2199"/>
      <c r="S53" s="2301">
        <f t="shared" si="6"/>
        <v>0</v>
      </c>
      <c r="T53" s="2199"/>
      <c r="U53" s="2320" t="str">
        <f t="shared" si="7"/>
        <v/>
      </c>
      <c r="V53" s="2321"/>
      <c r="W53" s="2301" t="str">
        <f>IF('Área de Estudio e Influencia'!$O$48="SI",'Estimación de la Demanda'!AN51,"")</f>
        <v/>
      </c>
      <c r="X53" s="2199"/>
      <c r="Y53" s="2301" t="str">
        <f t="shared" si="0"/>
        <v/>
      </c>
      <c r="Z53" s="2199"/>
      <c r="AA53" s="2301" t="str">
        <f t="shared" si="1"/>
        <v/>
      </c>
      <c r="AB53" s="2199"/>
      <c r="AC53" s="2301" t="str">
        <f>'Estimación de la Demanda'!AN51</f>
        <v/>
      </c>
      <c r="AD53" s="2199"/>
      <c r="AE53" s="2301">
        <f t="shared" si="8"/>
        <v>0</v>
      </c>
      <c r="AF53" s="2199"/>
      <c r="AG53" s="2301" t="str">
        <f t="shared" si="9"/>
        <v/>
      </c>
      <c r="AH53" s="2199"/>
      <c r="AI53" s="596"/>
      <c r="AJ53" s="597"/>
    </row>
    <row r="54" spans="1:36">
      <c r="A54" s="1044"/>
      <c r="B54" s="595"/>
      <c r="C54" s="1151" t="str">
        <f t="shared" si="10"/>
        <v/>
      </c>
      <c r="D54" s="1154">
        <f t="shared" si="11"/>
        <v>8</v>
      </c>
      <c r="E54" s="2301" t="str">
        <f>'Estimación de la Demanda'!AN52</f>
        <v/>
      </c>
      <c r="F54" s="2199"/>
      <c r="G54" s="2301">
        <f t="shared" si="2"/>
        <v>0</v>
      </c>
      <c r="H54" s="2199"/>
      <c r="I54" s="2301" t="str">
        <f t="shared" si="3"/>
        <v/>
      </c>
      <c r="J54" s="2199"/>
      <c r="K54" s="2301" t="str">
        <f>'Estimación de la Demanda'!AN52</f>
        <v/>
      </c>
      <c r="L54" s="2199"/>
      <c r="M54" s="2301">
        <f t="shared" si="4"/>
        <v>0</v>
      </c>
      <c r="N54" s="2199"/>
      <c r="O54" s="2301" t="str">
        <f t="shared" si="5"/>
        <v/>
      </c>
      <c r="P54" s="2199"/>
      <c r="Q54" s="2302" t="str">
        <f>+'Estimación de la Demanda'!AP52</f>
        <v/>
      </c>
      <c r="R54" s="2199"/>
      <c r="S54" s="2301">
        <f t="shared" si="6"/>
        <v>0</v>
      </c>
      <c r="T54" s="2199"/>
      <c r="U54" s="2320" t="str">
        <f t="shared" si="7"/>
        <v/>
      </c>
      <c r="V54" s="2321"/>
      <c r="W54" s="2301" t="str">
        <f>IF('Área de Estudio e Influencia'!$O$48="SI",'Estimación de la Demanda'!AN52,"")</f>
        <v/>
      </c>
      <c r="X54" s="2199"/>
      <c r="Y54" s="2301" t="str">
        <f t="shared" si="0"/>
        <v/>
      </c>
      <c r="Z54" s="2199"/>
      <c r="AA54" s="2301" t="str">
        <f t="shared" si="1"/>
        <v/>
      </c>
      <c r="AB54" s="2199"/>
      <c r="AC54" s="2301" t="str">
        <f>'Estimación de la Demanda'!AN52</f>
        <v/>
      </c>
      <c r="AD54" s="2199"/>
      <c r="AE54" s="2301">
        <f t="shared" si="8"/>
        <v>0</v>
      </c>
      <c r="AF54" s="2199"/>
      <c r="AG54" s="2301" t="str">
        <f t="shared" si="9"/>
        <v/>
      </c>
      <c r="AH54" s="2199"/>
      <c r="AI54" s="596"/>
      <c r="AJ54" s="597"/>
    </row>
    <row r="55" spans="1:36">
      <c r="A55" s="1044"/>
      <c r="B55" s="595"/>
      <c r="C55" s="1151" t="str">
        <f t="shared" si="10"/>
        <v/>
      </c>
      <c r="D55" s="1154">
        <f t="shared" si="11"/>
        <v>9</v>
      </c>
      <c r="E55" s="2301" t="str">
        <f>'Estimación de la Demanda'!AN53</f>
        <v/>
      </c>
      <c r="F55" s="2199"/>
      <c r="G55" s="2301">
        <f t="shared" si="2"/>
        <v>0</v>
      </c>
      <c r="H55" s="2199"/>
      <c r="I55" s="2301" t="str">
        <f t="shared" si="3"/>
        <v/>
      </c>
      <c r="J55" s="2199"/>
      <c r="K55" s="2301" t="str">
        <f>'Estimación de la Demanda'!AN53</f>
        <v/>
      </c>
      <c r="L55" s="2199"/>
      <c r="M55" s="2301">
        <f t="shared" si="4"/>
        <v>0</v>
      </c>
      <c r="N55" s="2199"/>
      <c r="O55" s="2301" t="str">
        <f t="shared" si="5"/>
        <v/>
      </c>
      <c r="P55" s="2199"/>
      <c r="Q55" s="2302" t="str">
        <f>+'Estimación de la Demanda'!AP53</f>
        <v/>
      </c>
      <c r="R55" s="2199"/>
      <c r="S55" s="2301">
        <f t="shared" si="6"/>
        <v>0</v>
      </c>
      <c r="T55" s="2199"/>
      <c r="U55" s="2320" t="str">
        <f t="shared" si="7"/>
        <v/>
      </c>
      <c r="V55" s="2321"/>
      <c r="W55" s="2301" t="str">
        <f>IF('Área de Estudio e Influencia'!$O$48="SI",'Estimación de la Demanda'!AN53,"")</f>
        <v/>
      </c>
      <c r="X55" s="2199"/>
      <c r="Y55" s="2301" t="str">
        <f t="shared" si="0"/>
        <v/>
      </c>
      <c r="Z55" s="2199"/>
      <c r="AA55" s="2301" t="str">
        <f t="shared" si="1"/>
        <v/>
      </c>
      <c r="AB55" s="2199"/>
      <c r="AC55" s="2301" t="str">
        <f>'Estimación de la Demanda'!AN53</f>
        <v/>
      </c>
      <c r="AD55" s="2199"/>
      <c r="AE55" s="2301">
        <f t="shared" si="8"/>
        <v>0</v>
      </c>
      <c r="AF55" s="2199"/>
      <c r="AG55" s="2301" t="str">
        <f t="shared" si="9"/>
        <v/>
      </c>
      <c r="AH55" s="2199"/>
      <c r="AI55" s="596"/>
      <c r="AJ55" s="597"/>
    </row>
    <row r="56" spans="1:36">
      <c r="A56" s="1044"/>
      <c r="B56" s="595"/>
      <c r="C56" s="1151" t="str">
        <f t="shared" si="10"/>
        <v/>
      </c>
      <c r="D56" s="1154">
        <f t="shared" si="11"/>
        <v>10</v>
      </c>
      <c r="E56" s="2301" t="str">
        <f>'Estimación de la Demanda'!AN54</f>
        <v/>
      </c>
      <c r="F56" s="2199"/>
      <c r="G56" s="2301">
        <f t="shared" si="2"/>
        <v>0</v>
      </c>
      <c r="H56" s="2199"/>
      <c r="I56" s="2301" t="str">
        <f t="shared" si="3"/>
        <v/>
      </c>
      <c r="J56" s="2199"/>
      <c r="K56" s="2301" t="str">
        <f>'Estimación de la Demanda'!AN54</f>
        <v/>
      </c>
      <c r="L56" s="2199"/>
      <c r="M56" s="2301">
        <f t="shared" si="4"/>
        <v>0</v>
      </c>
      <c r="N56" s="2199"/>
      <c r="O56" s="2301" t="str">
        <f t="shared" si="5"/>
        <v/>
      </c>
      <c r="P56" s="2199"/>
      <c r="Q56" s="2302" t="str">
        <f>+'Estimación de la Demanda'!AP54</f>
        <v/>
      </c>
      <c r="R56" s="2199"/>
      <c r="S56" s="2301">
        <f t="shared" si="6"/>
        <v>0</v>
      </c>
      <c r="T56" s="2199"/>
      <c r="U56" s="2320" t="str">
        <f t="shared" si="7"/>
        <v/>
      </c>
      <c r="V56" s="2321"/>
      <c r="W56" s="2301" t="str">
        <f>IF('Área de Estudio e Influencia'!$O$48="SI",'Estimación de la Demanda'!AN54,"")</f>
        <v/>
      </c>
      <c r="X56" s="2199"/>
      <c r="Y56" s="2301" t="str">
        <f t="shared" si="0"/>
        <v/>
      </c>
      <c r="Z56" s="2199"/>
      <c r="AA56" s="2301" t="str">
        <f t="shared" si="1"/>
        <v/>
      </c>
      <c r="AB56" s="2199"/>
      <c r="AC56" s="2301" t="str">
        <f>'Estimación de la Demanda'!AN54</f>
        <v/>
      </c>
      <c r="AD56" s="2199"/>
      <c r="AE56" s="2301">
        <f t="shared" si="8"/>
        <v>0</v>
      </c>
      <c r="AF56" s="2199"/>
      <c r="AG56" s="2301" t="str">
        <f t="shared" si="9"/>
        <v/>
      </c>
      <c r="AH56" s="2199"/>
      <c r="AI56" s="596"/>
      <c r="AJ56" s="597"/>
    </row>
    <row r="57" spans="1:36">
      <c r="A57" s="1044"/>
      <c r="B57" s="595"/>
      <c r="C57" s="1151" t="str">
        <f t="shared" si="10"/>
        <v/>
      </c>
      <c r="D57" s="1154">
        <f t="shared" si="11"/>
        <v>11</v>
      </c>
      <c r="E57" s="2301" t="str">
        <f>'Estimación de la Demanda'!AN55</f>
        <v/>
      </c>
      <c r="F57" s="2199"/>
      <c r="G57" s="2301">
        <f t="shared" si="2"/>
        <v>0</v>
      </c>
      <c r="H57" s="2199"/>
      <c r="I57" s="2301" t="str">
        <f t="shared" si="3"/>
        <v/>
      </c>
      <c r="J57" s="2199"/>
      <c r="K57" s="2301" t="str">
        <f>'Estimación de la Demanda'!AN55</f>
        <v/>
      </c>
      <c r="L57" s="2199"/>
      <c r="M57" s="2301">
        <f t="shared" si="4"/>
        <v>0</v>
      </c>
      <c r="N57" s="2199"/>
      <c r="O57" s="2301" t="str">
        <f t="shared" si="5"/>
        <v/>
      </c>
      <c r="P57" s="2199"/>
      <c r="Q57" s="2302" t="str">
        <f>+'Estimación de la Demanda'!AP55</f>
        <v/>
      </c>
      <c r="R57" s="2199"/>
      <c r="S57" s="2301">
        <f t="shared" si="6"/>
        <v>0</v>
      </c>
      <c r="T57" s="2199"/>
      <c r="U57" s="2320" t="str">
        <f t="shared" si="7"/>
        <v/>
      </c>
      <c r="V57" s="2321"/>
      <c r="W57" s="2301" t="str">
        <f>IF('Área de Estudio e Influencia'!$O$48="SI",'Estimación de la Demanda'!AN55,"")</f>
        <v/>
      </c>
      <c r="X57" s="2199"/>
      <c r="Y57" s="2301" t="str">
        <f t="shared" si="0"/>
        <v/>
      </c>
      <c r="Z57" s="2199"/>
      <c r="AA57" s="2301" t="str">
        <f t="shared" si="1"/>
        <v/>
      </c>
      <c r="AB57" s="2199"/>
      <c r="AC57" s="2301" t="str">
        <f>'Estimación de la Demanda'!AN55</f>
        <v/>
      </c>
      <c r="AD57" s="2199"/>
      <c r="AE57" s="2301">
        <f t="shared" si="8"/>
        <v>0</v>
      </c>
      <c r="AF57" s="2199"/>
      <c r="AG57" s="2301" t="str">
        <f t="shared" si="9"/>
        <v/>
      </c>
      <c r="AH57" s="2199"/>
      <c r="AI57" s="596"/>
      <c r="AJ57" s="597"/>
    </row>
    <row r="58" spans="1:36">
      <c r="A58" s="1044"/>
      <c r="B58" s="595"/>
      <c r="C58" s="1151" t="str">
        <f t="shared" si="10"/>
        <v/>
      </c>
      <c r="D58" s="1154">
        <f t="shared" si="11"/>
        <v>12</v>
      </c>
      <c r="E58" s="2301" t="str">
        <f>'Estimación de la Demanda'!AN56</f>
        <v/>
      </c>
      <c r="F58" s="2199"/>
      <c r="G58" s="2301">
        <f t="shared" si="2"/>
        <v>0</v>
      </c>
      <c r="H58" s="2199"/>
      <c r="I58" s="2301" t="str">
        <f t="shared" si="3"/>
        <v/>
      </c>
      <c r="J58" s="2199"/>
      <c r="K58" s="2301" t="str">
        <f>'Estimación de la Demanda'!AN56</f>
        <v/>
      </c>
      <c r="L58" s="2199"/>
      <c r="M58" s="2301">
        <f t="shared" si="4"/>
        <v>0</v>
      </c>
      <c r="N58" s="2199"/>
      <c r="O58" s="2301" t="str">
        <f t="shared" si="5"/>
        <v/>
      </c>
      <c r="P58" s="2199"/>
      <c r="Q58" s="2302" t="str">
        <f>+'Estimación de la Demanda'!AP56</f>
        <v/>
      </c>
      <c r="R58" s="2199"/>
      <c r="S58" s="2301">
        <f t="shared" si="6"/>
        <v>0</v>
      </c>
      <c r="T58" s="2199"/>
      <c r="U58" s="2320" t="str">
        <f t="shared" si="7"/>
        <v/>
      </c>
      <c r="V58" s="2321"/>
      <c r="W58" s="2301" t="str">
        <f>IF('Área de Estudio e Influencia'!$O$48="SI",'Estimación de la Demanda'!AN56,"")</f>
        <v/>
      </c>
      <c r="X58" s="2199"/>
      <c r="Y58" s="2301" t="str">
        <f t="shared" si="0"/>
        <v/>
      </c>
      <c r="Z58" s="2199"/>
      <c r="AA58" s="2301" t="str">
        <f t="shared" si="1"/>
        <v/>
      </c>
      <c r="AB58" s="2199"/>
      <c r="AC58" s="2301" t="str">
        <f>'Estimación de la Demanda'!AN56</f>
        <v/>
      </c>
      <c r="AD58" s="2199"/>
      <c r="AE58" s="2301">
        <f t="shared" si="8"/>
        <v>0</v>
      </c>
      <c r="AF58" s="2199"/>
      <c r="AG58" s="2301" t="str">
        <f t="shared" si="9"/>
        <v/>
      </c>
      <c r="AH58" s="2199"/>
      <c r="AI58" s="596"/>
      <c r="AJ58" s="597"/>
    </row>
    <row r="59" spans="1:36">
      <c r="A59" s="1044"/>
      <c r="B59" s="595"/>
      <c r="C59" s="1151" t="str">
        <f t="shared" si="10"/>
        <v/>
      </c>
      <c r="D59" s="1154">
        <f t="shared" si="11"/>
        <v>13</v>
      </c>
      <c r="E59" s="2301" t="str">
        <f>'Estimación de la Demanda'!AN57</f>
        <v/>
      </c>
      <c r="F59" s="2199"/>
      <c r="G59" s="2301">
        <f t="shared" si="2"/>
        <v>0</v>
      </c>
      <c r="H59" s="2199"/>
      <c r="I59" s="2301" t="str">
        <f t="shared" si="3"/>
        <v/>
      </c>
      <c r="J59" s="2199"/>
      <c r="K59" s="2301" t="str">
        <f>'Estimación de la Demanda'!AN57</f>
        <v/>
      </c>
      <c r="L59" s="2199"/>
      <c r="M59" s="2301">
        <f t="shared" si="4"/>
        <v>0</v>
      </c>
      <c r="N59" s="2199"/>
      <c r="O59" s="2301" t="str">
        <f t="shared" si="5"/>
        <v/>
      </c>
      <c r="P59" s="2199"/>
      <c r="Q59" s="2302" t="str">
        <f>+'Estimación de la Demanda'!AP57</f>
        <v/>
      </c>
      <c r="R59" s="2199"/>
      <c r="S59" s="2301">
        <f t="shared" si="6"/>
        <v>0</v>
      </c>
      <c r="T59" s="2199"/>
      <c r="U59" s="2320" t="str">
        <f t="shared" si="7"/>
        <v/>
      </c>
      <c r="V59" s="2321"/>
      <c r="W59" s="2301" t="str">
        <f>IF('Área de Estudio e Influencia'!$O$48="SI",'Estimación de la Demanda'!AN57,"")</f>
        <v/>
      </c>
      <c r="X59" s="2199"/>
      <c r="Y59" s="2301" t="str">
        <f t="shared" si="0"/>
        <v/>
      </c>
      <c r="Z59" s="2199"/>
      <c r="AA59" s="2301" t="str">
        <f t="shared" si="1"/>
        <v/>
      </c>
      <c r="AB59" s="2199"/>
      <c r="AC59" s="2301" t="str">
        <f>'Estimación de la Demanda'!AN57</f>
        <v/>
      </c>
      <c r="AD59" s="2199"/>
      <c r="AE59" s="2301">
        <f t="shared" si="8"/>
        <v>0</v>
      </c>
      <c r="AF59" s="2199"/>
      <c r="AG59" s="2301" t="str">
        <f t="shared" si="9"/>
        <v/>
      </c>
      <c r="AH59" s="2199"/>
      <c r="AI59" s="596"/>
      <c r="AJ59" s="597"/>
    </row>
    <row r="60" spans="1:36">
      <c r="A60" s="1044"/>
      <c r="B60" s="595"/>
      <c r="C60" s="1151" t="str">
        <f t="shared" si="10"/>
        <v/>
      </c>
      <c r="D60" s="1154">
        <f t="shared" si="11"/>
        <v>14</v>
      </c>
      <c r="E60" s="2301" t="str">
        <f>'Estimación de la Demanda'!AN58</f>
        <v/>
      </c>
      <c r="F60" s="2199"/>
      <c r="G60" s="2301">
        <f t="shared" si="2"/>
        <v>0</v>
      </c>
      <c r="H60" s="2199"/>
      <c r="I60" s="2301" t="str">
        <f t="shared" si="3"/>
        <v/>
      </c>
      <c r="J60" s="2199"/>
      <c r="K60" s="2301" t="str">
        <f>'Estimación de la Demanda'!AN58</f>
        <v/>
      </c>
      <c r="L60" s="2199"/>
      <c r="M60" s="2301">
        <f t="shared" si="4"/>
        <v>0</v>
      </c>
      <c r="N60" s="2199"/>
      <c r="O60" s="2301" t="str">
        <f t="shared" si="5"/>
        <v/>
      </c>
      <c r="P60" s="2199"/>
      <c r="Q60" s="2302" t="str">
        <f>+'Estimación de la Demanda'!AP58</f>
        <v/>
      </c>
      <c r="R60" s="2199"/>
      <c r="S60" s="2301">
        <f t="shared" si="6"/>
        <v>0</v>
      </c>
      <c r="T60" s="2199"/>
      <c r="U60" s="2320" t="str">
        <f t="shared" si="7"/>
        <v/>
      </c>
      <c r="V60" s="2321"/>
      <c r="W60" s="2301" t="str">
        <f>IF('Área de Estudio e Influencia'!$O$48="SI",'Estimación de la Demanda'!AN58,"")</f>
        <v/>
      </c>
      <c r="X60" s="2199"/>
      <c r="Y60" s="2301" t="str">
        <f t="shared" si="0"/>
        <v/>
      </c>
      <c r="Z60" s="2199"/>
      <c r="AA60" s="2301" t="str">
        <f t="shared" si="1"/>
        <v/>
      </c>
      <c r="AB60" s="2199"/>
      <c r="AC60" s="2301" t="str">
        <f>'Estimación de la Demanda'!AN58</f>
        <v/>
      </c>
      <c r="AD60" s="2199"/>
      <c r="AE60" s="2301">
        <f t="shared" si="8"/>
        <v>0</v>
      </c>
      <c r="AF60" s="2199"/>
      <c r="AG60" s="2301" t="str">
        <f t="shared" si="9"/>
        <v/>
      </c>
      <c r="AH60" s="2199"/>
      <c r="AI60" s="596"/>
      <c r="AJ60" s="597"/>
    </row>
    <row r="61" spans="1:36">
      <c r="A61" s="1044"/>
      <c r="B61" s="595"/>
      <c r="C61" s="1151" t="str">
        <f t="shared" si="10"/>
        <v/>
      </c>
      <c r="D61" s="1154">
        <f t="shared" si="11"/>
        <v>15</v>
      </c>
      <c r="E61" s="2301" t="str">
        <f>'Estimación de la Demanda'!AN59</f>
        <v/>
      </c>
      <c r="F61" s="2199"/>
      <c r="G61" s="2301">
        <f t="shared" si="2"/>
        <v>0</v>
      </c>
      <c r="H61" s="2199"/>
      <c r="I61" s="2301" t="str">
        <f t="shared" si="3"/>
        <v/>
      </c>
      <c r="J61" s="2199"/>
      <c r="K61" s="2301" t="str">
        <f>'Estimación de la Demanda'!AN59</f>
        <v/>
      </c>
      <c r="L61" s="2199"/>
      <c r="M61" s="2301">
        <f t="shared" si="4"/>
        <v>0</v>
      </c>
      <c r="N61" s="2199"/>
      <c r="O61" s="2301" t="str">
        <f t="shared" si="5"/>
        <v/>
      </c>
      <c r="P61" s="2199"/>
      <c r="Q61" s="2302" t="str">
        <f>+'Estimación de la Demanda'!AP59</f>
        <v/>
      </c>
      <c r="R61" s="2199"/>
      <c r="S61" s="2301">
        <f t="shared" si="6"/>
        <v>0</v>
      </c>
      <c r="T61" s="2199"/>
      <c r="U61" s="2320" t="str">
        <f t="shared" si="7"/>
        <v/>
      </c>
      <c r="V61" s="2321"/>
      <c r="W61" s="2301" t="str">
        <f>IF('Área de Estudio e Influencia'!$O$48="SI",'Estimación de la Demanda'!AN59,"")</f>
        <v/>
      </c>
      <c r="X61" s="2199"/>
      <c r="Y61" s="2301" t="str">
        <f t="shared" si="0"/>
        <v/>
      </c>
      <c r="Z61" s="2199"/>
      <c r="AA61" s="2301" t="str">
        <f t="shared" si="1"/>
        <v/>
      </c>
      <c r="AB61" s="2199"/>
      <c r="AC61" s="2301" t="str">
        <f>'Estimación de la Demanda'!AN59</f>
        <v/>
      </c>
      <c r="AD61" s="2199"/>
      <c r="AE61" s="2301">
        <f t="shared" si="8"/>
        <v>0</v>
      </c>
      <c r="AF61" s="2199"/>
      <c r="AG61" s="2301" t="str">
        <f t="shared" si="9"/>
        <v/>
      </c>
      <c r="AH61" s="2199"/>
      <c r="AI61" s="596"/>
      <c r="AJ61" s="597"/>
    </row>
    <row r="62" spans="1:36">
      <c r="A62" s="1044"/>
      <c r="B62" s="595"/>
      <c r="C62" s="1151" t="str">
        <f t="shared" si="10"/>
        <v/>
      </c>
      <c r="D62" s="1154">
        <f t="shared" si="11"/>
        <v>16</v>
      </c>
      <c r="E62" s="2301" t="str">
        <f>'Estimación de la Demanda'!AN60</f>
        <v/>
      </c>
      <c r="F62" s="2199"/>
      <c r="G62" s="2301">
        <f t="shared" si="2"/>
        <v>0</v>
      </c>
      <c r="H62" s="2199"/>
      <c r="I62" s="2301" t="str">
        <f t="shared" si="3"/>
        <v/>
      </c>
      <c r="J62" s="2199"/>
      <c r="K62" s="2301" t="str">
        <f>'Estimación de la Demanda'!AN60</f>
        <v/>
      </c>
      <c r="L62" s="2199"/>
      <c r="M62" s="2301">
        <f t="shared" si="4"/>
        <v>0</v>
      </c>
      <c r="N62" s="2199"/>
      <c r="O62" s="2301" t="str">
        <f t="shared" si="5"/>
        <v/>
      </c>
      <c r="P62" s="2199"/>
      <c r="Q62" s="2302" t="str">
        <f>+'Estimación de la Demanda'!AP60</f>
        <v/>
      </c>
      <c r="R62" s="2199"/>
      <c r="S62" s="2301">
        <f t="shared" si="6"/>
        <v>0</v>
      </c>
      <c r="T62" s="2199"/>
      <c r="U62" s="2320" t="str">
        <f t="shared" si="7"/>
        <v/>
      </c>
      <c r="V62" s="2321"/>
      <c r="W62" s="2301" t="str">
        <f>IF('Área de Estudio e Influencia'!$O$48="SI",'Estimación de la Demanda'!AN60,"")</f>
        <v/>
      </c>
      <c r="X62" s="2199"/>
      <c r="Y62" s="2301" t="str">
        <f t="shared" si="0"/>
        <v/>
      </c>
      <c r="Z62" s="2199"/>
      <c r="AA62" s="2301" t="str">
        <f t="shared" si="1"/>
        <v/>
      </c>
      <c r="AB62" s="2199"/>
      <c r="AC62" s="2301" t="str">
        <f>'Estimación de la Demanda'!AN60</f>
        <v/>
      </c>
      <c r="AD62" s="2199"/>
      <c r="AE62" s="2301">
        <f t="shared" si="8"/>
        <v>0</v>
      </c>
      <c r="AF62" s="2199"/>
      <c r="AG62" s="2301" t="str">
        <f t="shared" si="9"/>
        <v/>
      </c>
      <c r="AH62" s="2199"/>
      <c r="AI62" s="596"/>
      <c r="AJ62" s="597"/>
    </row>
    <row r="63" spans="1:36">
      <c r="A63" s="1044"/>
      <c r="B63" s="595"/>
      <c r="C63" s="1151" t="str">
        <f t="shared" si="10"/>
        <v/>
      </c>
      <c r="D63" s="1154">
        <f t="shared" si="11"/>
        <v>17</v>
      </c>
      <c r="E63" s="2301" t="str">
        <f>'Estimación de la Demanda'!AN61</f>
        <v/>
      </c>
      <c r="F63" s="2199"/>
      <c r="G63" s="2301">
        <f t="shared" si="2"/>
        <v>0</v>
      </c>
      <c r="H63" s="2199"/>
      <c r="I63" s="2301" t="str">
        <f t="shared" si="3"/>
        <v/>
      </c>
      <c r="J63" s="2199"/>
      <c r="K63" s="2301" t="str">
        <f>'Estimación de la Demanda'!AN61</f>
        <v/>
      </c>
      <c r="L63" s="2199"/>
      <c r="M63" s="2301">
        <f t="shared" si="4"/>
        <v>0</v>
      </c>
      <c r="N63" s="2199"/>
      <c r="O63" s="2301" t="str">
        <f t="shared" si="5"/>
        <v/>
      </c>
      <c r="P63" s="2199"/>
      <c r="Q63" s="2302" t="str">
        <f>+'Estimación de la Demanda'!AP61</f>
        <v/>
      </c>
      <c r="R63" s="2199"/>
      <c r="S63" s="2301">
        <f t="shared" si="6"/>
        <v>0</v>
      </c>
      <c r="T63" s="2199"/>
      <c r="U63" s="2320" t="str">
        <f t="shared" si="7"/>
        <v/>
      </c>
      <c r="V63" s="2321"/>
      <c r="W63" s="2301" t="str">
        <f>IF('Área de Estudio e Influencia'!$O$48="SI",'Estimación de la Demanda'!AN61,"")</f>
        <v/>
      </c>
      <c r="X63" s="2199"/>
      <c r="Y63" s="2301" t="str">
        <f t="shared" si="0"/>
        <v/>
      </c>
      <c r="Z63" s="2199"/>
      <c r="AA63" s="2301" t="str">
        <f t="shared" si="1"/>
        <v/>
      </c>
      <c r="AB63" s="2199"/>
      <c r="AC63" s="2301" t="str">
        <f>'Estimación de la Demanda'!AN61</f>
        <v/>
      </c>
      <c r="AD63" s="2199"/>
      <c r="AE63" s="2301">
        <f t="shared" si="8"/>
        <v>0</v>
      </c>
      <c r="AF63" s="2199"/>
      <c r="AG63" s="2301" t="str">
        <f t="shared" si="9"/>
        <v/>
      </c>
      <c r="AH63" s="2199"/>
      <c r="AI63" s="596"/>
      <c r="AJ63" s="597"/>
    </row>
    <row r="64" spans="1:36">
      <c r="A64" s="1044"/>
      <c r="B64" s="595"/>
      <c r="C64" s="1151" t="str">
        <f t="shared" si="10"/>
        <v/>
      </c>
      <c r="D64" s="1154">
        <f t="shared" si="11"/>
        <v>18</v>
      </c>
      <c r="E64" s="2301" t="str">
        <f>'Estimación de la Demanda'!AN62</f>
        <v/>
      </c>
      <c r="F64" s="2199"/>
      <c r="G64" s="2301">
        <f t="shared" si="2"/>
        <v>0</v>
      </c>
      <c r="H64" s="2199"/>
      <c r="I64" s="2301" t="str">
        <f t="shared" si="3"/>
        <v/>
      </c>
      <c r="J64" s="2199"/>
      <c r="K64" s="2301" t="str">
        <f>'Estimación de la Demanda'!AN62</f>
        <v/>
      </c>
      <c r="L64" s="2199"/>
      <c r="M64" s="2301">
        <f t="shared" si="4"/>
        <v>0</v>
      </c>
      <c r="N64" s="2199"/>
      <c r="O64" s="2301" t="str">
        <f t="shared" si="5"/>
        <v/>
      </c>
      <c r="P64" s="2199"/>
      <c r="Q64" s="2302" t="str">
        <f>+'Estimación de la Demanda'!AP62</f>
        <v/>
      </c>
      <c r="R64" s="2199"/>
      <c r="S64" s="2301">
        <f t="shared" si="6"/>
        <v>0</v>
      </c>
      <c r="T64" s="2199"/>
      <c r="U64" s="2320" t="str">
        <f t="shared" si="7"/>
        <v/>
      </c>
      <c r="V64" s="2321"/>
      <c r="W64" s="2301" t="str">
        <f>IF('Área de Estudio e Influencia'!$O$48="SI",'Estimación de la Demanda'!AN62,"")</f>
        <v/>
      </c>
      <c r="X64" s="2199"/>
      <c r="Y64" s="2301" t="str">
        <f t="shared" si="0"/>
        <v/>
      </c>
      <c r="Z64" s="2199"/>
      <c r="AA64" s="2301" t="str">
        <f t="shared" si="1"/>
        <v/>
      </c>
      <c r="AB64" s="2199"/>
      <c r="AC64" s="2301" t="str">
        <f>'Estimación de la Demanda'!AN62</f>
        <v/>
      </c>
      <c r="AD64" s="2199"/>
      <c r="AE64" s="2301">
        <f t="shared" si="8"/>
        <v>0</v>
      </c>
      <c r="AF64" s="2199"/>
      <c r="AG64" s="2301" t="str">
        <f t="shared" si="9"/>
        <v/>
      </c>
      <c r="AH64" s="2199"/>
      <c r="AI64" s="596"/>
      <c r="AJ64" s="597"/>
    </row>
    <row r="65" spans="1:36">
      <c r="A65" s="1044"/>
      <c r="B65" s="595"/>
      <c r="C65" s="1151" t="str">
        <f t="shared" si="10"/>
        <v/>
      </c>
      <c r="D65" s="1154">
        <f t="shared" si="11"/>
        <v>19</v>
      </c>
      <c r="E65" s="2301" t="str">
        <f>'Estimación de la Demanda'!AN63</f>
        <v/>
      </c>
      <c r="F65" s="2199"/>
      <c r="G65" s="2301">
        <f t="shared" si="2"/>
        <v>0</v>
      </c>
      <c r="H65" s="2199"/>
      <c r="I65" s="2301" t="str">
        <f t="shared" si="3"/>
        <v/>
      </c>
      <c r="J65" s="2199"/>
      <c r="K65" s="2301" t="str">
        <f>'Estimación de la Demanda'!AN63</f>
        <v/>
      </c>
      <c r="L65" s="2199"/>
      <c r="M65" s="2301">
        <f t="shared" si="4"/>
        <v>0</v>
      </c>
      <c r="N65" s="2199"/>
      <c r="O65" s="2301" t="str">
        <f t="shared" si="5"/>
        <v/>
      </c>
      <c r="P65" s="2199"/>
      <c r="Q65" s="2302" t="str">
        <f>+'Estimación de la Demanda'!AP63</f>
        <v/>
      </c>
      <c r="R65" s="2199"/>
      <c r="S65" s="2301">
        <f t="shared" si="6"/>
        <v>0</v>
      </c>
      <c r="T65" s="2199"/>
      <c r="U65" s="2320" t="str">
        <f t="shared" si="7"/>
        <v/>
      </c>
      <c r="V65" s="2321"/>
      <c r="W65" s="2301" t="str">
        <f>IF('Área de Estudio e Influencia'!$O$48="SI",'Estimación de la Demanda'!AN63,"")</f>
        <v/>
      </c>
      <c r="X65" s="2199"/>
      <c r="Y65" s="2301" t="str">
        <f t="shared" si="0"/>
        <v/>
      </c>
      <c r="Z65" s="2199"/>
      <c r="AA65" s="2301" t="str">
        <f t="shared" si="1"/>
        <v/>
      </c>
      <c r="AB65" s="2199"/>
      <c r="AC65" s="2301" t="str">
        <f>'Estimación de la Demanda'!AN63</f>
        <v/>
      </c>
      <c r="AD65" s="2199"/>
      <c r="AE65" s="2301">
        <f t="shared" si="8"/>
        <v>0</v>
      </c>
      <c r="AF65" s="2199"/>
      <c r="AG65" s="2301" t="str">
        <f t="shared" si="9"/>
        <v/>
      </c>
      <c r="AH65" s="2199"/>
      <c r="AI65" s="596"/>
      <c r="AJ65" s="597"/>
    </row>
    <row r="66" spans="1:36">
      <c r="A66" s="1044"/>
      <c r="B66" s="595"/>
      <c r="C66" s="1151" t="str">
        <f t="shared" si="10"/>
        <v/>
      </c>
      <c r="D66" s="1154">
        <f t="shared" si="11"/>
        <v>20</v>
      </c>
      <c r="E66" s="2301" t="str">
        <f>'Estimación de la Demanda'!AN64</f>
        <v/>
      </c>
      <c r="F66" s="2199"/>
      <c r="G66" s="2301">
        <f t="shared" si="2"/>
        <v>0</v>
      </c>
      <c r="H66" s="2199"/>
      <c r="I66" s="2301" t="str">
        <f t="shared" si="3"/>
        <v/>
      </c>
      <c r="J66" s="2199"/>
      <c r="K66" s="2301" t="str">
        <f>'Estimación de la Demanda'!AN64</f>
        <v/>
      </c>
      <c r="L66" s="2199"/>
      <c r="M66" s="2301">
        <f t="shared" si="4"/>
        <v>0</v>
      </c>
      <c r="N66" s="2199"/>
      <c r="O66" s="2301" t="str">
        <f t="shared" si="5"/>
        <v/>
      </c>
      <c r="P66" s="2199"/>
      <c r="Q66" s="2302" t="str">
        <f>+'Estimación de la Demanda'!AP64</f>
        <v/>
      </c>
      <c r="R66" s="2199"/>
      <c r="S66" s="2301">
        <f t="shared" si="6"/>
        <v>0</v>
      </c>
      <c r="T66" s="2199"/>
      <c r="U66" s="2320" t="str">
        <f t="shared" si="7"/>
        <v/>
      </c>
      <c r="V66" s="2321"/>
      <c r="W66" s="2301" t="str">
        <f>IF('Área de Estudio e Influencia'!$O$48="SI",'Estimación de la Demanda'!AN64,"")</f>
        <v/>
      </c>
      <c r="X66" s="2199"/>
      <c r="Y66" s="2301" t="str">
        <f t="shared" si="0"/>
        <v/>
      </c>
      <c r="Z66" s="2199"/>
      <c r="AA66" s="2301" t="str">
        <f t="shared" si="1"/>
        <v/>
      </c>
      <c r="AB66" s="2199"/>
      <c r="AC66" s="2301" t="str">
        <f>'Estimación de la Demanda'!AN64</f>
        <v/>
      </c>
      <c r="AD66" s="2199"/>
      <c r="AE66" s="2301">
        <f t="shared" si="8"/>
        <v>0</v>
      </c>
      <c r="AF66" s="2199"/>
      <c r="AG66" s="2301" t="str">
        <f t="shared" si="9"/>
        <v/>
      </c>
      <c r="AH66" s="2199"/>
      <c r="AI66" s="596"/>
      <c r="AJ66" s="597"/>
    </row>
    <row r="67" spans="1:36" ht="16.5" customHeight="1">
      <c r="A67" s="1044"/>
      <c r="B67" s="598"/>
      <c r="C67" s="599"/>
      <c r="D67" s="600"/>
      <c r="E67" s="2322"/>
      <c r="F67" s="2307"/>
      <c r="G67" s="599"/>
      <c r="H67" s="599"/>
      <c r="I67" s="599"/>
      <c r="J67" s="599"/>
      <c r="K67" s="599"/>
      <c r="L67" s="599"/>
      <c r="M67" s="599"/>
      <c r="N67" s="599"/>
      <c r="O67" s="599"/>
      <c r="P67" s="599"/>
      <c r="Q67" s="599"/>
      <c r="R67" s="599"/>
      <c r="S67" s="599"/>
      <c r="T67" s="599"/>
      <c r="U67" s="599"/>
      <c r="V67" s="599"/>
      <c r="W67" s="2322"/>
      <c r="X67" s="2307"/>
      <c r="Y67" s="599"/>
      <c r="Z67" s="599"/>
      <c r="AA67" s="599"/>
      <c r="AB67" s="599"/>
      <c r="AC67" s="599"/>
      <c r="AD67" s="599"/>
      <c r="AE67" s="599"/>
      <c r="AF67" s="599"/>
      <c r="AG67" s="599"/>
      <c r="AH67" s="599"/>
      <c r="AI67" s="601"/>
      <c r="AJ67" s="597"/>
    </row>
    <row r="68" spans="1:36">
      <c r="A68" s="1044"/>
      <c r="B68" s="598"/>
      <c r="C68" s="602"/>
      <c r="D68" s="603"/>
      <c r="E68" s="2319"/>
      <c r="F68" s="2271"/>
      <c r="G68" s="602"/>
      <c r="H68" s="602"/>
      <c r="I68" s="602"/>
      <c r="J68" s="602"/>
      <c r="K68" s="602"/>
      <c r="L68" s="602"/>
      <c r="M68" s="602"/>
      <c r="N68" s="602"/>
      <c r="O68" s="602"/>
      <c r="P68" s="602"/>
      <c r="Q68" s="602"/>
      <c r="R68" s="602"/>
      <c r="S68" s="602"/>
      <c r="T68" s="602"/>
      <c r="U68" s="602"/>
      <c r="V68" s="602"/>
      <c r="W68" s="602"/>
      <c r="X68" s="602"/>
      <c r="Y68" s="602"/>
      <c r="Z68" s="602"/>
      <c r="AA68" s="602"/>
      <c r="AB68" s="602"/>
      <c r="AC68" s="604"/>
      <c r="AD68" s="604"/>
      <c r="AE68" s="604"/>
      <c r="AF68" s="604"/>
      <c r="AG68" s="604"/>
      <c r="AH68" s="604"/>
      <c r="AI68" s="601"/>
      <c r="AJ68" s="597"/>
    </row>
    <row r="69" spans="1:36">
      <c r="A69" s="1044"/>
      <c r="B69" s="595"/>
      <c r="C69" s="2318" t="s">
        <v>44</v>
      </c>
      <c r="D69" s="2210"/>
      <c r="E69" s="2310" t="s">
        <v>422</v>
      </c>
      <c r="F69" s="2311"/>
      <c r="G69" s="2311"/>
      <c r="H69" s="2311"/>
      <c r="I69" s="2311"/>
      <c r="J69" s="2312"/>
      <c r="K69" s="2310" t="s">
        <v>423</v>
      </c>
      <c r="L69" s="2311"/>
      <c r="M69" s="2311"/>
      <c r="N69" s="2311"/>
      <c r="O69" s="2311"/>
      <c r="P69" s="2312"/>
      <c r="Q69" s="2310" t="s">
        <v>424</v>
      </c>
      <c r="R69" s="2311"/>
      <c r="S69" s="2311"/>
      <c r="T69" s="2311"/>
      <c r="U69" s="2311"/>
      <c r="V69" s="2312"/>
      <c r="W69" s="2310" t="s">
        <v>436</v>
      </c>
      <c r="X69" s="2311"/>
      <c r="Y69" s="2311"/>
      <c r="Z69" s="2311"/>
      <c r="AA69" s="2311"/>
      <c r="AB69" s="2312"/>
      <c r="AC69" s="2310" t="s">
        <v>425</v>
      </c>
      <c r="AD69" s="2311"/>
      <c r="AE69" s="2311"/>
      <c r="AF69" s="2311"/>
      <c r="AG69" s="2311"/>
      <c r="AH69" s="2312"/>
      <c r="AI69" s="420"/>
      <c r="AJ69" s="589"/>
    </row>
    <row r="70" spans="1:36">
      <c r="A70" s="1044"/>
      <c r="B70" s="595"/>
      <c r="C70" s="2211"/>
      <c r="D70" s="2212"/>
      <c r="E70" s="2313"/>
      <c r="F70" s="2314"/>
      <c r="G70" s="2314"/>
      <c r="H70" s="2314"/>
      <c r="I70" s="2314"/>
      <c r="J70" s="2315"/>
      <c r="K70" s="2313"/>
      <c r="L70" s="2314"/>
      <c r="M70" s="2314"/>
      <c r="N70" s="2314"/>
      <c r="O70" s="2314"/>
      <c r="P70" s="2315"/>
      <c r="Q70" s="2313"/>
      <c r="R70" s="2314"/>
      <c r="S70" s="2314"/>
      <c r="T70" s="2314"/>
      <c r="U70" s="2314"/>
      <c r="V70" s="2315"/>
      <c r="W70" s="2313"/>
      <c r="X70" s="2314"/>
      <c r="Y70" s="2314"/>
      <c r="Z70" s="2314"/>
      <c r="AA70" s="2314"/>
      <c r="AB70" s="2315"/>
      <c r="AC70" s="2313"/>
      <c r="AD70" s="2314"/>
      <c r="AE70" s="2314"/>
      <c r="AF70" s="2314"/>
      <c r="AG70" s="2314"/>
      <c r="AH70" s="2315"/>
      <c r="AI70" s="420"/>
      <c r="AJ70" s="589"/>
    </row>
    <row r="71" spans="1:36">
      <c r="A71" s="1044"/>
      <c r="B71" s="595"/>
      <c r="C71" s="2211"/>
      <c r="D71" s="2212"/>
      <c r="E71" s="2318" t="s">
        <v>432</v>
      </c>
      <c r="F71" s="2210"/>
      <c r="G71" s="2318" t="s">
        <v>433</v>
      </c>
      <c r="H71" s="2210"/>
      <c r="I71" s="2318" t="s">
        <v>434</v>
      </c>
      <c r="J71" s="2210"/>
      <c r="K71" s="2318" t="s">
        <v>432</v>
      </c>
      <c r="L71" s="2210"/>
      <c r="M71" s="2318" t="s">
        <v>433</v>
      </c>
      <c r="N71" s="2210"/>
      <c r="O71" s="2318" t="s">
        <v>434</v>
      </c>
      <c r="P71" s="2210"/>
      <c r="Q71" s="2318" t="s">
        <v>432</v>
      </c>
      <c r="R71" s="2210"/>
      <c r="S71" s="2318" t="s">
        <v>433</v>
      </c>
      <c r="T71" s="2210"/>
      <c r="U71" s="2318" t="s">
        <v>434</v>
      </c>
      <c r="V71" s="2210"/>
      <c r="W71" s="2318" t="s">
        <v>432</v>
      </c>
      <c r="X71" s="2210"/>
      <c r="Y71" s="2318" t="s">
        <v>433</v>
      </c>
      <c r="Z71" s="2210"/>
      <c r="AA71" s="2318" t="s">
        <v>434</v>
      </c>
      <c r="AB71" s="2210"/>
      <c r="AC71" s="2318" t="s">
        <v>432</v>
      </c>
      <c r="AD71" s="2210"/>
      <c r="AE71" s="2318" t="s">
        <v>433</v>
      </c>
      <c r="AF71" s="2210"/>
      <c r="AG71" s="2318" t="s">
        <v>434</v>
      </c>
      <c r="AH71" s="2210"/>
      <c r="AI71" s="420"/>
      <c r="AJ71" s="589"/>
    </row>
    <row r="72" spans="1:36">
      <c r="A72" s="1044"/>
      <c r="B72" s="595"/>
      <c r="C72" s="2213"/>
      <c r="D72" s="2214"/>
      <c r="E72" s="2213"/>
      <c r="F72" s="2214"/>
      <c r="G72" s="2213"/>
      <c r="H72" s="2214"/>
      <c r="I72" s="2213"/>
      <c r="J72" s="2214"/>
      <c r="K72" s="2213"/>
      <c r="L72" s="2214"/>
      <c r="M72" s="2213"/>
      <c r="N72" s="2214"/>
      <c r="O72" s="2213"/>
      <c r="P72" s="2214"/>
      <c r="Q72" s="2213"/>
      <c r="R72" s="2214"/>
      <c r="S72" s="2213"/>
      <c r="T72" s="2214"/>
      <c r="U72" s="2213"/>
      <c r="V72" s="2214"/>
      <c r="W72" s="2213"/>
      <c r="X72" s="2214"/>
      <c r="Y72" s="2213"/>
      <c r="Z72" s="2214"/>
      <c r="AA72" s="2213"/>
      <c r="AB72" s="2214"/>
      <c r="AC72" s="2213"/>
      <c r="AD72" s="2214"/>
      <c r="AE72" s="2213"/>
      <c r="AF72" s="2214"/>
      <c r="AG72" s="2213"/>
      <c r="AH72" s="2214"/>
      <c r="AI72" s="420"/>
      <c r="AJ72" s="589"/>
    </row>
    <row r="73" spans="1:36">
      <c r="A73" s="1044"/>
      <c r="B73" s="595"/>
      <c r="C73" s="1151" t="str">
        <f>C46</f>
        <v/>
      </c>
      <c r="D73" s="1153">
        <f>D46</f>
        <v>0</v>
      </c>
      <c r="E73" s="2301" t="str">
        <f>'Estimación de la Demanda'!AT44</f>
        <v/>
      </c>
      <c r="F73" s="2199"/>
      <c r="G73" s="2301">
        <f>J$16</f>
        <v>0</v>
      </c>
      <c r="H73" s="2199"/>
      <c r="I73" s="2301" t="str">
        <f>IFERROR(G73-E73,"")</f>
        <v/>
      </c>
      <c r="J73" s="2199"/>
      <c r="K73" s="2301" t="str">
        <f>'Estimación de la Demanda'!AO44</f>
        <v/>
      </c>
      <c r="L73" s="2199"/>
      <c r="M73" s="2301">
        <f>$J$17</f>
        <v>0</v>
      </c>
      <c r="N73" s="2199"/>
      <c r="O73" s="2301" t="str">
        <f>IFERROR(M73-K73,"")</f>
        <v/>
      </c>
      <c r="P73" s="2199"/>
      <c r="Q73" s="2301" t="str">
        <f>'Estimación de la Demanda'!AO44</f>
        <v/>
      </c>
      <c r="R73" s="2199"/>
      <c r="S73" s="2301">
        <f>$J$18</f>
        <v>0</v>
      </c>
      <c r="T73" s="2199"/>
      <c r="U73" s="2301" t="str">
        <f>IFERROR(S73-Q73,"")</f>
        <v/>
      </c>
      <c r="V73" s="2199"/>
      <c r="W73" s="2304" t="str">
        <f>'Estimación de la Demanda'!AC44</f>
        <v/>
      </c>
      <c r="X73" s="2199"/>
      <c r="Y73" s="2304">
        <f>$J$19</f>
        <v>0</v>
      </c>
      <c r="Z73" s="2316"/>
      <c r="AA73" s="2304" t="str">
        <f>IFERROR(Y73-W73,"")</f>
        <v/>
      </c>
      <c r="AB73" s="2199"/>
      <c r="AC73" s="2304">
        <f>'Estimación de la Demanda'!AA44</f>
        <v>0</v>
      </c>
      <c r="AD73" s="2317"/>
      <c r="AE73" s="2305">
        <f>$J$20</f>
        <v>0</v>
      </c>
      <c r="AF73" s="2317"/>
      <c r="AG73" s="2304">
        <f>IFERROR(AE73-AC73,"")</f>
        <v>0</v>
      </c>
      <c r="AH73" s="2317"/>
      <c r="AI73" s="420"/>
      <c r="AJ73" s="589"/>
    </row>
    <row r="74" spans="1:36">
      <c r="A74" s="1044"/>
      <c r="B74" s="595"/>
      <c r="C74" s="1151" t="str">
        <f>IFERROR(C73+1,"")</f>
        <v/>
      </c>
      <c r="D74" s="1153">
        <f t="shared" ref="D74:D93" si="12">D47</f>
        <v>1</v>
      </c>
      <c r="E74" s="2301" t="str">
        <f>'Estimación de la Demanda'!AT45</f>
        <v/>
      </c>
      <c r="F74" s="2199"/>
      <c r="G74" s="2301">
        <f t="shared" ref="G74:G93" si="13">J$16</f>
        <v>0</v>
      </c>
      <c r="H74" s="2199"/>
      <c r="I74" s="2301" t="str">
        <f t="shared" ref="I74:I93" si="14">IFERROR(G74-E74,"")</f>
        <v/>
      </c>
      <c r="J74" s="2199"/>
      <c r="K74" s="2301" t="str">
        <f>'Estimación de la Demanda'!AO45</f>
        <v/>
      </c>
      <c r="L74" s="2199"/>
      <c r="M74" s="2301">
        <f t="shared" ref="M74:M93" si="15">$J$17</f>
        <v>0</v>
      </c>
      <c r="N74" s="2199"/>
      <c r="O74" s="2301" t="str">
        <f t="shared" ref="O74:O93" si="16">IFERROR(M74-K74,"")</f>
        <v/>
      </c>
      <c r="P74" s="2199"/>
      <c r="Q74" s="2301" t="str">
        <f>'Estimación de la Demanda'!AO45</f>
        <v/>
      </c>
      <c r="R74" s="2199"/>
      <c r="S74" s="2301">
        <f t="shared" ref="S74:S93" si="17">$J$18</f>
        <v>0</v>
      </c>
      <c r="T74" s="2199"/>
      <c r="U74" s="2301" t="str">
        <f t="shared" ref="U74:U93" si="18">IFERROR(S74-Q74,"")</f>
        <v/>
      </c>
      <c r="V74" s="2199"/>
      <c r="W74" s="2304" t="str">
        <f>'Estimación de la Demanda'!AC45</f>
        <v/>
      </c>
      <c r="X74" s="2199"/>
      <c r="Y74" s="2304">
        <f t="shared" ref="Y74:Y93" si="19">$J$19</f>
        <v>0</v>
      </c>
      <c r="Z74" s="2316"/>
      <c r="AA74" s="2304" t="str">
        <f t="shared" ref="AA74:AA93" si="20">IFERROR(Y74-W74,"")</f>
        <v/>
      </c>
      <c r="AB74" s="2199"/>
      <c r="AC74" s="2304" t="str">
        <f>'Estimación de la Demanda'!AA45</f>
        <v/>
      </c>
      <c r="AD74" s="2317"/>
      <c r="AE74" s="2305">
        <f t="shared" ref="AE74:AE93" si="21">$J$20</f>
        <v>0</v>
      </c>
      <c r="AF74" s="2317"/>
      <c r="AG74" s="2304" t="str">
        <f t="shared" ref="AG74:AG93" si="22">IFERROR(AE74-AC74,"")</f>
        <v/>
      </c>
      <c r="AH74" s="2317"/>
      <c r="AI74" s="411"/>
      <c r="AJ74" s="589"/>
    </row>
    <row r="75" spans="1:36">
      <c r="A75" s="1044"/>
      <c r="B75" s="595"/>
      <c r="C75" s="1151" t="str">
        <f t="shared" ref="C75:C93" si="23">IFERROR(C74+1,"")</f>
        <v/>
      </c>
      <c r="D75" s="1153">
        <f t="shared" si="12"/>
        <v>2</v>
      </c>
      <c r="E75" s="2301" t="str">
        <f>'Estimación de la Demanda'!AT46</f>
        <v/>
      </c>
      <c r="F75" s="2199"/>
      <c r="G75" s="2301">
        <f t="shared" si="13"/>
        <v>0</v>
      </c>
      <c r="H75" s="2199"/>
      <c r="I75" s="2301" t="str">
        <f t="shared" si="14"/>
        <v/>
      </c>
      <c r="J75" s="2199"/>
      <c r="K75" s="2301" t="str">
        <f>'Estimación de la Demanda'!AO46</f>
        <v/>
      </c>
      <c r="L75" s="2199"/>
      <c r="M75" s="2301">
        <f t="shared" si="15"/>
        <v>0</v>
      </c>
      <c r="N75" s="2199"/>
      <c r="O75" s="2301" t="str">
        <f t="shared" si="16"/>
        <v/>
      </c>
      <c r="P75" s="2199"/>
      <c r="Q75" s="2301" t="str">
        <f>'Estimación de la Demanda'!AO46</f>
        <v/>
      </c>
      <c r="R75" s="2199"/>
      <c r="S75" s="2301">
        <f t="shared" si="17"/>
        <v>0</v>
      </c>
      <c r="T75" s="2199"/>
      <c r="U75" s="2301" t="str">
        <f t="shared" si="18"/>
        <v/>
      </c>
      <c r="V75" s="2199"/>
      <c r="W75" s="2304" t="str">
        <f>'Estimación de la Demanda'!AC46</f>
        <v/>
      </c>
      <c r="X75" s="2199"/>
      <c r="Y75" s="2304">
        <f t="shared" si="19"/>
        <v>0</v>
      </c>
      <c r="Z75" s="2316"/>
      <c r="AA75" s="2304" t="str">
        <f t="shared" si="20"/>
        <v/>
      </c>
      <c r="AB75" s="2199"/>
      <c r="AC75" s="2304" t="str">
        <f>'Estimación de la Demanda'!AA46</f>
        <v/>
      </c>
      <c r="AD75" s="2317"/>
      <c r="AE75" s="2305">
        <f t="shared" si="21"/>
        <v>0</v>
      </c>
      <c r="AF75" s="2317"/>
      <c r="AG75" s="2304" t="str">
        <f t="shared" si="22"/>
        <v/>
      </c>
      <c r="AH75" s="2317"/>
      <c r="AI75" s="411"/>
      <c r="AJ75" s="589"/>
    </row>
    <row r="76" spans="1:36">
      <c r="A76" s="1044"/>
      <c r="B76" s="595"/>
      <c r="C76" s="1151" t="str">
        <f t="shared" si="23"/>
        <v/>
      </c>
      <c r="D76" s="1153">
        <f t="shared" si="12"/>
        <v>3</v>
      </c>
      <c r="E76" s="2301" t="str">
        <f>'Estimación de la Demanda'!AT47</f>
        <v/>
      </c>
      <c r="F76" s="2199"/>
      <c r="G76" s="2301">
        <f t="shared" si="13"/>
        <v>0</v>
      </c>
      <c r="H76" s="2199"/>
      <c r="I76" s="2301" t="str">
        <f t="shared" si="14"/>
        <v/>
      </c>
      <c r="J76" s="2199"/>
      <c r="K76" s="2301" t="str">
        <f>'Estimación de la Demanda'!AO47</f>
        <v/>
      </c>
      <c r="L76" s="2199"/>
      <c r="M76" s="2301">
        <f t="shared" si="15"/>
        <v>0</v>
      </c>
      <c r="N76" s="2199"/>
      <c r="O76" s="2301" t="str">
        <f t="shared" si="16"/>
        <v/>
      </c>
      <c r="P76" s="2199"/>
      <c r="Q76" s="2301" t="str">
        <f>'Estimación de la Demanda'!AO47</f>
        <v/>
      </c>
      <c r="R76" s="2199"/>
      <c r="S76" s="2301">
        <f t="shared" si="17"/>
        <v>0</v>
      </c>
      <c r="T76" s="2199"/>
      <c r="U76" s="2301" t="str">
        <f t="shared" si="18"/>
        <v/>
      </c>
      <c r="V76" s="2199"/>
      <c r="W76" s="2304" t="str">
        <f>'Estimación de la Demanda'!AC47</f>
        <v/>
      </c>
      <c r="X76" s="2199"/>
      <c r="Y76" s="2304">
        <f t="shared" si="19"/>
        <v>0</v>
      </c>
      <c r="Z76" s="2316"/>
      <c r="AA76" s="2304" t="str">
        <f t="shared" si="20"/>
        <v/>
      </c>
      <c r="AB76" s="2199"/>
      <c r="AC76" s="2304" t="str">
        <f>'Estimación de la Demanda'!AA47</f>
        <v/>
      </c>
      <c r="AD76" s="2317"/>
      <c r="AE76" s="2305">
        <f t="shared" si="21"/>
        <v>0</v>
      </c>
      <c r="AF76" s="2317"/>
      <c r="AG76" s="2304" t="str">
        <f t="shared" si="22"/>
        <v/>
      </c>
      <c r="AH76" s="2317"/>
      <c r="AI76" s="411"/>
      <c r="AJ76" s="589"/>
    </row>
    <row r="77" spans="1:36">
      <c r="A77" s="1044"/>
      <c r="B77" s="595"/>
      <c r="C77" s="1151" t="str">
        <f t="shared" si="23"/>
        <v/>
      </c>
      <c r="D77" s="1153">
        <f t="shared" si="12"/>
        <v>4</v>
      </c>
      <c r="E77" s="2301" t="str">
        <f>'Estimación de la Demanda'!AT48</f>
        <v/>
      </c>
      <c r="F77" s="2199"/>
      <c r="G77" s="2301">
        <f t="shared" si="13"/>
        <v>0</v>
      </c>
      <c r="H77" s="2199"/>
      <c r="I77" s="2301" t="str">
        <f t="shared" si="14"/>
        <v/>
      </c>
      <c r="J77" s="2199"/>
      <c r="K77" s="2301" t="str">
        <f>'Estimación de la Demanda'!AO48</f>
        <v/>
      </c>
      <c r="L77" s="2199"/>
      <c r="M77" s="2301">
        <f t="shared" si="15"/>
        <v>0</v>
      </c>
      <c r="N77" s="2199"/>
      <c r="O77" s="2301" t="str">
        <f t="shared" si="16"/>
        <v/>
      </c>
      <c r="P77" s="2199"/>
      <c r="Q77" s="2301" t="str">
        <f>'Estimación de la Demanda'!AO48</f>
        <v/>
      </c>
      <c r="R77" s="2199"/>
      <c r="S77" s="2301">
        <f t="shared" si="17"/>
        <v>0</v>
      </c>
      <c r="T77" s="2199"/>
      <c r="U77" s="2301" t="str">
        <f t="shared" si="18"/>
        <v/>
      </c>
      <c r="V77" s="2199"/>
      <c r="W77" s="2304" t="str">
        <f>'Estimación de la Demanda'!AC48</f>
        <v/>
      </c>
      <c r="X77" s="2199"/>
      <c r="Y77" s="2304">
        <f t="shared" si="19"/>
        <v>0</v>
      </c>
      <c r="Z77" s="2316"/>
      <c r="AA77" s="2304" t="str">
        <f t="shared" si="20"/>
        <v/>
      </c>
      <c r="AB77" s="2199"/>
      <c r="AC77" s="2304" t="str">
        <f>'Estimación de la Demanda'!AA48</f>
        <v/>
      </c>
      <c r="AD77" s="2317"/>
      <c r="AE77" s="2305">
        <f t="shared" si="21"/>
        <v>0</v>
      </c>
      <c r="AF77" s="2317"/>
      <c r="AG77" s="2304" t="str">
        <f t="shared" si="22"/>
        <v/>
      </c>
      <c r="AH77" s="2317"/>
      <c r="AI77" s="411"/>
      <c r="AJ77" s="589"/>
    </row>
    <row r="78" spans="1:36">
      <c r="A78" s="1044"/>
      <c r="B78" s="595"/>
      <c r="C78" s="1151" t="str">
        <f t="shared" si="23"/>
        <v/>
      </c>
      <c r="D78" s="1153">
        <f t="shared" si="12"/>
        <v>5</v>
      </c>
      <c r="E78" s="2301" t="str">
        <f>'Estimación de la Demanda'!AT49</f>
        <v/>
      </c>
      <c r="F78" s="2199"/>
      <c r="G78" s="2301">
        <f t="shared" si="13"/>
        <v>0</v>
      </c>
      <c r="H78" s="2199"/>
      <c r="I78" s="2301" t="str">
        <f t="shared" si="14"/>
        <v/>
      </c>
      <c r="J78" s="2199"/>
      <c r="K78" s="2301" t="str">
        <f>'Estimación de la Demanda'!AO49</f>
        <v/>
      </c>
      <c r="L78" s="2199"/>
      <c r="M78" s="2301">
        <f t="shared" si="15"/>
        <v>0</v>
      </c>
      <c r="N78" s="2199"/>
      <c r="O78" s="2301" t="str">
        <f t="shared" si="16"/>
        <v/>
      </c>
      <c r="P78" s="2199"/>
      <c r="Q78" s="2301" t="str">
        <f>'Estimación de la Demanda'!AO49</f>
        <v/>
      </c>
      <c r="R78" s="2199"/>
      <c r="S78" s="2301">
        <f t="shared" si="17"/>
        <v>0</v>
      </c>
      <c r="T78" s="2199"/>
      <c r="U78" s="2301" t="str">
        <f t="shared" si="18"/>
        <v/>
      </c>
      <c r="V78" s="2199"/>
      <c r="W78" s="2304" t="str">
        <f>'Estimación de la Demanda'!AC49</f>
        <v/>
      </c>
      <c r="X78" s="2199"/>
      <c r="Y78" s="2304">
        <f t="shared" si="19"/>
        <v>0</v>
      </c>
      <c r="Z78" s="2316"/>
      <c r="AA78" s="2304" t="str">
        <f t="shared" si="20"/>
        <v/>
      </c>
      <c r="AB78" s="2199"/>
      <c r="AC78" s="2304" t="str">
        <f>'Estimación de la Demanda'!AA49</f>
        <v/>
      </c>
      <c r="AD78" s="2317"/>
      <c r="AE78" s="2305">
        <f t="shared" si="21"/>
        <v>0</v>
      </c>
      <c r="AF78" s="2317"/>
      <c r="AG78" s="2304" t="str">
        <f t="shared" si="22"/>
        <v/>
      </c>
      <c r="AH78" s="2317"/>
      <c r="AI78" s="411"/>
      <c r="AJ78" s="589"/>
    </row>
    <row r="79" spans="1:36">
      <c r="A79" s="1044"/>
      <c r="B79" s="595"/>
      <c r="C79" s="1151" t="str">
        <f t="shared" si="23"/>
        <v/>
      </c>
      <c r="D79" s="1153">
        <f t="shared" si="12"/>
        <v>6</v>
      </c>
      <c r="E79" s="2301" t="str">
        <f>'Estimación de la Demanda'!AT50</f>
        <v/>
      </c>
      <c r="F79" s="2199"/>
      <c r="G79" s="2301">
        <f t="shared" si="13"/>
        <v>0</v>
      </c>
      <c r="H79" s="2199"/>
      <c r="I79" s="2301" t="str">
        <f t="shared" si="14"/>
        <v/>
      </c>
      <c r="J79" s="2199"/>
      <c r="K79" s="2301" t="str">
        <f>'Estimación de la Demanda'!AO50</f>
        <v/>
      </c>
      <c r="L79" s="2199"/>
      <c r="M79" s="2301">
        <f t="shared" si="15"/>
        <v>0</v>
      </c>
      <c r="N79" s="2199"/>
      <c r="O79" s="2301" t="str">
        <f t="shared" si="16"/>
        <v/>
      </c>
      <c r="P79" s="2199"/>
      <c r="Q79" s="2301" t="str">
        <f>'Estimación de la Demanda'!AO50</f>
        <v/>
      </c>
      <c r="R79" s="2199"/>
      <c r="S79" s="2301">
        <f t="shared" si="17"/>
        <v>0</v>
      </c>
      <c r="T79" s="2199"/>
      <c r="U79" s="2301" t="str">
        <f t="shared" si="18"/>
        <v/>
      </c>
      <c r="V79" s="2199"/>
      <c r="W79" s="2304" t="str">
        <f>'Estimación de la Demanda'!AC50</f>
        <v/>
      </c>
      <c r="X79" s="2199"/>
      <c r="Y79" s="2304">
        <f t="shared" si="19"/>
        <v>0</v>
      </c>
      <c r="Z79" s="2316"/>
      <c r="AA79" s="2304" t="str">
        <f t="shared" si="20"/>
        <v/>
      </c>
      <c r="AB79" s="2199"/>
      <c r="AC79" s="2304" t="str">
        <f>'Estimación de la Demanda'!AA50</f>
        <v/>
      </c>
      <c r="AD79" s="2317"/>
      <c r="AE79" s="2305">
        <f t="shared" si="21"/>
        <v>0</v>
      </c>
      <c r="AF79" s="2317"/>
      <c r="AG79" s="2304" t="str">
        <f t="shared" si="22"/>
        <v/>
      </c>
      <c r="AH79" s="2317"/>
      <c r="AI79" s="411"/>
      <c r="AJ79" s="589"/>
    </row>
    <row r="80" spans="1:36">
      <c r="A80" s="1044"/>
      <c r="B80" s="595"/>
      <c r="C80" s="1151" t="str">
        <f t="shared" si="23"/>
        <v/>
      </c>
      <c r="D80" s="1153">
        <f t="shared" si="12"/>
        <v>7</v>
      </c>
      <c r="E80" s="2301" t="str">
        <f>'Estimación de la Demanda'!AT51</f>
        <v/>
      </c>
      <c r="F80" s="2199"/>
      <c r="G80" s="2301">
        <f t="shared" si="13"/>
        <v>0</v>
      </c>
      <c r="H80" s="2199"/>
      <c r="I80" s="2301" t="str">
        <f t="shared" si="14"/>
        <v/>
      </c>
      <c r="J80" s="2199"/>
      <c r="K80" s="2301" t="str">
        <f>'Estimación de la Demanda'!AO51</f>
        <v/>
      </c>
      <c r="L80" s="2199"/>
      <c r="M80" s="2301">
        <f t="shared" si="15"/>
        <v>0</v>
      </c>
      <c r="N80" s="2199"/>
      <c r="O80" s="2301" t="str">
        <f t="shared" si="16"/>
        <v/>
      </c>
      <c r="P80" s="2199"/>
      <c r="Q80" s="2301" t="str">
        <f>'Estimación de la Demanda'!AO51</f>
        <v/>
      </c>
      <c r="R80" s="2199"/>
      <c r="S80" s="2301">
        <f t="shared" si="17"/>
        <v>0</v>
      </c>
      <c r="T80" s="2199"/>
      <c r="U80" s="2301" t="str">
        <f t="shared" si="18"/>
        <v/>
      </c>
      <c r="V80" s="2199"/>
      <c r="W80" s="2304" t="str">
        <f>'Estimación de la Demanda'!AC51</f>
        <v/>
      </c>
      <c r="X80" s="2199"/>
      <c r="Y80" s="2304">
        <f t="shared" si="19"/>
        <v>0</v>
      </c>
      <c r="Z80" s="2316"/>
      <c r="AA80" s="2304" t="str">
        <f t="shared" si="20"/>
        <v/>
      </c>
      <c r="AB80" s="2199"/>
      <c r="AC80" s="2304" t="str">
        <f>'Estimación de la Demanda'!AA51</f>
        <v/>
      </c>
      <c r="AD80" s="2317"/>
      <c r="AE80" s="2305">
        <f t="shared" si="21"/>
        <v>0</v>
      </c>
      <c r="AF80" s="2317"/>
      <c r="AG80" s="2304" t="str">
        <f t="shared" si="22"/>
        <v/>
      </c>
      <c r="AH80" s="2317"/>
      <c r="AI80" s="411"/>
      <c r="AJ80" s="589"/>
    </row>
    <row r="81" spans="1:36">
      <c r="A81" s="1044"/>
      <c r="B81" s="595"/>
      <c r="C81" s="1151" t="str">
        <f t="shared" si="23"/>
        <v/>
      </c>
      <c r="D81" s="1153">
        <f t="shared" si="12"/>
        <v>8</v>
      </c>
      <c r="E81" s="2301" t="str">
        <f>'Estimación de la Demanda'!AT52</f>
        <v/>
      </c>
      <c r="F81" s="2199"/>
      <c r="G81" s="2301">
        <f t="shared" si="13"/>
        <v>0</v>
      </c>
      <c r="H81" s="2199"/>
      <c r="I81" s="2301" t="str">
        <f t="shared" si="14"/>
        <v/>
      </c>
      <c r="J81" s="2199"/>
      <c r="K81" s="2301" t="str">
        <f>'Estimación de la Demanda'!AO52</f>
        <v/>
      </c>
      <c r="L81" s="2199"/>
      <c r="M81" s="2301">
        <f t="shared" si="15"/>
        <v>0</v>
      </c>
      <c r="N81" s="2199"/>
      <c r="O81" s="2301" t="str">
        <f t="shared" si="16"/>
        <v/>
      </c>
      <c r="P81" s="2199"/>
      <c r="Q81" s="2301" t="str">
        <f>'Estimación de la Demanda'!AO52</f>
        <v/>
      </c>
      <c r="R81" s="2199"/>
      <c r="S81" s="2301">
        <f t="shared" si="17"/>
        <v>0</v>
      </c>
      <c r="T81" s="2199"/>
      <c r="U81" s="2301" t="str">
        <f t="shared" si="18"/>
        <v/>
      </c>
      <c r="V81" s="2199"/>
      <c r="W81" s="2304" t="str">
        <f>'Estimación de la Demanda'!AC52</f>
        <v/>
      </c>
      <c r="X81" s="2199"/>
      <c r="Y81" s="2304">
        <f t="shared" si="19"/>
        <v>0</v>
      </c>
      <c r="Z81" s="2316"/>
      <c r="AA81" s="2304" t="str">
        <f t="shared" si="20"/>
        <v/>
      </c>
      <c r="AB81" s="2199"/>
      <c r="AC81" s="2304" t="str">
        <f>'Estimación de la Demanda'!AA52</f>
        <v/>
      </c>
      <c r="AD81" s="2317"/>
      <c r="AE81" s="2305">
        <f t="shared" si="21"/>
        <v>0</v>
      </c>
      <c r="AF81" s="2317"/>
      <c r="AG81" s="2304" t="str">
        <f t="shared" si="22"/>
        <v/>
      </c>
      <c r="AH81" s="2317"/>
      <c r="AI81" s="411"/>
      <c r="AJ81" s="589"/>
    </row>
    <row r="82" spans="1:36">
      <c r="A82" s="1044"/>
      <c r="B82" s="595"/>
      <c r="C82" s="1151" t="str">
        <f t="shared" si="23"/>
        <v/>
      </c>
      <c r="D82" s="1153">
        <f t="shared" si="12"/>
        <v>9</v>
      </c>
      <c r="E82" s="2301" t="str">
        <f>'Estimación de la Demanda'!AT53</f>
        <v/>
      </c>
      <c r="F82" s="2199"/>
      <c r="G82" s="2301">
        <f t="shared" si="13"/>
        <v>0</v>
      </c>
      <c r="H82" s="2199"/>
      <c r="I82" s="2301" t="str">
        <f t="shared" si="14"/>
        <v/>
      </c>
      <c r="J82" s="2199"/>
      <c r="K82" s="2301" t="str">
        <f>'Estimación de la Demanda'!AO53</f>
        <v/>
      </c>
      <c r="L82" s="2199"/>
      <c r="M82" s="2301">
        <f t="shared" si="15"/>
        <v>0</v>
      </c>
      <c r="N82" s="2199"/>
      <c r="O82" s="2301" t="str">
        <f t="shared" si="16"/>
        <v/>
      </c>
      <c r="P82" s="2199"/>
      <c r="Q82" s="2301" t="str">
        <f>'Estimación de la Demanda'!AO53</f>
        <v/>
      </c>
      <c r="R82" s="2199"/>
      <c r="S82" s="2301">
        <f t="shared" si="17"/>
        <v>0</v>
      </c>
      <c r="T82" s="2199"/>
      <c r="U82" s="2301" t="str">
        <f t="shared" si="18"/>
        <v/>
      </c>
      <c r="V82" s="2199"/>
      <c r="W82" s="2304" t="str">
        <f>'Estimación de la Demanda'!AC53</f>
        <v/>
      </c>
      <c r="X82" s="2199"/>
      <c r="Y82" s="2304">
        <f t="shared" si="19"/>
        <v>0</v>
      </c>
      <c r="Z82" s="2316"/>
      <c r="AA82" s="2304" t="str">
        <f t="shared" si="20"/>
        <v/>
      </c>
      <c r="AB82" s="2199"/>
      <c r="AC82" s="2304" t="str">
        <f>'Estimación de la Demanda'!AA53</f>
        <v/>
      </c>
      <c r="AD82" s="2317"/>
      <c r="AE82" s="2305">
        <f t="shared" si="21"/>
        <v>0</v>
      </c>
      <c r="AF82" s="2317"/>
      <c r="AG82" s="2304" t="str">
        <f t="shared" si="22"/>
        <v/>
      </c>
      <c r="AH82" s="2317"/>
      <c r="AI82" s="411"/>
      <c r="AJ82" s="589"/>
    </row>
    <row r="83" spans="1:36">
      <c r="A83" s="1044"/>
      <c r="B83" s="595"/>
      <c r="C83" s="1151" t="str">
        <f t="shared" si="23"/>
        <v/>
      </c>
      <c r="D83" s="1153">
        <f t="shared" si="12"/>
        <v>10</v>
      </c>
      <c r="E83" s="2301" t="str">
        <f>'Estimación de la Demanda'!AT54</f>
        <v/>
      </c>
      <c r="F83" s="2199"/>
      <c r="G83" s="2301">
        <f t="shared" si="13"/>
        <v>0</v>
      </c>
      <c r="H83" s="2199"/>
      <c r="I83" s="2301" t="str">
        <f t="shared" si="14"/>
        <v/>
      </c>
      <c r="J83" s="2199"/>
      <c r="K83" s="2301" t="str">
        <f>'Estimación de la Demanda'!AO54</f>
        <v/>
      </c>
      <c r="L83" s="2199"/>
      <c r="M83" s="2301">
        <f t="shared" si="15"/>
        <v>0</v>
      </c>
      <c r="N83" s="2199"/>
      <c r="O83" s="2301" t="str">
        <f t="shared" si="16"/>
        <v/>
      </c>
      <c r="P83" s="2199"/>
      <c r="Q83" s="2301" t="str">
        <f>'Estimación de la Demanda'!AO54</f>
        <v/>
      </c>
      <c r="R83" s="2199"/>
      <c r="S83" s="2301">
        <f t="shared" si="17"/>
        <v>0</v>
      </c>
      <c r="T83" s="2199"/>
      <c r="U83" s="2301" t="str">
        <f t="shared" si="18"/>
        <v/>
      </c>
      <c r="V83" s="2199"/>
      <c r="W83" s="2304" t="str">
        <f>'Estimación de la Demanda'!AC54</f>
        <v/>
      </c>
      <c r="X83" s="2199"/>
      <c r="Y83" s="2304">
        <f t="shared" si="19"/>
        <v>0</v>
      </c>
      <c r="Z83" s="2316"/>
      <c r="AA83" s="2304" t="str">
        <f t="shared" si="20"/>
        <v/>
      </c>
      <c r="AB83" s="2199"/>
      <c r="AC83" s="2304" t="str">
        <f>'Estimación de la Demanda'!AA54</f>
        <v/>
      </c>
      <c r="AD83" s="2317"/>
      <c r="AE83" s="2305">
        <f t="shared" si="21"/>
        <v>0</v>
      </c>
      <c r="AF83" s="2317"/>
      <c r="AG83" s="2304" t="str">
        <f t="shared" si="22"/>
        <v/>
      </c>
      <c r="AH83" s="2317"/>
      <c r="AI83" s="411"/>
      <c r="AJ83" s="589"/>
    </row>
    <row r="84" spans="1:36">
      <c r="A84" s="1044"/>
      <c r="B84" s="595"/>
      <c r="C84" s="1151" t="str">
        <f t="shared" si="23"/>
        <v/>
      </c>
      <c r="D84" s="1153">
        <f t="shared" si="12"/>
        <v>11</v>
      </c>
      <c r="E84" s="2301" t="str">
        <f>'Estimación de la Demanda'!AT55</f>
        <v/>
      </c>
      <c r="F84" s="2199"/>
      <c r="G84" s="2301">
        <f t="shared" si="13"/>
        <v>0</v>
      </c>
      <c r="H84" s="2199"/>
      <c r="I84" s="2301" t="str">
        <f t="shared" si="14"/>
        <v/>
      </c>
      <c r="J84" s="2199"/>
      <c r="K84" s="2301" t="str">
        <f>'Estimación de la Demanda'!AO55</f>
        <v/>
      </c>
      <c r="L84" s="2199"/>
      <c r="M84" s="2301">
        <f t="shared" si="15"/>
        <v>0</v>
      </c>
      <c r="N84" s="2199"/>
      <c r="O84" s="2301" t="str">
        <f t="shared" si="16"/>
        <v/>
      </c>
      <c r="P84" s="2199"/>
      <c r="Q84" s="2301" t="str">
        <f>'Estimación de la Demanda'!AO55</f>
        <v/>
      </c>
      <c r="R84" s="2199"/>
      <c r="S84" s="2301">
        <f t="shared" si="17"/>
        <v>0</v>
      </c>
      <c r="T84" s="2199"/>
      <c r="U84" s="2301" t="str">
        <f t="shared" si="18"/>
        <v/>
      </c>
      <c r="V84" s="2199"/>
      <c r="W84" s="2304" t="str">
        <f>'Estimación de la Demanda'!AC55</f>
        <v/>
      </c>
      <c r="X84" s="2199"/>
      <c r="Y84" s="2304">
        <f t="shared" si="19"/>
        <v>0</v>
      </c>
      <c r="Z84" s="2316"/>
      <c r="AA84" s="2304" t="str">
        <f t="shared" si="20"/>
        <v/>
      </c>
      <c r="AB84" s="2199"/>
      <c r="AC84" s="2304" t="str">
        <f>'Estimación de la Demanda'!AA55</f>
        <v/>
      </c>
      <c r="AD84" s="2317"/>
      <c r="AE84" s="2305">
        <f t="shared" si="21"/>
        <v>0</v>
      </c>
      <c r="AF84" s="2317"/>
      <c r="AG84" s="2304" t="str">
        <f t="shared" si="22"/>
        <v/>
      </c>
      <c r="AH84" s="2317"/>
      <c r="AI84" s="411"/>
      <c r="AJ84" s="589"/>
    </row>
    <row r="85" spans="1:36">
      <c r="A85" s="1044"/>
      <c r="B85" s="595"/>
      <c r="C85" s="1151" t="str">
        <f t="shared" si="23"/>
        <v/>
      </c>
      <c r="D85" s="1153">
        <f t="shared" si="12"/>
        <v>12</v>
      </c>
      <c r="E85" s="2301" t="str">
        <f>'Estimación de la Demanda'!AT56</f>
        <v/>
      </c>
      <c r="F85" s="2199"/>
      <c r="G85" s="2301">
        <f t="shared" si="13"/>
        <v>0</v>
      </c>
      <c r="H85" s="2199"/>
      <c r="I85" s="2301" t="str">
        <f t="shared" si="14"/>
        <v/>
      </c>
      <c r="J85" s="2199"/>
      <c r="K85" s="2301" t="str">
        <f>'Estimación de la Demanda'!AO56</f>
        <v/>
      </c>
      <c r="L85" s="2199"/>
      <c r="M85" s="2301">
        <f t="shared" si="15"/>
        <v>0</v>
      </c>
      <c r="N85" s="2199"/>
      <c r="O85" s="2301" t="str">
        <f t="shared" si="16"/>
        <v/>
      </c>
      <c r="P85" s="2199"/>
      <c r="Q85" s="2301" t="str">
        <f>'Estimación de la Demanda'!AO56</f>
        <v/>
      </c>
      <c r="R85" s="2199"/>
      <c r="S85" s="2301">
        <f t="shared" si="17"/>
        <v>0</v>
      </c>
      <c r="T85" s="2199"/>
      <c r="U85" s="2301" t="str">
        <f t="shared" si="18"/>
        <v/>
      </c>
      <c r="V85" s="2199"/>
      <c r="W85" s="2304" t="str">
        <f>'Estimación de la Demanda'!AC56</f>
        <v/>
      </c>
      <c r="X85" s="2199"/>
      <c r="Y85" s="2304">
        <f t="shared" si="19"/>
        <v>0</v>
      </c>
      <c r="Z85" s="2316"/>
      <c r="AA85" s="2304" t="str">
        <f t="shared" si="20"/>
        <v/>
      </c>
      <c r="AB85" s="2199"/>
      <c r="AC85" s="2304" t="str">
        <f>'Estimación de la Demanda'!AA56</f>
        <v/>
      </c>
      <c r="AD85" s="2317"/>
      <c r="AE85" s="2305">
        <f t="shared" si="21"/>
        <v>0</v>
      </c>
      <c r="AF85" s="2317"/>
      <c r="AG85" s="2304" t="str">
        <f t="shared" si="22"/>
        <v/>
      </c>
      <c r="AH85" s="2317"/>
      <c r="AI85" s="411"/>
      <c r="AJ85" s="589"/>
    </row>
    <row r="86" spans="1:36">
      <c r="A86" s="1044"/>
      <c r="B86" s="595"/>
      <c r="C86" s="1151" t="str">
        <f t="shared" si="23"/>
        <v/>
      </c>
      <c r="D86" s="1153">
        <f t="shared" si="12"/>
        <v>13</v>
      </c>
      <c r="E86" s="2301" t="str">
        <f>'Estimación de la Demanda'!AT57</f>
        <v/>
      </c>
      <c r="F86" s="2199"/>
      <c r="G86" s="2301">
        <f t="shared" si="13"/>
        <v>0</v>
      </c>
      <c r="H86" s="2199"/>
      <c r="I86" s="2301" t="str">
        <f t="shared" si="14"/>
        <v/>
      </c>
      <c r="J86" s="2199"/>
      <c r="K86" s="2301" t="str">
        <f>'Estimación de la Demanda'!AO57</f>
        <v/>
      </c>
      <c r="L86" s="2199"/>
      <c r="M86" s="2301">
        <f t="shared" si="15"/>
        <v>0</v>
      </c>
      <c r="N86" s="2199"/>
      <c r="O86" s="2301" t="str">
        <f t="shared" si="16"/>
        <v/>
      </c>
      <c r="P86" s="2199"/>
      <c r="Q86" s="2301" t="str">
        <f>'Estimación de la Demanda'!AO57</f>
        <v/>
      </c>
      <c r="R86" s="2199"/>
      <c r="S86" s="2301">
        <f t="shared" si="17"/>
        <v>0</v>
      </c>
      <c r="T86" s="2199"/>
      <c r="U86" s="2301" t="str">
        <f t="shared" si="18"/>
        <v/>
      </c>
      <c r="V86" s="2199"/>
      <c r="W86" s="2304" t="str">
        <f>'Estimación de la Demanda'!AC57</f>
        <v/>
      </c>
      <c r="X86" s="2199"/>
      <c r="Y86" s="2304">
        <f t="shared" si="19"/>
        <v>0</v>
      </c>
      <c r="Z86" s="2316"/>
      <c r="AA86" s="2304" t="str">
        <f t="shared" si="20"/>
        <v/>
      </c>
      <c r="AB86" s="2199"/>
      <c r="AC86" s="2304" t="str">
        <f>'Estimación de la Demanda'!AA57</f>
        <v/>
      </c>
      <c r="AD86" s="2317"/>
      <c r="AE86" s="2305">
        <f t="shared" si="21"/>
        <v>0</v>
      </c>
      <c r="AF86" s="2317"/>
      <c r="AG86" s="2304" t="str">
        <f t="shared" si="22"/>
        <v/>
      </c>
      <c r="AH86" s="2317"/>
      <c r="AI86" s="411"/>
      <c r="AJ86" s="589"/>
    </row>
    <row r="87" spans="1:36">
      <c r="A87" s="1044"/>
      <c r="B87" s="595"/>
      <c r="C87" s="1151" t="str">
        <f t="shared" si="23"/>
        <v/>
      </c>
      <c r="D87" s="1153">
        <f t="shared" si="12"/>
        <v>14</v>
      </c>
      <c r="E87" s="2301" t="str">
        <f>'Estimación de la Demanda'!AT58</f>
        <v/>
      </c>
      <c r="F87" s="2199"/>
      <c r="G87" s="2301">
        <f t="shared" si="13"/>
        <v>0</v>
      </c>
      <c r="H87" s="2199"/>
      <c r="I87" s="2301" t="str">
        <f t="shared" si="14"/>
        <v/>
      </c>
      <c r="J87" s="2199"/>
      <c r="K87" s="2301" t="str">
        <f>'Estimación de la Demanda'!AO58</f>
        <v/>
      </c>
      <c r="L87" s="2199"/>
      <c r="M87" s="2301">
        <f t="shared" si="15"/>
        <v>0</v>
      </c>
      <c r="N87" s="2199"/>
      <c r="O87" s="2301" t="str">
        <f t="shared" si="16"/>
        <v/>
      </c>
      <c r="P87" s="2199"/>
      <c r="Q87" s="2301" t="str">
        <f>'Estimación de la Demanda'!AO58</f>
        <v/>
      </c>
      <c r="R87" s="2199"/>
      <c r="S87" s="2301">
        <f t="shared" si="17"/>
        <v>0</v>
      </c>
      <c r="T87" s="2199"/>
      <c r="U87" s="2301" t="str">
        <f t="shared" si="18"/>
        <v/>
      </c>
      <c r="V87" s="2199"/>
      <c r="W87" s="2304" t="str">
        <f>'Estimación de la Demanda'!AC58</f>
        <v/>
      </c>
      <c r="X87" s="2199"/>
      <c r="Y87" s="2304">
        <f t="shared" si="19"/>
        <v>0</v>
      </c>
      <c r="Z87" s="2316"/>
      <c r="AA87" s="2304" t="str">
        <f t="shared" si="20"/>
        <v/>
      </c>
      <c r="AB87" s="2199"/>
      <c r="AC87" s="2304" t="str">
        <f>'Estimación de la Demanda'!AA58</f>
        <v/>
      </c>
      <c r="AD87" s="2317"/>
      <c r="AE87" s="2305">
        <f t="shared" si="21"/>
        <v>0</v>
      </c>
      <c r="AF87" s="2317"/>
      <c r="AG87" s="2304" t="str">
        <f t="shared" si="22"/>
        <v/>
      </c>
      <c r="AH87" s="2317"/>
      <c r="AI87" s="411"/>
      <c r="AJ87" s="589"/>
    </row>
    <row r="88" spans="1:36">
      <c r="A88" s="1044"/>
      <c r="B88" s="595"/>
      <c r="C88" s="1151" t="str">
        <f t="shared" si="23"/>
        <v/>
      </c>
      <c r="D88" s="1153">
        <f t="shared" si="12"/>
        <v>15</v>
      </c>
      <c r="E88" s="2301" t="str">
        <f>'Estimación de la Demanda'!AT59</f>
        <v/>
      </c>
      <c r="F88" s="2199"/>
      <c r="G88" s="2301">
        <f t="shared" si="13"/>
        <v>0</v>
      </c>
      <c r="H88" s="2199"/>
      <c r="I88" s="2301" t="str">
        <f t="shared" si="14"/>
        <v/>
      </c>
      <c r="J88" s="2199"/>
      <c r="K88" s="2301" t="str">
        <f>'Estimación de la Demanda'!AO59</f>
        <v/>
      </c>
      <c r="L88" s="2199"/>
      <c r="M88" s="2301">
        <f t="shared" si="15"/>
        <v>0</v>
      </c>
      <c r="N88" s="2199"/>
      <c r="O88" s="2301" t="str">
        <f t="shared" si="16"/>
        <v/>
      </c>
      <c r="P88" s="2199"/>
      <c r="Q88" s="2301" t="str">
        <f>'Estimación de la Demanda'!AO59</f>
        <v/>
      </c>
      <c r="R88" s="2199"/>
      <c r="S88" s="2301">
        <f t="shared" si="17"/>
        <v>0</v>
      </c>
      <c r="T88" s="2199"/>
      <c r="U88" s="2301" t="str">
        <f t="shared" si="18"/>
        <v/>
      </c>
      <c r="V88" s="2199"/>
      <c r="W88" s="2304" t="str">
        <f>'Estimación de la Demanda'!AC59</f>
        <v/>
      </c>
      <c r="X88" s="2199"/>
      <c r="Y88" s="2304">
        <f t="shared" si="19"/>
        <v>0</v>
      </c>
      <c r="Z88" s="2316"/>
      <c r="AA88" s="2304" t="str">
        <f t="shared" si="20"/>
        <v/>
      </c>
      <c r="AB88" s="2199"/>
      <c r="AC88" s="2304" t="str">
        <f>'Estimación de la Demanda'!AA59</f>
        <v/>
      </c>
      <c r="AD88" s="2317"/>
      <c r="AE88" s="2305">
        <f t="shared" si="21"/>
        <v>0</v>
      </c>
      <c r="AF88" s="2317"/>
      <c r="AG88" s="2304" t="str">
        <f t="shared" si="22"/>
        <v/>
      </c>
      <c r="AH88" s="2317"/>
      <c r="AI88" s="411"/>
      <c r="AJ88" s="589"/>
    </row>
    <row r="89" spans="1:36">
      <c r="A89" s="1044"/>
      <c r="B89" s="595"/>
      <c r="C89" s="1151" t="str">
        <f t="shared" si="23"/>
        <v/>
      </c>
      <c r="D89" s="1153">
        <f t="shared" si="12"/>
        <v>16</v>
      </c>
      <c r="E89" s="2301" t="str">
        <f>'Estimación de la Demanda'!AT60</f>
        <v/>
      </c>
      <c r="F89" s="2199"/>
      <c r="G89" s="2301">
        <f t="shared" si="13"/>
        <v>0</v>
      </c>
      <c r="H89" s="2199"/>
      <c r="I89" s="2301" t="str">
        <f t="shared" si="14"/>
        <v/>
      </c>
      <c r="J89" s="2199"/>
      <c r="K89" s="2301" t="str">
        <f>'Estimación de la Demanda'!AO60</f>
        <v/>
      </c>
      <c r="L89" s="2199"/>
      <c r="M89" s="2301">
        <f t="shared" si="15"/>
        <v>0</v>
      </c>
      <c r="N89" s="2199"/>
      <c r="O89" s="2301" t="str">
        <f t="shared" si="16"/>
        <v/>
      </c>
      <c r="P89" s="2199"/>
      <c r="Q89" s="2301" t="str">
        <f>'Estimación de la Demanda'!AO60</f>
        <v/>
      </c>
      <c r="R89" s="2199"/>
      <c r="S89" s="2301">
        <f t="shared" si="17"/>
        <v>0</v>
      </c>
      <c r="T89" s="2199"/>
      <c r="U89" s="2301" t="str">
        <f t="shared" si="18"/>
        <v/>
      </c>
      <c r="V89" s="2199"/>
      <c r="W89" s="2304" t="str">
        <f>'Estimación de la Demanda'!AC60</f>
        <v/>
      </c>
      <c r="X89" s="2199"/>
      <c r="Y89" s="2304">
        <f t="shared" si="19"/>
        <v>0</v>
      </c>
      <c r="Z89" s="2316"/>
      <c r="AA89" s="2304" t="str">
        <f t="shared" si="20"/>
        <v/>
      </c>
      <c r="AB89" s="2199"/>
      <c r="AC89" s="2304" t="str">
        <f>'Estimación de la Demanda'!AA60</f>
        <v/>
      </c>
      <c r="AD89" s="2317"/>
      <c r="AE89" s="2305">
        <f t="shared" si="21"/>
        <v>0</v>
      </c>
      <c r="AF89" s="2317"/>
      <c r="AG89" s="2304" t="str">
        <f t="shared" si="22"/>
        <v/>
      </c>
      <c r="AH89" s="2317"/>
      <c r="AI89" s="411"/>
      <c r="AJ89" s="589"/>
    </row>
    <row r="90" spans="1:36">
      <c r="A90" s="1044"/>
      <c r="B90" s="595"/>
      <c r="C90" s="1151" t="str">
        <f t="shared" si="23"/>
        <v/>
      </c>
      <c r="D90" s="1153">
        <f t="shared" si="12"/>
        <v>17</v>
      </c>
      <c r="E90" s="2301" t="str">
        <f>'Estimación de la Demanda'!AT61</f>
        <v/>
      </c>
      <c r="F90" s="2199"/>
      <c r="G90" s="2301">
        <f t="shared" si="13"/>
        <v>0</v>
      </c>
      <c r="H90" s="2199"/>
      <c r="I90" s="2301" t="str">
        <f t="shared" si="14"/>
        <v/>
      </c>
      <c r="J90" s="2199"/>
      <c r="K90" s="2301" t="str">
        <f>'Estimación de la Demanda'!AO61</f>
        <v/>
      </c>
      <c r="L90" s="2199"/>
      <c r="M90" s="2301">
        <f t="shared" si="15"/>
        <v>0</v>
      </c>
      <c r="N90" s="2199"/>
      <c r="O90" s="2301" t="str">
        <f t="shared" si="16"/>
        <v/>
      </c>
      <c r="P90" s="2199"/>
      <c r="Q90" s="2301" t="str">
        <f>'Estimación de la Demanda'!AO61</f>
        <v/>
      </c>
      <c r="R90" s="2199"/>
      <c r="S90" s="2301">
        <f t="shared" si="17"/>
        <v>0</v>
      </c>
      <c r="T90" s="2199"/>
      <c r="U90" s="2301" t="str">
        <f t="shared" si="18"/>
        <v/>
      </c>
      <c r="V90" s="2199"/>
      <c r="W90" s="2304" t="str">
        <f>'Estimación de la Demanda'!AC61</f>
        <v/>
      </c>
      <c r="X90" s="2199"/>
      <c r="Y90" s="2304">
        <f t="shared" si="19"/>
        <v>0</v>
      </c>
      <c r="Z90" s="2316"/>
      <c r="AA90" s="2304" t="str">
        <f t="shared" si="20"/>
        <v/>
      </c>
      <c r="AB90" s="2199"/>
      <c r="AC90" s="2304" t="str">
        <f>'Estimación de la Demanda'!AA61</f>
        <v/>
      </c>
      <c r="AD90" s="2317"/>
      <c r="AE90" s="2305">
        <f t="shared" si="21"/>
        <v>0</v>
      </c>
      <c r="AF90" s="2317"/>
      <c r="AG90" s="2304" t="str">
        <f t="shared" si="22"/>
        <v/>
      </c>
      <c r="AH90" s="2317"/>
      <c r="AI90" s="411"/>
      <c r="AJ90" s="589"/>
    </row>
    <row r="91" spans="1:36">
      <c r="A91" s="1044"/>
      <c r="B91" s="595"/>
      <c r="C91" s="1151" t="str">
        <f t="shared" si="23"/>
        <v/>
      </c>
      <c r="D91" s="1153">
        <f t="shared" si="12"/>
        <v>18</v>
      </c>
      <c r="E91" s="2301" t="str">
        <f>'Estimación de la Demanda'!AT62</f>
        <v/>
      </c>
      <c r="F91" s="2199"/>
      <c r="G91" s="2301">
        <f t="shared" si="13"/>
        <v>0</v>
      </c>
      <c r="H91" s="2199"/>
      <c r="I91" s="2301" t="str">
        <f t="shared" si="14"/>
        <v/>
      </c>
      <c r="J91" s="2199"/>
      <c r="K91" s="2301" t="str">
        <f>'Estimación de la Demanda'!AO62</f>
        <v/>
      </c>
      <c r="L91" s="2199"/>
      <c r="M91" s="2301">
        <f t="shared" si="15"/>
        <v>0</v>
      </c>
      <c r="N91" s="2199"/>
      <c r="O91" s="2301" t="str">
        <f t="shared" si="16"/>
        <v/>
      </c>
      <c r="P91" s="2199"/>
      <c r="Q91" s="2301" t="str">
        <f>'Estimación de la Demanda'!AO62</f>
        <v/>
      </c>
      <c r="R91" s="2199"/>
      <c r="S91" s="2301">
        <f t="shared" si="17"/>
        <v>0</v>
      </c>
      <c r="T91" s="2199"/>
      <c r="U91" s="2301" t="str">
        <f t="shared" si="18"/>
        <v/>
      </c>
      <c r="V91" s="2199"/>
      <c r="W91" s="2304" t="str">
        <f>'Estimación de la Demanda'!AC62</f>
        <v/>
      </c>
      <c r="X91" s="2199"/>
      <c r="Y91" s="2304">
        <f t="shared" si="19"/>
        <v>0</v>
      </c>
      <c r="Z91" s="2316"/>
      <c r="AA91" s="2304" t="str">
        <f t="shared" si="20"/>
        <v/>
      </c>
      <c r="AB91" s="2199"/>
      <c r="AC91" s="2304" t="str">
        <f>'Estimación de la Demanda'!AA62</f>
        <v/>
      </c>
      <c r="AD91" s="2317"/>
      <c r="AE91" s="2305">
        <f t="shared" si="21"/>
        <v>0</v>
      </c>
      <c r="AF91" s="2317"/>
      <c r="AG91" s="2304" t="str">
        <f t="shared" si="22"/>
        <v/>
      </c>
      <c r="AH91" s="2317"/>
      <c r="AI91" s="411"/>
      <c r="AJ91" s="589"/>
    </row>
    <row r="92" spans="1:36">
      <c r="A92" s="1044"/>
      <c r="B92" s="595"/>
      <c r="C92" s="1151" t="str">
        <f t="shared" si="23"/>
        <v/>
      </c>
      <c r="D92" s="1153">
        <f t="shared" si="12"/>
        <v>19</v>
      </c>
      <c r="E92" s="2301" t="str">
        <f>'Estimación de la Demanda'!AT63</f>
        <v/>
      </c>
      <c r="F92" s="2199"/>
      <c r="G92" s="2301">
        <f t="shared" si="13"/>
        <v>0</v>
      </c>
      <c r="H92" s="2199"/>
      <c r="I92" s="2301" t="str">
        <f t="shared" si="14"/>
        <v/>
      </c>
      <c r="J92" s="2199"/>
      <c r="K92" s="2301" t="str">
        <f>'Estimación de la Demanda'!AO63</f>
        <v/>
      </c>
      <c r="L92" s="2199"/>
      <c r="M92" s="2301">
        <f t="shared" si="15"/>
        <v>0</v>
      </c>
      <c r="N92" s="2199"/>
      <c r="O92" s="2301" t="str">
        <f t="shared" si="16"/>
        <v/>
      </c>
      <c r="P92" s="2199"/>
      <c r="Q92" s="2301" t="str">
        <f>'Estimación de la Demanda'!AO63</f>
        <v/>
      </c>
      <c r="R92" s="2199"/>
      <c r="S92" s="2301">
        <f t="shared" si="17"/>
        <v>0</v>
      </c>
      <c r="T92" s="2199"/>
      <c r="U92" s="2301" t="str">
        <f t="shared" si="18"/>
        <v/>
      </c>
      <c r="V92" s="2199"/>
      <c r="W92" s="2304" t="str">
        <f>'Estimación de la Demanda'!AC63</f>
        <v/>
      </c>
      <c r="X92" s="2199"/>
      <c r="Y92" s="2304">
        <f t="shared" si="19"/>
        <v>0</v>
      </c>
      <c r="Z92" s="2316"/>
      <c r="AA92" s="2304" t="str">
        <f t="shared" si="20"/>
        <v/>
      </c>
      <c r="AB92" s="2199"/>
      <c r="AC92" s="2304" t="str">
        <f>'Estimación de la Demanda'!AA63</f>
        <v/>
      </c>
      <c r="AD92" s="2317"/>
      <c r="AE92" s="2305">
        <f t="shared" si="21"/>
        <v>0</v>
      </c>
      <c r="AF92" s="2317"/>
      <c r="AG92" s="2304" t="str">
        <f t="shared" si="22"/>
        <v/>
      </c>
      <c r="AH92" s="2317"/>
      <c r="AI92" s="411"/>
      <c r="AJ92" s="589"/>
    </row>
    <row r="93" spans="1:36">
      <c r="A93" s="1044"/>
      <c r="B93" s="595"/>
      <c r="C93" s="1151" t="str">
        <f t="shared" si="23"/>
        <v/>
      </c>
      <c r="D93" s="1153">
        <f t="shared" si="12"/>
        <v>20</v>
      </c>
      <c r="E93" s="2301" t="str">
        <f>'Estimación de la Demanda'!AT64</f>
        <v/>
      </c>
      <c r="F93" s="2199"/>
      <c r="G93" s="2301">
        <f t="shared" si="13"/>
        <v>0</v>
      </c>
      <c r="H93" s="2199"/>
      <c r="I93" s="2301" t="str">
        <f t="shared" si="14"/>
        <v/>
      </c>
      <c r="J93" s="2199"/>
      <c r="K93" s="2301" t="str">
        <f>'Estimación de la Demanda'!AO64</f>
        <v/>
      </c>
      <c r="L93" s="2199"/>
      <c r="M93" s="2301">
        <f t="shared" si="15"/>
        <v>0</v>
      </c>
      <c r="N93" s="2199"/>
      <c r="O93" s="2301" t="str">
        <f t="shared" si="16"/>
        <v/>
      </c>
      <c r="P93" s="2199"/>
      <c r="Q93" s="2301" t="str">
        <f>'Estimación de la Demanda'!AO64</f>
        <v/>
      </c>
      <c r="R93" s="2199"/>
      <c r="S93" s="2301">
        <f t="shared" si="17"/>
        <v>0</v>
      </c>
      <c r="T93" s="2199"/>
      <c r="U93" s="2301" t="str">
        <f t="shared" si="18"/>
        <v/>
      </c>
      <c r="V93" s="2199"/>
      <c r="W93" s="2304" t="str">
        <f>'Estimación de la Demanda'!AC64</f>
        <v/>
      </c>
      <c r="X93" s="2199"/>
      <c r="Y93" s="2304">
        <f t="shared" si="19"/>
        <v>0</v>
      </c>
      <c r="Z93" s="2316"/>
      <c r="AA93" s="2304" t="str">
        <f t="shared" si="20"/>
        <v/>
      </c>
      <c r="AB93" s="2199"/>
      <c r="AC93" s="2304" t="str">
        <f>'Estimación de la Demanda'!AA64</f>
        <v/>
      </c>
      <c r="AD93" s="2317"/>
      <c r="AE93" s="2305">
        <f t="shared" si="21"/>
        <v>0</v>
      </c>
      <c r="AF93" s="2317"/>
      <c r="AG93" s="2304" t="str">
        <f t="shared" si="22"/>
        <v/>
      </c>
      <c r="AH93" s="2317"/>
      <c r="AI93" s="411"/>
      <c r="AJ93" s="589"/>
    </row>
    <row r="94" spans="1:36">
      <c r="A94" s="590"/>
      <c r="B94" s="591"/>
      <c r="C94" s="424"/>
      <c r="D94" s="605"/>
      <c r="E94" s="424"/>
      <c r="F94" s="424"/>
      <c r="G94" s="424"/>
      <c r="H94" s="424"/>
      <c r="I94" s="424"/>
      <c r="J94" s="424"/>
      <c r="K94" s="424"/>
      <c r="L94" s="424"/>
      <c r="M94" s="424"/>
      <c r="N94" s="424"/>
      <c r="O94" s="424"/>
      <c r="P94" s="424"/>
      <c r="Q94" s="424"/>
      <c r="R94" s="424"/>
      <c r="S94" s="424"/>
      <c r="T94" s="424"/>
      <c r="U94" s="424"/>
      <c r="V94" s="424"/>
      <c r="W94" s="2306"/>
      <c r="X94" s="2307"/>
      <c r="Y94" s="424"/>
      <c r="Z94" s="424"/>
      <c r="AA94" s="424"/>
      <c r="AB94" s="424"/>
      <c r="AC94" s="2306"/>
      <c r="AD94" s="2307"/>
      <c r="AE94" s="424"/>
      <c r="AF94" s="424"/>
      <c r="AG94" s="2306"/>
      <c r="AH94" s="2307"/>
      <c r="AI94" s="466"/>
      <c r="AJ94" s="592"/>
    </row>
    <row r="95" spans="1:36">
      <c r="A95" s="590"/>
      <c r="B95" s="591"/>
      <c r="C95" s="564" t="s">
        <v>437</v>
      </c>
      <c r="D95" s="614"/>
      <c r="E95" s="518"/>
      <c r="F95" s="518"/>
      <c r="G95" s="518"/>
      <c r="H95" s="518"/>
      <c r="I95" s="518"/>
      <c r="J95" s="518"/>
      <c r="K95" s="518"/>
      <c r="L95" s="518"/>
      <c r="M95" s="518"/>
      <c r="N95" s="518"/>
      <c r="O95" s="518"/>
      <c r="P95" s="518"/>
      <c r="Q95" s="424"/>
      <c r="R95" s="424"/>
      <c r="S95" s="424"/>
      <c r="T95" s="424"/>
      <c r="U95" s="424"/>
      <c r="V95" s="424"/>
      <c r="W95" s="2306"/>
      <c r="X95" s="2307"/>
      <c r="Y95" s="424"/>
      <c r="Z95" s="424"/>
      <c r="AA95" s="424"/>
      <c r="AB95" s="424"/>
      <c r="AC95" s="2308"/>
      <c r="AD95" s="2309"/>
      <c r="AE95" s="518"/>
      <c r="AF95" s="518"/>
      <c r="AG95" s="518"/>
      <c r="AH95" s="518"/>
      <c r="AI95" s="466"/>
      <c r="AJ95" s="592"/>
    </row>
    <row r="96" spans="1:36">
      <c r="A96" s="590"/>
      <c r="B96" s="591"/>
      <c r="C96" s="602"/>
      <c r="D96" s="603"/>
      <c r="E96" s="602"/>
      <c r="F96" s="602"/>
      <c r="G96" s="602"/>
      <c r="H96" s="602"/>
      <c r="I96" s="602"/>
      <c r="J96" s="602"/>
      <c r="K96" s="602"/>
      <c r="L96" s="602"/>
      <c r="M96" s="602"/>
      <c r="N96" s="602"/>
      <c r="O96" s="602"/>
      <c r="P96" s="602"/>
      <c r="Q96" s="424"/>
      <c r="R96" s="424"/>
      <c r="S96" s="424"/>
      <c r="T96" s="424"/>
      <c r="U96" s="424"/>
      <c r="V96" s="424"/>
      <c r="W96" s="2306"/>
      <c r="X96" s="2307"/>
      <c r="Y96" s="424"/>
      <c r="Z96" s="424"/>
      <c r="AA96" s="424"/>
      <c r="AB96" s="424"/>
      <c r="AC96" s="2308"/>
      <c r="AD96" s="2309"/>
      <c r="AE96" s="518"/>
      <c r="AF96" s="518"/>
      <c r="AG96" s="518"/>
      <c r="AH96" s="518"/>
      <c r="AI96" s="466"/>
      <c r="AJ96" s="592"/>
    </row>
    <row r="97" spans="1:36">
      <c r="A97" s="590"/>
      <c r="B97" s="591"/>
      <c r="C97" s="2318" t="s">
        <v>44</v>
      </c>
      <c r="D97" s="2210"/>
      <c r="E97" s="2310" t="s">
        <v>438</v>
      </c>
      <c r="F97" s="2311"/>
      <c r="G97" s="2311"/>
      <c r="H97" s="2311"/>
      <c r="I97" s="2311"/>
      <c r="J97" s="2312"/>
      <c r="K97" s="2310" t="s">
        <v>439</v>
      </c>
      <c r="L97" s="2311"/>
      <c r="M97" s="2311"/>
      <c r="N97" s="2311"/>
      <c r="O97" s="2311"/>
      <c r="P97" s="2312"/>
      <c r="Q97" s="2310" t="s">
        <v>440</v>
      </c>
      <c r="R97" s="2311"/>
      <c r="S97" s="2311"/>
      <c r="T97" s="2311"/>
      <c r="U97" s="2311"/>
      <c r="V97" s="2312"/>
      <c r="W97" s="2310" t="s">
        <v>427</v>
      </c>
      <c r="X97" s="2311"/>
      <c r="Y97" s="2311"/>
      <c r="Z97" s="2311"/>
      <c r="AA97" s="2311"/>
      <c r="AB97" s="2312"/>
      <c r="AC97" s="2310" t="s">
        <v>419</v>
      </c>
      <c r="AD97" s="2311"/>
      <c r="AE97" s="2311"/>
      <c r="AF97" s="2311"/>
      <c r="AG97" s="2311"/>
      <c r="AH97" s="2312"/>
      <c r="AI97" s="466"/>
      <c r="AJ97" s="592"/>
    </row>
    <row r="98" spans="1:36">
      <c r="A98" s="590"/>
      <c r="B98" s="591"/>
      <c r="C98" s="2211"/>
      <c r="D98" s="2212"/>
      <c r="E98" s="2313"/>
      <c r="F98" s="2314"/>
      <c r="G98" s="2314"/>
      <c r="H98" s="2314"/>
      <c r="I98" s="2314"/>
      <c r="J98" s="2315"/>
      <c r="K98" s="2313"/>
      <c r="L98" s="2314"/>
      <c r="M98" s="2314"/>
      <c r="N98" s="2314"/>
      <c r="O98" s="2314"/>
      <c r="P98" s="2315"/>
      <c r="Q98" s="2313"/>
      <c r="R98" s="2314"/>
      <c r="S98" s="2314"/>
      <c r="T98" s="2314"/>
      <c r="U98" s="2314"/>
      <c r="V98" s="2315"/>
      <c r="W98" s="2313"/>
      <c r="X98" s="2314"/>
      <c r="Y98" s="2314"/>
      <c r="Z98" s="2314"/>
      <c r="AA98" s="2314"/>
      <c r="AB98" s="2315"/>
      <c r="AC98" s="2313"/>
      <c r="AD98" s="2314"/>
      <c r="AE98" s="2314"/>
      <c r="AF98" s="2314"/>
      <c r="AG98" s="2314"/>
      <c r="AH98" s="2315"/>
      <c r="AI98" s="466"/>
      <c r="AJ98" s="592"/>
    </row>
    <row r="99" spans="1:36">
      <c r="A99" s="590"/>
      <c r="B99" s="591"/>
      <c r="C99" s="2211"/>
      <c r="D99" s="2212"/>
      <c r="E99" s="2310" t="s">
        <v>432</v>
      </c>
      <c r="F99" s="2312"/>
      <c r="G99" s="2310" t="s">
        <v>433</v>
      </c>
      <c r="H99" s="2312"/>
      <c r="I99" s="2310" t="s">
        <v>434</v>
      </c>
      <c r="J99" s="2312"/>
      <c r="K99" s="2310" t="s">
        <v>432</v>
      </c>
      <c r="L99" s="2312"/>
      <c r="M99" s="2310" t="s">
        <v>433</v>
      </c>
      <c r="N99" s="2312"/>
      <c r="O99" s="2310" t="s">
        <v>434</v>
      </c>
      <c r="P99" s="2312"/>
      <c r="Q99" s="2310" t="s">
        <v>432</v>
      </c>
      <c r="R99" s="2312"/>
      <c r="S99" s="2310" t="s">
        <v>433</v>
      </c>
      <c r="T99" s="2312"/>
      <c r="U99" s="2310" t="s">
        <v>434</v>
      </c>
      <c r="V99" s="2312"/>
      <c r="W99" s="2310" t="s">
        <v>432</v>
      </c>
      <c r="X99" s="2312"/>
      <c r="Y99" s="2310" t="s">
        <v>433</v>
      </c>
      <c r="Z99" s="2312"/>
      <c r="AA99" s="2310" t="s">
        <v>434</v>
      </c>
      <c r="AB99" s="2312"/>
      <c r="AC99" s="2310" t="s">
        <v>432</v>
      </c>
      <c r="AD99" s="2312"/>
      <c r="AE99" s="2310" t="s">
        <v>433</v>
      </c>
      <c r="AF99" s="2312"/>
      <c r="AG99" s="2310" t="s">
        <v>434</v>
      </c>
      <c r="AH99" s="2312"/>
      <c r="AI99" s="466"/>
      <c r="AJ99" s="592"/>
    </row>
    <row r="100" spans="1:36">
      <c r="A100" s="590"/>
      <c r="B100" s="591"/>
      <c r="C100" s="2213"/>
      <c r="D100" s="2214"/>
      <c r="E100" s="2313"/>
      <c r="F100" s="2315"/>
      <c r="G100" s="2313"/>
      <c r="H100" s="2315"/>
      <c r="I100" s="2313"/>
      <c r="J100" s="2315"/>
      <c r="K100" s="2313"/>
      <c r="L100" s="2315"/>
      <c r="M100" s="2313"/>
      <c r="N100" s="2315"/>
      <c r="O100" s="2313"/>
      <c r="P100" s="2315"/>
      <c r="Q100" s="2313"/>
      <c r="R100" s="2315"/>
      <c r="S100" s="2313"/>
      <c r="T100" s="2315"/>
      <c r="U100" s="2313"/>
      <c r="V100" s="2315"/>
      <c r="W100" s="2313"/>
      <c r="X100" s="2315"/>
      <c r="Y100" s="2313"/>
      <c r="Z100" s="2315"/>
      <c r="AA100" s="2313"/>
      <c r="AB100" s="2315"/>
      <c r="AC100" s="2313"/>
      <c r="AD100" s="2315"/>
      <c r="AE100" s="2313"/>
      <c r="AF100" s="2315"/>
      <c r="AG100" s="2313"/>
      <c r="AH100" s="2315"/>
      <c r="AI100" s="466"/>
      <c r="AJ100" s="592"/>
    </row>
    <row r="101" spans="1:36">
      <c r="A101" s="590"/>
      <c r="B101" s="591"/>
      <c r="C101" s="1155" t="str">
        <f>+C46</f>
        <v/>
      </c>
      <c r="D101" s="1153">
        <f>D73</f>
        <v>0</v>
      </c>
      <c r="E101" s="2301" t="str">
        <f>'Estimación de la Demanda'!Y72</f>
        <v/>
      </c>
      <c r="F101" s="2199"/>
      <c r="G101" s="2301">
        <f t="shared" ref="G101:G121" si="24">$J$27</f>
        <v>0</v>
      </c>
      <c r="H101" s="2199"/>
      <c r="I101" s="2301" t="str">
        <f>IFERROR(G101-E101,"")</f>
        <v/>
      </c>
      <c r="J101" s="2199"/>
      <c r="K101" s="2304" t="str">
        <f>'Estimación de la Demanda'!N72</f>
        <v/>
      </c>
      <c r="L101" s="2199"/>
      <c r="M101" s="2305">
        <f>$J$28</f>
        <v>0</v>
      </c>
      <c r="N101" s="2199"/>
      <c r="O101" s="2304" t="str">
        <f>IFERROR(M101-K101,"")</f>
        <v/>
      </c>
      <c r="P101" s="2199"/>
      <c r="Q101" s="2301" t="str">
        <f>'Estimación de la Demanda'!Z72</f>
        <v/>
      </c>
      <c r="R101" s="2199"/>
      <c r="S101" s="2301">
        <f>$J$29</f>
        <v>0</v>
      </c>
      <c r="T101" s="2199"/>
      <c r="U101" s="2301" t="str">
        <f>IFERROR(S101-Q101,"")</f>
        <v/>
      </c>
      <c r="V101" s="2199"/>
      <c r="W101" s="2301" t="str">
        <f>'Estimación de la Demanda'!Y72</f>
        <v/>
      </c>
      <c r="X101" s="2199"/>
      <c r="Y101" s="2301">
        <f>$J$30</f>
        <v>0</v>
      </c>
      <c r="Z101" s="2199"/>
      <c r="AA101" s="2301" t="str">
        <f>IFERROR(Y101-W101,"")</f>
        <v/>
      </c>
      <c r="AB101" s="2199"/>
      <c r="AC101" s="2302" t="str">
        <f>IFERROR('Estimación de la Demanda'!U72*'Estimación de la Demanda'!$J$27,"")</f>
        <v/>
      </c>
      <c r="AD101" s="2303"/>
      <c r="AE101" s="2302">
        <f>$J$31</f>
        <v>0</v>
      </c>
      <c r="AF101" s="2303"/>
      <c r="AG101" s="2302" t="str">
        <f>IFERROR(AE101-AC101,"")</f>
        <v/>
      </c>
      <c r="AH101" s="2303"/>
      <c r="AI101" s="466"/>
      <c r="AJ101" s="592"/>
    </row>
    <row r="102" spans="1:36">
      <c r="A102" s="590"/>
      <c r="B102" s="591"/>
      <c r="C102" s="1151" t="str">
        <f>IFERROR(C101+1,"")</f>
        <v/>
      </c>
      <c r="D102" s="1153">
        <f t="shared" ref="D102:D121" si="25">D74</f>
        <v>1</v>
      </c>
      <c r="E102" s="2301" t="str">
        <f>'Estimación de la Demanda'!Y73</f>
        <v/>
      </c>
      <c r="F102" s="2199"/>
      <c r="G102" s="2301">
        <f t="shared" si="24"/>
        <v>0</v>
      </c>
      <c r="H102" s="2199"/>
      <c r="I102" s="2301" t="str">
        <f t="shared" ref="I102:I121" si="26">IFERROR(G102-E102,"")</f>
        <v/>
      </c>
      <c r="J102" s="2199"/>
      <c r="K102" s="2304" t="str">
        <f>'Estimación de la Demanda'!N73</f>
        <v/>
      </c>
      <c r="L102" s="2199"/>
      <c r="M102" s="2305">
        <f t="shared" ref="M102:M121" si="27">$J$28</f>
        <v>0</v>
      </c>
      <c r="N102" s="2199"/>
      <c r="O102" s="2304" t="str">
        <f t="shared" ref="O102:O121" si="28">IFERROR(M102-K102,"")</f>
        <v/>
      </c>
      <c r="P102" s="2199"/>
      <c r="Q102" s="2301" t="str">
        <f>'Estimación de la Demanda'!Z73</f>
        <v/>
      </c>
      <c r="R102" s="2199"/>
      <c r="S102" s="2301">
        <f t="shared" ref="S102:S121" si="29">$J$29</f>
        <v>0</v>
      </c>
      <c r="T102" s="2199"/>
      <c r="U102" s="2301" t="str">
        <f t="shared" ref="U102:U121" si="30">IFERROR(S102-Q102,"")</f>
        <v/>
      </c>
      <c r="V102" s="2199"/>
      <c r="W102" s="2301" t="str">
        <f>'Estimación de la Demanda'!Y73</f>
        <v/>
      </c>
      <c r="X102" s="2199"/>
      <c r="Y102" s="2301">
        <f t="shared" ref="Y102:Y121" si="31">$J$30</f>
        <v>0</v>
      </c>
      <c r="Z102" s="2199"/>
      <c r="AA102" s="2301" t="str">
        <f t="shared" ref="AA102:AA121" si="32">IFERROR(Y102-W102,"")</f>
        <v/>
      </c>
      <c r="AB102" s="2199"/>
      <c r="AC102" s="2302" t="str">
        <f>IFERROR('Estimación de la Demanda'!U73*'Estimación de la Demanda'!$J$27,"")</f>
        <v/>
      </c>
      <c r="AD102" s="2303"/>
      <c r="AE102" s="2302">
        <f t="shared" ref="AE102:AE121" si="33">$J$31</f>
        <v>0</v>
      </c>
      <c r="AF102" s="2303"/>
      <c r="AG102" s="2302" t="str">
        <f t="shared" ref="AG102:AG121" si="34">IFERROR(AE102-AC102,"")</f>
        <v/>
      </c>
      <c r="AH102" s="2303"/>
      <c r="AI102" s="466"/>
      <c r="AJ102" s="592"/>
    </row>
    <row r="103" spans="1:36">
      <c r="A103" s="590"/>
      <c r="B103" s="591"/>
      <c r="C103" s="1151" t="str">
        <f t="shared" ref="C103:C121" si="35">IFERROR(C102+1,"")</f>
        <v/>
      </c>
      <c r="D103" s="1153">
        <f t="shared" si="25"/>
        <v>2</v>
      </c>
      <c r="E103" s="2301" t="str">
        <f>'Estimación de la Demanda'!Y74</f>
        <v/>
      </c>
      <c r="F103" s="2199"/>
      <c r="G103" s="2301">
        <f t="shared" si="24"/>
        <v>0</v>
      </c>
      <c r="H103" s="2199"/>
      <c r="I103" s="2301" t="str">
        <f t="shared" si="26"/>
        <v/>
      </c>
      <c r="J103" s="2199"/>
      <c r="K103" s="2304" t="str">
        <f>'Estimación de la Demanda'!N74</f>
        <v/>
      </c>
      <c r="L103" s="2199"/>
      <c r="M103" s="2305">
        <f t="shared" si="27"/>
        <v>0</v>
      </c>
      <c r="N103" s="2199"/>
      <c r="O103" s="2304" t="str">
        <f t="shared" si="28"/>
        <v/>
      </c>
      <c r="P103" s="2199"/>
      <c r="Q103" s="2301" t="str">
        <f>'Estimación de la Demanda'!Z74</f>
        <v/>
      </c>
      <c r="R103" s="2199"/>
      <c r="S103" s="2301">
        <f t="shared" si="29"/>
        <v>0</v>
      </c>
      <c r="T103" s="2199"/>
      <c r="U103" s="2301" t="str">
        <f t="shared" si="30"/>
        <v/>
      </c>
      <c r="V103" s="2199"/>
      <c r="W103" s="2301" t="str">
        <f>'Estimación de la Demanda'!Y74</f>
        <v/>
      </c>
      <c r="X103" s="2199"/>
      <c r="Y103" s="2301">
        <f t="shared" si="31"/>
        <v>0</v>
      </c>
      <c r="Z103" s="2199"/>
      <c r="AA103" s="2301" t="str">
        <f t="shared" si="32"/>
        <v/>
      </c>
      <c r="AB103" s="2199"/>
      <c r="AC103" s="2302" t="str">
        <f>IFERROR('Estimación de la Demanda'!U74*'Estimación de la Demanda'!$J$27,"")</f>
        <v/>
      </c>
      <c r="AD103" s="2303"/>
      <c r="AE103" s="2302">
        <f t="shared" si="33"/>
        <v>0</v>
      </c>
      <c r="AF103" s="2303"/>
      <c r="AG103" s="2302" t="str">
        <f t="shared" si="34"/>
        <v/>
      </c>
      <c r="AH103" s="2303"/>
      <c r="AI103" s="466"/>
      <c r="AJ103" s="592"/>
    </row>
    <row r="104" spans="1:36">
      <c r="A104" s="590"/>
      <c r="B104" s="591"/>
      <c r="C104" s="1151" t="str">
        <f t="shared" si="35"/>
        <v/>
      </c>
      <c r="D104" s="1153">
        <f t="shared" si="25"/>
        <v>3</v>
      </c>
      <c r="E104" s="2301" t="str">
        <f>'Estimación de la Demanda'!Y75</f>
        <v/>
      </c>
      <c r="F104" s="2199"/>
      <c r="G104" s="2301">
        <f t="shared" si="24"/>
        <v>0</v>
      </c>
      <c r="H104" s="2199"/>
      <c r="I104" s="2301" t="str">
        <f t="shared" si="26"/>
        <v/>
      </c>
      <c r="J104" s="2199"/>
      <c r="K104" s="2304" t="str">
        <f>'Estimación de la Demanda'!N75</f>
        <v/>
      </c>
      <c r="L104" s="2199"/>
      <c r="M104" s="2305">
        <f t="shared" si="27"/>
        <v>0</v>
      </c>
      <c r="N104" s="2199"/>
      <c r="O104" s="2304" t="str">
        <f t="shared" si="28"/>
        <v/>
      </c>
      <c r="P104" s="2199"/>
      <c r="Q104" s="2301" t="str">
        <f>'Estimación de la Demanda'!Z75</f>
        <v/>
      </c>
      <c r="R104" s="2199"/>
      <c r="S104" s="2301">
        <f t="shared" si="29"/>
        <v>0</v>
      </c>
      <c r="T104" s="2199"/>
      <c r="U104" s="2301" t="str">
        <f t="shared" si="30"/>
        <v/>
      </c>
      <c r="V104" s="2199"/>
      <c r="W104" s="2301" t="str">
        <f>'Estimación de la Demanda'!Y75</f>
        <v/>
      </c>
      <c r="X104" s="2199"/>
      <c r="Y104" s="2301">
        <f t="shared" si="31"/>
        <v>0</v>
      </c>
      <c r="Z104" s="2199"/>
      <c r="AA104" s="2301" t="str">
        <f t="shared" si="32"/>
        <v/>
      </c>
      <c r="AB104" s="2199"/>
      <c r="AC104" s="2302" t="str">
        <f>IFERROR('Estimación de la Demanda'!U75*'Estimación de la Demanda'!$J$27,"")</f>
        <v/>
      </c>
      <c r="AD104" s="2303"/>
      <c r="AE104" s="2302">
        <f t="shared" si="33"/>
        <v>0</v>
      </c>
      <c r="AF104" s="2303"/>
      <c r="AG104" s="2302" t="str">
        <f t="shared" si="34"/>
        <v/>
      </c>
      <c r="AH104" s="2303"/>
      <c r="AI104" s="466"/>
      <c r="AJ104" s="592"/>
    </row>
    <row r="105" spans="1:36">
      <c r="A105" s="590"/>
      <c r="B105" s="591"/>
      <c r="C105" s="1151" t="str">
        <f t="shared" si="35"/>
        <v/>
      </c>
      <c r="D105" s="1153">
        <f t="shared" si="25"/>
        <v>4</v>
      </c>
      <c r="E105" s="2301" t="str">
        <f>'Estimación de la Demanda'!Y76</f>
        <v/>
      </c>
      <c r="F105" s="2199"/>
      <c r="G105" s="2301">
        <f t="shared" si="24"/>
        <v>0</v>
      </c>
      <c r="H105" s="2199"/>
      <c r="I105" s="2301" t="str">
        <f t="shared" si="26"/>
        <v/>
      </c>
      <c r="J105" s="2199"/>
      <c r="K105" s="2304" t="str">
        <f>'Estimación de la Demanda'!N76</f>
        <v/>
      </c>
      <c r="L105" s="2199"/>
      <c r="M105" s="2305">
        <f t="shared" si="27"/>
        <v>0</v>
      </c>
      <c r="N105" s="2199"/>
      <c r="O105" s="2304" t="str">
        <f t="shared" si="28"/>
        <v/>
      </c>
      <c r="P105" s="2199"/>
      <c r="Q105" s="2301" t="str">
        <f>'Estimación de la Demanda'!Z76</f>
        <v/>
      </c>
      <c r="R105" s="2199"/>
      <c r="S105" s="2301">
        <f t="shared" si="29"/>
        <v>0</v>
      </c>
      <c r="T105" s="2199"/>
      <c r="U105" s="2301" t="str">
        <f t="shared" si="30"/>
        <v/>
      </c>
      <c r="V105" s="2199"/>
      <c r="W105" s="2301" t="str">
        <f>'Estimación de la Demanda'!Y76</f>
        <v/>
      </c>
      <c r="X105" s="2199"/>
      <c r="Y105" s="2301">
        <f t="shared" si="31"/>
        <v>0</v>
      </c>
      <c r="Z105" s="2199"/>
      <c r="AA105" s="2301" t="str">
        <f t="shared" si="32"/>
        <v/>
      </c>
      <c r="AB105" s="2199"/>
      <c r="AC105" s="2302" t="str">
        <f>IFERROR('Estimación de la Demanda'!U76*'Estimación de la Demanda'!$J$27,"")</f>
        <v/>
      </c>
      <c r="AD105" s="2303"/>
      <c r="AE105" s="2302">
        <f t="shared" si="33"/>
        <v>0</v>
      </c>
      <c r="AF105" s="2303"/>
      <c r="AG105" s="2302" t="str">
        <f t="shared" si="34"/>
        <v/>
      </c>
      <c r="AH105" s="2303"/>
      <c r="AI105" s="466"/>
      <c r="AJ105" s="592"/>
    </row>
    <row r="106" spans="1:36">
      <c r="A106" s="590"/>
      <c r="B106" s="591"/>
      <c r="C106" s="1151" t="str">
        <f t="shared" si="35"/>
        <v/>
      </c>
      <c r="D106" s="1153">
        <f t="shared" si="25"/>
        <v>5</v>
      </c>
      <c r="E106" s="2301" t="str">
        <f>'Estimación de la Demanda'!Y77</f>
        <v/>
      </c>
      <c r="F106" s="2199"/>
      <c r="G106" s="2301">
        <f t="shared" si="24"/>
        <v>0</v>
      </c>
      <c r="H106" s="2199"/>
      <c r="I106" s="2301" t="str">
        <f t="shared" si="26"/>
        <v/>
      </c>
      <c r="J106" s="2199"/>
      <c r="K106" s="2304" t="str">
        <f>'Estimación de la Demanda'!N77</f>
        <v/>
      </c>
      <c r="L106" s="2199"/>
      <c r="M106" s="2305">
        <f t="shared" si="27"/>
        <v>0</v>
      </c>
      <c r="N106" s="2199"/>
      <c r="O106" s="2304" t="str">
        <f t="shared" si="28"/>
        <v/>
      </c>
      <c r="P106" s="2199"/>
      <c r="Q106" s="2301" t="str">
        <f>'Estimación de la Demanda'!Z77</f>
        <v/>
      </c>
      <c r="R106" s="2199"/>
      <c r="S106" s="2301">
        <f t="shared" si="29"/>
        <v>0</v>
      </c>
      <c r="T106" s="2199"/>
      <c r="U106" s="2301" t="str">
        <f t="shared" si="30"/>
        <v/>
      </c>
      <c r="V106" s="2199"/>
      <c r="W106" s="2301" t="str">
        <f>'Estimación de la Demanda'!Y77</f>
        <v/>
      </c>
      <c r="X106" s="2199"/>
      <c r="Y106" s="2301">
        <f t="shared" si="31"/>
        <v>0</v>
      </c>
      <c r="Z106" s="2199"/>
      <c r="AA106" s="2301" t="str">
        <f t="shared" si="32"/>
        <v/>
      </c>
      <c r="AB106" s="2199"/>
      <c r="AC106" s="2302" t="str">
        <f>IFERROR('Estimación de la Demanda'!U77*'Estimación de la Demanda'!$J$27,"")</f>
        <v/>
      </c>
      <c r="AD106" s="2303"/>
      <c r="AE106" s="2302">
        <f t="shared" si="33"/>
        <v>0</v>
      </c>
      <c r="AF106" s="2303"/>
      <c r="AG106" s="2302" t="str">
        <f t="shared" si="34"/>
        <v/>
      </c>
      <c r="AH106" s="2303"/>
      <c r="AI106" s="466"/>
      <c r="AJ106" s="592"/>
    </row>
    <row r="107" spans="1:36">
      <c r="A107" s="590"/>
      <c r="B107" s="591"/>
      <c r="C107" s="1151" t="str">
        <f t="shared" si="35"/>
        <v/>
      </c>
      <c r="D107" s="1153">
        <f t="shared" si="25"/>
        <v>6</v>
      </c>
      <c r="E107" s="2301" t="str">
        <f>'Estimación de la Demanda'!Y78</f>
        <v/>
      </c>
      <c r="F107" s="2199"/>
      <c r="G107" s="2301">
        <f t="shared" si="24"/>
        <v>0</v>
      </c>
      <c r="H107" s="2199"/>
      <c r="I107" s="2301" t="str">
        <f t="shared" si="26"/>
        <v/>
      </c>
      <c r="J107" s="2199"/>
      <c r="K107" s="2304" t="str">
        <f>'Estimación de la Demanda'!N78</f>
        <v/>
      </c>
      <c r="L107" s="2199"/>
      <c r="M107" s="2305">
        <f t="shared" si="27"/>
        <v>0</v>
      </c>
      <c r="N107" s="2199"/>
      <c r="O107" s="2304" t="str">
        <f t="shared" si="28"/>
        <v/>
      </c>
      <c r="P107" s="2199"/>
      <c r="Q107" s="2301" t="str">
        <f>'Estimación de la Demanda'!Z78</f>
        <v/>
      </c>
      <c r="R107" s="2199"/>
      <c r="S107" s="2301">
        <f t="shared" si="29"/>
        <v>0</v>
      </c>
      <c r="T107" s="2199"/>
      <c r="U107" s="2301" t="str">
        <f t="shared" si="30"/>
        <v/>
      </c>
      <c r="V107" s="2199"/>
      <c r="W107" s="2301" t="str">
        <f>'Estimación de la Demanda'!Y78</f>
        <v/>
      </c>
      <c r="X107" s="2199"/>
      <c r="Y107" s="2301">
        <f t="shared" si="31"/>
        <v>0</v>
      </c>
      <c r="Z107" s="2199"/>
      <c r="AA107" s="2301" t="str">
        <f t="shared" si="32"/>
        <v/>
      </c>
      <c r="AB107" s="2199"/>
      <c r="AC107" s="2302" t="str">
        <f>IFERROR('Estimación de la Demanda'!U78*'Estimación de la Demanda'!$J$27,"")</f>
        <v/>
      </c>
      <c r="AD107" s="2303"/>
      <c r="AE107" s="2302">
        <f t="shared" si="33"/>
        <v>0</v>
      </c>
      <c r="AF107" s="2303"/>
      <c r="AG107" s="2302" t="str">
        <f t="shared" si="34"/>
        <v/>
      </c>
      <c r="AH107" s="2303"/>
      <c r="AI107" s="466"/>
      <c r="AJ107" s="592"/>
    </row>
    <row r="108" spans="1:36">
      <c r="A108" s="590"/>
      <c r="B108" s="591"/>
      <c r="C108" s="1151" t="str">
        <f t="shared" si="35"/>
        <v/>
      </c>
      <c r="D108" s="1153">
        <f t="shared" si="25"/>
        <v>7</v>
      </c>
      <c r="E108" s="2301" t="str">
        <f>'Estimación de la Demanda'!Y79</f>
        <v/>
      </c>
      <c r="F108" s="2199"/>
      <c r="G108" s="2301">
        <f t="shared" si="24"/>
        <v>0</v>
      </c>
      <c r="H108" s="2199"/>
      <c r="I108" s="2301" t="str">
        <f t="shared" si="26"/>
        <v/>
      </c>
      <c r="J108" s="2199"/>
      <c r="K108" s="2304" t="str">
        <f>'Estimación de la Demanda'!N79</f>
        <v/>
      </c>
      <c r="L108" s="2199"/>
      <c r="M108" s="2305">
        <f t="shared" si="27"/>
        <v>0</v>
      </c>
      <c r="N108" s="2199"/>
      <c r="O108" s="2304" t="str">
        <f t="shared" si="28"/>
        <v/>
      </c>
      <c r="P108" s="2199"/>
      <c r="Q108" s="2301" t="str">
        <f>'Estimación de la Demanda'!Z79</f>
        <v/>
      </c>
      <c r="R108" s="2199"/>
      <c r="S108" s="2301">
        <f t="shared" si="29"/>
        <v>0</v>
      </c>
      <c r="T108" s="2199"/>
      <c r="U108" s="2301" t="str">
        <f t="shared" si="30"/>
        <v/>
      </c>
      <c r="V108" s="2199"/>
      <c r="W108" s="2301" t="str">
        <f>'Estimación de la Demanda'!Y79</f>
        <v/>
      </c>
      <c r="X108" s="2199"/>
      <c r="Y108" s="2301">
        <f t="shared" si="31"/>
        <v>0</v>
      </c>
      <c r="Z108" s="2199"/>
      <c r="AA108" s="2301" t="str">
        <f t="shared" si="32"/>
        <v/>
      </c>
      <c r="AB108" s="2199"/>
      <c r="AC108" s="2302" t="str">
        <f>IFERROR('Estimación de la Demanda'!U79*'Estimación de la Demanda'!$J$27,"")</f>
        <v/>
      </c>
      <c r="AD108" s="2303"/>
      <c r="AE108" s="2302">
        <f t="shared" si="33"/>
        <v>0</v>
      </c>
      <c r="AF108" s="2303"/>
      <c r="AG108" s="2302" t="str">
        <f t="shared" si="34"/>
        <v/>
      </c>
      <c r="AH108" s="2303"/>
      <c r="AI108" s="466"/>
      <c r="AJ108" s="592"/>
    </row>
    <row r="109" spans="1:36">
      <c r="A109" s="590"/>
      <c r="B109" s="591"/>
      <c r="C109" s="1151" t="str">
        <f t="shared" si="35"/>
        <v/>
      </c>
      <c r="D109" s="1153">
        <f t="shared" si="25"/>
        <v>8</v>
      </c>
      <c r="E109" s="2301" t="str">
        <f>'Estimación de la Demanda'!Y80</f>
        <v/>
      </c>
      <c r="F109" s="2199"/>
      <c r="G109" s="2301">
        <f t="shared" si="24"/>
        <v>0</v>
      </c>
      <c r="H109" s="2199"/>
      <c r="I109" s="2301" t="str">
        <f t="shared" si="26"/>
        <v/>
      </c>
      <c r="J109" s="2199"/>
      <c r="K109" s="2304" t="str">
        <f>'Estimación de la Demanda'!N80</f>
        <v/>
      </c>
      <c r="L109" s="2199"/>
      <c r="M109" s="2305">
        <f t="shared" si="27"/>
        <v>0</v>
      </c>
      <c r="N109" s="2199"/>
      <c r="O109" s="2304" t="str">
        <f t="shared" si="28"/>
        <v/>
      </c>
      <c r="P109" s="2199"/>
      <c r="Q109" s="2301" t="str">
        <f>'Estimación de la Demanda'!Z80</f>
        <v/>
      </c>
      <c r="R109" s="2199"/>
      <c r="S109" s="2301">
        <f t="shared" si="29"/>
        <v>0</v>
      </c>
      <c r="T109" s="2199"/>
      <c r="U109" s="2301" t="str">
        <f t="shared" si="30"/>
        <v/>
      </c>
      <c r="V109" s="2199"/>
      <c r="W109" s="2301" t="str">
        <f>'Estimación de la Demanda'!Y80</f>
        <v/>
      </c>
      <c r="X109" s="2199"/>
      <c r="Y109" s="2301">
        <f t="shared" si="31"/>
        <v>0</v>
      </c>
      <c r="Z109" s="2199"/>
      <c r="AA109" s="2301" t="str">
        <f t="shared" si="32"/>
        <v/>
      </c>
      <c r="AB109" s="2199"/>
      <c r="AC109" s="2302" t="str">
        <f>IFERROR('Estimación de la Demanda'!U80*'Estimación de la Demanda'!$J$27,"")</f>
        <v/>
      </c>
      <c r="AD109" s="2303"/>
      <c r="AE109" s="2302">
        <f t="shared" si="33"/>
        <v>0</v>
      </c>
      <c r="AF109" s="2303"/>
      <c r="AG109" s="2302" t="str">
        <f t="shared" si="34"/>
        <v/>
      </c>
      <c r="AH109" s="2303"/>
      <c r="AI109" s="466"/>
      <c r="AJ109" s="592"/>
    </row>
    <row r="110" spans="1:36">
      <c r="A110" s="590"/>
      <c r="B110" s="591"/>
      <c r="C110" s="1151" t="str">
        <f t="shared" si="35"/>
        <v/>
      </c>
      <c r="D110" s="1153">
        <f t="shared" si="25"/>
        <v>9</v>
      </c>
      <c r="E110" s="2301" t="str">
        <f>'Estimación de la Demanda'!Y81</f>
        <v/>
      </c>
      <c r="F110" s="2199"/>
      <c r="G110" s="2301">
        <f t="shared" si="24"/>
        <v>0</v>
      </c>
      <c r="H110" s="2199"/>
      <c r="I110" s="2301" t="str">
        <f t="shared" si="26"/>
        <v/>
      </c>
      <c r="J110" s="2199"/>
      <c r="K110" s="2304" t="str">
        <f>'Estimación de la Demanda'!N81</f>
        <v/>
      </c>
      <c r="L110" s="2199"/>
      <c r="M110" s="2305">
        <f t="shared" si="27"/>
        <v>0</v>
      </c>
      <c r="N110" s="2199"/>
      <c r="O110" s="2304" t="str">
        <f t="shared" si="28"/>
        <v/>
      </c>
      <c r="P110" s="2199"/>
      <c r="Q110" s="2301" t="str">
        <f>'Estimación de la Demanda'!Z81</f>
        <v/>
      </c>
      <c r="R110" s="2199"/>
      <c r="S110" s="2301">
        <f t="shared" si="29"/>
        <v>0</v>
      </c>
      <c r="T110" s="2199"/>
      <c r="U110" s="2301" t="str">
        <f t="shared" si="30"/>
        <v/>
      </c>
      <c r="V110" s="2199"/>
      <c r="W110" s="2301" t="str">
        <f>'Estimación de la Demanda'!Y81</f>
        <v/>
      </c>
      <c r="X110" s="2199"/>
      <c r="Y110" s="2301">
        <f t="shared" si="31"/>
        <v>0</v>
      </c>
      <c r="Z110" s="2199"/>
      <c r="AA110" s="2301" t="str">
        <f t="shared" si="32"/>
        <v/>
      </c>
      <c r="AB110" s="2199"/>
      <c r="AC110" s="2302" t="str">
        <f>IFERROR('Estimación de la Demanda'!U81*'Estimación de la Demanda'!$J$27,"")</f>
        <v/>
      </c>
      <c r="AD110" s="2303"/>
      <c r="AE110" s="2302">
        <f t="shared" si="33"/>
        <v>0</v>
      </c>
      <c r="AF110" s="2303"/>
      <c r="AG110" s="2302" t="str">
        <f t="shared" si="34"/>
        <v/>
      </c>
      <c r="AH110" s="2303"/>
      <c r="AI110" s="466"/>
      <c r="AJ110" s="592"/>
    </row>
    <row r="111" spans="1:36">
      <c r="A111" s="590"/>
      <c r="B111" s="591"/>
      <c r="C111" s="1151" t="str">
        <f t="shared" si="35"/>
        <v/>
      </c>
      <c r="D111" s="1153">
        <f t="shared" si="25"/>
        <v>10</v>
      </c>
      <c r="E111" s="2301" t="str">
        <f>'Estimación de la Demanda'!Y82</f>
        <v/>
      </c>
      <c r="F111" s="2199"/>
      <c r="G111" s="2301">
        <f t="shared" si="24"/>
        <v>0</v>
      </c>
      <c r="H111" s="2199"/>
      <c r="I111" s="2301" t="str">
        <f t="shared" si="26"/>
        <v/>
      </c>
      <c r="J111" s="2199"/>
      <c r="K111" s="2304" t="str">
        <f>'Estimación de la Demanda'!N82</f>
        <v/>
      </c>
      <c r="L111" s="2199"/>
      <c r="M111" s="2305">
        <f t="shared" si="27"/>
        <v>0</v>
      </c>
      <c r="N111" s="2199"/>
      <c r="O111" s="2304" t="str">
        <f t="shared" si="28"/>
        <v/>
      </c>
      <c r="P111" s="2199"/>
      <c r="Q111" s="2301" t="str">
        <f>'Estimación de la Demanda'!Z82</f>
        <v/>
      </c>
      <c r="R111" s="2199"/>
      <c r="S111" s="2301">
        <f t="shared" si="29"/>
        <v>0</v>
      </c>
      <c r="T111" s="2199"/>
      <c r="U111" s="2301" t="str">
        <f t="shared" si="30"/>
        <v/>
      </c>
      <c r="V111" s="2199"/>
      <c r="W111" s="2301" t="str">
        <f>'Estimación de la Demanda'!Y82</f>
        <v/>
      </c>
      <c r="X111" s="2199"/>
      <c r="Y111" s="2301">
        <f t="shared" si="31"/>
        <v>0</v>
      </c>
      <c r="Z111" s="2199"/>
      <c r="AA111" s="2301" t="str">
        <f t="shared" si="32"/>
        <v/>
      </c>
      <c r="AB111" s="2199"/>
      <c r="AC111" s="2302" t="str">
        <f>IFERROR('Estimación de la Demanda'!U82*'Estimación de la Demanda'!$J$27,"")</f>
        <v/>
      </c>
      <c r="AD111" s="2303"/>
      <c r="AE111" s="2302">
        <f t="shared" si="33"/>
        <v>0</v>
      </c>
      <c r="AF111" s="2303"/>
      <c r="AG111" s="2302" t="str">
        <f t="shared" si="34"/>
        <v/>
      </c>
      <c r="AH111" s="2303"/>
      <c r="AI111" s="466"/>
      <c r="AJ111" s="592"/>
    </row>
    <row r="112" spans="1:36">
      <c r="A112" s="590"/>
      <c r="B112" s="591"/>
      <c r="C112" s="1151" t="str">
        <f t="shared" si="35"/>
        <v/>
      </c>
      <c r="D112" s="1153">
        <f t="shared" si="25"/>
        <v>11</v>
      </c>
      <c r="E112" s="2301" t="str">
        <f>'Estimación de la Demanda'!Y83</f>
        <v/>
      </c>
      <c r="F112" s="2199"/>
      <c r="G112" s="2301">
        <f t="shared" si="24"/>
        <v>0</v>
      </c>
      <c r="H112" s="2199"/>
      <c r="I112" s="2301" t="str">
        <f t="shared" si="26"/>
        <v/>
      </c>
      <c r="J112" s="2199"/>
      <c r="K112" s="2304" t="str">
        <f>'Estimación de la Demanda'!N83</f>
        <v/>
      </c>
      <c r="L112" s="2199"/>
      <c r="M112" s="2305">
        <f t="shared" si="27"/>
        <v>0</v>
      </c>
      <c r="N112" s="2199"/>
      <c r="O112" s="2304" t="str">
        <f t="shared" si="28"/>
        <v/>
      </c>
      <c r="P112" s="2199"/>
      <c r="Q112" s="2301" t="str">
        <f>'Estimación de la Demanda'!Z83</f>
        <v/>
      </c>
      <c r="R112" s="2199"/>
      <c r="S112" s="2301">
        <f t="shared" si="29"/>
        <v>0</v>
      </c>
      <c r="T112" s="2199"/>
      <c r="U112" s="2301" t="str">
        <f t="shared" si="30"/>
        <v/>
      </c>
      <c r="V112" s="2199"/>
      <c r="W112" s="2301" t="str">
        <f>'Estimación de la Demanda'!Y83</f>
        <v/>
      </c>
      <c r="X112" s="2199"/>
      <c r="Y112" s="2301">
        <f t="shared" si="31"/>
        <v>0</v>
      </c>
      <c r="Z112" s="2199"/>
      <c r="AA112" s="2301" t="str">
        <f t="shared" si="32"/>
        <v/>
      </c>
      <c r="AB112" s="2199"/>
      <c r="AC112" s="2302" t="str">
        <f>IFERROR('Estimación de la Demanda'!U83*'Estimación de la Demanda'!$J$27,"")</f>
        <v/>
      </c>
      <c r="AD112" s="2303"/>
      <c r="AE112" s="2302">
        <f t="shared" si="33"/>
        <v>0</v>
      </c>
      <c r="AF112" s="2303"/>
      <c r="AG112" s="2302" t="str">
        <f t="shared" si="34"/>
        <v/>
      </c>
      <c r="AH112" s="2303"/>
      <c r="AI112" s="466"/>
      <c r="AJ112" s="592"/>
    </row>
    <row r="113" spans="1:36">
      <c r="A113" s="590"/>
      <c r="B113" s="591"/>
      <c r="C113" s="1151" t="str">
        <f t="shared" si="35"/>
        <v/>
      </c>
      <c r="D113" s="1153">
        <f t="shared" si="25"/>
        <v>12</v>
      </c>
      <c r="E113" s="2301" t="str">
        <f>'Estimación de la Demanda'!Y84</f>
        <v/>
      </c>
      <c r="F113" s="2199"/>
      <c r="G113" s="2301">
        <f t="shared" si="24"/>
        <v>0</v>
      </c>
      <c r="H113" s="2199"/>
      <c r="I113" s="2301" t="str">
        <f t="shared" si="26"/>
        <v/>
      </c>
      <c r="J113" s="2199"/>
      <c r="K113" s="2304" t="str">
        <f>'Estimación de la Demanda'!N84</f>
        <v/>
      </c>
      <c r="L113" s="2199"/>
      <c r="M113" s="2305">
        <f t="shared" si="27"/>
        <v>0</v>
      </c>
      <c r="N113" s="2199"/>
      <c r="O113" s="2304" t="str">
        <f t="shared" si="28"/>
        <v/>
      </c>
      <c r="P113" s="2199"/>
      <c r="Q113" s="2301" t="str">
        <f>'Estimación de la Demanda'!Z84</f>
        <v/>
      </c>
      <c r="R113" s="2199"/>
      <c r="S113" s="2301">
        <f t="shared" si="29"/>
        <v>0</v>
      </c>
      <c r="T113" s="2199"/>
      <c r="U113" s="2301" t="str">
        <f t="shared" si="30"/>
        <v/>
      </c>
      <c r="V113" s="2199"/>
      <c r="W113" s="2301" t="str">
        <f>'Estimación de la Demanda'!Y84</f>
        <v/>
      </c>
      <c r="X113" s="2199"/>
      <c r="Y113" s="2301">
        <f t="shared" si="31"/>
        <v>0</v>
      </c>
      <c r="Z113" s="2199"/>
      <c r="AA113" s="2301" t="str">
        <f t="shared" si="32"/>
        <v/>
      </c>
      <c r="AB113" s="2199"/>
      <c r="AC113" s="2302" t="str">
        <f>IFERROR('Estimación de la Demanda'!U84*'Estimación de la Demanda'!$J$27,"")</f>
        <v/>
      </c>
      <c r="AD113" s="2303"/>
      <c r="AE113" s="2302">
        <f t="shared" si="33"/>
        <v>0</v>
      </c>
      <c r="AF113" s="2303"/>
      <c r="AG113" s="2302" t="str">
        <f t="shared" si="34"/>
        <v/>
      </c>
      <c r="AH113" s="2303"/>
      <c r="AI113" s="466"/>
      <c r="AJ113" s="592"/>
    </row>
    <row r="114" spans="1:36">
      <c r="A114" s="590"/>
      <c r="B114" s="591"/>
      <c r="C114" s="1151" t="str">
        <f t="shared" si="35"/>
        <v/>
      </c>
      <c r="D114" s="1153">
        <f t="shared" si="25"/>
        <v>13</v>
      </c>
      <c r="E114" s="2301" t="str">
        <f>'Estimación de la Demanda'!Y85</f>
        <v/>
      </c>
      <c r="F114" s="2199"/>
      <c r="G114" s="2301">
        <f t="shared" si="24"/>
        <v>0</v>
      </c>
      <c r="H114" s="2199"/>
      <c r="I114" s="2301" t="str">
        <f t="shared" si="26"/>
        <v/>
      </c>
      <c r="J114" s="2199"/>
      <c r="K114" s="2304" t="str">
        <f>'Estimación de la Demanda'!N85</f>
        <v/>
      </c>
      <c r="L114" s="2199"/>
      <c r="M114" s="2305">
        <f t="shared" si="27"/>
        <v>0</v>
      </c>
      <c r="N114" s="2199"/>
      <c r="O114" s="2304" t="str">
        <f t="shared" si="28"/>
        <v/>
      </c>
      <c r="P114" s="2199"/>
      <c r="Q114" s="2301" t="str">
        <f>'Estimación de la Demanda'!Z85</f>
        <v/>
      </c>
      <c r="R114" s="2199"/>
      <c r="S114" s="2301">
        <f t="shared" si="29"/>
        <v>0</v>
      </c>
      <c r="T114" s="2199"/>
      <c r="U114" s="2301" t="str">
        <f t="shared" si="30"/>
        <v/>
      </c>
      <c r="V114" s="2199"/>
      <c r="W114" s="2301" t="str">
        <f>'Estimación de la Demanda'!Y85</f>
        <v/>
      </c>
      <c r="X114" s="2199"/>
      <c r="Y114" s="2301">
        <f t="shared" si="31"/>
        <v>0</v>
      </c>
      <c r="Z114" s="2199"/>
      <c r="AA114" s="2301" t="str">
        <f t="shared" si="32"/>
        <v/>
      </c>
      <c r="AB114" s="2199"/>
      <c r="AC114" s="2302" t="str">
        <f>IFERROR('Estimación de la Demanda'!U85*'Estimación de la Demanda'!$J$27,"")</f>
        <v/>
      </c>
      <c r="AD114" s="2303"/>
      <c r="AE114" s="2302">
        <f t="shared" si="33"/>
        <v>0</v>
      </c>
      <c r="AF114" s="2303"/>
      <c r="AG114" s="2302" t="str">
        <f t="shared" si="34"/>
        <v/>
      </c>
      <c r="AH114" s="2303"/>
      <c r="AI114" s="466"/>
      <c r="AJ114" s="592"/>
    </row>
    <row r="115" spans="1:36">
      <c r="A115" s="590"/>
      <c r="B115" s="591"/>
      <c r="C115" s="1151" t="str">
        <f t="shared" si="35"/>
        <v/>
      </c>
      <c r="D115" s="1153">
        <f t="shared" si="25"/>
        <v>14</v>
      </c>
      <c r="E115" s="2301" t="str">
        <f>'Estimación de la Demanda'!Y86</f>
        <v/>
      </c>
      <c r="F115" s="2199"/>
      <c r="G115" s="2301">
        <f t="shared" si="24"/>
        <v>0</v>
      </c>
      <c r="H115" s="2199"/>
      <c r="I115" s="2301" t="str">
        <f t="shared" si="26"/>
        <v/>
      </c>
      <c r="J115" s="2199"/>
      <c r="K115" s="2304" t="str">
        <f>'Estimación de la Demanda'!N86</f>
        <v/>
      </c>
      <c r="L115" s="2199"/>
      <c r="M115" s="2305">
        <f t="shared" si="27"/>
        <v>0</v>
      </c>
      <c r="N115" s="2199"/>
      <c r="O115" s="2304" t="str">
        <f t="shared" si="28"/>
        <v/>
      </c>
      <c r="P115" s="2199"/>
      <c r="Q115" s="2301" t="str">
        <f>'Estimación de la Demanda'!Z86</f>
        <v/>
      </c>
      <c r="R115" s="2199"/>
      <c r="S115" s="2301">
        <f t="shared" si="29"/>
        <v>0</v>
      </c>
      <c r="T115" s="2199"/>
      <c r="U115" s="2301" t="str">
        <f t="shared" si="30"/>
        <v/>
      </c>
      <c r="V115" s="2199"/>
      <c r="W115" s="2301" t="str">
        <f>'Estimación de la Demanda'!Y86</f>
        <v/>
      </c>
      <c r="X115" s="2199"/>
      <c r="Y115" s="2301">
        <f t="shared" si="31"/>
        <v>0</v>
      </c>
      <c r="Z115" s="2199"/>
      <c r="AA115" s="2301" t="str">
        <f t="shared" si="32"/>
        <v/>
      </c>
      <c r="AB115" s="2199"/>
      <c r="AC115" s="2302" t="str">
        <f>IFERROR('Estimación de la Demanda'!U86*'Estimación de la Demanda'!$J$27,"")</f>
        <v/>
      </c>
      <c r="AD115" s="2303"/>
      <c r="AE115" s="2302">
        <f t="shared" si="33"/>
        <v>0</v>
      </c>
      <c r="AF115" s="2303"/>
      <c r="AG115" s="2302" t="str">
        <f t="shared" si="34"/>
        <v/>
      </c>
      <c r="AH115" s="2303"/>
      <c r="AI115" s="466"/>
      <c r="AJ115" s="592"/>
    </row>
    <row r="116" spans="1:36">
      <c r="A116" s="590"/>
      <c r="B116" s="591"/>
      <c r="C116" s="1151" t="str">
        <f t="shared" si="35"/>
        <v/>
      </c>
      <c r="D116" s="1153">
        <f t="shared" si="25"/>
        <v>15</v>
      </c>
      <c r="E116" s="2301" t="str">
        <f>'Estimación de la Demanda'!Y87</f>
        <v/>
      </c>
      <c r="F116" s="2199"/>
      <c r="G116" s="2301">
        <f t="shared" si="24"/>
        <v>0</v>
      </c>
      <c r="H116" s="2199"/>
      <c r="I116" s="2301" t="str">
        <f t="shared" si="26"/>
        <v/>
      </c>
      <c r="J116" s="2199"/>
      <c r="K116" s="2304" t="str">
        <f>'Estimación de la Demanda'!N87</f>
        <v/>
      </c>
      <c r="L116" s="2199"/>
      <c r="M116" s="2305">
        <f t="shared" si="27"/>
        <v>0</v>
      </c>
      <c r="N116" s="2199"/>
      <c r="O116" s="2304" t="str">
        <f t="shared" si="28"/>
        <v/>
      </c>
      <c r="P116" s="2199"/>
      <c r="Q116" s="2301" t="str">
        <f>'Estimación de la Demanda'!Z87</f>
        <v/>
      </c>
      <c r="R116" s="2199"/>
      <c r="S116" s="2301">
        <f t="shared" si="29"/>
        <v>0</v>
      </c>
      <c r="T116" s="2199"/>
      <c r="U116" s="2301" t="str">
        <f t="shared" si="30"/>
        <v/>
      </c>
      <c r="V116" s="2199"/>
      <c r="W116" s="2301" t="str">
        <f>'Estimación de la Demanda'!Y87</f>
        <v/>
      </c>
      <c r="X116" s="2199"/>
      <c r="Y116" s="2301">
        <f t="shared" si="31"/>
        <v>0</v>
      </c>
      <c r="Z116" s="2199"/>
      <c r="AA116" s="2301" t="str">
        <f t="shared" si="32"/>
        <v/>
      </c>
      <c r="AB116" s="2199"/>
      <c r="AC116" s="2302" t="str">
        <f>IFERROR('Estimación de la Demanda'!U87*'Estimación de la Demanda'!$J$27,"")</f>
        <v/>
      </c>
      <c r="AD116" s="2303"/>
      <c r="AE116" s="2302">
        <f t="shared" si="33"/>
        <v>0</v>
      </c>
      <c r="AF116" s="2303"/>
      <c r="AG116" s="2302" t="str">
        <f t="shared" si="34"/>
        <v/>
      </c>
      <c r="AH116" s="2303"/>
      <c r="AI116" s="466"/>
      <c r="AJ116" s="592"/>
    </row>
    <row r="117" spans="1:36">
      <c r="A117" s="590"/>
      <c r="B117" s="591"/>
      <c r="C117" s="1151" t="str">
        <f t="shared" si="35"/>
        <v/>
      </c>
      <c r="D117" s="1153">
        <f t="shared" si="25"/>
        <v>16</v>
      </c>
      <c r="E117" s="2301" t="str">
        <f>'Estimación de la Demanda'!Y88</f>
        <v/>
      </c>
      <c r="F117" s="2199"/>
      <c r="G117" s="2301">
        <f t="shared" si="24"/>
        <v>0</v>
      </c>
      <c r="H117" s="2199"/>
      <c r="I117" s="2301" t="str">
        <f t="shared" si="26"/>
        <v/>
      </c>
      <c r="J117" s="2199"/>
      <c r="K117" s="2304" t="str">
        <f>'Estimación de la Demanda'!N88</f>
        <v/>
      </c>
      <c r="L117" s="2199"/>
      <c r="M117" s="2305">
        <f t="shared" si="27"/>
        <v>0</v>
      </c>
      <c r="N117" s="2199"/>
      <c r="O117" s="2304" t="str">
        <f t="shared" si="28"/>
        <v/>
      </c>
      <c r="P117" s="2199"/>
      <c r="Q117" s="2301" t="str">
        <f>'Estimación de la Demanda'!Z88</f>
        <v/>
      </c>
      <c r="R117" s="2199"/>
      <c r="S117" s="2301">
        <f t="shared" si="29"/>
        <v>0</v>
      </c>
      <c r="T117" s="2199"/>
      <c r="U117" s="2301" t="str">
        <f t="shared" si="30"/>
        <v/>
      </c>
      <c r="V117" s="2199"/>
      <c r="W117" s="2301" t="str">
        <f>'Estimación de la Demanda'!Y88</f>
        <v/>
      </c>
      <c r="X117" s="2199"/>
      <c r="Y117" s="2301">
        <f t="shared" si="31"/>
        <v>0</v>
      </c>
      <c r="Z117" s="2199"/>
      <c r="AA117" s="2301" t="str">
        <f t="shared" si="32"/>
        <v/>
      </c>
      <c r="AB117" s="2199"/>
      <c r="AC117" s="2302" t="str">
        <f>IFERROR('Estimación de la Demanda'!U88*'Estimación de la Demanda'!$J$27,"")</f>
        <v/>
      </c>
      <c r="AD117" s="2303"/>
      <c r="AE117" s="2302">
        <f t="shared" si="33"/>
        <v>0</v>
      </c>
      <c r="AF117" s="2303"/>
      <c r="AG117" s="2302" t="str">
        <f t="shared" si="34"/>
        <v/>
      </c>
      <c r="AH117" s="2303"/>
      <c r="AI117" s="466"/>
      <c r="AJ117" s="592"/>
    </row>
    <row r="118" spans="1:36">
      <c r="A118" s="590"/>
      <c r="B118" s="591"/>
      <c r="C118" s="1151" t="str">
        <f t="shared" si="35"/>
        <v/>
      </c>
      <c r="D118" s="1153">
        <f t="shared" si="25"/>
        <v>17</v>
      </c>
      <c r="E118" s="2301" t="str">
        <f>'Estimación de la Demanda'!Y89</f>
        <v/>
      </c>
      <c r="F118" s="2199"/>
      <c r="G118" s="2301">
        <f t="shared" si="24"/>
        <v>0</v>
      </c>
      <c r="H118" s="2199"/>
      <c r="I118" s="2301" t="str">
        <f t="shared" si="26"/>
        <v/>
      </c>
      <c r="J118" s="2199"/>
      <c r="K118" s="2304" t="str">
        <f>'Estimación de la Demanda'!N89</f>
        <v/>
      </c>
      <c r="L118" s="2199"/>
      <c r="M118" s="2305">
        <f t="shared" si="27"/>
        <v>0</v>
      </c>
      <c r="N118" s="2199"/>
      <c r="O118" s="2304" t="str">
        <f t="shared" si="28"/>
        <v/>
      </c>
      <c r="P118" s="2199"/>
      <c r="Q118" s="2301" t="str">
        <f>'Estimación de la Demanda'!Z89</f>
        <v/>
      </c>
      <c r="R118" s="2199"/>
      <c r="S118" s="2301">
        <f t="shared" si="29"/>
        <v>0</v>
      </c>
      <c r="T118" s="2199"/>
      <c r="U118" s="2301" t="str">
        <f t="shared" si="30"/>
        <v/>
      </c>
      <c r="V118" s="2199"/>
      <c r="W118" s="2301" t="str">
        <f>'Estimación de la Demanda'!Y89</f>
        <v/>
      </c>
      <c r="X118" s="2199"/>
      <c r="Y118" s="2301">
        <f t="shared" si="31"/>
        <v>0</v>
      </c>
      <c r="Z118" s="2199"/>
      <c r="AA118" s="2301" t="str">
        <f t="shared" si="32"/>
        <v/>
      </c>
      <c r="AB118" s="2199"/>
      <c r="AC118" s="2302" t="str">
        <f>IFERROR('Estimación de la Demanda'!U89*'Estimación de la Demanda'!$J$27,"")</f>
        <v/>
      </c>
      <c r="AD118" s="2303"/>
      <c r="AE118" s="2302">
        <f t="shared" si="33"/>
        <v>0</v>
      </c>
      <c r="AF118" s="2303"/>
      <c r="AG118" s="2302" t="str">
        <f t="shared" si="34"/>
        <v/>
      </c>
      <c r="AH118" s="2303"/>
      <c r="AI118" s="466"/>
      <c r="AJ118" s="592"/>
    </row>
    <row r="119" spans="1:36">
      <c r="A119" s="590"/>
      <c r="B119" s="591"/>
      <c r="C119" s="1151" t="str">
        <f t="shared" si="35"/>
        <v/>
      </c>
      <c r="D119" s="1153">
        <f t="shared" si="25"/>
        <v>18</v>
      </c>
      <c r="E119" s="2301" t="str">
        <f>'Estimación de la Demanda'!Y90</f>
        <v/>
      </c>
      <c r="F119" s="2199"/>
      <c r="G119" s="2301">
        <f t="shared" si="24"/>
        <v>0</v>
      </c>
      <c r="H119" s="2199"/>
      <c r="I119" s="2301" t="str">
        <f t="shared" si="26"/>
        <v/>
      </c>
      <c r="J119" s="2199"/>
      <c r="K119" s="2304" t="str">
        <f>'Estimación de la Demanda'!N90</f>
        <v/>
      </c>
      <c r="L119" s="2199"/>
      <c r="M119" s="2305">
        <f t="shared" si="27"/>
        <v>0</v>
      </c>
      <c r="N119" s="2199"/>
      <c r="O119" s="2304" t="str">
        <f t="shared" si="28"/>
        <v/>
      </c>
      <c r="P119" s="2199"/>
      <c r="Q119" s="2301" t="str">
        <f>'Estimación de la Demanda'!Z90</f>
        <v/>
      </c>
      <c r="R119" s="2199"/>
      <c r="S119" s="2301">
        <f t="shared" si="29"/>
        <v>0</v>
      </c>
      <c r="T119" s="2199"/>
      <c r="U119" s="2301" t="str">
        <f t="shared" si="30"/>
        <v/>
      </c>
      <c r="V119" s="2199"/>
      <c r="W119" s="2301" t="str">
        <f>'Estimación de la Demanda'!Y90</f>
        <v/>
      </c>
      <c r="X119" s="2199"/>
      <c r="Y119" s="2301">
        <f t="shared" si="31"/>
        <v>0</v>
      </c>
      <c r="Z119" s="2199"/>
      <c r="AA119" s="2301" t="str">
        <f t="shared" si="32"/>
        <v/>
      </c>
      <c r="AB119" s="2199"/>
      <c r="AC119" s="2302" t="str">
        <f>IFERROR('Estimación de la Demanda'!U90*'Estimación de la Demanda'!$J$27,"")</f>
        <v/>
      </c>
      <c r="AD119" s="2303"/>
      <c r="AE119" s="2302">
        <f t="shared" si="33"/>
        <v>0</v>
      </c>
      <c r="AF119" s="2303"/>
      <c r="AG119" s="2302" t="str">
        <f t="shared" si="34"/>
        <v/>
      </c>
      <c r="AH119" s="2303"/>
      <c r="AI119" s="466"/>
      <c r="AJ119" s="592"/>
    </row>
    <row r="120" spans="1:36">
      <c r="A120" s="590"/>
      <c r="B120" s="591"/>
      <c r="C120" s="1151" t="str">
        <f t="shared" si="35"/>
        <v/>
      </c>
      <c r="D120" s="1153">
        <f t="shared" si="25"/>
        <v>19</v>
      </c>
      <c r="E120" s="2301" t="str">
        <f>'Estimación de la Demanda'!Y91</f>
        <v/>
      </c>
      <c r="F120" s="2199"/>
      <c r="G120" s="2301">
        <f t="shared" si="24"/>
        <v>0</v>
      </c>
      <c r="H120" s="2199"/>
      <c r="I120" s="2301" t="str">
        <f t="shared" si="26"/>
        <v/>
      </c>
      <c r="J120" s="2199"/>
      <c r="K120" s="2304" t="str">
        <f>'Estimación de la Demanda'!N91</f>
        <v/>
      </c>
      <c r="L120" s="2199"/>
      <c r="M120" s="2305">
        <f t="shared" si="27"/>
        <v>0</v>
      </c>
      <c r="N120" s="2199"/>
      <c r="O120" s="2304" t="str">
        <f t="shared" si="28"/>
        <v/>
      </c>
      <c r="P120" s="2199"/>
      <c r="Q120" s="2301" t="str">
        <f>'Estimación de la Demanda'!Z91</f>
        <v/>
      </c>
      <c r="R120" s="2199"/>
      <c r="S120" s="2301">
        <f t="shared" si="29"/>
        <v>0</v>
      </c>
      <c r="T120" s="2199"/>
      <c r="U120" s="2301" t="str">
        <f t="shared" si="30"/>
        <v/>
      </c>
      <c r="V120" s="2199"/>
      <c r="W120" s="2301" t="str">
        <f>'Estimación de la Demanda'!Y91</f>
        <v/>
      </c>
      <c r="X120" s="2199"/>
      <c r="Y120" s="2301">
        <f t="shared" si="31"/>
        <v>0</v>
      </c>
      <c r="Z120" s="2199"/>
      <c r="AA120" s="2301" t="str">
        <f t="shared" si="32"/>
        <v/>
      </c>
      <c r="AB120" s="2199"/>
      <c r="AC120" s="2302" t="str">
        <f>IFERROR('Estimación de la Demanda'!U91*'Estimación de la Demanda'!$J$27,"")</f>
        <v/>
      </c>
      <c r="AD120" s="2303"/>
      <c r="AE120" s="2302">
        <f t="shared" si="33"/>
        <v>0</v>
      </c>
      <c r="AF120" s="2303"/>
      <c r="AG120" s="2302" t="str">
        <f t="shared" si="34"/>
        <v/>
      </c>
      <c r="AH120" s="2303"/>
      <c r="AI120" s="466"/>
      <c r="AJ120" s="592"/>
    </row>
    <row r="121" spans="1:36">
      <c r="A121" s="590"/>
      <c r="B121" s="591"/>
      <c r="C121" s="1151" t="str">
        <f t="shared" si="35"/>
        <v/>
      </c>
      <c r="D121" s="1153">
        <f t="shared" si="25"/>
        <v>20</v>
      </c>
      <c r="E121" s="2301" t="str">
        <f>'Estimación de la Demanda'!Y92</f>
        <v/>
      </c>
      <c r="F121" s="2199"/>
      <c r="G121" s="2301">
        <f t="shared" si="24"/>
        <v>0</v>
      </c>
      <c r="H121" s="2199"/>
      <c r="I121" s="2301" t="str">
        <f t="shared" si="26"/>
        <v/>
      </c>
      <c r="J121" s="2199"/>
      <c r="K121" s="2304" t="str">
        <f>'Estimación de la Demanda'!N92</f>
        <v/>
      </c>
      <c r="L121" s="2199"/>
      <c r="M121" s="2305">
        <f t="shared" si="27"/>
        <v>0</v>
      </c>
      <c r="N121" s="2199"/>
      <c r="O121" s="2304" t="str">
        <f t="shared" si="28"/>
        <v/>
      </c>
      <c r="P121" s="2199"/>
      <c r="Q121" s="2301" t="str">
        <f>'Estimación de la Demanda'!Z92</f>
        <v/>
      </c>
      <c r="R121" s="2199"/>
      <c r="S121" s="2301">
        <f t="shared" si="29"/>
        <v>0</v>
      </c>
      <c r="T121" s="2199"/>
      <c r="U121" s="2301" t="str">
        <f t="shared" si="30"/>
        <v/>
      </c>
      <c r="V121" s="2199"/>
      <c r="W121" s="2301" t="str">
        <f>'Estimación de la Demanda'!Y92</f>
        <v/>
      </c>
      <c r="X121" s="2199"/>
      <c r="Y121" s="2301">
        <f t="shared" si="31"/>
        <v>0</v>
      </c>
      <c r="Z121" s="2199"/>
      <c r="AA121" s="2301" t="str">
        <f t="shared" si="32"/>
        <v/>
      </c>
      <c r="AB121" s="2199"/>
      <c r="AC121" s="2302" t="str">
        <f>IFERROR('Estimación de la Demanda'!U92*'Estimación de la Demanda'!$J$27,"")</f>
        <v/>
      </c>
      <c r="AD121" s="2303"/>
      <c r="AE121" s="2302">
        <f t="shared" si="33"/>
        <v>0</v>
      </c>
      <c r="AF121" s="2303"/>
      <c r="AG121" s="2302" t="str">
        <f t="shared" si="34"/>
        <v/>
      </c>
      <c r="AH121" s="2303"/>
      <c r="AI121" s="466"/>
      <c r="AJ121" s="592"/>
    </row>
    <row r="122" spans="1:36">
      <c r="A122" s="590"/>
      <c r="B122" s="591"/>
      <c r="C122" s="424"/>
      <c r="D122" s="605"/>
      <c r="E122" s="2306"/>
      <c r="F122" s="2307"/>
      <c r="G122" s="2306"/>
      <c r="H122" s="2307"/>
      <c r="I122" s="424"/>
      <c r="J122" s="424"/>
      <c r="K122" s="2306"/>
      <c r="L122" s="2307"/>
      <c r="M122" s="424"/>
      <c r="N122" s="424"/>
      <c r="O122" s="424"/>
      <c r="P122" s="424"/>
      <c r="Q122" s="2306"/>
      <c r="R122" s="2307"/>
      <c r="S122" s="424"/>
      <c r="T122" s="424"/>
      <c r="U122" s="424"/>
      <c r="V122" s="424"/>
      <c r="W122" s="2306"/>
      <c r="X122" s="2307"/>
      <c r="Y122" s="2306"/>
      <c r="Z122" s="2307"/>
      <c r="AA122" s="424"/>
      <c r="AB122" s="424"/>
      <c r="AC122" s="518"/>
      <c r="AD122" s="518"/>
      <c r="AE122" s="518"/>
      <c r="AF122" s="518"/>
      <c r="AG122" s="518"/>
      <c r="AH122" s="518"/>
      <c r="AI122" s="466"/>
      <c r="AJ122" s="592"/>
    </row>
    <row r="123" spans="1:36">
      <c r="A123" s="590"/>
      <c r="B123" s="591"/>
      <c r="C123" s="2349" t="s">
        <v>1289</v>
      </c>
      <c r="D123" s="2338"/>
      <c r="E123" s="2338"/>
      <c r="F123" s="2338"/>
      <c r="G123" s="2338"/>
      <c r="H123" s="2338"/>
      <c r="I123" s="2338"/>
      <c r="J123" s="2338"/>
      <c r="K123" s="2338"/>
      <c r="L123" s="2309"/>
      <c r="M123" s="518"/>
      <c r="N123" s="518"/>
      <c r="O123" s="518"/>
      <c r="P123" s="518"/>
      <c r="Q123" s="2308"/>
      <c r="R123" s="2309"/>
      <c r="S123" s="518"/>
      <c r="T123" s="518"/>
      <c r="U123" s="518"/>
      <c r="V123" s="518"/>
      <c r="W123" s="2308"/>
      <c r="X123" s="2309"/>
      <c r="Y123" s="518"/>
      <c r="Z123" s="518"/>
      <c r="AA123" s="518"/>
      <c r="AB123" s="518"/>
      <c r="AC123" s="518"/>
      <c r="AD123" s="518"/>
      <c r="AE123" s="518"/>
      <c r="AF123" s="518"/>
      <c r="AG123" s="518"/>
      <c r="AH123" s="518"/>
      <c r="AI123" s="466"/>
      <c r="AJ123" s="592"/>
    </row>
    <row r="124" spans="1:36">
      <c r="A124" s="1044"/>
      <c r="B124" s="598"/>
      <c r="C124" s="602"/>
      <c r="D124" s="603"/>
      <c r="E124" s="2319"/>
      <c r="F124" s="2271"/>
      <c r="G124" s="2319"/>
      <c r="H124" s="2271"/>
      <c r="I124" s="602"/>
      <c r="J124" s="602"/>
      <c r="K124" s="2343"/>
      <c r="L124" s="2309"/>
      <c r="M124" s="604"/>
      <c r="N124" s="604"/>
      <c r="O124" s="604"/>
      <c r="P124" s="604"/>
      <c r="Q124" s="2343"/>
      <c r="R124" s="2309"/>
      <c r="S124" s="604"/>
      <c r="T124" s="604"/>
      <c r="U124" s="604"/>
      <c r="V124" s="604"/>
      <c r="W124" s="2343"/>
      <c r="X124" s="2309"/>
      <c r="Y124" s="604"/>
      <c r="Z124" s="604"/>
      <c r="AA124" s="604"/>
      <c r="AB124" s="604"/>
      <c r="AC124" s="604"/>
      <c r="AD124" s="604"/>
      <c r="AE124" s="604"/>
      <c r="AF124" s="604"/>
      <c r="AG124" s="604"/>
      <c r="AH124" s="604"/>
      <c r="AI124" s="466"/>
      <c r="AJ124" s="597"/>
    </row>
    <row r="125" spans="1:36">
      <c r="A125" s="1044"/>
      <c r="B125" s="595"/>
      <c r="C125" s="2318" t="s">
        <v>44</v>
      </c>
      <c r="D125" s="2210"/>
      <c r="E125" s="2318" t="s">
        <v>441</v>
      </c>
      <c r="F125" s="2327"/>
      <c r="G125" s="2327"/>
      <c r="H125" s="2327"/>
      <c r="I125" s="2327"/>
      <c r="J125" s="2210"/>
      <c r="K125" s="2344"/>
      <c r="L125" s="2309"/>
      <c r="M125" s="604"/>
      <c r="N125" s="604"/>
      <c r="O125" s="604"/>
      <c r="P125" s="604"/>
      <c r="Q125" s="2343"/>
      <c r="R125" s="2309"/>
      <c r="S125" s="604"/>
      <c r="T125" s="604"/>
      <c r="U125" s="604"/>
      <c r="V125" s="604"/>
      <c r="W125" s="2343"/>
      <c r="X125" s="2309"/>
      <c r="Y125" s="604"/>
      <c r="Z125" s="544"/>
      <c r="AA125" s="544"/>
      <c r="AB125" s="544"/>
      <c r="AC125" s="544"/>
      <c r="AD125" s="544"/>
      <c r="AE125" s="544"/>
      <c r="AF125" s="544"/>
      <c r="AG125" s="544"/>
      <c r="AH125" s="544"/>
      <c r="AI125" s="420"/>
      <c r="AJ125" s="589"/>
    </row>
    <row r="126" spans="1:36">
      <c r="A126" s="1044"/>
      <c r="B126" s="595"/>
      <c r="C126" s="2211"/>
      <c r="D126" s="2212"/>
      <c r="E126" s="2213"/>
      <c r="F126" s="2328"/>
      <c r="G126" s="2328"/>
      <c r="H126" s="2328"/>
      <c r="I126" s="2328"/>
      <c r="J126" s="2214"/>
      <c r="K126" s="2344"/>
      <c r="L126" s="2309"/>
      <c r="M126" s="604"/>
      <c r="N126" s="604"/>
      <c r="O126" s="604"/>
      <c r="P126" s="604"/>
      <c r="Q126" s="2343"/>
      <c r="R126" s="2309"/>
      <c r="S126" s="604"/>
      <c r="T126" s="604"/>
      <c r="U126" s="604"/>
      <c r="V126" s="604"/>
      <c r="W126" s="2343"/>
      <c r="X126" s="2309"/>
      <c r="Y126" s="604"/>
      <c r="Z126" s="544"/>
      <c r="AA126" s="544"/>
      <c r="AB126" s="544"/>
      <c r="AC126" s="544"/>
      <c r="AD126" s="544"/>
      <c r="AE126" s="544"/>
      <c r="AF126" s="544"/>
      <c r="AG126" s="544"/>
      <c r="AH126" s="544"/>
      <c r="AI126" s="420"/>
      <c r="AJ126" s="589"/>
    </row>
    <row r="127" spans="1:36">
      <c r="A127" s="1044"/>
      <c r="B127" s="595"/>
      <c r="C127" s="2211"/>
      <c r="D127" s="2212"/>
      <c r="E127" s="2318" t="s">
        <v>432</v>
      </c>
      <c r="F127" s="2210"/>
      <c r="G127" s="2318" t="s">
        <v>433</v>
      </c>
      <c r="H127" s="2210"/>
      <c r="I127" s="2318" t="s">
        <v>434</v>
      </c>
      <c r="J127" s="2210"/>
      <c r="K127" s="606"/>
      <c r="L127" s="604"/>
      <c r="M127" s="604"/>
      <c r="N127" s="604"/>
      <c r="O127" s="604"/>
      <c r="P127" s="604"/>
      <c r="Q127" s="2343"/>
      <c r="R127" s="2309"/>
      <c r="S127" s="604"/>
      <c r="T127" s="604"/>
      <c r="U127" s="604"/>
      <c r="V127" s="604"/>
      <c r="W127" s="2343"/>
      <c r="X127" s="2309"/>
      <c r="Y127" s="604"/>
      <c r="Z127" s="544"/>
      <c r="AA127" s="544"/>
      <c r="AB127" s="544"/>
      <c r="AC127" s="544"/>
      <c r="AD127" s="544"/>
      <c r="AE127" s="544"/>
      <c r="AF127" s="544"/>
      <c r="AG127" s="544"/>
      <c r="AH127" s="544"/>
      <c r="AI127" s="420"/>
      <c r="AJ127" s="589"/>
    </row>
    <row r="128" spans="1:36">
      <c r="A128" s="1044"/>
      <c r="B128" s="595"/>
      <c r="C128" s="2213"/>
      <c r="D128" s="2214"/>
      <c r="E128" s="2213"/>
      <c r="F128" s="2214"/>
      <c r="G128" s="2213"/>
      <c r="H128" s="2214"/>
      <c r="I128" s="2213"/>
      <c r="J128" s="2214"/>
      <c r="K128" s="606"/>
      <c r="L128" s="604"/>
      <c r="M128" s="604"/>
      <c r="N128" s="604"/>
      <c r="O128" s="604"/>
      <c r="P128" s="604"/>
      <c r="Q128" s="2343"/>
      <c r="R128" s="2309"/>
      <c r="S128" s="604"/>
      <c r="T128" s="604"/>
      <c r="U128" s="604"/>
      <c r="V128" s="604"/>
      <c r="W128" s="2343"/>
      <c r="X128" s="2309"/>
      <c r="Y128" s="604"/>
      <c r="Z128" s="544"/>
      <c r="AA128" s="544"/>
      <c r="AB128" s="544"/>
      <c r="AC128" s="544"/>
      <c r="AD128" s="544"/>
      <c r="AE128" s="544"/>
      <c r="AF128" s="544"/>
      <c r="AG128" s="544"/>
      <c r="AH128" s="544"/>
      <c r="AI128" s="420"/>
      <c r="AJ128" s="589"/>
    </row>
    <row r="129" spans="1:36">
      <c r="A129" s="1044"/>
      <c r="B129" s="595"/>
      <c r="C129" s="1151" t="str">
        <f>+C101</f>
        <v/>
      </c>
      <c r="D129" s="1153">
        <f>D101</f>
        <v>0</v>
      </c>
      <c r="E129" s="2305" t="str">
        <f>'Estimación de la Demanda'!H100</f>
        <v/>
      </c>
      <c r="F129" s="2199"/>
      <c r="G129" s="2305">
        <f>J$36</f>
        <v>0</v>
      </c>
      <c r="H129" s="2199"/>
      <c r="I129" s="2305" t="str">
        <f>IFERROR(G129-E129,"")</f>
        <v/>
      </c>
      <c r="J129" s="2199"/>
      <c r="K129" s="606"/>
      <c r="L129" s="604"/>
      <c r="M129" s="604"/>
      <c r="N129" s="604"/>
      <c r="O129" s="604"/>
      <c r="P129" s="604"/>
      <c r="Q129" s="2343"/>
      <c r="R129" s="2309"/>
      <c r="S129" s="604"/>
      <c r="T129" s="604"/>
      <c r="U129" s="604"/>
      <c r="V129" s="604"/>
      <c r="W129" s="2343"/>
      <c r="X129" s="2309"/>
      <c r="Y129" s="604"/>
      <c r="Z129" s="544"/>
      <c r="AA129" s="544"/>
      <c r="AB129" s="544"/>
      <c r="AC129" s="544"/>
      <c r="AD129" s="544"/>
      <c r="AE129" s="544"/>
      <c r="AF129" s="544"/>
      <c r="AG129" s="544"/>
      <c r="AH129" s="544"/>
      <c r="AI129" s="420"/>
      <c r="AJ129" s="589"/>
    </row>
    <row r="130" spans="1:36">
      <c r="A130" s="1044"/>
      <c r="B130" s="595"/>
      <c r="C130" s="1151" t="str">
        <f>IFERROR(C129+1,"")</f>
        <v/>
      </c>
      <c r="D130" s="1153">
        <f t="shared" ref="D130:D149" si="36">D102</f>
        <v>1</v>
      </c>
      <c r="E130" s="2305" t="str">
        <f>'Estimación de la Demanda'!H101</f>
        <v/>
      </c>
      <c r="F130" s="2199"/>
      <c r="G130" s="2305">
        <f t="shared" ref="G130:G149" si="37">J$36</f>
        <v>0</v>
      </c>
      <c r="H130" s="2199"/>
      <c r="I130" s="2305" t="str">
        <f t="shared" ref="I130:I149" si="38">IFERROR(G130-E130,"")</f>
        <v/>
      </c>
      <c r="J130" s="2199"/>
      <c r="K130" s="606"/>
      <c r="L130" s="604"/>
      <c r="M130" s="604"/>
      <c r="N130" s="604"/>
      <c r="O130" s="604"/>
      <c r="P130" s="604"/>
      <c r="Q130" s="604"/>
      <c r="R130" s="604"/>
      <c r="S130" s="604"/>
      <c r="T130" s="604"/>
      <c r="U130" s="604"/>
      <c r="V130" s="604"/>
      <c r="W130" s="604"/>
      <c r="X130" s="604"/>
      <c r="Y130" s="604"/>
      <c r="Z130" s="544"/>
      <c r="AA130" s="544"/>
      <c r="AB130" s="544"/>
      <c r="AC130" s="544"/>
      <c r="AD130" s="544"/>
      <c r="AE130" s="544"/>
      <c r="AF130" s="544"/>
      <c r="AG130" s="544"/>
      <c r="AH130" s="544"/>
      <c r="AI130" s="420"/>
      <c r="AJ130" s="589"/>
    </row>
    <row r="131" spans="1:36">
      <c r="A131" s="1044"/>
      <c r="B131" s="595"/>
      <c r="C131" s="1151" t="str">
        <f t="shared" ref="C131:C149" si="39">IFERROR(C130+1,"")</f>
        <v/>
      </c>
      <c r="D131" s="1153">
        <f t="shared" si="36"/>
        <v>2</v>
      </c>
      <c r="E131" s="2305" t="str">
        <f>'Estimación de la Demanda'!H102</f>
        <v/>
      </c>
      <c r="F131" s="2199"/>
      <c r="G131" s="2305">
        <f t="shared" si="37"/>
        <v>0</v>
      </c>
      <c r="H131" s="2199"/>
      <c r="I131" s="2305" t="str">
        <f t="shared" si="38"/>
        <v/>
      </c>
      <c r="J131" s="2199"/>
      <c r="K131" s="606"/>
      <c r="L131" s="604"/>
      <c r="M131" s="604"/>
      <c r="N131" s="604"/>
      <c r="O131" s="604"/>
      <c r="P131" s="604"/>
      <c r="Q131" s="604"/>
      <c r="R131" s="604"/>
      <c r="S131" s="604"/>
      <c r="T131" s="604"/>
      <c r="U131" s="604"/>
      <c r="V131" s="604"/>
      <c r="W131" s="604"/>
      <c r="X131" s="604"/>
      <c r="Y131" s="604"/>
      <c r="Z131" s="544"/>
      <c r="AA131" s="544"/>
      <c r="AB131" s="544"/>
      <c r="AC131" s="544"/>
      <c r="AD131" s="544"/>
      <c r="AE131" s="544"/>
      <c r="AF131" s="544"/>
      <c r="AG131" s="544"/>
      <c r="AH131" s="544"/>
      <c r="AI131" s="420"/>
      <c r="AJ131" s="589"/>
    </row>
    <row r="132" spans="1:36">
      <c r="A132" s="1044"/>
      <c r="B132" s="595"/>
      <c r="C132" s="1151" t="str">
        <f t="shared" si="39"/>
        <v/>
      </c>
      <c r="D132" s="1153">
        <f t="shared" si="36"/>
        <v>3</v>
      </c>
      <c r="E132" s="2305" t="str">
        <f>'Estimación de la Demanda'!H103</f>
        <v/>
      </c>
      <c r="F132" s="2199"/>
      <c r="G132" s="2305">
        <f t="shared" si="37"/>
        <v>0</v>
      </c>
      <c r="H132" s="2199"/>
      <c r="I132" s="2305" t="str">
        <f t="shared" si="38"/>
        <v/>
      </c>
      <c r="J132" s="2199"/>
      <c r="K132" s="606"/>
      <c r="L132" s="604"/>
      <c r="M132" s="604"/>
      <c r="N132" s="604"/>
      <c r="O132" s="604"/>
      <c r="P132" s="604"/>
      <c r="Q132" s="604"/>
      <c r="R132" s="604"/>
      <c r="S132" s="604"/>
      <c r="T132" s="604"/>
      <c r="U132" s="604"/>
      <c r="V132" s="604"/>
      <c r="W132" s="604"/>
      <c r="X132" s="604"/>
      <c r="Y132" s="604"/>
      <c r="Z132" s="544"/>
      <c r="AA132" s="544"/>
      <c r="AB132" s="544"/>
      <c r="AC132" s="544"/>
      <c r="AD132" s="544"/>
      <c r="AE132" s="544"/>
      <c r="AF132" s="544"/>
      <c r="AG132" s="544"/>
      <c r="AH132" s="544"/>
      <c r="AI132" s="420"/>
      <c r="AJ132" s="589"/>
    </row>
    <row r="133" spans="1:36">
      <c r="A133" s="1044"/>
      <c r="B133" s="595"/>
      <c r="C133" s="1151" t="str">
        <f t="shared" si="39"/>
        <v/>
      </c>
      <c r="D133" s="1153">
        <f t="shared" si="36"/>
        <v>4</v>
      </c>
      <c r="E133" s="2305" t="str">
        <f>'Estimación de la Demanda'!H104</f>
        <v/>
      </c>
      <c r="F133" s="2199"/>
      <c r="G133" s="2305">
        <f t="shared" si="37"/>
        <v>0</v>
      </c>
      <c r="H133" s="2199"/>
      <c r="I133" s="2305" t="str">
        <f t="shared" si="38"/>
        <v/>
      </c>
      <c r="J133" s="2199"/>
      <c r="K133" s="606"/>
      <c r="L133" s="604"/>
      <c r="M133" s="604"/>
      <c r="N133" s="604"/>
      <c r="O133" s="604"/>
      <c r="P133" s="604"/>
      <c r="Q133" s="604"/>
      <c r="R133" s="604"/>
      <c r="S133" s="604"/>
      <c r="T133" s="604"/>
      <c r="U133" s="604"/>
      <c r="V133" s="604"/>
      <c r="W133" s="604"/>
      <c r="X133" s="604"/>
      <c r="Y133" s="604"/>
      <c r="Z133" s="544"/>
      <c r="AA133" s="544"/>
      <c r="AB133" s="544"/>
      <c r="AC133" s="544"/>
      <c r="AD133" s="544"/>
      <c r="AE133" s="544"/>
      <c r="AF133" s="544"/>
      <c r="AG133" s="544"/>
      <c r="AH133" s="544"/>
      <c r="AI133" s="420"/>
      <c r="AJ133" s="589"/>
    </row>
    <row r="134" spans="1:36">
      <c r="A134" s="1044"/>
      <c r="B134" s="595"/>
      <c r="C134" s="1151" t="str">
        <f t="shared" si="39"/>
        <v/>
      </c>
      <c r="D134" s="1153">
        <f t="shared" si="36"/>
        <v>5</v>
      </c>
      <c r="E134" s="2305" t="str">
        <f>'Estimación de la Demanda'!H105</f>
        <v/>
      </c>
      <c r="F134" s="2199"/>
      <c r="G134" s="2305">
        <f t="shared" si="37"/>
        <v>0</v>
      </c>
      <c r="H134" s="2199"/>
      <c r="I134" s="2305" t="str">
        <f t="shared" si="38"/>
        <v/>
      </c>
      <c r="J134" s="2199"/>
      <c r="K134" s="606"/>
      <c r="L134" s="604"/>
      <c r="M134" s="604"/>
      <c r="N134" s="604"/>
      <c r="O134" s="604"/>
      <c r="P134" s="604"/>
      <c r="Q134" s="604"/>
      <c r="R134" s="604"/>
      <c r="S134" s="604"/>
      <c r="T134" s="604"/>
      <c r="U134" s="604"/>
      <c r="V134" s="604"/>
      <c r="W134" s="604"/>
      <c r="X134" s="604"/>
      <c r="Y134" s="604"/>
      <c r="Z134" s="544"/>
      <c r="AA134" s="544"/>
      <c r="AB134" s="544"/>
      <c r="AC134" s="544"/>
      <c r="AD134" s="544"/>
      <c r="AE134" s="544"/>
      <c r="AF134" s="544"/>
      <c r="AG134" s="544"/>
      <c r="AH134" s="544"/>
      <c r="AI134" s="420"/>
      <c r="AJ134" s="589"/>
    </row>
    <row r="135" spans="1:36">
      <c r="A135" s="1044"/>
      <c r="B135" s="595"/>
      <c r="C135" s="1151" t="str">
        <f t="shared" si="39"/>
        <v/>
      </c>
      <c r="D135" s="1153">
        <f t="shared" si="36"/>
        <v>6</v>
      </c>
      <c r="E135" s="2305" t="str">
        <f>'Estimación de la Demanda'!H106</f>
        <v/>
      </c>
      <c r="F135" s="2199"/>
      <c r="G135" s="2305">
        <f t="shared" si="37"/>
        <v>0</v>
      </c>
      <c r="H135" s="2199"/>
      <c r="I135" s="2305" t="str">
        <f t="shared" si="38"/>
        <v/>
      </c>
      <c r="J135" s="2199"/>
      <c r="K135" s="606"/>
      <c r="L135" s="604"/>
      <c r="M135" s="604"/>
      <c r="N135" s="604"/>
      <c r="O135" s="604"/>
      <c r="P135" s="604"/>
      <c r="Q135" s="604"/>
      <c r="R135" s="604"/>
      <c r="S135" s="604"/>
      <c r="T135" s="604"/>
      <c r="U135" s="604"/>
      <c r="V135" s="604"/>
      <c r="W135" s="604"/>
      <c r="X135" s="604"/>
      <c r="Y135" s="604"/>
      <c r="Z135" s="544"/>
      <c r="AA135" s="544"/>
      <c r="AB135" s="544"/>
      <c r="AC135" s="544"/>
      <c r="AD135" s="544"/>
      <c r="AE135" s="544"/>
      <c r="AF135" s="544"/>
      <c r="AG135" s="544"/>
      <c r="AH135" s="544"/>
      <c r="AI135" s="420"/>
      <c r="AJ135" s="589"/>
    </row>
    <row r="136" spans="1:36">
      <c r="A136" s="1044"/>
      <c r="B136" s="595"/>
      <c r="C136" s="1151" t="str">
        <f t="shared" si="39"/>
        <v/>
      </c>
      <c r="D136" s="1153">
        <f t="shared" si="36"/>
        <v>7</v>
      </c>
      <c r="E136" s="2305" t="str">
        <f>'Estimación de la Demanda'!H107</f>
        <v/>
      </c>
      <c r="F136" s="2199"/>
      <c r="G136" s="2305">
        <f t="shared" si="37"/>
        <v>0</v>
      </c>
      <c r="H136" s="2199"/>
      <c r="I136" s="2305" t="str">
        <f t="shared" si="38"/>
        <v/>
      </c>
      <c r="J136" s="2199"/>
      <c r="K136" s="606"/>
      <c r="L136" s="604"/>
      <c r="M136" s="604"/>
      <c r="N136" s="604"/>
      <c r="O136" s="604"/>
      <c r="P136" s="604"/>
      <c r="Q136" s="604"/>
      <c r="R136" s="604"/>
      <c r="S136" s="604"/>
      <c r="T136" s="604"/>
      <c r="U136" s="604"/>
      <c r="V136" s="604"/>
      <c r="W136" s="604"/>
      <c r="X136" s="604"/>
      <c r="Y136" s="604"/>
      <c r="Z136" s="544"/>
      <c r="AA136" s="544"/>
      <c r="AB136" s="544"/>
      <c r="AC136" s="544"/>
      <c r="AD136" s="544"/>
      <c r="AE136" s="544"/>
      <c r="AF136" s="544"/>
      <c r="AG136" s="544"/>
      <c r="AH136" s="544"/>
      <c r="AI136" s="420"/>
      <c r="AJ136" s="589"/>
    </row>
    <row r="137" spans="1:36">
      <c r="A137" s="1044"/>
      <c r="B137" s="595"/>
      <c r="C137" s="1151" t="str">
        <f t="shared" si="39"/>
        <v/>
      </c>
      <c r="D137" s="1153">
        <f t="shared" si="36"/>
        <v>8</v>
      </c>
      <c r="E137" s="2305" t="str">
        <f>'Estimación de la Demanda'!H108</f>
        <v/>
      </c>
      <c r="F137" s="2199"/>
      <c r="G137" s="2305">
        <f t="shared" si="37"/>
        <v>0</v>
      </c>
      <c r="H137" s="2199"/>
      <c r="I137" s="2305" t="str">
        <f t="shared" si="38"/>
        <v/>
      </c>
      <c r="J137" s="2199"/>
      <c r="K137" s="606"/>
      <c r="L137" s="604"/>
      <c r="M137" s="604"/>
      <c r="N137" s="604"/>
      <c r="O137" s="604"/>
      <c r="P137" s="604"/>
      <c r="Q137" s="604"/>
      <c r="R137" s="604"/>
      <c r="S137" s="604"/>
      <c r="T137" s="604"/>
      <c r="U137" s="604"/>
      <c r="V137" s="604"/>
      <c r="W137" s="604"/>
      <c r="X137" s="604"/>
      <c r="Y137" s="604"/>
      <c r="Z137" s="544"/>
      <c r="AA137" s="544"/>
      <c r="AB137" s="544"/>
      <c r="AC137" s="544"/>
      <c r="AD137" s="544"/>
      <c r="AE137" s="544"/>
      <c r="AF137" s="544"/>
      <c r="AG137" s="544"/>
      <c r="AH137" s="544"/>
      <c r="AI137" s="420"/>
      <c r="AJ137" s="589"/>
    </row>
    <row r="138" spans="1:36">
      <c r="A138" s="1044"/>
      <c r="B138" s="595"/>
      <c r="C138" s="1151" t="str">
        <f t="shared" si="39"/>
        <v/>
      </c>
      <c r="D138" s="1153">
        <f t="shared" si="36"/>
        <v>9</v>
      </c>
      <c r="E138" s="2305" t="str">
        <f>'Estimación de la Demanda'!H109</f>
        <v/>
      </c>
      <c r="F138" s="2199"/>
      <c r="G138" s="2305">
        <f t="shared" si="37"/>
        <v>0</v>
      </c>
      <c r="H138" s="2199"/>
      <c r="I138" s="2305" t="str">
        <f t="shared" si="38"/>
        <v/>
      </c>
      <c r="J138" s="2199"/>
      <c r="K138" s="606"/>
      <c r="L138" s="604"/>
      <c r="M138" s="604"/>
      <c r="N138" s="604"/>
      <c r="O138" s="604"/>
      <c r="P138" s="604"/>
      <c r="Q138" s="604"/>
      <c r="R138" s="604"/>
      <c r="S138" s="604"/>
      <c r="T138" s="604"/>
      <c r="U138" s="604"/>
      <c r="V138" s="604"/>
      <c r="W138" s="604"/>
      <c r="X138" s="604"/>
      <c r="Y138" s="604"/>
      <c r="Z138" s="544"/>
      <c r="AA138" s="544"/>
      <c r="AB138" s="544"/>
      <c r="AC138" s="544"/>
      <c r="AD138" s="544"/>
      <c r="AE138" s="544"/>
      <c r="AF138" s="544"/>
      <c r="AG138" s="544"/>
      <c r="AH138" s="544"/>
      <c r="AI138" s="420"/>
      <c r="AJ138" s="589"/>
    </row>
    <row r="139" spans="1:36">
      <c r="A139" s="1044"/>
      <c r="B139" s="595"/>
      <c r="C139" s="1151" t="str">
        <f t="shared" si="39"/>
        <v/>
      </c>
      <c r="D139" s="1153">
        <f t="shared" si="36"/>
        <v>10</v>
      </c>
      <c r="E139" s="2305" t="str">
        <f>'Estimación de la Demanda'!H110</f>
        <v/>
      </c>
      <c r="F139" s="2199"/>
      <c r="G139" s="2305">
        <f t="shared" si="37"/>
        <v>0</v>
      </c>
      <c r="H139" s="2199"/>
      <c r="I139" s="2305" t="str">
        <f t="shared" si="38"/>
        <v/>
      </c>
      <c r="J139" s="2199"/>
      <c r="K139" s="606"/>
      <c r="L139" s="604"/>
      <c r="M139" s="604"/>
      <c r="N139" s="604"/>
      <c r="O139" s="604"/>
      <c r="P139" s="604"/>
      <c r="Q139" s="604"/>
      <c r="R139" s="604"/>
      <c r="S139" s="604"/>
      <c r="T139" s="604"/>
      <c r="U139" s="604"/>
      <c r="V139" s="604"/>
      <c r="W139" s="604"/>
      <c r="X139" s="604"/>
      <c r="Y139" s="604"/>
      <c r="Z139" s="544"/>
      <c r="AA139" s="544"/>
      <c r="AB139" s="544"/>
      <c r="AC139" s="544"/>
      <c r="AD139" s="544"/>
      <c r="AE139" s="544"/>
      <c r="AF139" s="544"/>
      <c r="AG139" s="544"/>
      <c r="AH139" s="544"/>
      <c r="AI139" s="420"/>
      <c r="AJ139" s="589"/>
    </row>
    <row r="140" spans="1:36">
      <c r="A140" s="1044"/>
      <c r="B140" s="595"/>
      <c r="C140" s="1151" t="str">
        <f t="shared" si="39"/>
        <v/>
      </c>
      <c r="D140" s="1153">
        <f t="shared" si="36"/>
        <v>11</v>
      </c>
      <c r="E140" s="2305" t="str">
        <f>'Estimación de la Demanda'!H111</f>
        <v/>
      </c>
      <c r="F140" s="2199"/>
      <c r="G140" s="2305">
        <f t="shared" si="37"/>
        <v>0</v>
      </c>
      <c r="H140" s="2199"/>
      <c r="I140" s="2305" t="str">
        <f t="shared" si="38"/>
        <v/>
      </c>
      <c r="J140" s="2199"/>
      <c r="K140" s="606"/>
      <c r="L140" s="604"/>
      <c r="M140" s="604"/>
      <c r="N140" s="604"/>
      <c r="O140" s="604"/>
      <c r="P140" s="604"/>
      <c r="Q140" s="604"/>
      <c r="R140" s="604"/>
      <c r="S140" s="604"/>
      <c r="T140" s="604"/>
      <c r="U140" s="604"/>
      <c r="V140" s="604"/>
      <c r="W140" s="604"/>
      <c r="X140" s="604"/>
      <c r="Y140" s="604"/>
      <c r="Z140" s="544"/>
      <c r="AA140" s="544"/>
      <c r="AB140" s="544"/>
      <c r="AC140" s="544"/>
      <c r="AD140" s="544"/>
      <c r="AE140" s="544"/>
      <c r="AF140" s="544"/>
      <c r="AG140" s="544"/>
      <c r="AH140" s="544"/>
      <c r="AI140" s="420"/>
      <c r="AJ140" s="589"/>
    </row>
    <row r="141" spans="1:36">
      <c r="A141" s="1044"/>
      <c r="B141" s="595"/>
      <c r="C141" s="1151" t="str">
        <f t="shared" si="39"/>
        <v/>
      </c>
      <c r="D141" s="1153">
        <f t="shared" si="36"/>
        <v>12</v>
      </c>
      <c r="E141" s="2305" t="str">
        <f>'Estimación de la Demanda'!H112</f>
        <v/>
      </c>
      <c r="F141" s="2199"/>
      <c r="G141" s="2305">
        <f t="shared" si="37"/>
        <v>0</v>
      </c>
      <c r="H141" s="2199"/>
      <c r="I141" s="2305" t="str">
        <f t="shared" si="38"/>
        <v/>
      </c>
      <c r="J141" s="2199"/>
      <c r="K141" s="606"/>
      <c r="L141" s="604"/>
      <c r="M141" s="604"/>
      <c r="N141" s="604"/>
      <c r="O141" s="604"/>
      <c r="P141" s="604"/>
      <c r="Q141" s="604"/>
      <c r="R141" s="604"/>
      <c r="S141" s="604"/>
      <c r="T141" s="604"/>
      <c r="U141" s="604"/>
      <c r="V141" s="604"/>
      <c r="W141" s="604"/>
      <c r="X141" s="604"/>
      <c r="Y141" s="604"/>
      <c r="Z141" s="544"/>
      <c r="AA141" s="544"/>
      <c r="AB141" s="544"/>
      <c r="AC141" s="544"/>
      <c r="AD141" s="544"/>
      <c r="AE141" s="544"/>
      <c r="AF141" s="544"/>
      <c r="AG141" s="544"/>
      <c r="AH141" s="544"/>
      <c r="AI141" s="420"/>
      <c r="AJ141" s="589"/>
    </row>
    <row r="142" spans="1:36">
      <c r="A142" s="1044"/>
      <c r="B142" s="595"/>
      <c r="C142" s="1151" t="str">
        <f t="shared" si="39"/>
        <v/>
      </c>
      <c r="D142" s="1153">
        <f t="shared" si="36"/>
        <v>13</v>
      </c>
      <c r="E142" s="2305" t="str">
        <f>'Estimación de la Demanda'!H113</f>
        <v/>
      </c>
      <c r="F142" s="2199"/>
      <c r="G142" s="2305">
        <f t="shared" si="37"/>
        <v>0</v>
      </c>
      <c r="H142" s="2199"/>
      <c r="I142" s="2305" t="str">
        <f t="shared" si="38"/>
        <v/>
      </c>
      <c r="J142" s="2199"/>
      <c r="K142" s="606"/>
      <c r="L142" s="604"/>
      <c r="M142" s="604"/>
      <c r="N142" s="604"/>
      <c r="O142" s="604"/>
      <c r="P142" s="604"/>
      <c r="Q142" s="604"/>
      <c r="R142" s="604"/>
      <c r="S142" s="604"/>
      <c r="T142" s="604"/>
      <c r="U142" s="604"/>
      <c r="V142" s="604"/>
      <c r="W142" s="604"/>
      <c r="X142" s="604"/>
      <c r="Y142" s="604"/>
      <c r="Z142" s="544"/>
      <c r="AA142" s="544"/>
      <c r="AB142" s="544"/>
      <c r="AC142" s="544"/>
      <c r="AD142" s="544"/>
      <c r="AE142" s="544"/>
      <c r="AF142" s="544"/>
      <c r="AG142" s="544"/>
      <c r="AH142" s="544"/>
      <c r="AI142" s="420"/>
      <c r="AJ142" s="589"/>
    </row>
    <row r="143" spans="1:36">
      <c r="A143" s="1044"/>
      <c r="B143" s="595"/>
      <c r="C143" s="1151" t="str">
        <f t="shared" si="39"/>
        <v/>
      </c>
      <c r="D143" s="1153">
        <f t="shared" si="36"/>
        <v>14</v>
      </c>
      <c r="E143" s="2305" t="str">
        <f>'Estimación de la Demanda'!H114</f>
        <v/>
      </c>
      <c r="F143" s="2199"/>
      <c r="G143" s="2305">
        <f t="shared" si="37"/>
        <v>0</v>
      </c>
      <c r="H143" s="2199"/>
      <c r="I143" s="2305" t="str">
        <f t="shared" si="38"/>
        <v/>
      </c>
      <c r="J143" s="2199"/>
      <c r="K143" s="606"/>
      <c r="L143" s="604"/>
      <c r="M143" s="604"/>
      <c r="N143" s="604"/>
      <c r="O143" s="604"/>
      <c r="P143" s="604"/>
      <c r="Q143" s="604"/>
      <c r="R143" s="604"/>
      <c r="S143" s="604"/>
      <c r="T143" s="604"/>
      <c r="U143" s="604"/>
      <c r="V143" s="604"/>
      <c r="W143" s="604"/>
      <c r="X143" s="604"/>
      <c r="Y143" s="604"/>
      <c r="Z143" s="544"/>
      <c r="AA143" s="544"/>
      <c r="AB143" s="544"/>
      <c r="AC143" s="544"/>
      <c r="AD143" s="544"/>
      <c r="AE143" s="544"/>
      <c r="AF143" s="544"/>
      <c r="AG143" s="544"/>
      <c r="AH143" s="544"/>
      <c r="AI143" s="420"/>
      <c r="AJ143" s="589"/>
    </row>
    <row r="144" spans="1:36">
      <c r="A144" s="1044"/>
      <c r="B144" s="595"/>
      <c r="C144" s="1151" t="str">
        <f t="shared" si="39"/>
        <v/>
      </c>
      <c r="D144" s="1153">
        <f t="shared" si="36"/>
        <v>15</v>
      </c>
      <c r="E144" s="2305" t="str">
        <f>'Estimación de la Demanda'!H115</f>
        <v/>
      </c>
      <c r="F144" s="2199"/>
      <c r="G144" s="2305">
        <f t="shared" si="37"/>
        <v>0</v>
      </c>
      <c r="H144" s="2199"/>
      <c r="I144" s="2305" t="str">
        <f t="shared" si="38"/>
        <v/>
      </c>
      <c r="J144" s="2199"/>
      <c r="K144" s="606"/>
      <c r="L144" s="604"/>
      <c r="M144" s="604"/>
      <c r="N144" s="604"/>
      <c r="O144" s="604"/>
      <c r="P144" s="604"/>
      <c r="Q144" s="604"/>
      <c r="R144" s="604"/>
      <c r="S144" s="604"/>
      <c r="T144" s="604"/>
      <c r="U144" s="604"/>
      <c r="V144" s="604"/>
      <c r="W144" s="604"/>
      <c r="X144" s="604"/>
      <c r="Y144" s="604"/>
      <c r="Z144" s="544"/>
      <c r="AA144" s="544"/>
      <c r="AB144" s="544"/>
      <c r="AC144" s="544"/>
      <c r="AD144" s="544"/>
      <c r="AE144" s="544"/>
      <c r="AF144" s="544"/>
      <c r="AG144" s="544"/>
      <c r="AH144" s="544"/>
      <c r="AI144" s="420"/>
      <c r="AJ144" s="589"/>
    </row>
    <row r="145" spans="1:36">
      <c r="A145" s="1044"/>
      <c r="B145" s="595"/>
      <c r="C145" s="1151" t="str">
        <f t="shared" si="39"/>
        <v/>
      </c>
      <c r="D145" s="1153">
        <f t="shared" si="36"/>
        <v>16</v>
      </c>
      <c r="E145" s="2305" t="str">
        <f>'Estimación de la Demanda'!H116</f>
        <v/>
      </c>
      <c r="F145" s="2199"/>
      <c r="G145" s="2305">
        <f t="shared" si="37"/>
        <v>0</v>
      </c>
      <c r="H145" s="2199"/>
      <c r="I145" s="2305" t="str">
        <f t="shared" si="38"/>
        <v/>
      </c>
      <c r="J145" s="2199"/>
      <c r="K145" s="606"/>
      <c r="L145" s="604"/>
      <c r="M145" s="604"/>
      <c r="N145" s="604"/>
      <c r="O145" s="604"/>
      <c r="P145" s="604"/>
      <c r="Q145" s="604"/>
      <c r="R145" s="604"/>
      <c r="S145" s="604"/>
      <c r="T145" s="604"/>
      <c r="U145" s="604"/>
      <c r="V145" s="604"/>
      <c r="W145" s="604"/>
      <c r="X145" s="604"/>
      <c r="Y145" s="604"/>
      <c r="Z145" s="544"/>
      <c r="AA145" s="544"/>
      <c r="AB145" s="544"/>
      <c r="AC145" s="544"/>
      <c r="AD145" s="544"/>
      <c r="AE145" s="544"/>
      <c r="AF145" s="544"/>
      <c r="AG145" s="544"/>
      <c r="AH145" s="544"/>
      <c r="AI145" s="420"/>
      <c r="AJ145" s="589"/>
    </row>
    <row r="146" spans="1:36">
      <c r="A146" s="1044"/>
      <c r="B146" s="595"/>
      <c r="C146" s="1151" t="str">
        <f t="shared" si="39"/>
        <v/>
      </c>
      <c r="D146" s="1153">
        <f t="shared" si="36"/>
        <v>17</v>
      </c>
      <c r="E146" s="2305" t="str">
        <f>'Estimación de la Demanda'!H117</f>
        <v/>
      </c>
      <c r="F146" s="2199"/>
      <c r="G146" s="2305">
        <f t="shared" si="37"/>
        <v>0</v>
      </c>
      <c r="H146" s="2199"/>
      <c r="I146" s="2305" t="str">
        <f t="shared" si="38"/>
        <v/>
      </c>
      <c r="J146" s="2199"/>
      <c r="K146" s="606"/>
      <c r="L146" s="604"/>
      <c r="M146" s="604"/>
      <c r="N146" s="604"/>
      <c r="O146" s="604"/>
      <c r="P146" s="604"/>
      <c r="Q146" s="604"/>
      <c r="R146" s="604"/>
      <c r="S146" s="604"/>
      <c r="T146" s="604"/>
      <c r="U146" s="604"/>
      <c r="V146" s="604"/>
      <c r="W146" s="604"/>
      <c r="X146" s="604"/>
      <c r="Y146" s="604"/>
      <c r="Z146" s="544"/>
      <c r="AA146" s="544"/>
      <c r="AB146" s="544"/>
      <c r="AC146" s="544"/>
      <c r="AD146" s="544"/>
      <c r="AE146" s="544"/>
      <c r="AF146" s="544"/>
      <c r="AG146" s="544"/>
      <c r="AH146" s="544"/>
      <c r="AI146" s="420"/>
      <c r="AJ146" s="589"/>
    </row>
    <row r="147" spans="1:36">
      <c r="A147" s="1044"/>
      <c r="B147" s="595"/>
      <c r="C147" s="1151" t="str">
        <f t="shared" si="39"/>
        <v/>
      </c>
      <c r="D147" s="1153">
        <f t="shared" si="36"/>
        <v>18</v>
      </c>
      <c r="E147" s="2305" t="str">
        <f>'Estimación de la Demanda'!H118</f>
        <v/>
      </c>
      <c r="F147" s="2199"/>
      <c r="G147" s="2305">
        <f t="shared" si="37"/>
        <v>0</v>
      </c>
      <c r="H147" s="2199"/>
      <c r="I147" s="2305" t="str">
        <f t="shared" si="38"/>
        <v/>
      </c>
      <c r="J147" s="2199"/>
      <c r="K147" s="606"/>
      <c r="L147" s="604"/>
      <c r="M147" s="604"/>
      <c r="N147" s="604"/>
      <c r="O147" s="604"/>
      <c r="P147" s="604"/>
      <c r="Q147" s="604"/>
      <c r="R147" s="604"/>
      <c r="S147" s="604"/>
      <c r="T147" s="604"/>
      <c r="U147" s="604"/>
      <c r="V147" s="604"/>
      <c r="W147" s="604"/>
      <c r="X147" s="604"/>
      <c r="Y147" s="604"/>
      <c r="Z147" s="544"/>
      <c r="AA147" s="544"/>
      <c r="AB147" s="544"/>
      <c r="AC147" s="544"/>
      <c r="AD147" s="544"/>
      <c r="AE147" s="544"/>
      <c r="AF147" s="544"/>
      <c r="AG147" s="544"/>
      <c r="AH147" s="544"/>
      <c r="AI147" s="420"/>
      <c r="AJ147" s="589"/>
    </row>
    <row r="148" spans="1:36">
      <c r="A148" s="1044"/>
      <c r="B148" s="595"/>
      <c r="C148" s="1151" t="str">
        <f t="shared" si="39"/>
        <v/>
      </c>
      <c r="D148" s="1153">
        <f t="shared" si="36"/>
        <v>19</v>
      </c>
      <c r="E148" s="2305" t="str">
        <f>'Estimación de la Demanda'!H119</f>
        <v/>
      </c>
      <c r="F148" s="2199"/>
      <c r="G148" s="2305">
        <f t="shared" si="37"/>
        <v>0</v>
      </c>
      <c r="H148" s="2199"/>
      <c r="I148" s="2305" t="str">
        <f t="shared" si="38"/>
        <v/>
      </c>
      <c r="J148" s="2199"/>
      <c r="K148" s="606"/>
      <c r="L148" s="604"/>
      <c r="M148" s="604"/>
      <c r="N148" s="604"/>
      <c r="O148" s="604"/>
      <c r="P148" s="604"/>
      <c r="Q148" s="604"/>
      <c r="R148" s="604"/>
      <c r="S148" s="604"/>
      <c r="T148" s="604"/>
      <c r="U148" s="604"/>
      <c r="V148" s="604"/>
      <c r="W148" s="604"/>
      <c r="X148" s="604"/>
      <c r="Y148" s="604"/>
      <c r="Z148" s="544"/>
      <c r="AA148" s="544"/>
      <c r="AB148" s="544"/>
      <c r="AC148" s="544"/>
      <c r="AD148" s="544"/>
      <c r="AE148" s="544"/>
      <c r="AF148" s="544"/>
      <c r="AG148" s="544"/>
      <c r="AH148" s="544"/>
      <c r="AI148" s="420"/>
      <c r="AJ148" s="589"/>
    </row>
    <row r="149" spans="1:36">
      <c r="A149" s="1044"/>
      <c r="B149" s="595"/>
      <c r="C149" s="1151" t="str">
        <f t="shared" si="39"/>
        <v/>
      </c>
      <c r="D149" s="1153">
        <f t="shared" si="36"/>
        <v>20</v>
      </c>
      <c r="E149" s="2305" t="str">
        <f>'Estimación de la Demanda'!H120</f>
        <v/>
      </c>
      <c r="F149" s="2199"/>
      <c r="G149" s="2305">
        <f t="shared" si="37"/>
        <v>0</v>
      </c>
      <c r="H149" s="2199"/>
      <c r="I149" s="2305" t="str">
        <f t="shared" si="38"/>
        <v/>
      </c>
      <c r="J149" s="2199"/>
      <c r="K149" s="606"/>
      <c r="L149" s="604"/>
      <c r="M149" s="604"/>
      <c r="N149" s="604"/>
      <c r="O149" s="604"/>
      <c r="P149" s="604"/>
      <c r="Q149" s="604"/>
      <c r="R149" s="604"/>
      <c r="S149" s="604"/>
      <c r="T149" s="604"/>
      <c r="U149" s="604"/>
      <c r="V149" s="604"/>
      <c r="W149" s="604"/>
      <c r="X149" s="604"/>
      <c r="Y149" s="604"/>
      <c r="Z149" s="544"/>
      <c r="AA149" s="544"/>
      <c r="AB149" s="544"/>
      <c r="AC149" s="544"/>
      <c r="AD149" s="544"/>
      <c r="AE149" s="544"/>
      <c r="AF149" s="544"/>
      <c r="AG149" s="544"/>
      <c r="AH149" s="544"/>
      <c r="AI149" s="420"/>
      <c r="AJ149" s="589"/>
    </row>
    <row r="150" spans="1:36" ht="15.75" thickBot="1">
      <c r="A150" s="1044"/>
      <c r="B150" s="607"/>
      <c r="C150" s="608"/>
      <c r="D150" s="609"/>
      <c r="E150" s="2345"/>
      <c r="F150" s="2346"/>
      <c r="G150" s="608"/>
      <c r="H150" s="608"/>
      <c r="I150" s="608"/>
      <c r="J150" s="608"/>
      <c r="K150" s="608"/>
      <c r="L150" s="608"/>
      <c r="M150" s="608"/>
      <c r="N150" s="608"/>
      <c r="O150" s="608"/>
      <c r="P150" s="608"/>
      <c r="Q150" s="608"/>
      <c r="R150" s="608"/>
      <c r="S150" s="608"/>
      <c r="T150" s="608"/>
      <c r="U150" s="608"/>
      <c r="V150" s="608"/>
      <c r="W150" s="608"/>
      <c r="X150" s="608"/>
      <c r="Y150" s="608"/>
      <c r="Z150" s="608"/>
      <c r="AA150" s="608"/>
      <c r="AB150" s="608"/>
      <c r="AC150" s="608"/>
      <c r="AD150" s="608"/>
      <c r="AE150" s="608"/>
      <c r="AF150" s="608"/>
      <c r="AG150" s="608"/>
      <c r="AH150" s="608"/>
      <c r="AI150" s="610"/>
      <c r="AJ150" s="597"/>
    </row>
    <row r="151" spans="1:36">
      <c r="A151" s="604"/>
      <c r="B151" s="611"/>
      <c r="C151" s="611"/>
      <c r="D151" s="612"/>
      <c r="E151" s="2322"/>
      <c r="F151" s="2307"/>
      <c r="G151" s="611"/>
      <c r="H151" s="611"/>
      <c r="I151" s="611"/>
      <c r="J151" s="611"/>
      <c r="K151" s="611"/>
      <c r="L151" s="611"/>
      <c r="M151" s="611"/>
      <c r="N151" s="611"/>
      <c r="O151" s="611"/>
      <c r="P151" s="611"/>
      <c r="Q151" s="611"/>
      <c r="R151" s="611"/>
      <c r="S151" s="611"/>
      <c r="T151" s="611"/>
      <c r="U151" s="611"/>
      <c r="V151" s="611"/>
      <c r="W151" s="611"/>
      <c r="X151" s="611"/>
      <c r="Y151" s="611"/>
      <c r="Z151" s="611"/>
      <c r="AA151" s="611"/>
      <c r="AB151" s="611"/>
      <c r="AC151" s="611"/>
      <c r="AD151" s="611"/>
      <c r="AE151" s="611"/>
      <c r="AF151" s="611"/>
      <c r="AG151" s="611"/>
      <c r="AH151" s="611"/>
      <c r="AI151" s="611"/>
      <c r="AJ151" s="604"/>
    </row>
    <row r="152" spans="1:36">
      <c r="A152" s="604"/>
      <c r="B152" s="604"/>
      <c r="C152" s="604"/>
      <c r="D152" s="613"/>
      <c r="E152" s="2347"/>
      <c r="F152" s="2348"/>
      <c r="G152" s="604"/>
      <c r="H152" s="604"/>
      <c r="I152" s="604"/>
      <c r="J152" s="604"/>
      <c r="K152" s="604"/>
      <c r="L152" s="604"/>
      <c r="M152" s="604"/>
      <c r="N152" s="604"/>
      <c r="O152" s="604"/>
      <c r="P152" s="604"/>
      <c r="Q152" s="604"/>
      <c r="R152" s="604"/>
      <c r="S152" s="604"/>
      <c r="T152" s="604"/>
      <c r="U152" s="604"/>
      <c r="V152" s="604"/>
      <c r="W152" s="604"/>
      <c r="X152" s="604"/>
      <c r="Y152" s="604"/>
      <c r="Z152" s="604"/>
      <c r="AA152" s="604"/>
      <c r="AB152" s="604"/>
      <c r="AC152" s="604"/>
      <c r="AD152" s="604"/>
      <c r="AE152" s="604"/>
      <c r="AF152" s="604"/>
      <c r="AG152" s="604"/>
      <c r="AH152" s="604"/>
      <c r="AI152" s="604"/>
      <c r="AJ152" s="604"/>
    </row>
    <row r="153" spans="1:36" ht="14.25"/>
    <row r="154" spans="1:36" ht="14.25"/>
    <row r="155" spans="1:36" ht="14.25"/>
    <row r="156" spans="1:36" ht="14.25"/>
    <row r="157" spans="1:36" ht="14.25"/>
    <row r="158" spans="1:36" ht="14.25"/>
    <row r="159" spans="1:36" ht="14.25"/>
    <row r="160" spans="1:36" ht="14.25"/>
    <row r="161" ht="14.25"/>
    <row r="162" ht="14.25"/>
    <row r="163" ht="14.25"/>
    <row r="164" ht="14.25"/>
    <row r="165" ht="14.25"/>
    <row r="166" ht="14.25"/>
    <row r="167" ht="14.25"/>
    <row r="168" ht="14.25"/>
    <row r="169" ht="14.25"/>
    <row r="170" ht="14.25"/>
    <row r="171" ht="14.25"/>
    <row r="172" ht="14.25"/>
    <row r="173" ht="14.25"/>
    <row r="174" ht="14.25"/>
    <row r="175" ht="14.25"/>
    <row r="176" ht="14.25"/>
    <row r="177" ht="14.25"/>
    <row r="178" ht="14.25"/>
    <row r="179" ht="14.25"/>
    <row r="180" ht="14.25"/>
    <row r="181" ht="14.25"/>
    <row r="182" ht="14.25"/>
    <row r="183" ht="14.25"/>
    <row r="184" ht="14.25"/>
    <row r="185" ht="14.25"/>
    <row r="186" ht="14.25"/>
    <row r="187" ht="14.25"/>
    <row r="188" ht="14.25"/>
    <row r="189" ht="14.25"/>
    <row r="190" ht="14.25"/>
    <row r="191" ht="14.25"/>
    <row r="192" ht="14.25"/>
    <row r="193" ht="14.25"/>
    <row r="194" ht="14.25"/>
    <row r="195" ht="14.25"/>
    <row r="196" ht="14.25"/>
    <row r="197" ht="14.25"/>
    <row r="198" ht="14.25"/>
    <row r="199" ht="14.25"/>
    <row r="200" ht="14.25"/>
    <row r="201" ht="14.25"/>
    <row r="202" ht="14.25"/>
    <row r="203" ht="14.25"/>
    <row r="204" ht="14.25"/>
    <row r="205" ht="14.25"/>
    <row r="206" ht="14.25"/>
    <row r="207" ht="14.25"/>
    <row r="208" ht="14.25"/>
    <row r="209" ht="14.25"/>
    <row r="210" ht="14.25"/>
    <row r="211" ht="14.25"/>
    <row r="212" ht="14.25"/>
    <row r="213" ht="14.25"/>
    <row r="214" ht="14.25"/>
    <row r="215" ht="14.25"/>
    <row r="216" ht="14.25"/>
    <row r="217" ht="14.25"/>
    <row r="218" ht="14.25"/>
    <row r="219" ht="14.25"/>
    <row r="220" ht="14.25"/>
    <row r="221" ht="14.25"/>
    <row r="222" ht="14.25"/>
    <row r="223" ht="14.25"/>
    <row r="224" ht="14.25"/>
    <row r="225" ht="14.25"/>
    <row r="226" ht="14.25"/>
    <row r="227" ht="14.25"/>
    <row r="228" ht="14.25"/>
    <row r="229" ht="14.25"/>
    <row r="230" ht="14.25"/>
    <row r="231" ht="14.25"/>
    <row r="232" ht="14.25"/>
    <row r="233" ht="14.25"/>
    <row r="234" ht="14.25"/>
    <row r="235" ht="14.25"/>
    <row r="236" ht="14.25"/>
    <row r="237" ht="14.25"/>
    <row r="238" ht="14.25"/>
    <row r="239" ht="14.25"/>
    <row r="240" ht="14.25"/>
    <row r="241" ht="14.25"/>
    <row r="242" ht="14.25"/>
    <row r="243" ht="14.25"/>
    <row r="244" ht="14.25"/>
    <row r="245" ht="14.25"/>
    <row r="246" ht="14.25"/>
    <row r="247" ht="14.25"/>
    <row r="248" ht="14.25"/>
    <row r="249" ht="14.25"/>
    <row r="250" ht="14.25"/>
    <row r="251" ht="14.25"/>
    <row r="252" ht="14.25"/>
    <row r="253" ht="14.25"/>
    <row r="254" ht="14.25"/>
    <row r="255" ht="14.25"/>
    <row r="256" ht="14.25"/>
    <row r="257" ht="14.25"/>
    <row r="258" ht="14.25"/>
    <row r="259" ht="14.25"/>
    <row r="260" ht="14.25"/>
    <row r="261" ht="14.25"/>
    <row r="262" ht="14.25"/>
    <row r="263" ht="14.25"/>
    <row r="264" ht="14.25"/>
    <row r="265" ht="14.25"/>
    <row r="266" ht="14.25"/>
    <row r="267" ht="14.25"/>
    <row r="268" ht="14.25"/>
    <row r="269" ht="14.25"/>
    <row r="270" ht="14.25"/>
    <row r="271" ht="14.25"/>
    <row r="272" ht="14.25"/>
    <row r="273" ht="14.25"/>
    <row r="274" ht="14.25"/>
    <row r="275" ht="14.25"/>
    <row r="276" ht="14.25"/>
    <row r="277" ht="14.25"/>
    <row r="278" ht="14.25"/>
    <row r="279" ht="14.25"/>
    <row r="280" ht="14.25"/>
    <row r="281" ht="14.25"/>
    <row r="282" ht="14.25"/>
    <row r="283" ht="14.25"/>
    <row r="284" ht="14.25"/>
    <row r="285" ht="14.25"/>
    <row r="286" ht="14.25"/>
    <row r="287" ht="14.25"/>
    <row r="288" ht="14.25"/>
    <row r="289" ht="14.25"/>
    <row r="290" ht="14.25"/>
    <row r="291" ht="14.25"/>
    <row r="292" ht="14.25"/>
    <row r="293" ht="14.25"/>
    <row r="294" ht="14.25"/>
    <row r="295" ht="14.25"/>
    <row r="296" ht="14.25"/>
    <row r="297" ht="14.25"/>
    <row r="298" ht="14.25"/>
    <row r="299" ht="14.25"/>
    <row r="300" ht="14.25"/>
    <row r="301" ht="14.25"/>
    <row r="302" ht="14.25"/>
    <row r="303" ht="14.25"/>
    <row r="304" ht="14.25"/>
    <row r="305" ht="14.25"/>
    <row r="306" ht="14.25"/>
    <row r="307" ht="14.25"/>
    <row r="308" ht="14.25"/>
    <row r="309" ht="14.25"/>
    <row r="310" ht="14.25"/>
    <row r="311" ht="14.25"/>
    <row r="312" ht="14.25"/>
    <row r="313" ht="14.25"/>
    <row r="314" ht="14.25"/>
    <row r="315" ht="14.25"/>
    <row r="316" ht="14.25"/>
    <row r="317" ht="14.25"/>
    <row r="318" ht="14.25"/>
    <row r="319" ht="14.25"/>
    <row r="320" ht="14.25"/>
    <row r="321" ht="14.25"/>
    <row r="322" ht="14.25"/>
    <row r="323" ht="14.25"/>
    <row r="324" ht="14.25"/>
    <row r="325" ht="14.25"/>
    <row r="326" ht="14.25"/>
    <row r="327" ht="14.25"/>
    <row r="328" ht="14.25"/>
    <row r="329" ht="14.25"/>
    <row r="330" ht="14.25"/>
    <row r="331" ht="14.25"/>
    <row r="332" ht="14.25"/>
    <row r="333" ht="14.25"/>
    <row r="334" ht="14.25"/>
    <row r="335" ht="14.25"/>
    <row r="336" ht="14.25"/>
    <row r="337" ht="14.25"/>
    <row r="338" ht="14.25"/>
    <row r="339" ht="14.25"/>
    <row r="340" ht="14.25"/>
    <row r="341" ht="14.25"/>
    <row r="342" ht="14.25"/>
    <row r="343" ht="14.25"/>
    <row r="344" ht="14.25"/>
    <row r="345" ht="14.25"/>
    <row r="346" ht="14.25"/>
    <row r="347" ht="14.25"/>
    <row r="348" ht="14.25"/>
    <row r="349" ht="14.25"/>
    <row r="350" ht="14.25"/>
    <row r="351" ht="14.25"/>
    <row r="352" ht="14.25"/>
    <row r="353" ht="14.25"/>
    <row r="354" ht="14.25"/>
    <row r="355" ht="14.25"/>
    <row r="356" ht="14.25"/>
    <row r="357" ht="14.25"/>
    <row r="358" ht="14.25"/>
    <row r="359" ht="14.25"/>
    <row r="360" ht="14.25"/>
    <row r="361" ht="14.25"/>
    <row r="362" ht="14.25"/>
    <row r="363" ht="14.25"/>
    <row r="364" ht="14.25"/>
    <row r="365" ht="14.25"/>
    <row r="366" ht="14.25"/>
    <row r="367" ht="14.25"/>
    <row r="368" ht="14.25"/>
    <row r="369" ht="14.25"/>
    <row r="370" ht="14.25"/>
    <row r="371" ht="14.25"/>
    <row r="372" ht="14.25"/>
    <row r="373" ht="14.25"/>
    <row r="374" ht="14.25"/>
    <row r="375" ht="14.25"/>
    <row r="376" ht="14.25"/>
    <row r="377" ht="14.25"/>
    <row r="378" ht="14.25"/>
    <row r="379" ht="14.25"/>
    <row r="380" ht="14.25"/>
    <row r="381" ht="14.25"/>
    <row r="382" ht="14.25"/>
    <row r="383" ht="14.25"/>
    <row r="384" ht="14.25"/>
    <row r="385" ht="14.25"/>
    <row r="386" ht="14.25"/>
    <row r="387" ht="14.25"/>
    <row r="388" ht="14.25"/>
    <row r="389" ht="14.25"/>
    <row r="390" ht="14.25"/>
    <row r="391" ht="14.25"/>
    <row r="392" ht="14.25"/>
    <row r="393" ht="14.25"/>
    <row r="394" ht="14.25"/>
    <row r="395" ht="14.25"/>
    <row r="396" ht="14.25"/>
    <row r="397" ht="14.25"/>
    <row r="398" ht="14.25"/>
    <row r="399" ht="14.25"/>
    <row r="400" ht="14.25"/>
    <row r="401" ht="14.25"/>
    <row r="402" ht="14.25"/>
    <row r="403" ht="14.25"/>
    <row r="404" ht="14.25"/>
    <row r="405" ht="14.25"/>
    <row r="406" ht="14.25"/>
    <row r="407" ht="14.25"/>
    <row r="408" ht="14.25"/>
    <row r="409" ht="14.25"/>
    <row r="410" ht="14.25"/>
    <row r="411" ht="14.25"/>
    <row r="412" ht="14.25"/>
    <row r="413" ht="14.25"/>
    <row r="414" ht="14.25"/>
    <row r="415" ht="14.25"/>
    <row r="416" ht="14.25"/>
    <row r="417" ht="14.25"/>
    <row r="418" ht="14.25"/>
    <row r="419" ht="14.25"/>
    <row r="420" ht="14.25"/>
    <row r="421" ht="14.25"/>
    <row r="422" ht="14.25"/>
    <row r="423" ht="14.25"/>
    <row r="424" ht="14.25"/>
    <row r="425" ht="14.25"/>
    <row r="426" ht="14.25"/>
    <row r="427" ht="14.25"/>
    <row r="428" ht="14.25"/>
    <row r="429" ht="14.25"/>
    <row r="430" ht="14.25"/>
    <row r="431" ht="14.25"/>
    <row r="432" ht="14.25"/>
    <row r="433" ht="14.25"/>
    <row r="434" ht="14.25"/>
    <row r="435" ht="14.25"/>
    <row r="436" ht="14.25"/>
    <row r="437" ht="14.25"/>
    <row r="438" ht="14.25"/>
    <row r="439" ht="14.25"/>
    <row r="440" ht="14.25"/>
    <row r="441" ht="14.25"/>
    <row r="442" ht="14.25"/>
    <row r="443" ht="14.25"/>
    <row r="444" ht="14.25"/>
    <row r="445" ht="14.25"/>
    <row r="446" ht="14.25"/>
    <row r="447" ht="14.25"/>
    <row r="448" ht="14.25"/>
    <row r="449" ht="14.25"/>
    <row r="450" ht="14.25"/>
    <row r="451" ht="14.25"/>
    <row r="452" ht="14.25"/>
    <row r="453" ht="14.25"/>
    <row r="454" ht="14.25"/>
    <row r="455" ht="14.25"/>
    <row r="456" ht="14.25"/>
    <row r="457" ht="14.25"/>
    <row r="458" ht="14.25"/>
    <row r="459" ht="14.25"/>
    <row r="460" ht="14.25"/>
    <row r="461" ht="14.25"/>
    <row r="462" ht="14.25"/>
    <row r="463" ht="14.25"/>
    <row r="464" ht="14.25"/>
    <row r="465" ht="14.25"/>
    <row r="466" ht="14.25"/>
    <row r="467" ht="14.25"/>
    <row r="468" ht="14.25"/>
    <row r="469" ht="14.25"/>
    <row r="470" ht="14.25"/>
    <row r="471" ht="14.25"/>
    <row r="472" ht="14.25"/>
    <row r="473" ht="14.25"/>
    <row r="474" ht="14.25"/>
    <row r="475" ht="14.25"/>
    <row r="476" ht="14.25"/>
    <row r="477" ht="14.25"/>
    <row r="478" ht="14.25"/>
    <row r="479" ht="14.25"/>
    <row r="480" ht="14.25"/>
    <row r="481" ht="14.25"/>
    <row r="482" ht="14.25"/>
    <row r="483" ht="14.25"/>
    <row r="484" ht="14.25"/>
    <row r="485" ht="14.25"/>
    <row r="486" ht="14.25"/>
    <row r="487" ht="14.25"/>
    <row r="488" ht="14.25"/>
    <row r="489" ht="14.25"/>
    <row r="490" ht="14.25"/>
    <row r="491" ht="14.25"/>
    <row r="492" ht="14.25"/>
    <row r="493" ht="14.25"/>
    <row r="494" ht="14.25"/>
    <row r="495" ht="14.25"/>
    <row r="496" ht="14.25"/>
    <row r="497" ht="14.25"/>
    <row r="498" ht="14.25"/>
    <row r="499" ht="14.25"/>
    <row r="500" ht="14.25"/>
    <row r="501" ht="14.25"/>
    <row r="502" ht="14.25"/>
    <row r="503" ht="14.25"/>
    <row r="504" ht="14.25"/>
    <row r="505" ht="14.25"/>
    <row r="506" ht="14.25"/>
    <row r="507" ht="14.25"/>
    <row r="508" ht="14.25"/>
    <row r="509" ht="14.25"/>
    <row r="510" ht="14.25"/>
    <row r="511" ht="14.25"/>
    <row r="512" ht="14.25"/>
    <row r="513" ht="14.25"/>
    <row r="514" ht="14.25"/>
    <row r="515" ht="14.25"/>
    <row r="516" ht="14.25"/>
    <row r="517" ht="14.25"/>
    <row r="518" ht="14.25"/>
    <row r="519" ht="14.25"/>
    <row r="520" ht="14.25"/>
    <row r="521" ht="14.25"/>
    <row r="522" ht="14.25"/>
    <row r="523" ht="14.25"/>
    <row r="524" ht="14.25"/>
    <row r="525" ht="14.25"/>
    <row r="526" ht="14.25"/>
    <row r="527" ht="14.25"/>
    <row r="528" ht="14.25"/>
    <row r="529" ht="14.25"/>
    <row r="530" ht="14.25"/>
    <row r="531" ht="14.25"/>
    <row r="532" ht="14.25"/>
    <row r="533" ht="14.25"/>
    <row r="534" ht="14.25"/>
    <row r="535" ht="14.25"/>
    <row r="536" ht="14.25"/>
    <row r="537" ht="14.25"/>
    <row r="538" ht="14.25"/>
    <row r="539" ht="14.25"/>
    <row r="540" ht="14.25"/>
    <row r="541" ht="14.25"/>
    <row r="542" ht="14.25"/>
    <row r="543" ht="14.25"/>
    <row r="544" ht="14.25"/>
    <row r="545" ht="14.25"/>
    <row r="546" ht="14.25"/>
    <row r="547" ht="14.25"/>
    <row r="548" ht="14.25"/>
    <row r="549" ht="14.25"/>
    <row r="550" ht="14.25"/>
    <row r="551" ht="14.25"/>
    <row r="552" ht="14.25"/>
    <row r="553" ht="14.25"/>
    <row r="554" ht="14.25"/>
    <row r="555" ht="14.25"/>
    <row r="556" ht="14.25"/>
    <row r="557" ht="14.25"/>
    <row r="558" ht="14.25"/>
    <row r="559" ht="14.25"/>
    <row r="560" ht="14.25"/>
    <row r="561" ht="14.25"/>
    <row r="562" ht="14.25"/>
    <row r="563" ht="14.25"/>
    <row r="564" ht="14.25"/>
    <row r="565" ht="14.25"/>
    <row r="566" ht="14.25"/>
    <row r="567" ht="14.25"/>
    <row r="568" ht="14.25"/>
    <row r="569" ht="14.25"/>
    <row r="570" ht="14.25"/>
    <row r="571" ht="14.25"/>
    <row r="572" ht="14.25"/>
    <row r="573" ht="14.25"/>
    <row r="574" ht="14.25"/>
    <row r="575" ht="14.25"/>
    <row r="576" ht="14.25"/>
    <row r="577" ht="14.25"/>
    <row r="578" ht="14.25"/>
    <row r="579" ht="14.25"/>
    <row r="580" ht="14.25"/>
    <row r="581" ht="14.25"/>
    <row r="582" ht="14.25"/>
    <row r="583" ht="14.25"/>
    <row r="584" ht="14.25"/>
    <row r="585" ht="14.25"/>
    <row r="586" ht="14.25"/>
    <row r="587" ht="14.25"/>
    <row r="588" ht="14.25"/>
    <row r="589" ht="14.25"/>
    <row r="590" ht="14.25"/>
    <row r="591" ht="14.25"/>
    <row r="592" ht="14.25"/>
    <row r="593" ht="14.25"/>
    <row r="594" ht="14.25"/>
    <row r="595" ht="14.25"/>
    <row r="596" ht="14.25"/>
    <row r="597" ht="14.25"/>
    <row r="598" ht="14.25"/>
    <row r="599" ht="14.25"/>
    <row r="600" ht="14.25"/>
    <row r="601" ht="14.25"/>
    <row r="602" ht="14.25"/>
    <row r="603" ht="14.25"/>
    <row r="604" ht="14.25"/>
    <row r="605" ht="14.25"/>
    <row r="606" ht="14.25"/>
    <row r="607" ht="14.25"/>
    <row r="608" ht="14.25"/>
    <row r="609" ht="14.25"/>
    <row r="610" ht="14.25"/>
    <row r="611" ht="14.25"/>
    <row r="612" ht="14.25"/>
    <row r="613" ht="14.25"/>
    <row r="614" ht="14.25"/>
    <row r="615" ht="14.25"/>
    <row r="616" ht="14.25"/>
    <row r="617" ht="14.25"/>
    <row r="618" ht="14.25"/>
    <row r="619" ht="14.25"/>
    <row r="620" ht="14.25"/>
    <row r="621" ht="14.25"/>
    <row r="622" ht="14.25"/>
    <row r="623" ht="14.25"/>
    <row r="624" ht="14.25"/>
    <row r="625" ht="14.25"/>
    <row r="626" ht="14.25"/>
    <row r="627" ht="14.25"/>
    <row r="628" ht="14.25"/>
    <row r="629" ht="14.25"/>
    <row r="630" ht="14.25"/>
    <row r="631" ht="14.25"/>
    <row r="632" ht="14.25"/>
    <row r="633" ht="14.25"/>
    <row r="634" ht="14.25"/>
    <row r="635" ht="14.25"/>
    <row r="636" ht="14.25"/>
    <row r="637" ht="14.25"/>
    <row r="638" ht="14.25"/>
    <row r="639" ht="14.25"/>
    <row r="640" ht="14.25"/>
    <row r="641" ht="14.25"/>
    <row r="642" ht="14.25"/>
    <row r="643" ht="14.25"/>
    <row r="644" ht="14.25"/>
    <row r="645" ht="14.25"/>
    <row r="646" ht="14.25"/>
    <row r="647" ht="14.25"/>
    <row r="648" ht="14.25"/>
    <row r="649" ht="14.25"/>
    <row r="650" ht="14.25"/>
    <row r="651" ht="14.25"/>
    <row r="652" ht="14.25"/>
    <row r="653" ht="14.25"/>
    <row r="654" ht="14.25"/>
    <row r="655" ht="14.25"/>
    <row r="656" ht="14.25"/>
    <row r="657" ht="14.25"/>
    <row r="658" ht="14.25"/>
    <row r="659" ht="14.25"/>
    <row r="660" ht="14.25"/>
    <row r="661" ht="14.25"/>
    <row r="662" ht="14.25"/>
    <row r="663" ht="14.25"/>
    <row r="664" ht="14.25"/>
    <row r="665" ht="14.25"/>
    <row r="666" ht="14.25"/>
    <row r="667" ht="14.25"/>
    <row r="668" ht="14.25"/>
    <row r="669" ht="14.25"/>
    <row r="670" ht="14.25"/>
    <row r="671" ht="14.25"/>
    <row r="672" ht="14.25"/>
    <row r="673" ht="14.25"/>
    <row r="674" ht="14.25"/>
    <row r="675" ht="14.25"/>
    <row r="676" ht="14.25"/>
    <row r="677" ht="14.25"/>
    <row r="678" ht="14.25"/>
    <row r="679" ht="14.25"/>
    <row r="680" ht="14.25"/>
    <row r="681" ht="14.25"/>
    <row r="682" ht="14.25"/>
    <row r="683" ht="14.25"/>
    <row r="684" ht="14.25"/>
    <row r="685" ht="14.25"/>
    <row r="686" ht="14.25"/>
    <row r="687" ht="14.25"/>
    <row r="688" ht="14.25"/>
    <row r="689" ht="14.25"/>
    <row r="690" ht="14.25"/>
    <row r="691" ht="14.25"/>
    <row r="692" ht="14.25"/>
    <row r="693" ht="14.25"/>
    <row r="694" ht="14.25"/>
    <row r="695" ht="14.25"/>
    <row r="696" ht="14.25"/>
    <row r="697" ht="14.25"/>
    <row r="698" ht="14.25"/>
    <row r="699" ht="14.25"/>
    <row r="700" ht="14.25"/>
    <row r="701" ht="14.25"/>
    <row r="702" ht="14.25"/>
    <row r="703" ht="14.25"/>
    <row r="704" ht="14.25"/>
    <row r="705" ht="14.25"/>
    <row r="706" ht="14.25"/>
    <row r="707" ht="14.25"/>
    <row r="708" ht="14.25"/>
    <row r="709" ht="14.25"/>
    <row r="710" ht="14.25"/>
    <row r="711" ht="14.25"/>
    <row r="712" ht="14.25"/>
    <row r="713" ht="14.25"/>
    <row r="714" ht="14.25"/>
    <row r="715" ht="14.25"/>
    <row r="716" ht="14.25"/>
    <row r="717" ht="14.25"/>
    <row r="718" ht="14.25"/>
    <row r="719" ht="14.25"/>
    <row r="720" ht="14.25"/>
    <row r="721" ht="14.25"/>
    <row r="722" ht="14.25"/>
    <row r="723" ht="14.25"/>
    <row r="724" ht="14.25"/>
    <row r="725" ht="14.25"/>
    <row r="726" ht="14.25"/>
    <row r="727" ht="14.25"/>
    <row r="728" ht="14.25"/>
    <row r="729" ht="14.25"/>
    <row r="730" ht="14.25"/>
    <row r="731" ht="14.25"/>
    <row r="732" ht="14.25"/>
    <row r="733" ht="14.25"/>
    <row r="734" ht="14.25"/>
    <row r="735" ht="14.25"/>
    <row r="736" ht="14.25"/>
    <row r="737" ht="14.25"/>
    <row r="738" ht="14.25"/>
    <row r="739" ht="14.25"/>
    <row r="740" ht="14.25"/>
    <row r="741" ht="14.25"/>
    <row r="742" ht="14.25"/>
    <row r="743" ht="14.25"/>
    <row r="744" ht="14.25"/>
    <row r="745" ht="14.25"/>
    <row r="746" ht="14.25"/>
    <row r="747" ht="14.25"/>
    <row r="748" ht="14.25"/>
    <row r="749" ht="14.25"/>
    <row r="750" ht="14.25"/>
    <row r="751" ht="14.25"/>
    <row r="752" ht="14.25"/>
    <row r="753" ht="14.25"/>
    <row r="754" ht="14.25"/>
    <row r="755" ht="14.25"/>
    <row r="756" ht="14.25"/>
    <row r="757" ht="14.25"/>
    <row r="758" ht="14.25"/>
    <row r="759" ht="14.25"/>
    <row r="760" ht="14.25"/>
    <row r="761" ht="14.25"/>
    <row r="762" ht="14.25"/>
    <row r="763" ht="14.25"/>
    <row r="764" ht="14.25"/>
    <row r="765" ht="14.25"/>
    <row r="766" ht="14.25"/>
    <row r="767" ht="14.25"/>
    <row r="768" ht="14.25"/>
    <row r="769" ht="14.25"/>
    <row r="770" ht="14.25"/>
    <row r="771" ht="14.25"/>
    <row r="772" ht="14.25"/>
    <row r="773" ht="14.25"/>
    <row r="774" ht="14.25"/>
    <row r="775" ht="14.25"/>
    <row r="776" ht="14.25"/>
    <row r="777" ht="14.25"/>
    <row r="778" ht="14.25"/>
    <row r="779" ht="14.25"/>
    <row r="780" ht="14.25"/>
    <row r="781" ht="14.25"/>
    <row r="782" ht="14.25"/>
    <row r="783" ht="14.25"/>
    <row r="784" ht="14.25"/>
    <row r="785" ht="14.25"/>
    <row r="786" ht="14.25"/>
    <row r="787" ht="14.25"/>
    <row r="788" ht="14.25"/>
    <row r="789" ht="14.25"/>
    <row r="790" ht="14.25"/>
    <row r="791" ht="14.25"/>
    <row r="792" ht="14.25"/>
    <row r="793" ht="14.25"/>
    <row r="794" ht="14.25"/>
    <row r="795" ht="14.25"/>
    <row r="796" ht="14.25"/>
    <row r="797" ht="14.25"/>
    <row r="798" ht="14.25"/>
    <row r="799" ht="14.25"/>
    <row r="800" ht="14.25"/>
    <row r="801" ht="14.25"/>
    <row r="802" ht="14.25"/>
    <row r="803" ht="14.25"/>
    <row r="804" ht="14.25"/>
    <row r="805" ht="14.25"/>
    <row r="806" ht="14.25"/>
    <row r="807" ht="14.25"/>
    <row r="808" ht="14.25"/>
    <row r="809" ht="14.25"/>
    <row r="810" ht="14.25"/>
    <row r="811" ht="14.25"/>
    <row r="812" ht="14.25"/>
    <row r="813" ht="14.25"/>
    <row r="814" ht="14.25"/>
    <row r="815" ht="14.25"/>
    <row r="816" ht="14.25"/>
    <row r="817" ht="14.25"/>
    <row r="818" ht="14.25"/>
    <row r="819" ht="14.25"/>
    <row r="820" ht="14.25"/>
    <row r="821" ht="14.25"/>
    <row r="822" ht="14.25"/>
    <row r="823" ht="14.25"/>
    <row r="824" ht="14.25"/>
    <row r="825" ht="14.25"/>
    <row r="826" ht="14.25"/>
    <row r="827" ht="14.25"/>
    <row r="828" ht="14.25"/>
    <row r="829" ht="14.25"/>
    <row r="830" ht="14.25"/>
    <row r="831" ht="14.25"/>
    <row r="832" ht="14.25"/>
    <row r="833" ht="14.25"/>
    <row r="834" ht="14.25"/>
    <row r="835" ht="14.25"/>
    <row r="836" ht="14.25"/>
    <row r="837" ht="14.25"/>
    <row r="838" ht="14.25"/>
    <row r="839" ht="14.25"/>
    <row r="840" ht="14.25"/>
    <row r="841" ht="14.25"/>
    <row r="842" ht="14.25"/>
    <row r="843" ht="14.25"/>
    <row r="844" ht="14.25"/>
    <row r="845" ht="14.25"/>
    <row r="846" ht="14.25"/>
    <row r="847" ht="14.25"/>
    <row r="848" ht="14.25"/>
    <row r="849" ht="14.25"/>
    <row r="850" ht="14.25"/>
    <row r="851" ht="14.25"/>
    <row r="852" ht="14.25"/>
    <row r="853" ht="14.25"/>
    <row r="854" ht="14.25"/>
    <row r="855" ht="14.25"/>
    <row r="856" ht="14.25"/>
    <row r="857" ht="14.25"/>
    <row r="858" ht="14.25"/>
    <row r="859" ht="14.25"/>
    <row r="860" ht="14.25"/>
    <row r="861" ht="14.25"/>
    <row r="862" ht="14.25"/>
    <row r="863" ht="14.25"/>
    <row r="864" ht="14.25"/>
    <row r="865" ht="14.25"/>
    <row r="866" ht="14.25"/>
    <row r="867" ht="14.25"/>
    <row r="868" ht="14.25"/>
    <row r="869" ht="14.25"/>
    <row r="870" ht="14.25"/>
    <row r="871" ht="14.25"/>
    <row r="872" ht="14.25"/>
    <row r="873" ht="14.25"/>
    <row r="874" ht="14.25"/>
    <row r="875" ht="14.25"/>
    <row r="876" ht="14.25"/>
    <row r="877" ht="14.25"/>
    <row r="878" ht="14.25"/>
    <row r="879" ht="14.25"/>
    <row r="880" ht="14.25"/>
    <row r="881" ht="14.25"/>
    <row r="882" ht="14.25"/>
    <row r="883" ht="14.25"/>
    <row r="884" ht="14.25"/>
    <row r="885" ht="14.25"/>
    <row r="886" ht="14.25"/>
    <row r="887" ht="14.25"/>
    <row r="888" ht="14.25"/>
    <row r="889" ht="14.25"/>
    <row r="890" ht="14.25"/>
    <row r="891" ht="14.25"/>
    <row r="892" ht="14.25"/>
    <row r="893" ht="14.25"/>
    <row r="894" ht="14.25"/>
    <row r="895" ht="14.25"/>
    <row r="896" ht="14.25"/>
    <row r="897" ht="14.25"/>
    <row r="898" ht="14.25"/>
    <row r="899" ht="14.25"/>
    <row r="900" ht="14.25"/>
    <row r="901" ht="14.25"/>
    <row r="902" ht="14.25"/>
    <row r="903" ht="14.25"/>
    <row r="904" ht="14.25"/>
    <row r="905" ht="14.25"/>
    <row r="906" ht="14.25"/>
    <row r="907" ht="14.25"/>
    <row r="908" ht="14.25"/>
    <row r="909" ht="14.25"/>
    <row r="910" ht="14.25"/>
    <row r="911" ht="14.25"/>
    <row r="912" ht="14.25"/>
    <row r="913" ht="14.25"/>
    <row r="914" ht="14.25"/>
    <row r="915" ht="14.25"/>
    <row r="916" ht="14.25"/>
    <row r="917" ht="14.25"/>
    <row r="918" ht="14.25"/>
    <row r="919" ht="14.25"/>
    <row r="920" ht="14.25"/>
    <row r="921" ht="14.25"/>
    <row r="922" ht="14.25"/>
    <row r="923" ht="14.25"/>
    <row r="924" ht="14.25"/>
    <row r="925" ht="14.25"/>
    <row r="926" ht="14.25"/>
    <row r="927" ht="14.25"/>
    <row r="928" ht="14.25"/>
    <row r="929" ht="14.25"/>
    <row r="930" ht="14.25"/>
    <row r="931" ht="14.25"/>
    <row r="932" ht="14.25"/>
    <row r="933" ht="14.25"/>
    <row r="934" ht="14.25"/>
    <row r="935" ht="14.25"/>
    <row r="936" ht="14.25"/>
    <row r="937" ht="14.25"/>
    <row r="938" ht="14.25"/>
    <row r="939" ht="14.25"/>
    <row r="940" ht="14.25"/>
    <row r="941" ht="14.25"/>
    <row r="942" ht="14.25"/>
    <row r="943" ht="14.25"/>
    <row r="944" ht="14.25"/>
    <row r="945" ht="14.25"/>
    <row r="946" ht="14.25"/>
    <row r="947" ht="14.25"/>
    <row r="948" ht="14.25"/>
    <row r="949" ht="14.25"/>
    <row r="950" ht="14.25"/>
    <row r="951" ht="14.25"/>
    <row r="952" ht="14.25"/>
    <row r="953" ht="14.25"/>
    <row r="954" ht="14.25"/>
    <row r="955" ht="14.25"/>
    <row r="956" ht="14.25"/>
    <row r="957" ht="14.25"/>
    <row r="958" ht="14.25"/>
    <row r="959" ht="14.25"/>
    <row r="960" ht="14.25"/>
    <row r="961" ht="14.25"/>
    <row r="962" ht="14.25"/>
    <row r="963" ht="14.25"/>
    <row r="964" ht="14.25"/>
    <row r="965" ht="14.25"/>
    <row r="966" ht="14.25"/>
    <row r="967" ht="14.25"/>
    <row r="968" ht="14.25"/>
    <row r="969" ht="14.25"/>
    <row r="970" ht="14.25"/>
    <row r="971" ht="14.25"/>
    <row r="972" ht="14.25"/>
    <row r="973" ht="14.25"/>
    <row r="974" ht="14.25"/>
    <row r="975" ht="14.25"/>
    <row r="976" ht="14.25"/>
    <row r="977" ht="14.25"/>
    <row r="978" ht="14.25"/>
    <row r="979" ht="14.25"/>
    <row r="980" ht="14.25"/>
    <row r="981" ht="14.25"/>
    <row r="982" ht="14.25"/>
    <row r="983" ht="14.25"/>
    <row r="984" ht="14.25"/>
    <row r="985" ht="14.25"/>
    <row r="986" ht="14.25"/>
    <row r="987" ht="14.25"/>
    <row r="988" ht="14.25"/>
    <row r="989" ht="14.25"/>
    <row r="990" ht="14.25"/>
    <row r="991" ht="14.25"/>
    <row r="992" ht="14.25"/>
    <row r="993" ht="14.25"/>
    <row r="994" ht="14.25"/>
    <row r="995" ht="14.25"/>
    <row r="996" ht="14.25"/>
    <row r="997" ht="14.25"/>
    <row r="998" ht="14.25"/>
    <row r="999" ht="14.25"/>
    <row r="1000" ht="14.25"/>
    <row r="1001" ht="14.25"/>
    <row r="1002" ht="14.25"/>
    <row r="1003" ht="14.25"/>
    <row r="1004" ht="14.25"/>
    <row r="1005" ht="14.25"/>
    <row r="1006" ht="14.25"/>
    <row r="1007" ht="14.25"/>
    <row r="1008" ht="14.25"/>
    <row r="1009" ht="14.25"/>
    <row r="1010" ht="14.25"/>
    <row r="1011" ht="14.25"/>
    <row r="1012" ht="14.25"/>
    <row r="1013" ht="14.25"/>
    <row r="1014" ht="14.25"/>
    <row r="1015" ht="14.25"/>
    <row r="1016" ht="14.25"/>
    <row r="1017" ht="14.25"/>
    <row r="1018" ht="14.25"/>
    <row r="1019" ht="14.25"/>
    <row r="1020" ht="14.25"/>
    <row r="1021" ht="14.25"/>
    <row r="1022" ht="14.25"/>
    <row r="1023" ht="14.25"/>
    <row r="1024" ht="14.25"/>
    <row r="1025" ht="14.25"/>
    <row r="1026" ht="14.25"/>
    <row r="1027" ht="14.25"/>
    <row r="1028" ht="14.25"/>
    <row r="1029" ht="14.25"/>
    <row r="1030" ht="14.25"/>
    <row r="1031" ht="14.25"/>
    <row r="1032" ht="14.25"/>
    <row r="1033" ht="14.25"/>
    <row r="1034" ht="14.25"/>
    <row r="1035" ht="14.25"/>
    <row r="1036" ht="14.25"/>
    <row r="1037" ht="14.25"/>
    <row r="1038" ht="14.25"/>
    <row r="1039" ht="14.25"/>
    <row r="1040" ht="14.25"/>
    <row r="1041" ht="14.25"/>
    <row r="1042" ht="14.25"/>
    <row r="1043" ht="14.25"/>
    <row r="1044" ht="14.25"/>
    <row r="1045" ht="14.25"/>
    <row r="1046" ht="14.25"/>
    <row r="1047" ht="14.25"/>
    <row r="1048" ht="14.25"/>
    <row r="1049" ht="14.25"/>
    <row r="1050" ht="14.25"/>
    <row r="1051" ht="14.25"/>
  </sheetData>
  <sheetProtection algorithmName="SHA-512" hashValue="ZnNv9qmW2RxKTiWGtBXtmXRzoFo/2H+PGT/zgBX2jkKLKeRgPxn2y++/qnMsYryiOexAimv/521iZHGtpLmkHg==" saltValue="+4DlLnxCSzcnAE4gr1GDmw==" spinCount="100000" sheet="1" objects="1" scenarios="1" formatColumns="0" formatRows="0"/>
  <mergeCells count="1181">
    <mergeCell ref="AG113:AH113"/>
    <mergeCell ref="E113:F113"/>
    <mergeCell ref="G113:H113"/>
    <mergeCell ref="I113:J113"/>
    <mergeCell ref="K113:L113"/>
    <mergeCell ref="M113:N113"/>
    <mergeCell ref="O113:P113"/>
    <mergeCell ref="Q113:R113"/>
    <mergeCell ref="S114:T114"/>
    <mergeCell ref="U114:V114"/>
    <mergeCell ref="W114:X114"/>
    <mergeCell ref="Y114:Z114"/>
    <mergeCell ref="AA114:AB114"/>
    <mergeCell ref="AC114:AD114"/>
    <mergeCell ref="AE114:AF114"/>
    <mergeCell ref="AG114:AH114"/>
    <mergeCell ref="E114:F114"/>
    <mergeCell ref="G114:H114"/>
    <mergeCell ref="I114:J114"/>
    <mergeCell ref="K114:L114"/>
    <mergeCell ref="M114:N114"/>
    <mergeCell ref="O114:P114"/>
    <mergeCell ref="Q114:R114"/>
    <mergeCell ref="S113:T113"/>
    <mergeCell ref="U113:V113"/>
    <mergeCell ref="Q118:R118"/>
    <mergeCell ref="Q117:R117"/>
    <mergeCell ref="E132:F132"/>
    <mergeCell ref="AG115:AH115"/>
    <mergeCell ref="E115:F115"/>
    <mergeCell ref="G115:H115"/>
    <mergeCell ref="I115:J115"/>
    <mergeCell ref="K115:L115"/>
    <mergeCell ref="M115:N115"/>
    <mergeCell ref="O115:P115"/>
    <mergeCell ref="Q115:R115"/>
    <mergeCell ref="S116:T116"/>
    <mergeCell ref="U116:V116"/>
    <mergeCell ref="W116:X116"/>
    <mergeCell ref="Y116:Z116"/>
    <mergeCell ref="AA116:AB116"/>
    <mergeCell ref="AC116:AD116"/>
    <mergeCell ref="AE116:AF116"/>
    <mergeCell ref="AG116:AH116"/>
    <mergeCell ref="E116:F116"/>
    <mergeCell ref="G116:H116"/>
    <mergeCell ref="I116:J116"/>
    <mergeCell ref="K116:L116"/>
    <mergeCell ref="M116:N116"/>
    <mergeCell ref="O116:P116"/>
    <mergeCell ref="Q116:R116"/>
    <mergeCell ref="E117:F117"/>
    <mergeCell ref="G117:H117"/>
    <mergeCell ref="I117:J117"/>
    <mergeCell ref="K117:L117"/>
    <mergeCell ref="M117:N117"/>
    <mergeCell ref="O117:P117"/>
    <mergeCell ref="G145:H145"/>
    <mergeCell ref="I145:J145"/>
    <mergeCell ref="E143:F143"/>
    <mergeCell ref="G143:H143"/>
    <mergeCell ref="I143:J143"/>
    <mergeCell ref="E144:F144"/>
    <mergeCell ref="G144:H144"/>
    <mergeCell ref="I144:J144"/>
    <mergeCell ref="E145:F145"/>
    <mergeCell ref="G139:H139"/>
    <mergeCell ref="I139:J139"/>
    <mergeCell ref="E137:F137"/>
    <mergeCell ref="G137:H137"/>
    <mergeCell ref="I137:J137"/>
    <mergeCell ref="E138:F138"/>
    <mergeCell ref="G138:H138"/>
    <mergeCell ref="I138:J138"/>
    <mergeCell ref="M118:N118"/>
    <mergeCell ref="O118:P118"/>
    <mergeCell ref="E118:F118"/>
    <mergeCell ref="G118:H118"/>
    <mergeCell ref="I118:J118"/>
    <mergeCell ref="K118:L118"/>
    <mergeCell ref="I121:J121"/>
    <mergeCell ref="K121:L121"/>
    <mergeCell ref="I76:J76"/>
    <mergeCell ref="K76:L76"/>
    <mergeCell ref="M76:N76"/>
    <mergeCell ref="O76:P76"/>
    <mergeCell ref="Q76:R76"/>
    <mergeCell ref="I99:J100"/>
    <mergeCell ref="K99:L100"/>
    <mergeCell ref="W120:X120"/>
    <mergeCell ref="Y120:Z120"/>
    <mergeCell ref="Q121:R121"/>
    <mergeCell ref="S99:T100"/>
    <mergeCell ref="U99:V100"/>
    <mergeCell ref="W99:X100"/>
    <mergeCell ref="E102:F102"/>
    <mergeCell ref="G102:H102"/>
    <mergeCell ref="K119:L119"/>
    <mergeCell ref="M119:N119"/>
    <mergeCell ref="O119:P119"/>
    <mergeCell ref="Q119:R119"/>
    <mergeCell ref="E120:F120"/>
    <mergeCell ref="G120:H120"/>
    <mergeCell ref="M121:N121"/>
    <mergeCell ref="K120:L120"/>
    <mergeCell ref="M120:N120"/>
    <mergeCell ref="O120:P120"/>
    <mergeCell ref="Q120:R120"/>
    <mergeCell ref="G132:H132"/>
    <mergeCell ref="I132:J132"/>
    <mergeCell ref="G136:H136"/>
    <mergeCell ref="I136:J136"/>
    <mergeCell ref="E134:F134"/>
    <mergeCell ref="G134:H134"/>
    <mergeCell ref="I134:J134"/>
    <mergeCell ref="E135:F135"/>
    <mergeCell ref="G135:H135"/>
    <mergeCell ref="I135:J135"/>
    <mergeCell ref="E136:F136"/>
    <mergeCell ref="E119:F119"/>
    <mergeCell ref="G119:H119"/>
    <mergeCell ref="I119:J119"/>
    <mergeCell ref="E124:F124"/>
    <mergeCell ref="E131:F131"/>
    <mergeCell ref="G131:H131"/>
    <mergeCell ref="I131:J131"/>
    <mergeCell ref="I120:J120"/>
    <mergeCell ref="C123:L123"/>
    <mergeCell ref="C125:D128"/>
    <mergeCell ref="I127:J128"/>
    <mergeCell ref="O121:P121"/>
    <mergeCell ref="AA117:AB117"/>
    <mergeCell ref="AC117:AD117"/>
    <mergeCell ref="AE117:AF117"/>
    <mergeCell ref="S115:T115"/>
    <mergeCell ref="U115:V115"/>
    <mergeCell ref="W115:X115"/>
    <mergeCell ref="Y115:Z115"/>
    <mergeCell ref="AA115:AB115"/>
    <mergeCell ref="AC115:AD115"/>
    <mergeCell ref="AE115:AF115"/>
    <mergeCell ref="AA120:AB120"/>
    <mergeCell ref="AC120:AD120"/>
    <mergeCell ref="AE120:AF120"/>
    <mergeCell ref="S78:T78"/>
    <mergeCell ref="W113:X113"/>
    <mergeCell ref="Y113:Z113"/>
    <mergeCell ref="AA113:AB113"/>
    <mergeCell ref="AC113:AD113"/>
    <mergeCell ref="AE113:AF113"/>
    <mergeCell ref="AC119:AD119"/>
    <mergeCell ref="AE119:AF119"/>
    <mergeCell ref="Y78:Z78"/>
    <mergeCell ref="AA78:AB78"/>
    <mergeCell ref="AC78:AD78"/>
    <mergeCell ref="AE78:AF78"/>
    <mergeCell ref="S80:T80"/>
    <mergeCell ref="U80:V80"/>
    <mergeCell ref="W80:X80"/>
    <mergeCell ref="Y80:Z80"/>
    <mergeCell ref="AA80:AB80"/>
    <mergeCell ref="AC80:AD80"/>
    <mergeCell ref="AE80:AF80"/>
    <mergeCell ref="G76:H76"/>
    <mergeCell ref="M99:N100"/>
    <mergeCell ref="O99:P100"/>
    <mergeCell ref="Q99:R100"/>
    <mergeCell ref="E149:F149"/>
    <mergeCell ref="G149:H149"/>
    <mergeCell ref="I149:J149"/>
    <mergeCell ref="E150:F150"/>
    <mergeCell ref="E151:F151"/>
    <mergeCell ref="E152:F152"/>
    <mergeCell ref="S74:T74"/>
    <mergeCell ref="U74:V74"/>
    <mergeCell ref="O101:P101"/>
    <mergeCell ref="G148:H148"/>
    <mergeCell ref="K101:L101"/>
    <mergeCell ref="I148:J148"/>
    <mergeCell ref="E146:F146"/>
    <mergeCell ref="G146:H146"/>
    <mergeCell ref="I146:J146"/>
    <mergeCell ref="E147:F147"/>
    <mergeCell ref="G147:H147"/>
    <mergeCell ref="I147:J147"/>
    <mergeCell ref="E148:F148"/>
    <mergeCell ref="E127:F128"/>
    <mergeCell ref="G127:H128"/>
    <mergeCell ref="E129:F129"/>
    <mergeCell ref="G129:H129"/>
    <mergeCell ref="U104:V104"/>
    <mergeCell ref="E121:F121"/>
    <mergeCell ref="G121:H121"/>
    <mergeCell ref="I102:J102"/>
    <mergeCell ref="K102:L102"/>
    <mergeCell ref="E74:F74"/>
    <mergeCell ref="G74:H74"/>
    <mergeCell ref="I74:J74"/>
    <mergeCell ref="K74:L74"/>
    <mergeCell ref="M74:N74"/>
    <mergeCell ref="O74:P74"/>
    <mergeCell ref="Q74:R74"/>
    <mergeCell ref="S75:T75"/>
    <mergeCell ref="U75:V75"/>
    <mergeCell ref="W75:X75"/>
    <mergeCell ref="Y75:Z75"/>
    <mergeCell ref="AA75:AB75"/>
    <mergeCell ref="AC75:AD75"/>
    <mergeCell ref="AE75:AF75"/>
    <mergeCell ref="AG75:AH75"/>
    <mergeCell ref="E75:F75"/>
    <mergeCell ref="G75:H75"/>
    <mergeCell ref="I75:J75"/>
    <mergeCell ref="K75:L75"/>
    <mergeCell ref="M75:N75"/>
    <mergeCell ref="O75:P75"/>
    <mergeCell ref="Q75:R75"/>
    <mergeCell ref="W74:X74"/>
    <mergeCell ref="Y74:Z74"/>
    <mergeCell ref="AA74:AB74"/>
    <mergeCell ref="AC74:AD74"/>
    <mergeCell ref="AE74:AF74"/>
    <mergeCell ref="AG119:AH119"/>
    <mergeCell ref="S117:T117"/>
    <mergeCell ref="U117:V117"/>
    <mergeCell ref="W117:X117"/>
    <mergeCell ref="AG117:AH117"/>
    <mergeCell ref="AG121:AH121"/>
    <mergeCell ref="AA118:AB118"/>
    <mergeCell ref="AC118:AD118"/>
    <mergeCell ref="AE118:AF118"/>
    <mergeCell ref="AG118:AH118"/>
    <mergeCell ref="S118:T118"/>
    <mergeCell ref="U118:V118"/>
    <mergeCell ref="W118:X118"/>
    <mergeCell ref="Y118:Z118"/>
    <mergeCell ref="AG74:AH74"/>
    <mergeCell ref="S76:T76"/>
    <mergeCell ref="U76:V76"/>
    <mergeCell ref="W76:X76"/>
    <mergeCell ref="Y76:Z76"/>
    <mergeCell ref="AA76:AB76"/>
    <mergeCell ref="AC76:AD76"/>
    <mergeCell ref="AE76:AF76"/>
    <mergeCell ref="S121:T121"/>
    <mergeCell ref="U121:V121"/>
    <mergeCell ref="W121:X121"/>
    <mergeCell ref="Y121:Z121"/>
    <mergeCell ref="AA121:AB121"/>
    <mergeCell ref="AC121:AD121"/>
    <mergeCell ref="AE121:AF121"/>
    <mergeCell ref="Y117:Z117"/>
    <mergeCell ref="U78:V78"/>
    <mergeCell ref="W78:X78"/>
    <mergeCell ref="E103:F103"/>
    <mergeCell ref="Y99:Z100"/>
    <mergeCell ref="AA99:AB100"/>
    <mergeCell ref="AC99:AD100"/>
    <mergeCell ref="AE99:AF100"/>
    <mergeCell ref="AG99:AH100"/>
    <mergeCell ref="S120:T120"/>
    <mergeCell ref="U120:V120"/>
    <mergeCell ref="Y122:Z122"/>
    <mergeCell ref="Y101:Z101"/>
    <mergeCell ref="AE107:AF107"/>
    <mergeCell ref="AG107:AH107"/>
    <mergeCell ref="E107:F107"/>
    <mergeCell ref="G107:H107"/>
    <mergeCell ref="I107:J107"/>
    <mergeCell ref="K107:L107"/>
    <mergeCell ref="M107:N107"/>
    <mergeCell ref="O107:P107"/>
    <mergeCell ref="Q107:R107"/>
    <mergeCell ref="E104:F104"/>
    <mergeCell ref="G104:H104"/>
    <mergeCell ref="I104:J104"/>
    <mergeCell ref="K104:L104"/>
    <mergeCell ref="M104:N104"/>
    <mergeCell ref="U105:V105"/>
    <mergeCell ref="W105:X105"/>
    <mergeCell ref="AG120:AH120"/>
    <mergeCell ref="S119:T119"/>
    <mergeCell ref="U119:V119"/>
    <mergeCell ref="W119:X119"/>
    <mergeCell ref="Y119:Z119"/>
    <mergeCell ref="AA119:AB119"/>
    <mergeCell ref="W127:X127"/>
    <mergeCell ref="W122:X122"/>
    <mergeCell ref="W123:X123"/>
    <mergeCell ref="Q123:R123"/>
    <mergeCell ref="Q125:R125"/>
    <mergeCell ref="K125:L125"/>
    <mergeCell ref="K126:L126"/>
    <mergeCell ref="W125:X125"/>
    <mergeCell ref="W126:X126"/>
    <mergeCell ref="W96:X96"/>
    <mergeCell ref="C97:D100"/>
    <mergeCell ref="E97:J98"/>
    <mergeCell ref="K97:P98"/>
    <mergeCell ref="Q97:V98"/>
    <mergeCell ref="E99:F100"/>
    <mergeCell ref="G99:H100"/>
    <mergeCell ref="S101:T101"/>
    <mergeCell ref="U101:V101"/>
    <mergeCell ref="W101:X101"/>
    <mergeCell ref="E101:F101"/>
    <mergeCell ref="G101:H101"/>
    <mergeCell ref="I101:J101"/>
    <mergeCell ref="W97:AB98"/>
    <mergeCell ref="Q101:R101"/>
    <mergeCell ref="Y103:Z103"/>
    <mergeCell ref="AA103:AB103"/>
    <mergeCell ref="K103:L103"/>
    <mergeCell ref="G103:H103"/>
    <mergeCell ref="I103:J103"/>
    <mergeCell ref="O104:P104"/>
    <mergeCell ref="Q104:R104"/>
    <mergeCell ref="S105:T105"/>
    <mergeCell ref="W129:X129"/>
    <mergeCell ref="Q126:R126"/>
    <mergeCell ref="Q127:R127"/>
    <mergeCell ref="Q122:R122"/>
    <mergeCell ref="Q129:R129"/>
    <mergeCell ref="E133:F133"/>
    <mergeCell ref="G133:H133"/>
    <mergeCell ref="I133:J133"/>
    <mergeCell ref="G142:H142"/>
    <mergeCell ref="I142:J142"/>
    <mergeCell ref="E140:F140"/>
    <mergeCell ref="G140:H140"/>
    <mergeCell ref="I140:J140"/>
    <mergeCell ref="E141:F141"/>
    <mergeCell ref="G141:H141"/>
    <mergeCell ref="I141:J141"/>
    <mergeCell ref="E142:F142"/>
    <mergeCell ref="E139:F139"/>
    <mergeCell ref="G124:H124"/>
    <mergeCell ref="K124:L124"/>
    <mergeCell ref="Q124:R124"/>
    <mergeCell ref="W124:X124"/>
    <mergeCell ref="G122:H122"/>
    <mergeCell ref="E125:J126"/>
    <mergeCell ref="Q128:R128"/>
    <mergeCell ref="W128:X128"/>
    <mergeCell ref="E122:F122"/>
    <mergeCell ref="K122:L122"/>
    <mergeCell ref="I129:J129"/>
    <mergeCell ref="G130:H130"/>
    <mergeCell ref="I130:J130"/>
    <mergeCell ref="E130:F130"/>
    <mergeCell ref="C3:AH3"/>
    <mergeCell ref="C4:AH4"/>
    <mergeCell ref="C10:G10"/>
    <mergeCell ref="H10:I10"/>
    <mergeCell ref="J10:K10"/>
    <mergeCell ref="H11:I11"/>
    <mergeCell ref="J11:K11"/>
    <mergeCell ref="H12:I12"/>
    <mergeCell ref="J12:K12"/>
    <mergeCell ref="H13:I13"/>
    <mergeCell ref="J13:K13"/>
    <mergeCell ref="H16:I16"/>
    <mergeCell ref="J16:K16"/>
    <mergeCell ref="H14:I14"/>
    <mergeCell ref="J14:K14"/>
    <mergeCell ref="H15:I15"/>
    <mergeCell ref="J15:K15"/>
    <mergeCell ref="C11:G11"/>
    <mergeCell ref="C12:G12"/>
    <mergeCell ref="C13:G13"/>
    <mergeCell ref="C14:G14"/>
    <mergeCell ref="C15:G15"/>
    <mergeCell ref="C16:G16"/>
    <mergeCell ref="H19:I19"/>
    <mergeCell ref="J19:K19"/>
    <mergeCell ref="H17:I17"/>
    <mergeCell ref="J17:K17"/>
    <mergeCell ref="H18:I18"/>
    <mergeCell ref="J18:K18"/>
    <mergeCell ref="C28:G28"/>
    <mergeCell ref="H28:I28"/>
    <mergeCell ref="J28:K28"/>
    <mergeCell ref="H27:I27"/>
    <mergeCell ref="J27:K27"/>
    <mergeCell ref="H20:I20"/>
    <mergeCell ref="J20:K20"/>
    <mergeCell ref="C26:G26"/>
    <mergeCell ref="H26:I26"/>
    <mergeCell ref="J26:K26"/>
    <mergeCell ref="C27:G27"/>
    <mergeCell ref="J21:K21"/>
    <mergeCell ref="H21:I21"/>
    <mergeCell ref="C17:G17"/>
    <mergeCell ref="C18:G18"/>
    <mergeCell ref="C19:G19"/>
    <mergeCell ref="C20:G20"/>
    <mergeCell ref="C29:G29"/>
    <mergeCell ref="H29:I29"/>
    <mergeCell ref="J29:K29"/>
    <mergeCell ref="C30:G30"/>
    <mergeCell ref="H30:I30"/>
    <mergeCell ref="J30:K30"/>
    <mergeCell ref="C31:G31"/>
    <mergeCell ref="W42:AB43"/>
    <mergeCell ref="AC42:AH43"/>
    <mergeCell ref="E44:F45"/>
    <mergeCell ref="G44:H45"/>
    <mergeCell ref="I44:J45"/>
    <mergeCell ref="K44:L45"/>
    <mergeCell ref="W44:X45"/>
    <mergeCell ref="Y44:Z45"/>
    <mergeCell ref="AA44:AB45"/>
    <mergeCell ref="AC44:AD45"/>
    <mergeCell ref="AE44:AF45"/>
    <mergeCell ref="AG44:AH45"/>
    <mergeCell ref="M44:N45"/>
    <mergeCell ref="O44:P45"/>
    <mergeCell ref="C36:G36"/>
    <mergeCell ref="H36:I36"/>
    <mergeCell ref="J36:K36"/>
    <mergeCell ref="E42:J43"/>
    <mergeCell ref="K42:P43"/>
    <mergeCell ref="Q42:V43"/>
    <mergeCell ref="U44:V45"/>
    <mergeCell ref="C32:G32"/>
    <mergeCell ref="H31:I31"/>
    <mergeCell ref="J31:K31"/>
    <mergeCell ref="N34:R34"/>
    <mergeCell ref="AA46:AB46"/>
    <mergeCell ref="AC46:AD46"/>
    <mergeCell ref="AE46:AF46"/>
    <mergeCell ref="AG46:AH46"/>
    <mergeCell ref="Q44:R45"/>
    <mergeCell ref="S44:T45"/>
    <mergeCell ref="Q46:R46"/>
    <mergeCell ref="S46:T46"/>
    <mergeCell ref="U46:V46"/>
    <mergeCell ref="W46:X46"/>
    <mergeCell ref="Y46:Z46"/>
    <mergeCell ref="W47:X47"/>
    <mergeCell ref="Y47:Z47"/>
    <mergeCell ref="AA47:AB47"/>
    <mergeCell ref="AC47:AD47"/>
    <mergeCell ref="AE47:AF47"/>
    <mergeCell ref="AG47:AH47"/>
    <mergeCell ref="I47:J47"/>
    <mergeCell ref="K47:L47"/>
    <mergeCell ref="M47:N47"/>
    <mergeCell ref="O47:P47"/>
    <mergeCell ref="Q47:R47"/>
    <mergeCell ref="S47:T47"/>
    <mergeCell ref="U47:V47"/>
    <mergeCell ref="C42:D45"/>
    <mergeCell ref="E46:F46"/>
    <mergeCell ref="G46:H46"/>
    <mergeCell ref="I46:J46"/>
    <mergeCell ref="K46:L46"/>
    <mergeCell ref="E47:F47"/>
    <mergeCell ref="G47:H47"/>
    <mergeCell ref="M46:N46"/>
    <mergeCell ref="O46:P46"/>
    <mergeCell ref="S51:T51"/>
    <mergeCell ref="U51:V51"/>
    <mergeCell ref="W51:X51"/>
    <mergeCell ref="Y51:Z51"/>
    <mergeCell ref="AA51:AB51"/>
    <mergeCell ref="AC51:AD51"/>
    <mergeCell ref="AE51:AF51"/>
    <mergeCell ref="AG51:AH51"/>
    <mergeCell ref="E51:F51"/>
    <mergeCell ref="G51:H51"/>
    <mergeCell ref="I51:J51"/>
    <mergeCell ref="K51:L51"/>
    <mergeCell ref="M51:N51"/>
    <mergeCell ref="O51:P51"/>
    <mergeCell ref="Q51:R51"/>
    <mergeCell ref="S52:T52"/>
    <mergeCell ref="U52:V52"/>
    <mergeCell ref="W52:X52"/>
    <mergeCell ref="Y52:Z52"/>
    <mergeCell ref="AA52:AB52"/>
    <mergeCell ref="AC52:AD52"/>
    <mergeCell ref="AE52:AF52"/>
    <mergeCell ref="AG52:AH52"/>
    <mergeCell ref="E52:F52"/>
    <mergeCell ref="G52:H52"/>
    <mergeCell ref="I52:J52"/>
    <mergeCell ref="K52:L52"/>
    <mergeCell ref="M52:N52"/>
    <mergeCell ref="O52:P52"/>
    <mergeCell ref="Q52:R52"/>
    <mergeCell ref="S53:T53"/>
    <mergeCell ref="U53:V53"/>
    <mergeCell ref="W53:X53"/>
    <mergeCell ref="Y53:Z53"/>
    <mergeCell ref="AA53:AB53"/>
    <mergeCell ref="AC53:AD53"/>
    <mergeCell ref="AE53:AF53"/>
    <mergeCell ref="AG53:AH53"/>
    <mergeCell ref="E53:F53"/>
    <mergeCell ref="G53:H53"/>
    <mergeCell ref="I53:J53"/>
    <mergeCell ref="K53:L53"/>
    <mergeCell ref="M53:N53"/>
    <mergeCell ref="O53:P53"/>
    <mergeCell ref="Q53:R53"/>
    <mergeCell ref="S54:T54"/>
    <mergeCell ref="U54:V54"/>
    <mergeCell ref="W54:X54"/>
    <mergeCell ref="Y54:Z54"/>
    <mergeCell ref="AA54:AB54"/>
    <mergeCell ref="AC54:AD54"/>
    <mergeCell ref="AE54:AF54"/>
    <mergeCell ref="AG54:AH54"/>
    <mergeCell ref="E54:F54"/>
    <mergeCell ref="G54:H54"/>
    <mergeCell ref="I54:J54"/>
    <mergeCell ref="K54:L54"/>
    <mergeCell ref="M54:N54"/>
    <mergeCell ref="O54:P54"/>
    <mergeCell ref="Q54:R54"/>
    <mergeCell ref="S55:T55"/>
    <mergeCell ref="U55:V55"/>
    <mergeCell ref="W55:X55"/>
    <mergeCell ref="Y55:Z55"/>
    <mergeCell ref="AA55:AB55"/>
    <mergeCell ref="AC55:AD55"/>
    <mergeCell ref="AE55:AF55"/>
    <mergeCell ref="AG55:AH55"/>
    <mergeCell ref="E55:F55"/>
    <mergeCell ref="G55:H55"/>
    <mergeCell ref="I55:J55"/>
    <mergeCell ref="K55:L55"/>
    <mergeCell ref="M55:N55"/>
    <mergeCell ref="O55:P55"/>
    <mergeCell ref="Q55:R55"/>
    <mergeCell ref="S56:T56"/>
    <mergeCell ref="U56:V56"/>
    <mergeCell ref="W56:X56"/>
    <mergeCell ref="Y56:Z56"/>
    <mergeCell ref="AA56:AB56"/>
    <mergeCell ref="AC56:AD56"/>
    <mergeCell ref="AE56:AF56"/>
    <mergeCell ref="AG56:AH56"/>
    <mergeCell ref="E56:F56"/>
    <mergeCell ref="G56:H56"/>
    <mergeCell ref="I56:J56"/>
    <mergeCell ref="K56:L56"/>
    <mergeCell ref="M56:N56"/>
    <mergeCell ref="O56:P56"/>
    <mergeCell ref="Q56:R56"/>
    <mergeCell ref="S57:T57"/>
    <mergeCell ref="U57:V57"/>
    <mergeCell ref="W57:X57"/>
    <mergeCell ref="Y57:Z57"/>
    <mergeCell ref="AA57:AB57"/>
    <mergeCell ref="AC57:AD57"/>
    <mergeCell ref="AE57:AF57"/>
    <mergeCell ref="AG57:AH57"/>
    <mergeCell ref="E57:F57"/>
    <mergeCell ref="G57:H57"/>
    <mergeCell ref="I57:J57"/>
    <mergeCell ref="K57:L57"/>
    <mergeCell ref="M57:N57"/>
    <mergeCell ref="O57:P57"/>
    <mergeCell ref="Q57:R57"/>
    <mergeCell ref="S58:T58"/>
    <mergeCell ref="U58:V58"/>
    <mergeCell ref="W58:X58"/>
    <mergeCell ref="Y58:Z58"/>
    <mergeCell ref="AA58:AB58"/>
    <mergeCell ref="AC58:AD58"/>
    <mergeCell ref="AE58:AF58"/>
    <mergeCell ref="AG58:AH58"/>
    <mergeCell ref="E58:F58"/>
    <mergeCell ref="G58:H58"/>
    <mergeCell ref="I58:J58"/>
    <mergeCell ref="K58:L58"/>
    <mergeCell ref="M58:N58"/>
    <mergeCell ref="O58:P58"/>
    <mergeCell ref="Q58:R58"/>
    <mergeCell ref="S59:T59"/>
    <mergeCell ref="U59:V59"/>
    <mergeCell ref="W59:X59"/>
    <mergeCell ref="Y59:Z59"/>
    <mergeCell ref="AA59:AB59"/>
    <mergeCell ref="AC59:AD59"/>
    <mergeCell ref="AE59:AF59"/>
    <mergeCell ref="AG59:AH59"/>
    <mergeCell ref="E59:F59"/>
    <mergeCell ref="G59:H59"/>
    <mergeCell ref="I59:J59"/>
    <mergeCell ref="K59:L59"/>
    <mergeCell ref="M59:N59"/>
    <mergeCell ref="O59:P59"/>
    <mergeCell ref="Q59:R59"/>
    <mergeCell ref="S60:T60"/>
    <mergeCell ref="U60:V60"/>
    <mergeCell ref="W60:X60"/>
    <mergeCell ref="Y60:Z60"/>
    <mergeCell ref="AA60:AB60"/>
    <mergeCell ref="AC60:AD60"/>
    <mergeCell ref="AE60:AF60"/>
    <mergeCell ref="AG60:AH60"/>
    <mergeCell ref="E60:F60"/>
    <mergeCell ref="G60:H60"/>
    <mergeCell ref="I60:J60"/>
    <mergeCell ref="K60:L60"/>
    <mergeCell ref="M60:N60"/>
    <mergeCell ref="O60:P60"/>
    <mergeCell ref="Q60:R60"/>
    <mergeCell ref="S61:T61"/>
    <mergeCell ref="U61:V61"/>
    <mergeCell ref="W61:X61"/>
    <mergeCell ref="Y61:Z61"/>
    <mergeCell ref="AA61:AB61"/>
    <mergeCell ref="AC61:AD61"/>
    <mergeCell ref="AE61:AF61"/>
    <mergeCell ref="AG61:AH61"/>
    <mergeCell ref="E61:F61"/>
    <mergeCell ref="G61:H61"/>
    <mergeCell ref="I61:J61"/>
    <mergeCell ref="K61:L61"/>
    <mergeCell ref="M61:N61"/>
    <mergeCell ref="O61:P61"/>
    <mergeCell ref="Q61:R61"/>
    <mergeCell ref="S62:T62"/>
    <mergeCell ref="U62:V62"/>
    <mergeCell ref="W62:X62"/>
    <mergeCell ref="Y62:Z62"/>
    <mergeCell ref="AA62:AB62"/>
    <mergeCell ref="AC62:AD62"/>
    <mergeCell ref="AE62:AF62"/>
    <mergeCell ref="AG62:AH62"/>
    <mergeCell ref="E62:F62"/>
    <mergeCell ref="G62:H62"/>
    <mergeCell ref="I62:J62"/>
    <mergeCell ref="K62:L62"/>
    <mergeCell ref="M62:N62"/>
    <mergeCell ref="O62:P62"/>
    <mergeCell ref="Q62:R62"/>
    <mergeCell ref="S63:T63"/>
    <mergeCell ref="U63:V63"/>
    <mergeCell ref="W63:X63"/>
    <mergeCell ref="Y63:Z63"/>
    <mergeCell ref="AA63:AB63"/>
    <mergeCell ref="AC63:AD63"/>
    <mergeCell ref="AE63:AF63"/>
    <mergeCell ref="AG63:AH63"/>
    <mergeCell ref="E63:F63"/>
    <mergeCell ref="G63:H63"/>
    <mergeCell ref="I63:J63"/>
    <mergeCell ref="K63:L63"/>
    <mergeCell ref="M63:N63"/>
    <mergeCell ref="O63:P63"/>
    <mergeCell ref="Q63:R63"/>
    <mergeCell ref="S64:T64"/>
    <mergeCell ref="U64:V64"/>
    <mergeCell ref="W64:X64"/>
    <mergeCell ref="Y64:Z64"/>
    <mergeCell ref="AA64:AB64"/>
    <mergeCell ref="AC64:AD64"/>
    <mergeCell ref="AE64:AF64"/>
    <mergeCell ref="AG64:AH64"/>
    <mergeCell ref="E64:F64"/>
    <mergeCell ref="G64:H64"/>
    <mergeCell ref="I64:J64"/>
    <mergeCell ref="K64:L64"/>
    <mergeCell ref="M64:N64"/>
    <mergeCell ref="O64:P64"/>
    <mergeCell ref="Q64:R64"/>
    <mergeCell ref="S65:T65"/>
    <mergeCell ref="U65:V65"/>
    <mergeCell ref="W65:X65"/>
    <mergeCell ref="Y65:Z65"/>
    <mergeCell ref="AA65:AB65"/>
    <mergeCell ref="AC65:AD65"/>
    <mergeCell ref="AE65:AF65"/>
    <mergeCell ref="AG65:AH65"/>
    <mergeCell ref="E65:F65"/>
    <mergeCell ref="G65:H65"/>
    <mergeCell ref="I65:J65"/>
    <mergeCell ref="K65:L65"/>
    <mergeCell ref="M65:N65"/>
    <mergeCell ref="O65:P65"/>
    <mergeCell ref="Q65:R65"/>
    <mergeCell ref="S48:T48"/>
    <mergeCell ref="U48:V48"/>
    <mergeCell ref="W48:X48"/>
    <mergeCell ref="Y48:Z48"/>
    <mergeCell ref="AA48:AB48"/>
    <mergeCell ref="AC48:AD48"/>
    <mergeCell ref="AE48:AF48"/>
    <mergeCell ref="AG48:AH48"/>
    <mergeCell ref="E48:F48"/>
    <mergeCell ref="G48:H48"/>
    <mergeCell ref="I48:J48"/>
    <mergeCell ref="K48:L48"/>
    <mergeCell ref="M48:N48"/>
    <mergeCell ref="O48:P48"/>
    <mergeCell ref="Q48:R48"/>
    <mergeCell ref="S49:T49"/>
    <mergeCell ref="U49:V49"/>
    <mergeCell ref="W49:X49"/>
    <mergeCell ref="Y49:Z49"/>
    <mergeCell ref="AA49:AB49"/>
    <mergeCell ref="AC49:AD49"/>
    <mergeCell ref="AE49:AF49"/>
    <mergeCell ref="AG49:AH49"/>
    <mergeCell ref="E49:F49"/>
    <mergeCell ref="G49:H49"/>
    <mergeCell ref="I49:J49"/>
    <mergeCell ref="K49:L49"/>
    <mergeCell ref="M49:N49"/>
    <mergeCell ref="O49:P49"/>
    <mergeCell ref="Q49:R49"/>
    <mergeCell ref="S50:T50"/>
    <mergeCell ref="U50:V50"/>
    <mergeCell ref="W50:X50"/>
    <mergeCell ref="Y50:Z50"/>
    <mergeCell ref="AA50:AB50"/>
    <mergeCell ref="AC50:AD50"/>
    <mergeCell ref="AE50:AF50"/>
    <mergeCell ref="AG50:AH50"/>
    <mergeCell ref="E50:F50"/>
    <mergeCell ref="G50:H50"/>
    <mergeCell ref="I50:J50"/>
    <mergeCell ref="K50:L50"/>
    <mergeCell ref="M50:N50"/>
    <mergeCell ref="O50:P50"/>
    <mergeCell ref="Q50:R50"/>
    <mergeCell ref="S66:T66"/>
    <mergeCell ref="U66:V66"/>
    <mergeCell ref="W66:X66"/>
    <mergeCell ref="Y66:Z66"/>
    <mergeCell ref="AA66:AB66"/>
    <mergeCell ref="AC66:AD66"/>
    <mergeCell ref="AE66:AF66"/>
    <mergeCell ref="AG66:AH66"/>
    <mergeCell ref="Q66:R66"/>
    <mergeCell ref="W67:X67"/>
    <mergeCell ref="Q69:V70"/>
    <mergeCell ref="W69:AB70"/>
    <mergeCell ref="AC69:AH70"/>
    <mergeCell ref="E66:F66"/>
    <mergeCell ref="G66:H66"/>
    <mergeCell ref="I66:J66"/>
    <mergeCell ref="K66:L66"/>
    <mergeCell ref="M66:N66"/>
    <mergeCell ref="O66:P66"/>
    <mergeCell ref="E67:F67"/>
    <mergeCell ref="K69:P70"/>
    <mergeCell ref="AA71:AB72"/>
    <mergeCell ref="AC71:AD72"/>
    <mergeCell ref="AE71:AF72"/>
    <mergeCell ref="AG71:AH72"/>
    <mergeCell ref="M71:N72"/>
    <mergeCell ref="O71:P72"/>
    <mergeCell ref="Q71:R72"/>
    <mergeCell ref="S71:T72"/>
    <mergeCell ref="U71:V72"/>
    <mergeCell ref="W71:X72"/>
    <mergeCell ref="Y71:Z72"/>
    <mergeCell ref="E68:F68"/>
    <mergeCell ref="C69:D72"/>
    <mergeCell ref="E69:J70"/>
    <mergeCell ref="E71:F72"/>
    <mergeCell ref="G71:H72"/>
    <mergeCell ref="I71:J72"/>
    <mergeCell ref="K71:L72"/>
    <mergeCell ref="S73:T73"/>
    <mergeCell ref="U73:V73"/>
    <mergeCell ref="W73:X73"/>
    <mergeCell ref="Y73:Z73"/>
    <mergeCell ref="AA73:AB73"/>
    <mergeCell ref="AC73:AD73"/>
    <mergeCell ref="AE73:AF73"/>
    <mergeCell ref="AG73:AH73"/>
    <mergeCell ref="E73:F73"/>
    <mergeCell ref="G73:H73"/>
    <mergeCell ref="I73:J73"/>
    <mergeCell ref="K73:L73"/>
    <mergeCell ref="M73:N73"/>
    <mergeCell ref="O73:P73"/>
    <mergeCell ref="Q73:R73"/>
    <mergeCell ref="S77:T77"/>
    <mergeCell ref="U77:V77"/>
    <mergeCell ref="W77:X77"/>
    <mergeCell ref="Y77:Z77"/>
    <mergeCell ref="AA77:AB77"/>
    <mergeCell ref="AC77:AD77"/>
    <mergeCell ref="AE77:AF77"/>
    <mergeCell ref="AG77:AH77"/>
    <mergeCell ref="E77:F77"/>
    <mergeCell ref="G77:H77"/>
    <mergeCell ref="I77:J77"/>
    <mergeCell ref="K77:L77"/>
    <mergeCell ref="M77:N77"/>
    <mergeCell ref="O77:P77"/>
    <mergeCell ref="Q77:R77"/>
    <mergeCell ref="AG76:AH76"/>
    <mergeCell ref="E76:F76"/>
    <mergeCell ref="AG78:AH78"/>
    <mergeCell ref="E78:F78"/>
    <mergeCell ref="G78:H78"/>
    <mergeCell ref="I78:J78"/>
    <mergeCell ref="K78:L78"/>
    <mergeCell ref="M78:N78"/>
    <mergeCell ref="O78:P78"/>
    <mergeCell ref="Q78:R78"/>
    <mergeCell ref="S79:T79"/>
    <mergeCell ref="U79:V79"/>
    <mergeCell ref="W79:X79"/>
    <mergeCell ref="Y79:Z79"/>
    <mergeCell ref="AA79:AB79"/>
    <mergeCell ref="AC79:AD79"/>
    <mergeCell ref="AE79:AF79"/>
    <mergeCell ref="AG79:AH79"/>
    <mergeCell ref="E79:F79"/>
    <mergeCell ref="G79:H79"/>
    <mergeCell ref="I79:J79"/>
    <mergeCell ref="K79:L79"/>
    <mergeCell ref="M79:N79"/>
    <mergeCell ref="O79:P79"/>
    <mergeCell ref="Q79:R79"/>
    <mergeCell ref="AG80:AH80"/>
    <mergeCell ref="E80:F80"/>
    <mergeCell ref="G80:H80"/>
    <mergeCell ref="I80:J80"/>
    <mergeCell ref="K80:L80"/>
    <mergeCell ref="M80:N80"/>
    <mergeCell ref="O80:P80"/>
    <mergeCell ref="Q80:R80"/>
    <mergeCell ref="S81:T81"/>
    <mergeCell ref="U81:V81"/>
    <mergeCell ref="W81:X81"/>
    <mergeCell ref="Y81:Z81"/>
    <mergeCell ref="AA81:AB81"/>
    <mergeCell ref="AC81:AD81"/>
    <mergeCell ref="AE81:AF81"/>
    <mergeCell ref="AG81:AH81"/>
    <mergeCell ref="E81:F81"/>
    <mergeCell ref="G81:H81"/>
    <mergeCell ref="I81:J81"/>
    <mergeCell ref="K81:L81"/>
    <mergeCell ref="M81:N81"/>
    <mergeCell ref="O81:P81"/>
    <mergeCell ref="Q81:R81"/>
    <mergeCell ref="S82:T82"/>
    <mergeCell ref="U82:V82"/>
    <mergeCell ref="W82:X82"/>
    <mergeCell ref="Y82:Z82"/>
    <mergeCell ref="AA82:AB82"/>
    <mergeCell ref="AC82:AD82"/>
    <mergeCell ref="AE82:AF82"/>
    <mergeCell ref="AG82:AH82"/>
    <mergeCell ref="E82:F82"/>
    <mergeCell ref="G82:H82"/>
    <mergeCell ref="I82:J82"/>
    <mergeCell ref="K82:L82"/>
    <mergeCell ref="M82:N82"/>
    <mergeCell ref="O82:P82"/>
    <mergeCell ref="Q82:R82"/>
    <mergeCell ref="S83:T83"/>
    <mergeCell ref="U83:V83"/>
    <mergeCell ref="W83:X83"/>
    <mergeCell ref="Y83:Z83"/>
    <mergeCell ref="AA83:AB83"/>
    <mergeCell ref="AC83:AD83"/>
    <mergeCell ref="AE83:AF83"/>
    <mergeCell ref="AG83:AH83"/>
    <mergeCell ref="E83:F83"/>
    <mergeCell ref="G83:H83"/>
    <mergeCell ref="I83:J83"/>
    <mergeCell ref="K83:L83"/>
    <mergeCell ref="M83:N83"/>
    <mergeCell ref="O83:P83"/>
    <mergeCell ref="Q83:R83"/>
    <mergeCell ref="S84:T84"/>
    <mergeCell ref="U84:V84"/>
    <mergeCell ref="W84:X84"/>
    <mergeCell ref="Y84:Z84"/>
    <mergeCell ref="AA84:AB84"/>
    <mergeCell ref="AC84:AD84"/>
    <mergeCell ref="AE84:AF84"/>
    <mergeCell ref="AG84:AH84"/>
    <mergeCell ref="E84:F84"/>
    <mergeCell ref="G84:H84"/>
    <mergeCell ref="I84:J84"/>
    <mergeCell ref="K84:L84"/>
    <mergeCell ref="M84:N84"/>
    <mergeCell ref="O84:P84"/>
    <mergeCell ref="Q84:R84"/>
    <mergeCell ref="S85:T85"/>
    <mergeCell ref="U85:V85"/>
    <mergeCell ref="W85:X85"/>
    <mergeCell ref="Y85:Z85"/>
    <mergeCell ref="AA85:AB85"/>
    <mergeCell ref="AC85:AD85"/>
    <mergeCell ref="AE85:AF85"/>
    <mergeCell ref="AG85:AH85"/>
    <mergeCell ref="E85:F85"/>
    <mergeCell ref="G85:H85"/>
    <mergeCell ref="I85:J85"/>
    <mergeCell ref="K85:L85"/>
    <mergeCell ref="M85:N85"/>
    <mergeCell ref="O85:P85"/>
    <mergeCell ref="Q85:R85"/>
    <mergeCell ref="S86:T86"/>
    <mergeCell ref="U86:V86"/>
    <mergeCell ref="W86:X86"/>
    <mergeCell ref="Y86:Z86"/>
    <mergeCell ref="AA86:AB86"/>
    <mergeCell ref="AC86:AD86"/>
    <mergeCell ref="AE86:AF86"/>
    <mergeCell ref="AG86:AH86"/>
    <mergeCell ref="E86:F86"/>
    <mergeCell ref="G86:H86"/>
    <mergeCell ref="I86:J86"/>
    <mergeCell ref="K86:L86"/>
    <mergeCell ref="M86:N86"/>
    <mergeCell ref="O86:P86"/>
    <mergeCell ref="Q86:R86"/>
    <mergeCell ref="S87:T87"/>
    <mergeCell ref="U87:V87"/>
    <mergeCell ref="W87:X87"/>
    <mergeCell ref="Y87:Z87"/>
    <mergeCell ref="AA87:AB87"/>
    <mergeCell ref="AC87:AD87"/>
    <mergeCell ref="AE87:AF87"/>
    <mergeCell ref="AG87:AH87"/>
    <mergeCell ref="E87:F87"/>
    <mergeCell ref="G87:H87"/>
    <mergeCell ref="I87:J87"/>
    <mergeCell ref="K87:L87"/>
    <mergeCell ref="M87:N87"/>
    <mergeCell ref="O87:P87"/>
    <mergeCell ref="Q87:R87"/>
    <mergeCell ref="S88:T88"/>
    <mergeCell ref="U88:V88"/>
    <mergeCell ref="W88:X88"/>
    <mergeCell ref="Y88:Z88"/>
    <mergeCell ref="AA88:AB88"/>
    <mergeCell ref="AC88:AD88"/>
    <mergeCell ref="AE88:AF88"/>
    <mergeCell ref="AG88:AH88"/>
    <mergeCell ref="E88:F88"/>
    <mergeCell ref="G88:H88"/>
    <mergeCell ref="I88:J88"/>
    <mergeCell ref="K88:L88"/>
    <mergeCell ref="M88:N88"/>
    <mergeCell ref="O88:P88"/>
    <mergeCell ref="Q88:R88"/>
    <mergeCell ref="S89:T89"/>
    <mergeCell ref="U89:V89"/>
    <mergeCell ref="W89:X89"/>
    <mergeCell ref="Y89:Z89"/>
    <mergeCell ref="AA89:AB89"/>
    <mergeCell ref="AC89:AD89"/>
    <mergeCell ref="AE89:AF89"/>
    <mergeCell ref="AG89:AH89"/>
    <mergeCell ref="E89:F89"/>
    <mergeCell ref="G89:H89"/>
    <mergeCell ref="I89:J89"/>
    <mergeCell ref="K89:L89"/>
    <mergeCell ref="M89:N89"/>
    <mergeCell ref="O89:P89"/>
    <mergeCell ref="Q89:R89"/>
    <mergeCell ref="S90:T90"/>
    <mergeCell ref="U90:V90"/>
    <mergeCell ref="W90:X90"/>
    <mergeCell ref="Y90:Z90"/>
    <mergeCell ref="AA90:AB90"/>
    <mergeCell ref="AC90:AD90"/>
    <mergeCell ref="AE90:AF90"/>
    <mergeCell ref="AG90:AH90"/>
    <mergeCell ref="E90:F90"/>
    <mergeCell ref="G90:H90"/>
    <mergeCell ref="I90:J90"/>
    <mergeCell ref="K90:L90"/>
    <mergeCell ref="M90:N90"/>
    <mergeCell ref="O90:P90"/>
    <mergeCell ref="Q90:R90"/>
    <mergeCell ref="S91:T91"/>
    <mergeCell ref="U91:V91"/>
    <mergeCell ref="W91:X91"/>
    <mergeCell ref="Y91:Z91"/>
    <mergeCell ref="AA91:AB91"/>
    <mergeCell ref="AC91:AD91"/>
    <mergeCell ref="AE91:AF91"/>
    <mergeCell ref="AG91:AH91"/>
    <mergeCell ref="E91:F91"/>
    <mergeCell ref="G91:H91"/>
    <mergeCell ref="I91:J91"/>
    <mergeCell ref="K91:L91"/>
    <mergeCell ref="M91:N91"/>
    <mergeCell ref="O91:P91"/>
    <mergeCell ref="Q91:R91"/>
    <mergeCell ref="S92:T92"/>
    <mergeCell ref="U92:V92"/>
    <mergeCell ref="W92:X92"/>
    <mergeCell ref="Y92:Z92"/>
    <mergeCell ref="AA92:AB92"/>
    <mergeCell ref="AC92:AD92"/>
    <mergeCell ref="AE92:AF92"/>
    <mergeCell ref="AG92:AH92"/>
    <mergeCell ref="E92:F92"/>
    <mergeCell ref="G92:H92"/>
    <mergeCell ref="I92:J92"/>
    <mergeCell ref="K92:L92"/>
    <mergeCell ref="M92:N92"/>
    <mergeCell ref="O92:P92"/>
    <mergeCell ref="Q92:R92"/>
    <mergeCell ref="E93:F93"/>
    <mergeCell ref="G93:H93"/>
    <mergeCell ref="I93:J93"/>
    <mergeCell ref="K93:L93"/>
    <mergeCell ref="M93:N93"/>
    <mergeCell ref="O93:P93"/>
    <mergeCell ref="Q93:R93"/>
    <mergeCell ref="S93:T93"/>
    <mergeCell ref="U93:V93"/>
    <mergeCell ref="Y93:Z93"/>
    <mergeCell ref="AA93:AB93"/>
    <mergeCell ref="AC93:AD93"/>
    <mergeCell ref="AE93:AF93"/>
    <mergeCell ref="AG93:AH93"/>
    <mergeCell ref="W93:X93"/>
    <mergeCell ref="M103:N103"/>
    <mergeCell ref="O103:P103"/>
    <mergeCell ref="Q103:R103"/>
    <mergeCell ref="AA101:AB101"/>
    <mergeCell ref="AC101:AD101"/>
    <mergeCell ref="AE101:AF101"/>
    <mergeCell ref="AG101:AH101"/>
    <mergeCell ref="AC97:AH98"/>
    <mergeCell ref="AC103:AD103"/>
    <mergeCell ref="AE103:AF103"/>
    <mergeCell ref="AG103:AH103"/>
    <mergeCell ref="M101:N101"/>
    <mergeCell ref="M102:N102"/>
    <mergeCell ref="O102:P102"/>
    <mergeCell ref="Q102:R102"/>
    <mergeCell ref="S103:T103"/>
    <mergeCell ref="U103:V103"/>
    <mergeCell ref="W103:X103"/>
    <mergeCell ref="S104:T104"/>
    <mergeCell ref="AA104:AB104"/>
    <mergeCell ref="AC104:AD104"/>
    <mergeCell ref="AE104:AF104"/>
    <mergeCell ref="AG104:AH104"/>
    <mergeCell ref="W104:X104"/>
    <mergeCell ref="Y104:Z104"/>
    <mergeCell ref="W94:X94"/>
    <mergeCell ref="AC94:AD94"/>
    <mergeCell ref="AG94:AH94"/>
    <mergeCell ref="W95:X95"/>
    <mergeCell ref="AC95:AD95"/>
    <mergeCell ref="AC96:AD96"/>
    <mergeCell ref="S102:T102"/>
    <mergeCell ref="U102:V102"/>
    <mergeCell ref="W102:X102"/>
    <mergeCell ref="Y102:Z102"/>
    <mergeCell ref="AA102:AB102"/>
    <mergeCell ref="AC102:AD102"/>
    <mergeCell ref="AE102:AF102"/>
    <mergeCell ref="AG102:AH102"/>
    <mergeCell ref="AC106:AD106"/>
    <mergeCell ref="AE106:AF106"/>
    <mergeCell ref="AG106:AH106"/>
    <mergeCell ref="E106:F106"/>
    <mergeCell ref="G106:H106"/>
    <mergeCell ref="I106:J106"/>
    <mergeCell ref="K106:L106"/>
    <mergeCell ref="M106:N106"/>
    <mergeCell ref="O106:P106"/>
    <mergeCell ref="Q106:R106"/>
    <mergeCell ref="S107:T107"/>
    <mergeCell ref="U107:V107"/>
    <mergeCell ref="W107:X107"/>
    <mergeCell ref="Y107:Z107"/>
    <mergeCell ref="AA107:AB107"/>
    <mergeCell ref="AC107:AD107"/>
    <mergeCell ref="Y105:Z105"/>
    <mergeCell ref="AA105:AB105"/>
    <mergeCell ref="AC105:AD105"/>
    <mergeCell ref="AE105:AF105"/>
    <mergeCell ref="AG105:AH105"/>
    <mergeCell ref="E105:F105"/>
    <mergeCell ref="G105:H105"/>
    <mergeCell ref="I105:J105"/>
    <mergeCell ref="K105:L105"/>
    <mergeCell ref="M105:N105"/>
    <mergeCell ref="O105:P105"/>
    <mergeCell ref="Q105:R105"/>
    <mergeCell ref="E108:F108"/>
    <mergeCell ref="G108:H108"/>
    <mergeCell ref="I108:J108"/>
    <mergeCell ref="K108:L108"/>
    <mergeCell ref="M108:N108"/>
    <mergeCell ref="O108:P108"/>
    <mergeCell ref="Q108:R108"/>
    <mergeCell ref="S109:T109"/>
    <mergeCell ref="U109:V109"/>
    <mergeCell ref="W109:X109"/>
    <mergeCell ref="Y109:Z109"/>
    <mergeCell ref="AA109:AB109"/>
    <mergeCell ref="AC109:AD109"/>
    <mergeCell ref="AE109:AF109"/>
    <mergeCell ref="AG109:AH109"/>
    <mergeCell ref="E109:F109"/>
    <mergeCell ref="G109:H109"/>
    <mergeCell ref="I109:J109"/>
    <mergeCell ref="K109:L109"/>
    <mergeCell ref="M109:N109"/>
    <mergeCell ref="O109:P109"/>
    <mergeCell ref="Q109:R109"/>
    <mergeCell ref="E112:F112"/>
    <mergeCell ref="G112:H112"/>
    <mergeCell ref="I112:J112"/>
    <mergeCell ref="K112:L112"/>
    <mergeCell ref="M112:N112"/>
    <mergeCell ref="O112:P112"/>
    <mergeCell ref="Q112:R112"/>
    <mergeCell ref="S110:T110"/>
    <mergeCell ref="U110:V110"/>
    <mergeCell ref="W110:X110"/>
    <mergeCell ref="Y110:Z110"/>
    <mergeCell ref="AA110:AB110"/>
    <mergeCell ref="AC110:AD110"/>
    <mergeCell ref="AE110:AF110"/>
    <mergeCell ref="AG110:AH110"/>
    <mergeCell ref="E110:F110"/>
    <mergeCell ref="G110:H110"/>
    <mergeCell ref="I110:J110"/>
    <mergeCell ref="K110:L110"/>
    <mergeCell ref="M110:N110"/>
    <mergeCell ref="O110:P110"/>
    <mergeCell ref="Q110:R110"/>
    <mergeCell ref="S111:T111"/>
    <mergeCell ref="U111:V111"/>
    <mergeCell ref="W111:X111"/>
    <mergeCell ref="Y111:Z111"/>
    <mergeCell ref="AA111:AB111"/>
    <mergeCell ref="AC111:AD111"/>
    <mergeCell ref="AE111:AF111"/>
    <mergeCell ref="AG111:AH111"/>
    <mergeCell ref="E111:F111"/>
    <mergeCell ref="G111:H111"/>
    <mergeCell ref="N35:R35"/>
    <mergeCell ref="N36:R36"/>
    <mergeCell ref="N37:R37"/>
    <mergeCell ref="N38:R38"/>
    <mergeCell ref="H32:I32"/>
    <mergeCell ref="J32:K32"/>
    <mergeCell ref="S112:T112"/>
    <mergeCell ref="U112:V112"/>
    <mergeCell ref="W112:X112"/>
    <mergeCell ref="Y112:Z112"/>
    <mergeCell ref="AA112:AB112"/>
    <mergeCell ref="AC112:AD112"/>
    <mergeCell ref="AE112:AF112"/>
    <mergeCell ref="AG112:AH112"/>
    <mergeCell ref="I111:J111"/>
    <mergeCell ref="K111:L111"/>
    <mergeCell ref="M111:N111"/>
    <mergeCell ref="O111:P111"/>
    <mergeCell ref="Q111:R111"/>
    <mergeCell ref="S108:T108"/>
    <mergeCell ref="U108:V108"/>
    <mergeCell ref="W108:X108"/>
    <mergeCell ref="Y108:Z108"/>
    <mergeCell ref="AA108:AB108"/>
    <mergeCell ref="AC108:AD108"/>
    <mergeCell ref="AE108:AF108"/>
    <mergeCell ref="AG108:AH108"/>
    <mergeCell ref="S106:T106"/>
    <mergeCell ref="U106:V106"/>
    <mergeCell ref="W106:X106"/>
    <mergeCell ref="Y106:Z106"/>
    <mergeCell ref="AA106:AB106"/>
  </mergeCells>
  <pageMargins left="0.70866141732283472" right="0.70866141732283472" top="0.74803149606299213" bottom="0.74803149606299213" header="0" footer="0"/>
  <pageSetup paperSize="9" scale="33" fitToHeight="3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0">
    <tabColor rgb="FF800000"/>
  </sheetPr>
  <dimension ref="A1:S1064"/>
  <sheetViews>
    <sheetView showGridLines="0" view="pageBreakPreview" zoomScale="78" zoomScaleNormal="110" zoomScaleSheetLayoutView="78" workbookViewId="0">
      <selection activeCell="R99" sqref="R99"/>
    </sheetView>
  </sheetViews>
  <sheetFormatPr baseColWidth="10" defaultColWidth="12.75" defaultRowHeight="15" customHeight="1"/>
  <cols>
    <col min="1" max="1" width="4" customWidth="1"/>
    <col min="2" max="2" width="2.5" customWidth="1"/>
    <col min="3" max="3" width="4.75" customWidth="1"/>
    <col min="4" max="4" width="9.75" customWidth="1"/>
    <col min="5" max="5" width="15.625" customWidth="1"/>
    <col min="6" max="6" width="18.75" customWidth="1"/>
    <col min="7" max="7" width="6.75" customWidth="1"/>
    <col min="8" max="8" width="5.75" customWidth="1"/>
    <col min="9" max="9" width="15.875" customWidth="1"/>
    <col min="10" max="10" width="9.125" customWidth="1"/>
    <col min="11" max="11" width="10.125" customWidth="1"/>
    <col min="12" max="12" width="9.75" customWidth="1"/>
    <col min="13" max="13" width="9" customWidth="1"/>
    <col min="14" max="14" width="14" customWidth="1"/>
    <col min="15" max="15" width="9.5" customWidth="1"/>
    <col min="16" max="16" width="8.75" customWidth="1"/>
    <col min="17" max="17" width="11" customWidth="1"/>
    <col min="18" max="18" width="17.5" customWidth="1"/>
    <col min="19" max="19" width="3.25" customWidth="1"/>
    <col min="20" max="20" width="2" customWidth="1"/>
  </cols>
  <sheetData>
    <row r="1" spans="1:19" ht="15.75" customHeight="1" thickBot="1">
      <c r="A1" s="544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</row>
    <row r="2" spans="1:19" ht="12" customHeight="1" thickBot="1">
      <c r="A2" s="546"/>
      <c r="B2" s="1324"/>
      <c r="C2" s="1325"/>
      <c r="D2" s="1325"/>
      <c r="E2" s="1325"/>
      <c r="F2" s="1325"/>
      <c r="G2" s="1325"/>
      <c r="H2" s="1325"/>
      <c r="I2" s="1325"/>
      <c r="J2" s="1325"/>
      <c r="K2" s="1325"/>
      <c r="L2" s="1325"/>
      <c r="M2" s="1325"/>
      <c r="N2" s="1325"/>
      <c r="O2" s="1325"/>
      <c r="P2" s="1325"/>
      <c r="Q2" s="1325"/>
      <c r="R2" s="1325"/>
      <c r="S2" s="1326"/>
    </row>
    <row r="3" spans="1:19" ht="16.5" thickBot="1">
      <c r="A3" s="546"/>
      <c r="B3" s="1327"/>
      <c r="C3" s="2255" t="s">
        <v>0</v>
      </c>
      <c r="D3" s="2256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3"/>
      <c r="R3" s="2394"/>
      <c r="S3" s="1328"/>
    </row>
    <row r="4" spans="1:19" ht="16.5" thickBot="1">
      <c r="A4" s="546"/>
      <c r="B4" s="1327"/>
      <c r="C4" s="2258" t="s">
        <v>342</v>
      </c>
      <c r="D4" s="2259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3"/>
      <c r="R4" s="2394"/>
      <c r="S4" s="1328"/>
    </row>
    <row r="5" spans="1:19" ht="10.5" customHeight="1">
      <c r="A5" s="546"/>
      <c r="B5" s="1329"/>
      <c r="C5" s="424"/>
      <c r="D5" s="424"/>
      <c r="E5" s="424"/>
      <c r="F5" s="424"/>
      <c r="G5" s="424"/>
      <c r="H5" s="424"/>
      <c r="I5" s="424"/>
      <c r="J5" s="424"/>
      <c r="K5" s="424"/>
      <c r="L5" s="424"/>
      <c r="M5" s="424"/>
      <c r="N5" s="424"/>
      <c r="O5" s="550"/>
      <c r="P5" s="550"/>
      <c r="Q5" s="550"/>
      <c r="R5" s="550"/>
      <c r="S5" s="1328"/>
    </row>
    <row r="6" spans="1:19">
      <c r="A6" s="546"/>
      <c r="B6" s="1329"/>
      <c r="C6" s="1156">
        <v>3.5</v>
      </c>
      <c r="D6" s="1156"/>
      <c r="E6" s="1157" t="s">
        <v>442</v>
      </c>
      <c r="F6" s="1158"/>
      <c r="G6" s="1158"/>
      <c r="H6" s="1158"/>
      <c r="I6" s="1158"/>
      <c r="J6" s="1158"/>
      <c r="K6" s="1158"/>
      <c r="L6" s="1158"/>
      <c r="M6" s="1158"/>
      <c r="N6" s="1158"/>
      <c r="O6" s="1159"/>
      <c r="P6" s="544"/>
      <c r="Q6" s="544"/>
      <c r="R6" s="544"/>
      <c r="S6" s="1328"/>
    </row>
    <row r="7" spans="1:19">
      <c r="A7" s="546"/>
      <c r="B7" s="1329"/>
      <c r="C7" s="1160" t="s">
        <v>443</v>
      </c>
      <c r="D7" s="1160"/>
      <c r="E7" s="1225" t="s">
        <v>444</v>
      </c>
      <c r="F7" s="1161"/>
      <c r="G7" s="1161"/>
      <c r="H7" s="1161"/>
      <c r="I7" s="1161"/>
      <c r="J7" s="1161"/>
      <c r="K7" s="1161"/>
      <c r="L7" s="1161"/>
      <c r="M7" s="1161"/>
      <c r="N7" s="1162"/>
      <c r="O7" s="1163"/>
      <c r="P7" s="545"/>
      <c r="Q7" s="545"/>
      <c r="R7" s="545"/>
      <c r="S7" s="1328"/>
    </row>
    <row r="8" spans="1:19">
      <c r="A8" s="546"/>
      <c r="B8" s="1327"/>
      <c r="C8" s="2395" t="s">
        <v>150</v>
      </c>
      <c r="D8" s="2396"/>
      <c r="E8" s="2312"/>
      <c r="F8" s="2397" t="s">
        <v>445</v>
      </c>
      <c r="G8" s="2398" t="s">
        <v>446</v>
      </c>
      <c r="H8" s="2327"/>
      <c r="I8" s="2327"/>
      <c r="J8" s="2327"/>
      <c r="K8" s="2327"/>
      <c r="L8" s="2327"/>
      <c r="M8" s="2327"/>
      <c r="N8" s="2415" t="s">
        <v>447</v>
      </c>
      <c r="O8" s="2327"/>
      <c r="P8" s="2327"/>
      <c r="Q8" s="2327"/>
      <c r="R8" s="2210"/>
      <c r="S8" s="1328"/>
    </row>
    <row r="9" spans="1:19">
      <c r="A9" s="546"/>
      <c r="B9" s="1327"/>
      <c r="C9" s="2313"/>
      <c r="D9" s="2314"/>
      <c r="E9" s="2315"/>
      <c r="F9" s="2217"/>
      <c r="G9" s="2211"/>
      <c r="H9" s="2044"/>
      <c r="I9" s="2044"/>
      <c r="J9" s="2044"/>
      <c r="K9" s="2044"/>
      <c r="L9" s="2044"/>
      <c r="M9" s="2044"/>
      <c r="N9" s="2213"/>
      <c r="O9" s="2328"/>
      <c r="P9" s="2328"/>
      <c r="Q9" s="2328"/>
      <c r="R9" s="2214"/>
      <c r="S9" s="1328"/>
    </row>
    <row r="10" spans="1:19" ht="128.25" customHeight="1">
      <c r="A10" s="546"/>
      <c r="B10" s="1327"/>
      <c r="C10" s="2399" t="s">
        <v>27</v>
      </c>
      <c r="D10" s="2400"/>
      <c r="E10" s="2401"/>
      <c r="F10" s="1164" t="s">
        <v>448</v>
      </c>
      <c r="G10" s="2407"/>
      <c r="H10" s="2408"/>
      <c r="I10" s="2408"/>
      <c r="J10" s="2408"/>
      <c r="K10" s="2408"/>
      <c r="L10" s="2408"/>
      <c r="M10" s="2409"/>
      <c r="N10" s="2416"/>
      <c r="O10" s="2417"/>
      <c r="P10" s="2417"/>
      <c r="Q10" s="2417"/>
      <c r="R10" s="2418"/>
      <c r="S10" s="1328"/>
    </row>
    <row r="11" spans="1:19" ht="120" customHeight="1">
      <c r="A11" s="546"/>
      <c r="B11" s="1327"/>
      <c r="C11" s="2402"/>
      <c r="D11" s="2044"/>
      <c r="E11" s="2403"/>
      <c r="F11" s="1164" t="s">
        <v>449</v>
      </c>
      <c r="G11" s="2410"/>
      <c r="H11" s="2411"/>
      <c r="I11" s="2411"/>
      <c r="J11" s="2411"/>
      <c r="K11" s="2411"/>
      <c r="L11" s="2411"/>
      <c r="M11" s="2412"/>
      <c r="N11" s="2419"/>
      <c r="O11" s="2420"/>
      <c r="P11" s="2420"/>
      <c r="Q11" s="2420"/>
      <c r="R11" s="2421"/>
      <c r="S11" s="1328"/>
    </row>
    <row r="12" spans="1:19" ht="93" customHeight="1">
      <c r="A12" s="546"/>
      <c r="B12" s="1327"/>
      <c r="C12" s="2404"/>
      <c r="D12" s="2405"/>
      <c r="E12" s="2406"/>
      <c r="F12" s="1164" t="s">
        <v>450</v>
      </c>
      <c r="G12" s="2407"/>
      <c r="H12" s="2408"/>
      <c r="I12" s="2408"/>
      <c r="J12" s="2408"/>
      <c r="K12" s="2408"/>
      <c r="L12" s="2408"/>
      <c r="M12" s="2409"/>
      <c r="N12" s="2422"/>
      <c r="O12" s="2423"/>
      <c r="P12" s="2423"/>
      <c r="Q12" s="2423"/>
      <c r="R12" s="2424"/>
      <c r="S12" s="1328"/>
    </row>
    <row r="13" spans="1:19" ht="50.25" customHeight="1">
      <c r="A13" s="546"/>
      <c r="B13" s="1327"/>
      <c r="C13" s="2413" t="s">
        <v>28</v>
      </c>
      <c r="D13" s="2414"/>
      <c r="E13" s="2401"/>
      <c r="F13" s="1164" t="s">
        <v>448</v>
      </c>
      <c r="G13" s="2410"/>
      <c r="H13" s="2411"/>
      <c r="I13" s="2411"/>
      <c r="J13" s="2411"/>
      <c r="K13" s="2411"/>
      <c r="L13" s="2411"/>
      <c r="M13" s="2412"/>
      <c r="N13" s="2425"/>
      <c r="O13" s="2426"/>
      <c r="P13" s="2426"/>
      <c r="Q13" s="2426"/>
      <c r="R13" s="2427"/>
      <c r="S13" s="1328"/>
    </row>
    <row r="14" spans="1:19" ht="50.25" customHeight="1">
      <c r="A14" s="546"/>
      <c r="B14" s="1327"/>
      <c r="C14" s="2402"/>
      <c r="D14" s="2044"/>
      <c r="E14" s="2403"/>
      <c r="F14" s="1164" t="s">
        <v>449</v>
      </c>
      <c r="G14" s="2407"/>
      <c r="H14" s="2408"/>
      <c r="I14" s="2408"/>
      <c r="J14" s="2408"/>
      <c r="K14" s="2408"/>
      <c r="L14" s="2408"/>
      <c r="M14" s="2409"/>
      <c r="N14" s="2419"/>
      <c r="O14" s="2420"/>
      <c r="P14" s="2420"/>
      <c r="Q14" s="2420"/>
      <c r="R14" s="2428"/>
      <c r="S14" s="1328"/>
    </row>
    <row r="15" spans="1:19" ht="50.25" customHeight="1">
      <c r="A15" s="546"/>
      <c r="B15" s="1327"/>
      <c r="C15" s="2404"/>
      <c r="D15" s="2405"/>
      <c r="E15" s="2406"/>
      <c r="F15" s="1164" t="s">
        <v>450</v>
      </c>
      <c r="G15" s="2407"/>
      <c r="H15" s="2408"/>
      <c r="I15" s="2408"/>
      <c r="J15" s="2408"/>
      <c r="K15" s="2408"/>
      <c r="L15" s="2408"/>
      <c r="M15" s="2409"/>
      <c r="N15" s="2422"/>
      <c r="O15" s="2423"/>
      <c r="P15" s="2423"/>
      <c r="Q15" s="2423"/>
      <c r="R15" s="2429"/>
      <c r="S15" s="1328"/>
    </row>
    <row r="16" spans="1:19" ht="40.5" customHeight="1">
      <c r="A16" s="546"/>
      <c r="B16" s="1327"/>
      <c r="C16" s="2413" t="s">
        <v>1261</v>
      </c>
      <c r="D16" s="2414"/>
      <c r="E16" s="2401"/>
      <c r="F16" s="1164" t="s">
        <v>448</v>
      </c>
      <c r="G16" s="2407"/>
      <c r="H16" s="2408"/>
      <c r="I16" s="2408"/>
      <c r="J16" s="2408"/>
      <c r="K16" s="2408"/>
      <c r="L16" s="2408"/>
      <c r="M16" s="2409"/>
      <c r="N16" s="2425"/>
      <c r="O16" s="2426"/>
      <c r="P16" s="2426"/>
      <c r="Q16" s="2426"/>
      <c r="R16" s="2430"/>
      <c r="S16" s="1328"/>
    </row>
    <row r="17" spans="1:19" ht="40.5" customHeight="1">
      <c r="A17" s="546"/>
      <c r="B17" s="1327"/>
      <c r="C17" s="2402"/>
      <c r="D17" s="2044"/>
      <c r="E17" s="2403"/>
      <c r="F17" s="1164" t="s">
        <v>449</v>
      </c>
      <c r="G17" s="2407"/>
      <c r="H17" s="2408"/>
      <c r="I17" s="2408"/>
      <c r="J17" s="2408"/>
      <c r="K17" s="2408"/>
      <c r="L17" s="2408"/>
      <c r="M17" s="2409"/>
      <c r="N17" s="2419"/>
      <c r="O17" s="2420"/>
      <c r="P17" s="2420"/>
      <c r="Q17" s="2420"/>
      <c r="R17" s="2421"/>
      <c r="S17" s="1328"/>
    </row>
    <row r="18" spans="1:19" ht="40.5" customHeight="1">
      <c r="A18" s="546"/>
      <c r="B18" s="1327"/>
      <c r="C18" s="2404"/>
      <c r="D18" s="2405"/>
      <c r="E18" s="2406"/>
      <c r="F18" s="1164" t="s">
        <v>450</v>
      </c>
      <c r="G18" s="2407"/>
      <c r="H18" s="2408"/>
      <c r="I18" s="2408"/>
      <c r="J18" s="2408"/>
      <c r="K18" s="2408"/>
      <c r="L18" s="2408"/>
      <c r="M18" s="2409"/>
      <c r="N18" s="2422"/>
      <c r="O18" s="2423"/>
      <c r="P18" s="2423"/>
      <c r="Q18" s="2423"/>
      <c r="R18" s="2424"/>
      <c r="S18" s="1328"/>
    </row>
    <row r="19" spans="1:19" ht="40.5" customHeight="1">
      <c r="A19" s="546"/>
      <c r="B19" s="1327"/>
      <c r="C19" s="2413" t="s">
        <v>1290</v>
      </c>
      <c r="D19" s="2414"/>
      <c r="E19" s="2401"/>
      <c r="F19" s="1164" t="s">
        <v>448</v>
      </c>
      <c r="G19" s="2386"/>
      <c r="H19" s="2387"/>
      <c r="I19" s="2387"/>
      <c r="J19" s="2387"/>
      <c r="K19" s="2387"/>
      <c r="L19" s="2387"/>
      <c r="M19" s="2388"/>
      <c r="N19" s="2425"/>
      <c r="O19" s="1641"/>
      <c r="P19" s="1641"/>
      <c r="Q19" s="1641"/>
      <c r="R19" s="1642"/>
      <c r="S19" s="1328"/>
    </row>
    <row r="20" spans="1:19" ht="33" customHeight="1">
      <c r="A20" s="546"/>
      <c r="B20" s="1327"/>
      <c r="C20" s="2402"/>
      <c r="D20" s="2044"/>
      <c r="E20" s="2403"/>
      <c r="F20" s="1164" t="s">
        <v>449</v>
      </c>
      <c r="G20" s="2386"/>
      <c r="H20" s="2387"/>
      <c r="I20" s="2387"/>
      <c r="J20" s="2387"/>
      <c r="K20" s="2387"/>
      <c r="L20" s="2387"/>
      <c r="M20" s="2388"/>
      <c r="N20" s="2435"/>
      <c r="O20" s="1567"/>
      <c r="P20" s="1567"/>
      <c r="Q20" s="1567"/>
      <c r="R20" s="2436"/>
      <c r="S20" s="1328"/>
    </row>
    <row r="21" spans="1:19" ht="36.75" customHeight="1">
      <c r="A21" s="546"/>
      <c r="B21" s="1327"/>
      <c r="C21" s="2404"/>
      <c r="D21" s="2405"/>
      <c r="E21" s="2406"/>
      <c r="F21" s="1164" t="s">
        <v>450</v>
      </c>
      <c r="G21" s="2386"/>
      <c r="H21" s="2387"/>
      <c r="I21" s="2387"/>
      <c r="J21" s="2387"/>
      <c r="K21" s="2387"/>
      <c r="L21" s="2387"/>
      <c r="M21" s="2388"/>
      <c r="N21" s="1643"/>
      <c r="O21" s="1644"/>
      <c r="P21" s="1644"/>
      <c r="Q21" s="1644"/>
      <c r="R21" s="1645"/>
      <c r="S21" s="1328"/>
    </row>
    <row r="22" spans="1:19">
      <c r="A22" s="546"/>
      <c r="B22" s="1329"/>
      <c r="C22" s="1165"/>
      <c r="D22" s="1165"/>
      <c r="E22" s="1165"/>
      <c r="F22" s="1165"/>
      <c r="G22" s="1165"/>
      <c r="H22" s="1165"/>
      <c r="I22" s="1165"/>
      <c r="J22" s="1165"/>
      <c r="K22" s="1165"/>
      <c r="L22" s="1165"/>
      <c r="M22" s="1165"/>
      <c r="N22" s="1165"/>
      <c r="O22" s="1166"/>
      <c r="P22" s="550"/>
      <c r="Q22" s="550"/>
      <c r="R22" s="550"/>
      <c r="S22" s="1328"/>
    </row>
    <row r="23" spans="1:19">
      <c r="A23" s="546"/>
      <c r="B23" s="1329"/>
      <c r="C23" s="1225" t="s">
        <v>451</v>
      </c>
      <c r="D23" s="1167"/>
      <c r="E23" s="1167" t="s">
        <v>452</v>
      </c>
      <c r="F23" s="1158"/>
      <c r="G23" s="1158"/>
      <c r="H23" s="1158"/>
      <c r="I23" s="1158"/>
      <c r="J23" s="1158"/>
      <c r="K23" s="1158"/>
      <c r="L23" s="1158"/>
      <c r="M23" s="1158"/>
      <c r="N23" s="1158"/>
      <c r="O23" s="1159"/>
      <c r="P23" s="544"/>
      <c r="Q23" s="544"/>
      <c r="R23" s="544"/>
      <c r="S23" s="1328"/>
    </row>
    <row r="24" spans="1:19">
      <c r="A24" s="546"/>
      <c r="B24" s="1330"/>
      <c r="C24" s="1226" t="s">
        <v>453</v>
      </c>
      <c r="D24" s="2390" t="s">
        <v>27</v>
      </c>
      <c r="E24" s="2391"/>
      <c r="F24" s="2391"/>
      <c r="G24" s="2391"/>
      <c r="H24" s="2392"/>
      <c r="I24" s="1168"/>
      <c r="J24" s="1168"/>
      <c r="K24" s="1168"/>
      <c r="L24" s="1168"/>
      <c r="M24" s="1168"/>
      <c r="N24" s="545"/>
      <c r="O24" s="1169"/>
      <c r="P24" s="1170"/>
      <c r="Q24" s="545"/>
      <c r="R24" s="545"/>
      <c r="S24" s="1328"/>
    </row>
    <row r="25" spans="1:19" ht="15" customHeight="1">
      <c r="A25" s="546"/>
      <c r="B25" s="1327"/>
      <c r="C25" s="2431" t="s">
        <v>1249</v>
      </c>
      <c r="D25" s="2432"/>
      <c r="E25" s="2364" t="s">
        <v>454</v>
      </c>
      <c r="F25" s="2312"/>
      <c r="G25" s="2389" t="s">
        <v>455</v>
      </c>
      <c r="H25" s="2312"/>
      <c r="I25" s="2363" t="s">
        <v>123</v>
      </c>
      <c r="J25" s="2332"/>
      <c r="K25" s="2363" t="s">
        <v>124</v>
      </c>
      <c r="L25" s="2332"/>
      <c r="M25" s="2377" t="s">
        <v>456</v>
      </c>
      <c r="N25" s="2210"/>
      <c r="O25" s="2377" t="s">
        <v>457</v>
      </c>
      <c r="P25" s="2327"/>
      <c r="Q25" s="2327"/>
      <c r="R25" s="2210"/>
      <c r="S25" s="1328"/>
    </row>
    <row r="26" spans="1:19" ht="30.75" customHeight="1">
      <c r="A26" s="546"/>
      <c r="B26" s="1327"/>
      <c r="C26" s="2433"/>
      <c r="D26" s="2434"/>
      <c r="E26" s="2314"/>
      <c r="F26" s="2315"/>
      <c r="G26" s="2313"/>
      <c r="H26" s="2315"/>
      <c r="I26" s="1391" t="s">
        <v>133</v>
      </c>
      <c r="J26" s="1391" t="s">
        <v>134</v>
      </c>
      <c r="K26" s="1391" t="s">
        <v>133</v>
      </c>
      <c r="L26" s="1391" t="s">
        <v>134</v>
      </c>
      <c r="M26" s="2213"/>
      <c r="N26" s="2214"/>
      <c r="O26" s="2213"/>
      <c r="P26" s="2328"/>
      <c r="Q26" s="2328"/>
      <c r="R26" s="2214"/>
      <c r="S26" s="1328"/>
    </row>
    <row r="27" spans="1:19" ht="18.75" customHeight="1">
      <c r="A27" s="572"/>
      <c r="B27" s="1327"/>
      <c r="C27" s="2350"/>
      <c r="D27" s="2351"/>
      <c r="E27" s="2326"/>
      <c r="F27" s="2352"/>
      <c r="G27" s="2326"/>
      <c r="H27" s="2352"/>
      <c r="I27" s="290"/>
      <c r="J27" s="96"/>
      <c r="K27" s="290"/>
      <c r="L27" s="96"/>
      <c r="M27" s="2353"/>
      <c r="N27" s="2354"/>
      <c r="O27" s="2326"/>
      <c r="P27" s="2355"/>
      <c r="Q27" s="2355"/>
      <c r="R27" s="2352"/>
      <c r="S27" s="1328"/>
    </row>
    <row r="28" spans="1:19" ht="18.75" customHeight="1">
      <c r="A28" s="572"/>
      <c r="B28" s="1327"/>
      <c r="C28" s="2350"/>
      <c r="D28" s="2351"/>
      <c r="E28" s="2326"/>
      <c r="F28" s="2352"/>
      <c r="G28" s="2326"/>
      <c r="H28" s="2352"/>
      <c r="I28" s="290"/>
      <c r="J28" s="96"/>
      <c r="K28" s="290"/>
      <c r="L28" s="96"/>
      <c r="M28" s="2353"/>
      <c r="N28" s="2354"/>
      <c r="O28" s="2326"/>
      <c r="P28" s="2355"/>
      <c r="Q28" s="2355"/>
      <c r="R28" s="2352"/>
      <c r="S28" s="1328"/>
    </row>
    <row r="29" spans="1:19" ht="18.75" customHeight="1">
      <c r="A29" s="572"/>
      <c r="B29" s="1327"/>
      <c r="C29" s="2350"/>
      <c r="D29" s="2351"/>
      <c r="E29" s="2326"/>
      <c r="F29" s="2352"/>
      <c r="G29" s="2326"/>
      <c r="H29" s="2352"/>
      <c r="I29" s="290"/>
      <c r="J29" s="96"/>
      <c r="K29" s="290"/>
      <c r="L29" s="96"/>
      <c r="M29" s="2353"/>
      <c r="N29" s="2354"/>
      <c r="O29" s="2326"/>
      <c r="P29" s="2355"/>
      <c r="Q29" s="2355"/>
      <c r="R29" s="2352"/>
      <c r="S29" s="1328"/>
    </row>
    <row r="30" spans="1:19" ht="18.75" customHeight="1">
      <c r="A30" s="572"/>
      <c r="B30" s="1327"/>
      <c r="C30" s="2350"/>
      <c r="D30" s="2351"/>
      <c r="E30" s="2326"/>
      <c r="F30" s="2352"/>
      <c r="G30" s="2326"/>
      <c r="H30" s="2352"/>
      <c r="I30" s="290"/>
      <c r="J30" s="96"/>
      <c r="K30" s="290"/>
      <c r="L30" s="96"/>
      <c r="M30" s="2353"/>
      <c r="N30" s="2354"/>
      <c r="O30" s="2326"/>
      <c r="P30" s="2355"/>
      <c r="Q30" s="2355"/>
      <c r="R30" s="2352"/>
      <c r="S30" s="1328"/>
    </row>
    <row r="31" spans="1:19" ht="18.75" customHeight="1">
      <c r="A31" s="572"/>
      <c r="B31" s="1327"/>
      <c r="C31" s="2350"/>
      <c r="D31" s="2351"/>
      <c r="E31" s="2326"/>
      <c r="F31" s="2352"/>
      <c r="G31" s="2326"/>
      <c r="H31" s="2352"/>
      <c r="I31" s="290"/>
      <c r="J31" s="96"/>
      <c r="K31" s="290"/>
      <c r="L31" s="96"/>
      <c r="M31" s="2353"/>
      <c r="N31" s="2354"/>
      <c r="O31" s="2326"/>
      <c r="P31" s="2355"/>
      <c r="Q31" s="2355"/>
      <c r="R31" s="2352"/>
      <c r="S31" s="1328"/>
    </row>
    <row r="32" spans="1:19" ht="18.75" customHeight="1">
      <c r="A32" s="1171"/>
      <c r="B32" s="1331"/>
      <c r="C32" s="2350"/>
      <c r="D32" s="2351"/>
      <c r="E32" s="2326"/>
      <c r="F32" s="2352"/>
      <c r="G32" s="2326"/>
      <c r="H32" s="2352"/>
      <c r="I32" s="290"/>
      <c r="J32" s="96"/>
      <c r="K32" s="290"/>
      <c r="L32" s="96"/>
      <c r="M32" s="2353"/>
      <c r="N32" s="2354"/>
      <c r="O32" s="2326"/>
      <c r="P32" s="2355"/>
      <c r="Q32" s="2355"/>
      <c r="R32" s="2352"/>
      <c r="S32" s="1328"/>
    </row>
    <row r="33" spans="1:19" ht="18.75" customHeight="1">
      <c r="A33" s="1171"/>
      <c r="B33" s="1331"/>
      <c r="C33" s="2350"/>
      <c r="D33" s="2351"/>
      <c r="E33" s="2326"/>
      <c r="F33" s="2352"/>
      <c r="G33" s="2326"/>
      <c r="H33" s="2352"/>
      <c r="I33" s="290"/>
      <c r="J33" s="96"/>
      <c r="K33" s="290"/>
      <c r="L33" s="96"/>
      <c r="M33" s="2353"/>
      <c r="N33" s="2354"/>
      <c r="O33" s="2326"/>
      <c r="P33" s="2355"/>
      <c r="Q33" s="2355"/>
      <c r="R33" s="2352"/>
      <c r="S33" s="1328"/>
    </row>
    <row r="34" spans="1:19" ht="18.75" customHeight="1">
      <c r="A34" s="1171"/>
      <c r="B34" s="1331"/>
      <c r="C34" s="2350"/>
      <c r="D34" s="2351"/>
      <c r="E34" s="2326"/>
      <c r="F34" s="2352"/>
      <c r="G34" s="2326"/>
      <c r="H34" s="2352"/>
      <c r="I34" s="290"/>
      <c r="J34" s="96"/>
      <c r="K34" s="290"/>
      <c r="L34" s="96"/>
      <c r="M34" s="2350"/>
      <c r="N34" s="2356"/>
      <c r="O34" s="2326"/>
      <c r="P34" s="2355"/>
      <c r="Q34" s="2355"/>
      <c r="R34" s="2352"/>
      <c r="S34" s="1328"/>
    </row>
    <row r="35" spans="1:19" ht="18.75" customHeight="1">
      <c r="A35" s="1171"/>
      <c r="B35" s="1331"/>
      <c r="C35" s="2350"/>
      <c r="D35" s="2351"/>
      <c r="E35" s="2326"/>
      <c r="F35" s="2352"/>
      <c r="G35" s="2326"/>
      <c r="H35" s="2352"/>
      <c r="I35" s="290"/>
      <c r="J35" s="96"/>
      <c r="K35" s="290"/>
      <c r="L35" s="96"/>
      <c r="M35" s="2350"/>
      <c r="N35" s="2356"/>
      <c r="O35" s="2326"/>
      <c r="P35" s="2355"/>
      <c r="Q35" s="2355"/>
      <c r="R35" s="2352"/>
      <c r="S35" s="1328"/>
    </row>
    <row r="36" spans="1:19" ht="18.75" customHeight="1">
      <c r="A36" s="1171"/>
      <c r="B36" s="1331"/>
      <c r="C36" s="2350"/>
      <c r="D36" s="2351"/>
      <c r="E36" s="2326"/>
      <c r="F36" s="2352"/>
      <c r="G36" s="2326"/>
      <c r="H36" s="2352"/>
      <c r="I36" s="290"/>
      <c r="J36" s="96"/>
      <c r="K36" s="290"/>
      <c r="L36" s="96"/>
      <c r="M36" s="2350"/>
      <c r="N36" s="2356"/>
      <c r="O36" s="2326"/>
      <c r="P36" s="2355"/>
      <c r="Q36" s="2355"/>
      <c r="R36" s="2352"/>
      <c r="S36" s="1328"/>
    </row>
    <row r="37" spans="1:19" ht="18.75" customHeight="1">
      <c r="A37" s="1207"/>
      <c r="B37" s="1331"/>
      <c r="C37" s="2350"/>
      <c r="D37" s="2351"/>
      <c r="E37" s="2326"/>
      <c r="F37" s="2352"/>
      <c r="G37" s="2326"/>
      <c r="H37" s="2352"/>
      <c r="I37" s="290"/>
      <c r="J37" s="96"/>
      <c r="K37" s="290"/>
      <c r="L37" s="96"/>
      <c r="M37" s="1203"/>
      <c r="N37" s="1204"/>
      <c r="O37" s="1202"/>
      <c r="P37" s="1206"/>
      <c r="Q37" s="1206"/>
      <c r="R37" s="1205"/>
      <c r="S37" s="1328"/>
    </row>
    <row r="38" spans="1:19" ht="18.75" customHeight="1">
      <c r="A38" s="1207"/>
      <c r="B38" s="1331"/>
      <c r="C38" s="2350"/>
      <c r="D38" s="2351"/>
      <c r="E38" s="2326"/>
      <c r="F38" s="2352"/>
      <c r="G38" s="2326"/>
      <c r="H38" s="2352"/>
      <c r="I38" s="290"/>
      <c r="J38" s="96"/>
      <c r="K38" s="290"/>
      <c r="L38" s="96"/>
      <c r="M38" s="1203"/>
      <c r="N38" s="1204"/>
      <c r="O38" s="1202"/>
      <c r="P38" s="1206"/>
      <c r="Q38" s="1206"/>
      <c r="R38" s="1205"/>
      <c r="S38" s="1328"/>
    </row>
    <row r="39" spans="1:19" ht="18.75" customHeight="1">
      <c r="A39" s="1207"/>
      <c r="B39" s="1331"/>
      <c r="C39" s="2350"/>
      <c r="D39" s="2351"/>
      <c r="E39" s="2326"/>
      <c r="F39" s="2352"/>
      <c r="G39" s="2326"/>
      <c r="H39" s="2352"/>
      <c r="I39" s="290"/>
      <c r="J39" s="96"/>
      <c r="K39" s="290"/>
      <c r="L39" s="96"/>
      <c r="M39" s="1203"/>
      <c r="N39" s="1204"/>
      <c r="O39" s="1202"/>
      <c r="P39" s="1206"/>
      <c r="Q39" s="1206"/>
      <c r="R39" s="1205"/>
      <c r="S39" s="1328"/>
    </row>
    <row r="40" spans="1:19" ht="18.75" customHeight="1">
      <c r="A40" s="1207"/>
      <c r="B40" s="1331"/>
      <c r="C40" s="2350"/>
      <c r="D40" s="2351"/>
      <c r="E40" s="2326"/>
      <c r="F40" s="2352"/>
      <c r="G40" s="2326"/>
      <c r="H40" s="2352"/>
      <c r="I40" s="290"/>
      <c r="J40" s="96"/>
      <c r="K40" s="290"/>
      <c r="L40" s="96"/>
      <c r="M40" s="1203"/>
      <c r="N40" s="1204"/>
      <c r="O40" s="1202"/>
      <c r="P40" s="1206"/>
      <c r="Q40" s="1206"/>
      <c r="R40" s="1205"/>
      <c r="S40" s="1328"/>
    </row>
    <row r="41" spans="1:19" ht="18.75" customHeight="1">
      <c r="A41" s="1171"/>
      <c r="B41" s="1331"/>
      <c r="C41" s="2350"/>
      <c r="D41" s="2351"/>
      <c r="E41" s="2326"/>
      <c r="F41" s="2352"/>
      <c r="G41" s="2326"/>
      <c r="H41" s="2352"/>
      <c r="I41" s="290"/>
      <c r="J41" s="96"/>
      <c r="K41" s="290"/>
      <c r="L41" s="96"/>
      <c r="M41" s="2350"/>
      <c r="N41" s="2356"/>
      <c r="O41" s="2326"/>
      <c r="P41" s="2355"/>
      <c r="Q41" s="2355"/>
      <c r="R41" s="2352"/>
      <c r="S41" s="1328"/>
    </row>
    <row r="42" spans="1:19" ht="18.75" customHeight="1">
      <c r="A42" s="1171"/>
      <c r="B42" s="1331"/>
      <c r="C42" s="2350"/>
      <c r="D42" s="2351"/>
      <c r="E42" s="2326"/>
      <c r="F42" s="2352"/>
      <c r="G42" s="2326"/>
      <c r="H42" s="2352"/>
      <c r="I42" s="290"/>
      <c r="J42" s="96"/>
      <c r="K42" s="290"/>
      <c r="L42" s="96"/>
      <c r="M42" s="2350"/>
      <c r="N42" s="2356"/>
      <c r="O42" s="2326"/>
      <c r="P42" s="2355"/>
      <c r="Q42" s="2355"/>
      <c r="R42" s="2352"/>
      <c r="S42" s="1328"/>
    </row>
    <row r="43" spans="1:19" ht="18.75" customHeight="1">
      <c r="A43" s="1171"/>
      <c r="B43" s="1331"/>
      <c r="C43" s="2350"/>
      <c r="D43" s="2351"/>
      <c r="E43" s="2326"/>
      <c r="F43" s="2352"/>
      <c r="G43" s="2326"/>
      <c r="H43" s="2352"/>
      <c r="I43" s="290"/>
      <c r="J43" s="96"/>
      <c r="K43" s="290"/>
      <c r="L43" s="96"/>
      <c r="M43" s="2350"/>
      <c r="N43" s="2356"/>
      <c r="O43" s="2326"/>
      <c r="P43" s="2355"/>
      <c r="Q43" s="2355"/>
      <c r="R43" s="2352"/>
      <c r="S43" s="1328"/>
    </row>
    <row r="44" spans="1:19" ht="18.75" customHeight="1">
      <c r="A44" s="1171"/>
      <c r="B44" s="1331"/>
      <c r="C44" s="2350"/>
      <c r="D44" s="2351"/>
      <c r="E44" s="2326"/>
      <c r="F44" s="2352"/>
      <c r="G44" s="2326"/>
      <c r="H44" s="2352"/>
      <c r="I44" s="290"/>
      <c r="J44" s="96"/>
      <c r="K44" s="290"/>
      <c r="L44" s="96"/>
      <c r="M44" s="2350"/>
      <c r="N44" s="2356"/>
      <c r="O44" s="2326"/>
      <c r="P44" s="2355"/>
      <c r="Q44" s="2355"/>
      <c r="R44" s="2352"/>
      <c r="S44" s="1328"/>
    </row>
    <row r="45" spans="1:19">
      <c r="A45" s="546"/>
      <c r="B45" s="1329"/>
      <c r="C45" s="423"/>
      <c r="D45" s="423"/>
      <c r="E45" s="423"/>
      <c r="F45" s="550"/>
      <c r="G45" s="550"/>
      <c r="H45" s="550"/>
      <c r="I45" s="550"/>
      <c r="J45" s="550"/>
      <c r="K45" s="550"/>
      <c r="L45" s="550"/>
      <c r="M45" s="550"/>
      <c r="N45" s="550"/>
      <c r="O45" s="550"/>
      <c r="P45" s="550"/>
      <c r="Q45" s="550"/>
      <c r="R45" s="550"/>
      <c r="S45" s="1328"/>
    </row>
    <row r="46" spans="1:19" ht="15.75" customHeight="1">
      <c r="A46" s="546"/>
      <c r="B46" s="1332"/>
      <c r="C46" s="1225" t="s">
        <v>462</v>
      </c>
      <c r="D46" s="1225" t="s">
        <v>28</v>
      </c>
      <c r="E46" s="1161"/>
      <c r="F46" s="1161"/>
      <c r="G46" s="1225"/>
      <c r="H46" s="1167"/>
      <c r="I46" s="1168"/>
      <c r="J46" s="1168"/>
      <c r="K46" s="1168"/>
      <c r="L46" s="1168"/>
      <c r="M46" s="545"/>
      <c r="N46" s="1168"/>
      <c r="O46" s="1168"/>
      <c r="P46" s="545"/>
      <c r="Q46" s="545"/>
      <c r="R46" s="545"/>
      <c r="S46" s="1328"/>
    </row>
    <row r="47" spans="1:19" ht="15.75" customHeight="1">
      <c r="A47" s="546"/>
      <c r="B47" s="1327"/>
      <c r="C47" s="2375" t="s">
        <v>1249</v>
      </c>
      <c r="D47" s="2375"/>
      <c r="E47" s="2376" t="s">
        <v>454</v>
      </c>
      <c r="F47" s="2376"/>
      <c r="G47" s="2364" t="s">
        <v>455</v>
      </c>
      <c r="H47" s="2312"/>
      <c r="I47" s="2363" t="s">
        <v>123</v>
      </c>
      <c r="J47" s="2332"/>
      <c r="K47" s="2363" t="s">
        <v>124</v>
      </c>
      <c r="L47" s="2332"/>
      <c r="M47" s="2377" t="s">
        <v>456</v>
      </c>
      <c r="N47" s="2210"/>
      <c r="O47" s="2377" t="s">
        <v>457</v>
      </c>
      <c r="P47" s="2327"/>
      <c r="Q47" s="2327"/>
      <c r="R47" s="2210"/>
      <c r="S47" s="1328"/>
    </row>
    <row r="48" spans="1:19" ht="27.75" customHeight="1">
      <c r="A48" s="546"/>
      <c r="B48" s="1327"/>
      <c r="C48" s="2375"/>
      <c r="D48" s="2375"/>
      <c r="E48" s="2376"/>
      <c r="F48" s="2376"/>
      <c r="G48" s="2314"/>
      <c r="H48" s="2315"/>
      <c r="I48" s="1391" t="s">
        <v>133</v>
      </c>
      <c r="J48" s="1391" t="s">
        <v>134</v>
      </c>
      <c r="K48" s="1391" t="s">
        <v>133</v>
      </c>
      <c r="L48" s="1391" t="s">
        <v>134</v>
      </c>
      <c r="M48" s="2213"/>
      <c r="N48" s="2214"/>
      <c r="O48" s="2213"/>
      <c r="P48" s="2328"/>
      <c r="Q48" s="2328"/>
      <c r="R48" s="2214"/>
      <c r="S48" s="1328"/>
    </row>
    <row r="49" spans="1:19" ht="6.75" customHeight="1">
      <c r="A49" s="546"/>
      <c r="B49" s="1329"/>
      <c r="C49" s="1172"/>
      <c r="D49" s="1172"/>
      <c r="E49" s="1173"/>
      <c r="F49" s="417"/>
      <c r="G49" s="415"/>
      <c r="H49" s="415"/>
      <c r="I49" s="417"/>
      <c r="J49" s="417"/>
      <c r="K49" s="417"/>
      <c r="L49" s="417"/>
      <c r="M49" s="417"/>
      <c r="N49" s="417"/>
      <c r="O49" s="417"/>
      <c r="P49" s="417"/>
      <c r="Q49" s="417"/>
      <c r="R49" s="417"/>
      <c r="S49" s="1328"/>
    </row>
    <row r="50" spans="1:19" ht="18" customHeight="1">
      <c r="A50" s="546"/>
      <c r="B50" s="1329"/>
      <c r="C50" s="2350"/>
      <c r="D50" s="2351"/>
      <c r="E50" s="2353"/>
      <c r="F50" s="2354"/>
      <c r="G50" s="2382"/>
      <c r="H50" s="2383"/>
      <c r="I50" s="290"/>
      <c r="J50" s="96"/>
      <c r="K50" s="290"/>
      <c r="L50" s="97"/>
      <c r="M50" s="2350"/>
      <c r="N50" s="2356"/>
      <c r="O50" s="2382"/>
      <c r="P50" s="1600"/>
      <c r="Q50" s="1600"/>
      <c r="R50" s="1601"/>
      <c r="S50" s="1328"/>
    </row>
    <row r="51" spans="1:19" ht="18" customHeight="1">
      <c r="A51" s="546"/>
      <c r="B51" s="1329"/>
      <c r="C51" s="2350"/>
      <c r="D51" s="2351"/>
      <c r="E51" s="2353"/>
      <c r="F51" s="2354"/>
      <c r="G51" s="2382"/>
      <c r="H51" s="2383"/>
      <c r="I51" s="290"/>
      <c r="J51" s="96"/>
      <c r="K51" s="290"/>
      <c r="L51" s="97"/>
      <c r="M51" s="2350"/>
      <c r="N51" s="2356"/>
      <c r="O51" s="2382"/>
      <c r="P51" s="1600"/>
      <c r="Q51" s="1600"/>
      <c r="R51" s="1601"/>
      <c r="S51" s="1328"/>
    </row>
    <row r="52" spans="1:19" ht="18" customHeight="1">
      <c r="A52" s="546"/>
      <c r="B52" s="1329"/>
      <c r="C52" s="2350"/>
      <c r="D52" s="2351"/>
      <c r="E52" s="2353"/>
      <c r="F52" s="2354"/>
      <c r="G52" s="2382"/>
      <c r="H52" s="2383"/>
      <c r="I52" s="290"/>
      <c r="J52" s="96"/>
      <c r="K52" s="290"/>
      <c r="L52" s="97"/>
      <c r="M52" s="2350"/>
      <c r="N52" s="2356"/>
      <c r="O52" s="2382"/>
      <c r="P52" s="1600"/>
      <c r="Q52" s="1600"/>
      <c r="R52" s="1601"/>
      <c r="S52" s="1328"/>
    </row>
    <row r="53" spans="1:19" ht="18" customHeight="1">
      <c r="A53" s="546"/>
      <c r="B53" s="1329"/>
      <c r="C53" s="2350"/>
      <c r="D53" s="2351"/>
      <c r="E53" s="2350"/>
      <c r="F53" s="2356"/>
      <c r="G53" s="2382"/>
      <c r="H53" s="2383"/>
      <c r="I53" s="290"/>
      <c r="J53" s="96"/>
      <c r="K53" s="290"/>
      <c r="L53" s="97"/>
      <c r="M53" s="2350"/>
      <c r="N53" s="2356"/>
      <c r="O53" s="2382"/>
      <c r="P53" s="1600"/>
      <c r="Q53" s="1600"/>
      <c r="R53" s="1601"/>
      <c r="S53" s="1328"/>
    </row>
    <row r="54" spans="1:19" ht="18" customHeight="1">
      <c r="A54" s="546"/>
      <c r="B54" s="1329"/>
      <c r="C54" s="2350"/>
      <c r="D54" s="2351"/>
      <c r="E54" s="2350"/>
      <c r="F54" s="2356"/>
      <c r="G54" s="2382"/>
      <c r="H54" s="2383"/>
      <c r="I54" s="290"/>
      <c r="J54" s="96"/>
      <c r="K54" s="290"/>
      <c r="L54" s="97"/>
      <c r="M54" s="2350"/>
      <c r="N54" s="2356"/>
      <c r="O54" s="2382"/>
      <c r="P54" s="1600"/>
      <c r="Q54" s="1600"/>
      <c r="R54" s="1601"/>
      <c r="S54" s="1328"/>
    </row>
    <row r="55" spans="1:19" ht="18" customHeight="1">
      <c r="A55" s="546"/>
      <c r="B55" s="1329"/>
      <c r="C55" s="2350"/>
      <c r="D55" s="2351"/>
      <c r="E55" s="2350"/>
      <c r="F55" s="2356"/>
      <c r="G55" s="2382"/>
      <c r="H55" s="2383"/>
      <c r="I55" s="290"/>
      <c r="J55" s="96"/>
      <c r="K55" s="290"/>
      <c r="L55" s="97"/>
      <c r="M55" s="2350"/>
      <c r="N55" s="2356"/>
      <c r="O55" s="2382"/>
      <c r="P55" s="1600"/>
      <c r="Q55" s="1600"/>
      <c r="R55" s="1601"/>
      <c r="S55" s="1328"/>
    </row>
    <row r="56" spans="1:19" ht="18" customHeight="1">
      <c r="A56" s="546"/>
      <c r="B56" s="1329"/>
      <c r="C56" s="2350"/>
      <c r="D56" s="2351"/>
      <c r="E56" s="2350"/>
      <c r="F56" s="2356"/>
      <c r="G56" s="2382"/>
      <c r="H56" s="2383"/>
      <c r="I56" s="290"/>
      <c r="J56" s="96"/>
      <c r="K56" s="290"/>
      <c r="L56" s="97"/>
      <c r="M56" s="2350"/>
      <c r="N56" s="2356"/>
      <c r="O56" s="2382"/>
      <c r="P56" s="1600"/>
      <c r="Q56" s="1600"/>
      <c r="R56" s="1601"/>
      <c r="S56" s="1328"/>
    </row>
    <row r="57" spans="1:19" ht="18" customHeight="1">
      <c r="A57" s="546"/>
      <c r="B57" s="1329"/>
      <c r="C57" s="2350"/>
      <c r="D57" s="2351"/>
      <c r="E57" s="2350"/>
      <c r="F57" s="2356"/>
      <c r="G57" s="2382"/>
      <c r="H57" s="2383"/>
      <c r="I57" s="290"/>
      <c r="J57" s="96"/>
      <c r="K57" s="290"/>
      <c r="L57" s="97"/>
      <c r="M57" s="2350"/>
      <c r="N57" s="2356"/>
      <c r="O57" s="2382"/>
      <c r="P57" s="1600"/>
      <c r="Q57" s="1600"/>
      <c r="R57" s="1601"/>
      <c r="S57" s="1328"/>
    </row>
    <row r="58" spans="1:19" ht="18" customHeight="1">
      <c r="A58" s="546"/>
      <c r="B58" s="1329"/>
      <c r="C58" s="2350"/>
      <c r="D58" s="2351"/>
      <c r="E58" s="2350"/>
      <c r="F58" s="2356"/>
      <c r="G58" s="2382"/>
      <c r="H58" s="2383"/>
      <c r="I58" s="290"/>
      <c r="J58" s="96"/>
      <c r="K58" s="290"/>
      <c r="L58" s="97"/>
      <c r="M58" s="2350"/>
      <c r="N58" s="2356"/>
      <c r="O58" s="2382"/>
      <c r="P58" s="1600"/>
      <c r="Q58" s="1600"/>
      <c r="R58" s="1601"/>
      <c r="S58" s="1328"/>
    </row>
    <row r="59" spans="1:19" ht="15.75" customHeight="1">
      <c r="A59" s="546"/>
      <c r="B59" s="1329"/>
      <c r="C59" s="429"/>
      <c r="D59" s="423"/>
      <c r="E59" s="423"/>
      <c r="F59" s="550"/>
      <c r="G59" s="550"/>
      <c r="H59" s="550"/>
      <c r="I59" s="550"/>
      <c r="J59" s="550"/>
      <c r="K59" s="550"/>
      <c r="L59" s="550"/>
      <c r="M59" s="550"/>
      <c r="N59" s="550"/>
      <c r="O59" s="550"/>
      <c r="P59" s="550"/>
      <c r="Q59" s="550"/>
      <c r="R59" s="550"/>
      <c r="S59" s="1328"/>
    </row>
    <row r="60" spans="1:19" ht="15.75" customHeight="1">
      <c r="A60" s="546"/>
      <c r="B60" s="1327"/>
      <c r="C60" s="1322" t="s">
        <v>464</v>
      </c>
      <c r="D60" s="394" t="s">
        <v>29</v>
      </c>
      <c r="E60" s="394"/>
      <c r="F60" s="394"/>
      <c r="G60" s="1317"/>
      <c r="H60" s="1318"/>
      <c r="I60" s="1000"/>
      <c r="J60" s="1000"/>
      <c r="K60" s="1000"/>
      <c r="L60" s="1000"/>
      <c r="M60" s="1000"/>
      <c r="N60" s="544"/>
      <c r="O60" s="544"/>
      <c r="P60" s="544"/>
      <c r="Q60" s="544"/>
      <c r="R60" s="544"/>
      <c r="S60" s="1328"/>
    </row>
    <row r="61" spans="1:19" ht="15.75" customHeight="1">
      <c r="A61" s="546"/>
      <c r="B61" s="1327"/>
      <c r="C61" s="2375" t="s">
        <v>1249</v>
      </c>
      <c r="D61" s="2375"/>
      <c r="E61" s="2376" t="s">
        <v>454</v>
      </c>
      <c r="F61" s="2376"/>
      <c r="G61" s="2364" t="s">
        <v>455</v>
      </c>
      <c r="H61" s="2312"/>
      <c r="I61" s="2378" t="s">
        <v>123</v>
      </c>
      <c r="J61" s="2379"/>
      <c r="K61" s="2378" t="s">
        <v>465</v>
      </c>
      <c r="L61" s="2379"/>
      <c r="M61" s="2380" t="s">
        <v>466</v>
      </c>
      <c r="N61" s="2271"/>
      <c r="O61" s="2377" t="s">
        <v>457</v>
      </c>
      <c r="P61" s="2327"/>
      <c r="Q61" s="2327"/>
      <c r="R61" s="2210"/>
      <c r="S61" s="1328"/>
    </row>
    <row r="62" spans="1:19" ht="26.25" customHeight="1">
      <c r="A62" s="546"/>
      <c r="B62" s="1327"/>
      <c r="C62" s="2375"/>
      <c r="D62" s="2375"/>
      <c r="E62" s="2376"/>
      <c r="F62" s="2376"/>
      <c r="G62" s="2314"/>
      <c r="H62" s="2315"/>
      <c r="I62" s="1392" t="s">
        <v>133</v>
      </c>
      <c r="J62" s="1392" t="s">
        <v>134</v>
      </c>
      <c r="K62" s="1392" t="s">
        <v>133</v>
      </c>
      <c r="L62" s="1392" t="s">
        <v>134</v>
      </c>
      <c r="M62" s="2381"/>
      <c r="N62" s="2307"/>
      <c r="O62" s="2213"/>
      <c r="P62" s="2328"/>
      <c r="Q62" s="2328"/>
      <c r="R62" s="2214"/>
      <c r="S62" s="1328"/>
    </row>
    <row r="63" spans="1:19" ht="15.75" customHeight="1">
      <c r="A63" s="546"/>
      <c r="B63" s="1329"/>
      <c r="C63" s="1172"/>
      <c r="D63" s="1172"/>
      <c r="E63" s="1173"/>
      <c r="F63" s="415"/>
      <c r="G63" s="523"/>
      <c r="H63" s="545"/>
      <c r="I63" s="545"/>
      <c r="J63" s="545"/>
      <c r="K63" s="545"/>
      <c r="L63" s="545"/>
      <c r="M63" s="545"/>
      <c r="N63" s="545"/>
      <c r="O63" s="545"/>
      <c r="P63" s="545"/>
      <c r="Q63" s="545"/>
      <c r="R63" s="545"/>
      <c r="S63" s="1328"/>
    </row>
    <row r="64" spans="1:19" ht="16.5" customHeight="1">
      <c r="A64" s="546"/>
      <c r="B64" s="1329"/>
      <c r="C64" s="2350"/>
      <c r="D64" s="2351"/>
      <c r="E64" s="2373"/>
      <c r="F64" s="2374"/>
      <c r="G64" s="2359"/>
      <c r="H64" s="1601"/>
      <c r="I64" s="290"/>
      <c r="J64" s="98"/>
      <c r="K64" s="290"/>
      <c r="L64" s="98"/>
      <c r="M64" s="2350"/>
      <c r="N64" s="2356"/>
      <c r="O64" s="2326"/>
      <c r="P64" s="1600"/>
      <c r="Q64" s="1600"/>
      <c r="R64" s="1601"/>
      <c r="S64" s="1328"/>
    </row>
    <row r="65" spans="1:19" ht="16.5" customHeight="1">
      <c r="A65" s="546"/>
      <c r="B65" s="1329"/>
      <c r="C65" s="2350"/>
      <c r="D65" s="2351"/>
      <c r="E65" s="2373"/>
      <c r="F65" s="2374"/>
      <c r="G65" s="2359"/>
      <c r="H65" s="1601"/>
      <c r="I65" s="290"/>
      <c r="J65" s="98"/>
      <c r="K65" s="290"/>
      <c r="L65" s="1319"/>
      <c r="M65" s="2350"/>
      <c r="N65" s="2356"/>
      <c r="O65" s="2326"/>
      <c r="P65" s="1600"/>
      <c r="Q65" s="1600"/>
      <c r="R65" s="1601"/>
      <c r="S65" s="1328"/>
    </row>
    <row r="66" spans="1:19" ht="16.5" customHeight="1">
      <c r="A66" s="546"/>
      <c r="B66" s="1329"/>
      <c r="C66" s="2350"/>
      <c r="D66" s="2351"/>
      <c r="E66" s="2373"/>
      <c r="F66" s="2374"/>
      <c r="G66" s="2359"/>
      <c r="H66" s="1601"/>
      <c r="I66" s="290"/>
      <c r="J66" s="98"/>
      <c r="K66" s="290"/>
      <c r="L66" s="98"/>
      <c r="M66" s="2350"/>
      <c r="N66" s="2356"/>
      <c r="O66" s="2326"/>
      <c r="P66" s="1600"/>
      <c r="Q66" s="1600"/>
      <c r="R66" s="1601"/>
      <c r="S66" s="1328"/>
    </row>
    <row r="67" spans="1:19" ht="16.5" customHeight="1">
      <c r="A67" s="546"/>
      <c r="B67" s="1329"/>
      <c r="C67" s="2350"/>
      <c r="D67" s="2351"/>
      <c r="E67" s="2373"/>
      <c r="F67" s="2374"/>
      <c r="G67" s="2359"/>
      <c r="H67" s="1601"/>
      <c r="I67" s="290"/>
      <c r="J67" s="98"/>
      <c r="K67" s="290"/>
      <c r="L67" s="98"/>
      <c r="M67" s="2350"/>
      <c r="N67" s="2356"/>
      <c r="O67" s="2326"/>
      <c r="P67" s="1600"/>
      <c r="Q67" s="1600"/>
      <c r="R67" s="1601"/>
      <c r="S67" s="1328"/>
    </row>
    <row r="68" spans="1:19" ht="16.5" customHeight="1">
      <c r="A68" s="546"/>
      <c r="B68" s="1329"/>
      <c r="C68" s="2350"/>
      <c r="D68" s="2351"/>
      <c r="E68" s="2373"/>
      <c r="F68" s="2374"/>
      <c r="G68" s="2359"/>
      <c r="H68" s="1601"/>
      <c r="I68" s="290"/>
      <c r="J68" s="98"/>
      <c r="K68" s="290"/>
      <c r="L68" s="98"/>
      <c r="M68" s="2350"/>
      <c r="N68" s="2356"/>
      <c r="O68" s="2326"/>
      <c r="P68" s="1600"/>
      <c r="Q68" s="1600"/>
      <c r="R68" s="1601"/>
      <c r="S68" s="1328"/>
    </row>
    <row r="69" spans="1:19" ht="16.5" customHeight="1">
      <c r="A69" s="546"/>
      <c r="B69" s="1329"/>
      <c r="C69" s="2350"/>
      <c r="D69" s="2351"/>
      <c r="E69" s="2373"/>
      <c r="F69" s="2374"/>
      <c r="G69" s="2359"/>
      <c r="H69" s="1601"/>
      <c r="I69" s="290"/>
      <c r="J69" s="98"/>
      <c r="K69" s="290"/>
      <c r="L69" s="98"/>
      <c r="M69" s="2350"/>
      <c r="N69" s="2356"/>
      <c r="O69" s="2326"/>
      <c r="P69" s="1600"/>
      <c r="Q69" s="1600"/>
      <c r="R69" s="1601"/>
      <c r="S69" s="1328"/>
    </row>
    <row r="70" spans="1:19" ht="16.5" customHeight="1">
      <c r="A70" s="546"/>
      <c r="B70" s="1329"/>
      <c r="C70" s="2350"/>
      <c r="D70" s="2351"/>
      <c r="E70" s="2373"/>
      <c r="F70" s="2374"/>
      <c r="G70" s="2359"/>
      <c r="H70" s="1601"/>
      <c r="I70" s="290"/>
      <c r="J70" s="98"/>
      <c r="K70" s="290"/>
      <c r="L70" s="98"/>
      <c r="M70" s="2350"/>
      <c r="N70" s="2356"/>
      <c r="O70" s="2326"/>
      <c r="P70" s="1600"/>
      <c r="Q70" s="1600"/>
      <c r="R70" s="1601"/>
      <c r="S70" s="1328"/>
    </row>
    <row r="71" spans="1:19" ht="16.5" customHeight="1">
      <c r="A71" s="546"/>
      <c r="B71" s="1329"/>
      <c r="C71" s="2350"/>
      <c r="D71" s="2351"/>
      <c r="E71" s="2373"/>
      <c r="F71" s="2374"/>
      <c r="G71" s="2359"/>
      <c r="H71" s="1601"/>
      <c r="I71" s="290"/>
      <c r="J71" s="98"/>
      <c r="K71" s="290"/>
      <c r="L71" s="98"/>
      <c r="M71" s="2350"/>
      <c r="N71" s="2356"/>
      <c r="O71" s="2326"/>
      <c r="P71" s="1600"/>
      <c r="Q71" s="1600"/>
      <c r="R71" s="1601"/>
      <c r="S71" s="1328"/>
    </row>
    <row r="72" spans="1:19" ht="16.5" customHeight="1">
      <c r="A72" s="546"/>
      <c r="B72" s="1329"/>
      <c r="C72" s="2350"/>
      <c r="D72" s="2351"/>
      <c r="E72" s="2373"/>
      <c r="F72" s="2374"/>
      <c r="G72" s="2359"/>
      <c r="H72" s="1601"/>
      <c r="I72" s="290"/>
      <c r="J72" s="98"/>
      <c r="K72" s="290"/>
      <c r="L72" s="98"/>
      <c r="M72" s="2350"/>
      <c r="N72" s="2356"/>
      <c r="O72" s="2326"/>
      <c r="P72" s="1600"/>
      <c r="Q72" s="1600"/>
      <c r="R72" s="1601"/>
      <c r="S72" s="1328"/>
    </row>
    <row r="73" spans="1:19" ht="16.5" customHeight="1">
      <c r="A73" s="546"/>
      <c r="B73" s="1329"/>
      <c r="C73" s="2350"/>
      <c r="D73" s="2351"/>
      <c r="E73" s="2373"/>
      <c r="F73" s="2374"/>
      <c r="G73" s="2359"/>
      <c r="H73" s="1601"/>
      <c r="I73" s="290"/>
      <c r="J73" s="98"/>
      <c r="K73" s="290"/>
      <c r="L73" s="98"/>
      <c r="M73" s="2350"/>
      <c r="N73" s="2356"/>
      <c r="O73" s="2326"/>
      <c r="P73" s="1600"/>
      <c r="Q73" s="1600"/>
      <c r="R73" s="1601"/>
      <c r="S73" s="1328"/>
    </row>
    <row r="74" spans="1:19" ht="16.5" customHeight="1">
      <c r="A74" s="546"/>
      <c r="B74" s="1329"/>
      <c r="C74" s="2350"/>
      <c r="D74" s="2351"/>
      <c r="E74" s="2373"/>
      <c r="F74" s="2374"/>
      <c r="G74" s="2359"/>
      <c r="H74" s="1601"/>
      <c r="I74" s="290"/>
      <c r="J74" s="98"/>
      <c r="K74" s="290"/>
      <c r="L74" s="98"/>
      <c r="M74" s="2350"/>
      <c r="N74" s="2356"/>
      <c r="O74" s="2326"/>
      <c r="P74" s="1600"/>
      <c r="Q74" s="1600"/>
      <c r="R74" s="1601"/>
      <c r="S74" s="1328"/>
    </row>
    <row r="75" spans="1:19" ht="15.75" customHeight="1">
      <c r="A75" s="546"/>
      <c r="B75" s="1329"/>
      <c r="C75" s="429"/>
      <c r="D75" s="423"/>
      <c r="E75" s="423"/>
      <c r="F75" s="550"/>
      <c r="G75" s="550"/>
      <c r="H75" s="550"/>
      <c r="I75" s="550"/>
      <c r="J75" s="550"/>
      <c r="K75" s="550"/>
      <c r="L75" s="550"/>
      <c r="M75" s="550"/>
      <c r="N75" s="550"/>
      <c r="O75" s="550"/>
      <c r="P75" s="550"/>
      <c r="Q75" s="550"/>
      <c r="R75" s="550"/>
      <c r="S75" s="1328"/>
    </row>
    <row r="76" spans="1:19" ht="15.75" customHeight="1">
      <c r="A76" s="546"/>
      <c r="B76" s="1327"/>
      <c r="C76" s="1322" t="s">
        <v>468</v>
      </c>
      <c r="D76" s="394" t="s">
        <v>1262</v>
      </c>
      <c r="E76" s="394"/>
      <c r="F76" s="394"/>
      <c r="G76" s="1320"/>
      <c r="H76" s="1321"/>
      <c r="I76" s="1168"/>
      <c r="J76" s="1168"/>
      <c r="K76" s="1168"/>
      <c r="L76" s="1168"/>
      <c r="M76" s="1168"/>
      <c r="N76" s="1168"/>
      <c r="O76" s="1168"/>
      <c r="P76" s="1168"/>
      <c r="Q76" s="545"/>
      <c r="R76" s="545"/>
      <c r="S76" s="1328"/>
    </row>
    <row r="77" spans="1:19" ht="15.75" customHeight="1">
      <c r="A77" s="546"/>
      <c r="B77" s="1327"/>
      <c r="C77" s="2375" t="s">
        <v>1249</v>
      </c>
      <c r="D77" s="2375"/>
      <c r="E77" s="2376" t="s">
        <v>454</v>
      </c>
      <c r="F77" s="2376"/>
      <c r="G77" s="2364" t="s">
        <v>455</v>
      </c>
      <c r="H77" s="2312"/>
      <c r="I77" s="2363" t="s">
        <v>123</v>
      </c>
      <c r="J77" s="2332"/>
      <c r="K77" s="2363" t="s">
        <v>124</v>
      </c>
      <c r="L77" s="2332"/>
      <c r="M77" s="2377" t="s">
        <v>469</v>
      </c>
      <c r="N77" s="2210"/>
      <c r="O77" s="2377" t="s">
        <v>457</v>
      </c>
      <c r="P77" s="2327"/>
      <c r="Q77" s="2327"/>
      <c r="R77" s="2210"/>
      <c r="S77" s="1328"/>
    </row>
    <row r="78" spans="1:19" ht="28.5" customHeight="1">
      <c r="A78" s="546"/>
      <c r="B78" s="1327"/>
      <c r="C78" s="2375"/>
      <c r="D78" s="2375"/>
      <c r="E78" s="2376"/>
      <c r="F78" s="2376"/>
      <c r="G78" s="2314"/>
      <c r="H78" s="2315"/>
      <c r="I78" s="1391" t="s">
        <v>133</v>
      </c>
      <c r="J78" s="1391" t="s">
        <v>134</v>
      </c>
      <c r="K78" s="1391" t="s">
        <v>133</v>
      </c>
      <c r="L78" s="1391" t="s">
        <v>134</v>
      </c>
      <c r="M78" s="2213"/>
      <c r="N78" s="2214"/>
      <c r="O78" s="2213"/>
      <c r="P78" s="2328"/>
      <c r="Q78" s="2328"/>
      <c r="R78" s="2214"/>
      <c r="S78" s="1328"/>
    </row>
    <row r="79" spans="1:19" ht="15.75" customHeight="1">
      <c r="A79" s="546"/>
      <c r="B79" s="1329"/>
      <c r="C79" s="429"/>
      <c r="D79" s="429"/>
      <c r="E79" s="429"/>
      <c r="F79" s="417"/>
      <c r="G79" s="415"/>
      <c r="H79" s="415"/>
      <c r="I79" s="417"/>
      <c r="J79" s="417"/>
      <c r="K79" s="417"/>
      <c r="L79" s="417"/>
      <c r="M79" s="417"/>
      <c r="N79" s="417"/>
      <c r="O79" s="417"/>
      <c r="P79" s="417"/>
      <c r="Q79" s="417"/>
      <c r="R79" s="417"/>
      <c r="S79" s="1328"/>
    </row>
    <row r="80" spans="1:19" ht="15.75" customHeight="1">
      <c r="A80" s="546"/>
      <c r="B80" s="1329"/>
      <c r="C80" s="2350"/>
      <c r="D80" s="2356"/>
      <c r="E80" s="2373"/>
      <c r="F80" s="2374"/>
      <c r="G80" s="2359"/>
      <c r="H80" s="2360"/>
      <c r="I80" s="290"/>
      <c r="J80" s="378"/>
      <c r="K80" s="290"/>
      <c r="L80" s="96"/>
      <c r="M80" s="2384"/>
      <c r="N80" s="2385"/>
      <c r="O80" s="2299"/>
      <c r="P80" s="2329"/>
      <c r="Q80" s="2329"/>
      <c r="R80" s="2300"/>
      <c r="S80" s="1328"/>
    </row>
    <row r="81" spans="1:19" ht="15.75" customHeight="1">
      <c r="A81" s="546"/>
      <c r="B81" s="1329"/>
      <c r="C81" s="2350"/>
      <c r="D81" s="2356"/>
      <c r="E81" s="2369"/>
      <c r="F81" s="2370"/>
      <c r="G81" s="2359"/>
      <c r="H81" s="2360"/>
      <c r="I81" s="290"/>
      <c r="J81" s="378"/>
      <c r="K81" s="290"/>
      <c r="L81" s="96"/>
      <c r="M81" s="2384"/>
      <c r="N81" s="2385"/>
      <c r="O81" s="2299"/>
      <c r="P81" s="2329"/>
      <c r="Q81" s="2329"/>
      <c r="R81" s="2300"/>
      <c r="S81" s="1328"/>
    </row>
    <row r="82" spans="1:19" ht="15.75" customHeight="1">
      <c r="A82" s="546"/>
      <c r="B82" s="1329"/>
      <c r="C82" s="2350"/>
      <c r="D82" s="2356"/>
      <c r="E82" s="2369"/>
      <c r="F82" s="2370"/>
      <c r="G82" s="2359"/>
      <c r="H82" s="2360"/>
      <c r="I82" s="290"/>
      <c r="J82" s="378"/>
      <c r="K82" s="290"/>
      <c r="L82" s="96"/>
      <c r="M82" s="2384"/>
      <c r="N82" s="2385"/>
      <c r="O82" s="2299"/>
      <c r="P82" s="2329"/>
      <c r="Q82" s="2329"/>
      <c r="R82" s="2300"/>
      <c r="S82" s="1328"/>
    </row>
    <row r="83" spans="1:19" ht="15.75" customHeight="1">
      <c r="A83" s="546"/>
      <c r="B83" s="1329"/>
      <c r="C83" s="2350"/>
      <c r="D83" s="2356"/>
      <c r="E83" s="2369"/>
      <c r="F83" s="2370"/>
      <c r="G83" s="2359"/>
      <c r="H83" s="2360"/>
      <c r="I83" s="290"/>
      <c r="J83" s="378"/>
      <c r="K83" s="290"/>
      <c r="L83" s="96"/>
      <c r="M83" s="2384"/>
      <c r="N83" s="2385"/>
      <c r="O83" s="2299"/>
      <c r="P83" s="2329"/>
      <c r="Q83" s="2329"/>
      <c r="R83" s="2300"/>
      <c r="S83" s="1328"/>
    </row>
    <row r="84" spans="1:19" ht="15.75" customHeight="1">
      <c r="A84" s="546"/>
      <c r="B84" s="1329"/>
      <c r="C84" s="2350"/>
      <c r="D84" s="2356"/>
      <c r="E84" s="2369"/>
      <c r="F84" s="2370"/>
      <c r="G84" s="2359"/>
      <c r="H84" s="2360"/>
      <c r="I84" s="290"/>
      <c r="J84" s="378"/>
      <c r="K84" s="290"/>
      <c r="L84" s="96"/>
      <c r="M84" s="2384"/>
      <c r="N84" s="2385"/>
      <c r="O84" s="2299"/>
      <c r="P84" s="2329"/>
      <c r="Q84" s="2329"/>
      <c r="R84" s="2300"/>
      <c r="S84" s="1328"/>
    </row>
    <row r="85" spans="1:19" ht="15.75" customHeight="1">
      <c r="A85" s="546"/>
      <c r="B85" s="1329"/>
      <c r="C85" s="2350"/>
      <c r="D85" s="2356"/>
      <c r="E85" s="2369"/>
      <c r="F85" s="2370"/>
      <c r="G85" s="2359"/>
      <c r="H85" s="2360"/>
      <c r="I85" s="290"/>
      <c r="J85" s="378"/>
      <c r="K85" s="290"/>
      <c r="L85" s="96"/>
      <c r="M85" s="2384"/>
      <c r="N85" s="2385"/>
      <c r="O85" s="2299"/>
      <c r="P85" s="2329"/>
      <c r="Q85" s="2329"/>
      <c r="R85" s="2300"/>
      <c r="S85" s="1328"/>
    </row>
    <row r="86" spans="1:19" ht="15.75" customHeight="1">
      <c r="A86" s="546"/>
      <c r="B86" s="1329"/>
      <c r="C86" s="2350"/>
      <c r="D86" s="2356"/>
      <c r="E86" s="2369"/>
      <c r="F86" s="2370"/>
      <c r="G86" s="2359"/>
      <c r="H86" s="2360"/>
      <c r="I86" s="290"/>
      <c r="J86" s="378"/>
      <c r="K86" s="290"/>
      <c r="L86" s="96"/>
      <c r="M86" s="2384"/>
      <c r="N86" s="2385"/>
      <c r="O86" s="2299"/>
      <c r="P86" s="2329"/>
      <c r="Q86" s="2329"/>
      <c r="R86" s="2300"/>
      <c r="S86" s="1328"/>
    </row>
    <row r="87" spans="1:19" ht="15.75" customHeight="1">
      <c r="A87" s="546"/>
      <c r="B87" s="1329"/>
      <c r="C87" s="2350"/>
      <c r="D87" s="2356"/>
      <c r="E87" s="2369"/>
      <c r="F87" s="2370"/>
      <c r="G87" s="2359"/>
      <c r="H87" s="2360"/>
      <c r="I87" s="290"/>
      <c r="J87" s="378"/>
      <c r="K87" s="290"/>
      <c r="L87" s="96"/>
      <c r="M87" s="2384"/>
      <c r="N87" s="2385"/>
      <c r="O87" s="2299"/>
      <c r="P87" s="2329"/>
      <c r="Q87" s="2329"/>
      <c r="R87" s="2300"/>
      <c r="S87" s="1328"/>
    </row>
    <row r="88" spans="1:19" ht="15.75" customHeight="1">
      <c r="A88" s="546"/>
      <c r="B88" s="1329"/>
      <c r="C88" s="2350"/>
      <c r="D88" s="2356"/>
      <c r="E88" s="2369"/>
      <c r="F88" s="2370"/>
      <c r="G88" s="2359"/>
      <c r="H88" s="2360"/>
      <c r="I88" s="290"/>
      <c r="J88" s="378"/>
      <c r="K88" s="290"/>
      <c r="L88" s="96"/>
      <c r="M88" s="2384"/>
      <c r="N88" s="2385"/>
      <c r="O88" s="2299"/>
      <c r="P88" s="2329"/>
      <c r="Q88" s="2329"/>
      <c r="R88" s="2300"/>
      <c r="S88" s="1328"/>
    </row>
    <row r="89" spans="1:19" ht="15.75" customHeight="1">
      <c r="A89" s="546"/>
      <c r="B89" s="1329"/>
      <c r="C89" s="2350"/>
      <c r="D89" s="2356"/>
      <c r="E89" s="2369"/>
      <c r="F89" s="2370"/>
      <c r="G89" s="2359"/>
      <c r="H89" s="2360"/>
      <c r="I89" s="290"/>
      <c r="J89" s="378"/>
      <c r="K89" s="290"/>
      <c r="L89" s="96"/>
      <c r="M89" s="2384"/>
      <c r="N89" s="2385"/>
      <c r="O89" s="2299"/>
      <c r="P89" s="2329"/>
      <c r="Q89" s="2329"/>
      <c r="R89" s="2300"/>
      <c r="S89" s="1328"/>
    </row>
    <row r="90" spans="1:19" ht="15.75" customHeight="1">
      <c r="A90" s="546"/>
      <c r="B90" s="1329"/>
      <c r="C90" s="2350"/>
      <c r="D90" s="2356"/>
      <c r="E90" s="2369"/>
      <c r="F90" s="2370"/>
      <c r="G90" s="2359"/>
      <c r="H90" s="2360"/>
      <c r="I90" s="290"/>
      <c r="J90" s="378"/>
      <c r="K90" s="290"/>
      <c r="L90" s="96"/>
      <c r="M90" s="2384"/>
      <c r="N90" s="2385"/>
      <c r="O90" s="2299"/>
      <c r="P90" s="2329"/>
      <c r="Q90" s="2329"/>
      <c r="R90" s="2300"/>
      <c r="S90" s="1328"/>
    </row>
    <row r="91" spans="1:19" ht="15.75" customHeight="1">
      <c r="A91" s="546"/>
      <c r="B91" s="1329"/>
      <c r="C91" s="2350"/>
      <c r="D91" s="2356"/>
      <c r="E91" s="2369"/>
      <c r="F91" s="2370"/>
      <c r="G91" s="2359"/>
      <c r="H91" s="2360"/>
      <c r="I91" s="290"/>
      <c r="J91" s="378"/>
      <c r="K91" s="290"/>
      <c r="L91" s="96"/>
      <c r="M91" s="2384"/>
      <c r="N91" s="2385"/>
      <c r="O91" s="2299"/>
      <c r="P91" s="2329"/>
      <c r="Q91" s="2329"/>
      <c r="R91" s="2300"/>
      <c r="S91" s="1328"/>
    </row>
    <row r="92" spans="1:19" ht="15.75" customHeight="1">
      <c r="A92" s="546"/>
      <c r="B92" s="1329"/>
      <c r="C92" s="2350"/>
      <c r="D92" s="2356"/>
      <c r="E92" s="2369"/>
      <c r="F92" s="2370"/>
      <c r="G92" s="2359"/>
      <c r="H92" s="2360"/>
      <c r="I92" s="290"/>
      <c r="J92" s="378"/>
      <c r="K92" s="290"/>
      <c r="L92" s="96"/>
      <c r="M92" s="2384"/>
      <c r="N92" s="2385"/>
      <c r="O92" s="2299"/>
      <c r="P92" s="2329"/>
      <c r="Q92" s="2329"/>
      <c r="R92" s="2300"/>
      <c r="S92" s="1328"/>
    </row>
    <row r="93" spans="1:19" ht="15.75" customHeight="1">
      <c r="A93" s="546"/>
      <c r="B93" s="1329"/>
      <c r="C93" s="2350"/>
      <c r="D93" s="2356"/>
      <c r="E93" s="2369"/>
      <c r="F93" s="2370"/>
      <c r="G93" s="2359"/>
      <c r="H93" s="2360"/>
      <c r="I93" s="290"/>
      <c r="J93" s="378"/>
      <c r="K93" s="290"/>
      <c r="L93" s="96"/>
      <c r="M93" s="2384"/>
      <c r="N93" s="2385"/>
      <c r="O93" s="2299"/>
      <c r="P93" s="2329"/>
      <c r="Q93" s="2329"/>
      <c r="R93" s="2300"/>
      <c r="S93" s="1328"/>
    </row>
    <row r="94" spans="1:19" ht="15.75" customHeight="1">
      <c r="A94" s="546"/>
      <c r="B94" s="1329"/>
      <c r="C94" s="2350"/>
      <c r="D94" s="2356"/>
      <c r="E94" s="2369"/>
      <c r="F94" s="2370"/>
      <c r="G94" s="2359"/>
      <c r="H94" s="2360"/>
      <c r="I94" s="290"/>
      <c r="J94" s="378"/>
      <c r="K94" s="290"/>
      <c r="L94" s="96"/>
      <c r="M94" s="2384"/>
      <c r="N94" s="2385"/>
      <c r="O94" s="2299"/>
      <c r="P94" s="2329"/>
      <c r="Q94" s="2329"/>
      <c r="R94" s="2300"/>
      <c r="S94" s="1328"/>
    </row>
    <row r="95" spans="1:19" ht="15.75" customHeight="1">
      <c r="A95" s="546"/>
      <c r="B95" s="1329"/>
      <c r="C95" s="417"/>
      <c r="D95" s="550"/>
      <c r="E95" s="550"/>
      <c r="F95" s="550"/>
      <c r="G95" s="550"/>
      <c r="H95" s="550"/>
      <c r="I95" s="550"/>
      <c r="J95" s="550"/>
      <c r="K95" s="550"/>
      <c r="L95" s="550"/>
      <c r="M95" s="550"/>
      <c r="N95" s="550"/>
      <c r="O95" s="550"/>
      <c r="P95" s="550"/>
      <c r="Q95" s="550"/>
      <c r="R95" s="550"/>
      <c r="S95" s="1328"/>
    </row>
    <row r="96" spans="1:19" ht="15.75" customHeight="1">
      <c r="A96" s="546"/>
      <c r="B96" s="1327"/>
      <c r="C96" s="1322" t="s">
        <v>470</v>
      </c>
      <c r="D96" s="1322"/>
      <c r="E96" s="1323" t="s">
        <v>471</v>
      </c>
      <c r="F96" s="1315"/>
      <c r="G96" s="1315"/>
      <c r="H96" s="1316"/>
      <c r="I96" s="545"/>
      <c r="J96" s="545"/>
      <c r="K96" s="545"/>
      <c r="L96" s="545"/>
      <c r="M96" s="544"/>
      <c r="N96" s="544"/>
      <c r="O96" s="544"/>
      <c r="P96" s="544"/>
      <c r="Q96" s="544"/>
      <c r="R96" s="544"/>
      <c r="S96" s="1328"/>
    </row>
    <row r="97" spans="1:19" ht="15.75" customHeight="1">
      <c r="A97" s="546"/>
      <c r="B97" s="1327"/>
      <c r="C97" s="2365" t="s">
        <v>1249</v>
      </c>
      <c r="D97" s="2366"/>
      <c r="E97" s="2371" t="s">
        <v>454</v>
      </c>
      <c r="F97" s="2366"/>
      <c r="G97" s="2364" t="s">
        <v>455</v>
      </c>
      <c r="H97" s="2312"/>
      <c r="I97" s="2363" t="s">
        <v>472</v>
      </c>
      <c r="J97" s="2332"/>
      <c r="K97" s="566"/>
      <c r="L97" s="544"/>
      <c r="M97" s="544"/>
      <c r="N97" s="544"/>
      <c r="O97" s="544"/>
      <c r="P97" s="544"/>
      <c r="Q97" s="544"/>
      <c r="R97" s="544"/>
      <c r="S97" s="1328"/>
    </row>
    <row r="98" spans="1:19" ht="26.25" customHeight="1">
      <c r="A98" s="546"/>
      <c r="B98" s="1327"/>
      <c r="C98" s="2367"/>
      <c r="D98" s="2368"/>
      <c r="E98" s="2372"/>
      <c r="F98" s="2368"/>
      <c r="G98" s="2314"/>
      <c r="H98" s="2315"/>
      <c r="I98" s="1391" t="s">
        <v>133</v>
      </c>
      <c r="J98" s="1391" t="s">
        <v>134</v>
      </c>
      <c r="K98" s="566"/>
      <c r="L98" s="544"/>
      <c r="M98" s="544"/>
      <c r="N98" s="544"/>
      <c r="O98" s="544"/>
      <c r="P98" s="544"/>
      <c r="Q98" s="544"/>
      <c r="R98" s="544"/>
      <c r="S98" s="1328"/>
    </row>
    <row r="99" spans="1:19">
      <c r="A99" s="546"/>
      <c r="B99" s="1329"/>
      <c r="C99" s="2350"/>
      <c r="D99" s="2356"/>
      <c r="E99" s="2357"/>
      <c r="F99" s="2358"/>
      <c r="G99" s="2359"/>
      <c r="H99" s="2360"/>
      <c r="I99" s="95"/>
      <c r="J99" s="99"/>
      <c r="K99" s="566"/>
      <c r="L99" s="544"/>
      <c r="M99" s="544"/>
      <c r="N99" s="544"/>
      <c r="O99" s="544"/>
      <c r="P99" s="544"/>
      <c r="Q99" s="544"/>
      <c r="R99" s="544"/>
      <c r="S99" s="1328"/>
    </row>
    <row r="100" spans="1:19">
      <c r="A100" s="546"/>
      <c r="B100" s="1329"/>
      <c r="C100" s="2350"/>
      <c r="D100" s="2356"/>
      <c r="E100" s="2357"/>
      <c r="F100" s="2358"/>
      <c r="G100" s="2359"/>
      <c r="H100" s="2360"/>
      <c r="I100" s="95"/>
      <c r="J100" s="99"/>
      <c r="K100" s="566"/>
      <c r="L100" s="544"/>
      <c r="M100" s="544"/>
      <c r="N100" s="544"/>
      <c r="O100" s="544"/>
      <c r="P100" s="544"/>
      <c r="Q100" s="544"/>
      <c r="R100" s="544"/>
      <c r="S100" s="1328"/>
    </row>
    <row r="101" spans="1:19">
      <c r="A101" s="546"/>
      <c r="B101" s="1329"/>
      <c r="C101" s="2350"/>
      <c r="D101" s="2356"/>
      <c r="E101" s="2357"/>
      <c r="F101" s="2358"/>
      <c r="G101" s="2359"/>
      <c r="H101" s="2360"/>
      <c r="I101" s="95"/>
      <c r="J101" s="99"/>
      <c r="K101" s="566"/>
      <c r="L101" s="544"/>
      <c r="M101" s="544"/>
      <c r="N101" s="544"/>
      <c r="O101" s="544"/>
      <c r="P101" s="544"/>
      <c r="Q101" s="544"/>
      <c r="R101" s="544"/>
      <c r="S101" s="1328"/>
    </row>
    <row r="102" spans="1:19">
      <c r="A102" s="546"/>
      <c r="B102" s="1329"/>
      <c r="C102" s="2350"/>
      <c r="D102" s="2356"/>
      <c r="E102" s="2357"/>
      <c r="F102" s="2358"/>
      <c r="G102" s="2359"/>
      <c r="H102" s="2360"/>
      <c r="I102" s="95"/>
      <c r="J102" s="99"/>
      <c r="K102" s="566"/>
      <c r="L102" s="544"/>
      <c r="M102" s="545"/>
      <c r="N102" s="544"/>
      <c r="O102" s="544"/>
      <c r="P102" s="544"/>
      <c r="Q102" s="544"/>
      <c r="R102" s="544"/>
      <c r="S102" s="1328"/>
    </row>
    <row r="103" spans="1:19">
      <c r="A103" s="546"/>
      <c r="B103" s="1329"/>
      <c r="C103" s="2350"/>
      <c r="D103" s="2356"/>
      <c r="E103" s="2361"/>
      <c r="F103" s="2362"/>
      <c r="G103" s="2359"/>
      <c r="H103" s="2360"/>
      <c r="I103" s="95"/>
      <c r="J103" s="99"/>
      <c r="K103" s="566"/>
      <c r="L103" s="544"/>
      <c r="M103" s="1415"/>
      <c r="N103" s="544"/>
      <c r="O103" s="544"/>
      <c r="P103" s="544"/>
      <c r="Q103" s="544"/>
      <c r="R103" s="544"/>
      <c r="S103" s="1328"/>
    </row>
    <row r="104" spans="1:19" ht="15.75" customHeight="1">
      <c r="A104" s="546"/>
      <c r="B104" s="1329"/>
      <c r="C104" s="1174"/>
      <c r="D104" s="1174"/>
      <c r="E104" s="1174"/>
      <c r="F104" s="1174"/>
      <c r="G104" s="1174"/>
      <c r="H104" s="1174"/>
      <c r="I104" s="1174"/>
      <c r="J104" s="1174"/>
      <c r="K104" s="1174"/>
      <c r="L104" s="1174"/>
      <c r="M104" s="1174"/>
      <c r="N104" s="566"/>
      <c r="O104" s="544"/>
      <c r="P104" s="1174"/>
      <c r="Q104" s="1174"/>
      <c r="R104" s="1174"/>
      <c r="S104" s="1328"/>
    </row>
    <row r="105" spans="1:19" ht="15.75" customHeight="1" thickBot="1">
      <c r="A105" s="546"/>
      <c r="B105" s="1333"/>
      <c r="C105" s="1334"/>
      <c r="D105" s="1334"/>
      <c r="E105" s="1334"/>
      <c r="F105" s="1334"/>
      <c r="G105" s="1335"/>
      <c r="H105" s="1335"/>
      <c r="I105" s="1334"/>
      <c r="J105" s="1334"/>
      <c r="K105" s="1334"/>
      <c r="L105" s="1334"/>
      <c r="M105" s="1334"/>
      <c r="N105" s="1334"/>
      <c r="O105" s="1334"/>
      <c r="P105" s="1334"/>
      <c r="Q105" s="1334"/>
      <c r="R105" s="1334"/>
      <c r="S105" s="1336"/>
    </row>
    <row r="106" spans="1:19" s="396" customFormat="1" ht="15.75" customHeight="1">
      <c r="A106" s="545"/>
      <c r="B106" s="417"/>
      <c r="C106" s="417"/>
      <c r="D106" s="417"/>
      <c r="E106" s="417"/>
      <c r="F106" s="417"/>
      <c r="G106" s="417"/>
      <c r="H106" s="417"/>
      <c r="I106" s="417"/>
      <c r="J106" s="417"/>
      <c r="K106" s="417"/>
      <c r="L106" s="417"/>
      <c r="M106" s="417"/>
      <c r="N106" s="417"/>
      <c r="O106" s="417"/>
      <c r="P106" s="417"/>
      <c r="Q106" s="417"/>
      <c r="R106" s="417"/>
      <c r="S106" s="417"/>
    </row>
    <row r="107" spans="1:19" s="396" customFormat="1" ht="15.75" customHeight="1">
      <c r="A107" s="401"/>
      <c r="B107" s="401"/>
      <c r="C107" s="401"/>
      <c r="D107" s="401"/>
      <c r="E107" s="401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1"/>
      <c r="R107" s="401"/>
      <c r="S107" s="401"/>
    </row>
    <row r="108" spans="1:19" s="396" customFormat="1" ht="15.75" customHeight="1">
      <c r="A108" s="401"/>
      <c r="B108" s="401"/>
      <c r="C108" s="401"/>
      <c r="D108" s="401"/>
      <c r="E108" s="401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1"/>
      <c r="R108" s="401"/>
      <c r="S108" s="401"/>
    </row>
    <row r="109" spans="1:19" s="396" customFormat="1" ht="15.75" customHeight="1">
      <c r="A109" s="401"/>
      <c r="B109" s="401"/>
      <c r="C109" s="401"/>
      <c r="D109" s="401"/>
      <c r="E109" s="401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1"/>
      <c r="R109" s="401"/>
      <c r="S109" s="401"/>
    </row>
    <row r="110" spans="1:19" s="396" customFormat="1" ht="15.75" customHeight="1">
      <c r="A110" s="401"/>
      <c r="B110" s="401"/>
      <c r="C110" s="401"/>
      <c r="D110" s="401"/>
      <c r="E110" s="401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</row>
    <row r="111" spans="1:19" s="396" customFormat="1" ht="15.75" customHeight="1">
      <c r="A111" s="401"/>
      <c r="B111" s="401"/>
      <c r="C111" s="401"/>
      <c r="D111" s="401"/>
      <c r="E111" s="401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1"/>
      <c r="R111" s="401"/>
      <c r="S111" s="401"/>
    </row>
    <row r="112" spans="1:19" s="396" customFormat="1" ht="15.75" customHeight="1">
      <c r="A112" s="401"/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1"/>
      <c r="R112" s="401"/>
      <c r="S112" s="401"/>
    </row>
    <row r="113" spans="1:19" s="396" customFormat="1" ht="15.75" customHeight="1">
      <c r="A113" s="401"/>
      <c r="B113" s="401"/>
      <c r="C113" s="401"/>
      <c r="D113" s="401"/>
      <c r="E113" s="401"/>
      <c r="F113" s="401"/>
      <c r="G113" s="401"/>
      <c r="H113" s="401"/>
      <c r="I113" s="401"/>
      <c r="J113" s="401"/>
      <c r="K113" s="401"/>
      <c r="L113" s="401"/>
      <c r="M113" s="401"/>
      <c r="N113" s="401"/>
      <c r="O113" s="401"/>
      <c r="P113" s="401"/>
      <c r="Q113" s="401"/>
      <c r="R113" s="401"/>
      <c r="S113" s="401"/>
    </row>
    <row r="114" spans="1:19" s="396" customFormat="1" ht="15.75" customHeight="1">
      <c r="A114" s="401"/>
      <c r="B114" s="401"/>
      <c r="C114" s="401"/>
      <c r="D114" s="401"/>
      <c r="E114" s="401"/>
      <c r="F114" s="401"/>
      <c r="G114" s="401"/>
      <c r="H114" s="401"/>
      <c r="I114" s="401"/>
      <c r="J114" s="401"/>
      <c r="K114" s="401"/>
      <c r="L114" s="401"/>
      <c r="M114" s="401"/>
      <c r="N114" s="401"/>
      <c r="O114" s="401"/>
      <c r="P114" s="401"/>
      <c r="Q114" s="401"/>
      <c r="R114" s="401"/>
      <c r="S114" s="401"/>
    </row>
    <row r="115" spans="1:19" s="396" customFormat="1" ht="15.75" customHeight="1">
      <c r="A115" s="401"/>
      <c r="B115" s="401"/>
      <c r="C115" s="401"/>
      <c r="D115" s="401"/>
      <c r="E115" s="401"/>
      <c r="F115" s="401"/>
      <c r="G115" s="401"/>
      <c r="H115" s="401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</row>
    <row r="116" spans="1:19" s="396" customFormat="1" ht="15.75" customHeight="1">
      <c r="A116" s="401"/>
      <c r="B116" s="401"/>
      <c r="C116" s="401"/>
      <c r="D116" s="401"/>
      <c r="E116" s="401"/>
      <c r="F116" s="401"/>
      <c r="G116" s="401"/>
      <c r="H116" s="401"/>
      <c r="I116" s="401"/>
      <c r="J116" s="401"/>
      <c r="K116" s="401"/>
      <c r="L116" s="401"/>
      <c r="M116" s="401"/>
      <c r="N116" s="401"/>
      <c r="O116" s="401"/>
      <c r="P116" s="401"/>
      <c r="Q116" s="401"/>
      <c r="R116" s="401"/>
      <c r="S116" s="401"/>
    </row>
    <row r="117" spans="1:19" s="396" customFormat="1" ht="15.75" customHeight="1">
      <c r="A117" s="401"/>
      <c r="B117" s="401"/>
      <c r="C117" s="401"/>
      <c r="D117" s="401"/>
      <c r="E117" s="401"/>
      <c r="F117" s="401"/>
      <c r="G117" s="401"/>
      <c r="H117" s="401"/>
      <c r="I117" s="401"/>
      <c r="J117" s="401"/>
      <c r="K117" s="401"/>
      <c r="L117" s="401"/>
      <c r="M117" s="401"/>
      <c r="N117" s="401"/>
      <c r="O117" s="401"/>
      <c r="P117" s="401"/>
      <c r="Q117" s="401"/>
      <c r="R117" s="401"/>
      <c r="S117" s="401"/>
    </row>
    <row r="118" spans="1:19" s="396" customFormat="1" ht="15.75" customHeight="1">
      <c r="A118" s="401"/>
      <c r="B118" s="401"/>
      <c r="C118" s="401"/>
      <c r="D118" s="401"/>
      <c r="E118" s="401"/>
      <c r="F118" s="401"/>
      <c r="G118" s="401"/>
      <c r="H118" s="401"/>
      <c r="I118" s="401"/>
      <c r="J118" s="401"/>
      <c r="K118" s="401"/>
      <c r="L118" s="401"/>
      <c r="M118" s="401"/>
      <c r="N118" s="401"/>
      <c r="O118" s="401"/>
      <c r="P118" s="401"/>
      <c r="Q118" s="401"/>
      <c r="R118" s="401"/>
      <c r="S118" s="401"/>
    </row>
    <row r="119" spans="1:19" s="396" customFormat="1" ht="15.75" customHeight="1">
      <c r="A119" s="401"/>
      <c r="B119" s="401"/>
      <c r="C119" s="401"/>
      <c r="D119" s="401"/>
      <c r="E119" s="401"/>
      <c r="F119" s="401"/>
      <c r="G119" s="401"/>
      <c r="H119" s="401"/>
      <c r="I119" s="401"/>
      <c r="J119" s="401"/>
      <c r="K119" s="401"/>
      <c r="L119" s="401"/>
      <c r="M119" s="401"/>
      <c r="N119" s="401"/>
      <c r="O119" s="401"/>
      <c r="P119" s="401"/>
      <c r="Q119" s="401"/>
      <c r="R119" s="401"/>
      <c r="S119" s="401"/>
    </row>
    <row r="120" spans="1:19" s="396" customFormat="1" ht="15.75" customHeight="1">
      <c r="A120" s="401"/>
      <c r="B120" s="401"/>
      <c r="C120" s="401"/>
      <c r="D120" s="401"/>
      <c r="E120" s="401"/>
      <c r="F120" s="401"/>
      <c r="G120" s="401"/>
      <c r="H120" s="401"/>
      <c r="I120" s="401"/>
      <c r="J120" s="401"/>
      <c r="K120" s="401"/>
      <c r="L120" s="401"/>
      <c r="M120" s="401"/>
      <c r="N120" s="401"/>
      <c r="O120" s="401"/>
      <c r="P120" s="401"/>
      <c r="Q120" s="401"/>
      <c r="R120" s="401"/>
      <c r="S120" s="401"/>
    </row>
    <row r="121" spans="1:19" s="396" customFormat="1" ht="15.75" customHeight="1">
      <c r="A121" s="401"/>
      <c r="B121" s="401"/>
      <c r="C121" s="401"/>
      <c r="D121" s="401"/>
      <c r="E121" s="401"/>
      <c r="F121" s="401"/>
      <c r="G121" s="401"/>
      <c r="H121" s="401"/>
      <c r="I121" s="401"/>
      <c r="J121" s="401"/>
      <c r="K121" s="401"/>
      <c r="L121" s="401"/>
      <c r="M121" s="401"/>
      <c r="N121" s="401"/>
      <c r="O121" s="401"/>
      <c r="P121" s="401"/>
      <c r="Q121" s="401"/>
      <c r="R121" s="401"/>
      <c r="S121" s="401"/>
    </row>
    <row r="122" spans="1:19" s="396" customFormat="1" ht="15.75" customHeight="1">
      <c r="A122" s="401"/>
      <c r="B122" s="401"/>
      <c r="C122" s="401"/>
      <c r="D122" s="401"/>
      <c r="E122" s="401"/>
      <c r="F122" s="401"/>
      <c r="G122" s="401"/>
      <c r="H122" s="401"/>
      <c r="I122" s="401"/>
      <c r="J122" s="401"/>
      <c r="K122" s="401"/>
      <c r="L122" s="401"/>
      <c r="M122" s="401"/>
      <c r="N122" s="401"/>
      <c r="O122" s="401"/>
      <c r="P122" s="401"/>
      <c r="Q122" s="401"/>
      <c r="R122" s="401"/>
      <c r="S122" s="401"/>
    </row>
    <row r="123" spans="1:19" s="396" customFormat="1" ht="15.75" customHeight="1">
      <c r="A123" s="401"/>
      <c r="B123" s="401"/>
      <c r="C123" s="401"/>
      <c r="D123" s="401"/>
      <c r="E123" s="401"/>
      <c r="F123" s="401"/>
      <c r="G123" s="401"/>
      <c r="H123" s="401"/>
      <c r="I123" s="401"/>
      <c r="J123" s="401"/>
      <c r="K123" s="401"/>
      <c r="L123" s="401"/>
      <c r="M123" s="401"/>
      <c r="N123" s="401"/>
      <c r="O123" s="401"/>
      <c r="P123" s="401"/>
      <c r="Q123" s="401"/>
      <c r="R123" s="401"/>
      <c r="S123" s="401"/>
    </row>
    <row r="124" spans="1:19" s="396" customFormat="1" ht="15.75" customHeight="1">
      <c r="A124" s="401"/>
      <c r="B124" s="401"/>
      <c r="C124" s="401"/>
      <c r="D124" s="401"/>
      <c r="E124" s="401"/>
      <c r="F124" s="401"/>
      <c r="G124" s="401"/>
      <c r="H124" s="401"/>
      <c r="I124" s="401"/>
      <c r="J124" s="401"/>
      <c r="K124" s="401"/>
      <c r="L124" s="401"/>
      <c r="M124" s="401"/>
      <c r="N124" s="401"/>
      <c r="O124" s="401"/>
      <c r="P124" s="401"/>
      <c r="Q124" s="401"/>
      <c r="R124" s="401"/>
      <c r="S124" s="401"/>
    </row>
    <row r="125" spans="1:19" s="396" customFormat="1" ht="15.75" customHeight="1">
      <c r="A125" s="401"/>
      <c r="B125" s="401"/>
      <c r="C125" s="401"/>
      <c r="D125" s="401"/>
      <c r="E125" s="401"/>
      <c r="F125" s="401"/>
      <c r="G125" s="401"/>
      <c r="H125" s="401"/>
      <c r="I125" s="401"/>
      <c r="J125" s="401"/>
      <c r="K125" s="401"/>
      <c r="L125" s="401"/>
      <c r="M125" s="401"/>
      <c r="N125" s="401"/>
      <c r="O125" s="401"/>
      <c r="P125" s="401"/>
      <c r="Q125" s="401"/>
      <c r="R125" s="401"/>
      <c r="S125" s="401"/>
    </row>
    <row r="126" spans="1:19" s="396" customFormat="1" ht="15.75" customHeight="1">
      <c r="A126" s="401"/>
      <c r="B126" s="401"/>
      <c r="C126" s="401"/>
      <c r="D126" s="401"/>
      <c r="E126" s="401"/>
      <c r="F126" s="401"/>
      <c r="G126" s="401"/>
      <c r="H126" s="401"/>
      <c r="I126" s="401"/>
      <c r="J126" s="401"/>
      <c r="K126" s="401"/>
      <c r="L126" s="401"/>
      <c r="M126" s="401"/>
      <c r="N126" s="401"/>
      <c r="O126" s="401"/>
      <c r="P126" s="401"/>
      <c r="Q126" s="401"/>
      <c r="R126" s="401"/>
      <c r="S126" s="401"/>
    </row>
    <row r="127" spans="1:19" s="396" customFormat="1" ht="15.75" customHeight="1">
      <c r="A127" s="401"/>
      <c r="B127" s="401"/>
      <c r="C127" s="401"/>
      <c r="D127" s="401"/>
      <c r="E127" s="401"/>
      <c r="F127" s="401"/>
      <c r="G127" s="401"/>
      <c r="H127" s="401"/>
      <c r="I127" s="401"/>
      <c r="J127" s="401"/>
      <c r="K127" s="401"/>
      <c r="L127" s="401"/>
      <c r="M127" s="401"/>
      <c r="N127" s="401"/>
      <c r="O127" s="401"/>
      <c r="P127" s="401"/>
      <c r="Q127" s="401"/>
      <c r="R127" s="401"/>
      <c r="S127" s="401"/>
    </row>
    <row r="128" spans="1:19" s="396" customFormat="1" ht="15.75" customHeight="1">
      <c r="A128" s="401"/>
      <c r="B128" s="401"/>
      <c r="C128" s="401"/>
      <c r="D128" s="401"/>
      <c r="E128" s="401"/>
      <c r="F128" s="401"/>
      <c r="G128" s="401"/>
      <c r="H128" s="401"/>
      <c r="I128" s="401"/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</row>
    <row r="129" spans="1:19" s="396" customFormat="1" ht="15.75" customHeight="1">
      <c r="A129" s="401"/>
      <c r="B129" s="401"/>
      <c r="C129" s="401"/>
      <c r="D129" s="401"/>
      <c r="E129" s="401"/>
      <c r="F129" s="401"/>
      <c r="G129" s="401"/>
      <c r="H129" s="401"/>
      <c r="I129" s="401"/>
      <c r="J129" s="401"/>
      <c r="K129" s="401"/>
      <c r="L129" s="401"/>
      <c r="M129" s="401"/>
      <c r="N129" s="401"/>
      <c r="O129" s="401"/>
      <c r="P129" s="401"/>
      <c r="Q129" s="401"/>
      <c r="R129" s="401"/>
      <c r="S129" s="401"/>
    </row>
    <row r="130" spans="1:19" s="396" customFormat="1" ht="15.75" customHeight="1">
      <c r="A130" s="401"/>
      <c r="B130" s="401"/>
      <c r="C130" s="401"/>
      <c r="D130" s="401"/>
      <c r="E130" s="401"/>
      <c r="F130" s="401"/>
      <c r="G130" s="401"/>
      <c r="H130" s="401"/>
      <c r="I130" s="401"/>
      <c r="J130" s="401"/>
      <c r="K130" s="401"/>
      <c r="L130" s="401"/>
      <c r="M130" s="401"/>
      <c r="N130" s="401"/>
      <c r="O130" s="401"/>
      <c r="P130" s="401"/>
      <c r="Q130" s="401"/>
      <c r="R130" s="401"/>
      <c r="S130" s="401"/>
    </row>
    <row r="131" spans="1:19" s="396" customFormat="1" ht="15.75" customHeight="1">
      <c r="A131" s="401"/>
      <c r="B131" s="401"/>
      <c r="C131" s="401"/>
      <c r="D131" s="401"/>
      <c r="E131" s="401"/>
      <c r="F131" s="401"/>
      <c r="G131" s="401"/>
      <c r="H131" s="401"/>
      <c r="I131" s="401"/>
      <c r="J131" s="401"/>
      <c r="K131" s="401"/>
      <c r="L131" s="401"/>
      <c r="M131" s="401"/>
      <c r="N131" s="401"/>
      <c r="O131" s="401"/>
      <c r="P131" s="401"/>
      <c r="Q131" s="401"/>
      <c r="R131" s="401"/>
      <c r="S131" s="401"/>
    </row>
    <row r="132" spans="1:19" s="396" customFormat="1" ht="15.75" customHeight="1">
      <c r="A132" s="401"/>
      <c r="B132" s="401"/>
      <c r="C132" s="401"/>
      <c r="D132" s="401"/>
      <c r="E132" s="401"/>
      <c r="F132" s="401"/>
      <c r="G132" s="401"/>
      <c r="H132" s="401"/>
      <c r="I132" s="401"/>
      <c r="J132" s="401"/>
      <c r="K132" s="401"/>
      <c r="L132" s="401"/>
      <c r="M132" s="401"/>
      <c r="N132" s="401"/>
      <c r="O132" s="401"/>
      <c r="P132" s="401"/>
      <c r="Q132" s="401"/>
      <c r="R132" s="401"/>
      <c r="S132" s="401"/>
    </row>
    <row r="133" spans="1:19" s="396" customFormat="1" ht="15.75" customHeight="1">
      <c r="A133" s="401"/>
      <c r="B133" s="401"/>
      <c r="C133" s="401"/>
      <c r="D133" s="401"/>
      <c r="E133" s="401"/>
      <c r="F133" s="401"/>
      <c r="G133" s="401"/>
      <c r="H133" s="401"/>
      <c r="I133" s="401"/>
      <c r="J133" s="401"/>
      <c r="K133" s="401"/>
      <c r="L133" s="401"/>
      <c r="M133" s="401"/>
      <c r="N133" s="401"/>
      <c r="O133" s="401"/>
      <c r="P133" s="401"/>
      <c r="Q133" s="401"/>
      <c r="R133" s="401"/>
      <c r="S133" s="401"/>
    </row>
    <row r="134" spans="1:19" s="396" customFormat="1" ht="15.75" customHeight="1">
      <c r="A134" s="401"/>
      <c r="B134" s="401"/>
      <c r="C134" s="401"/>
      <c r="D134" s="401"/>
      <c r="E134" s="401"/>
      <c r="F134" s="401"/>
      <c r="G134" s="401"/>
      <c r="H134" s="401"/>
      <c r="I134" s="401"/>
      <c r="J134" s="401"/>
      <c r="K134" s="401"/>
      <c r="L134" s="401"/>
      <c r="M134" s="401"/>
      <c r="N134" s="401"/>
      <c r="O134" s="401"/>
      <c r="P134" s="401"/>
      <c r="Q134" s="401"/>
      <c r="R134" s="401"/>
      <c r="S134" s="401"/>
    </row>
    <row r="135" spans="1:19" s="396" customFormat="1" ht="15.75" customHeight="1">
      <c r="A135" s="401"/>
      <c r="B135" s="401"/>
      <c r="C135" s="401"/>
      <c r="D135" s="401"/>
      <c r="E135" s="401"/>
      <c r="F135" s="401"/>
      <c r="G135" s="401"/>
      <c r="H135" s="401"/>
      <c r="I135" s="401"/>
      <c r="J135" s="401"/>
      <c r="K135" s="401"/>
      <c r="L135" s="401"/>
      <c r="M135" s="401"/>
      <c r="N135" s="401"/>
      <c r="O135" s="401"/>
      <c r="P135" s="401"/>
      <c r="Q135" s="401"/>
      <c r="R135" s="401"/>
      <c r="S135" s="401"/>
    </row>
    <row r="136" spans="1:19" s="396" customFormat="1" ht="15.75" customHeight="1">
      <c r="A136" s="401"/>
      <c r="B136" s="401"/>
      <c r="C136" s="401"/>
      <c r="D136" s="401"/>
      <c r="E136" s="401"/>
      <c r="F136" s="401"/>
      <c r="G136" s="401"/>
      <c r="H136" s="401"/>
      <c r="I136" s="401"/>
      <c r="J136" s="401"/>
      <c r="K136" s="401"/>
      <c r="L136" s="401"/>
      <c r="M136" s="401"/>
      <c r="N136" s="401"/>
      <c r="O136" s="401"/>
      <c r="P136" s="401"/>
      <c r="Q136" s="401"/>
      <c r="R136" s="401"/>
      <c r="S136" s="401"/>
    </row>
    <row r="137" spans="1:19" s="396" customFormat="1" ht="15.75" customHeight="1">
      <c r="A137" s="401"/>
      <c r="B137" s="401"/>
      <c r="C137" s="401"/>
      <c r="D137" s="401"/>
      <c r="E137" s="401"/>
      <c r="F137" s="401"/>
      <c r="G137" s="401"/>
      <c r="H137" s="401"/>
      <c r="I137" s="401"/>
      <c r="J137" s="401"/>
      <c r="K137" s="401"/>
      <c r="L137" s="401"/>
      <c r="M137" s="401"/>
      <c r="N137" s="401"/>
      <c r="O137" s="401"/>
      <c r="P137" s="401"/>
      <c r="Q137" s="401"/>
      <c r="R137" s="401"/>
      <c r="S137" s="401"/>
    </row>
    <row r="138" spans="1:19" s="396" customFormat="1" ht="15.75" customHeight="1">
      <c r="A138" s="401"/>
      <c r="B138" s="401"/>
      <c r="C138" s="401"/>
      <c r="D138" s="401"/>
      <c r="E138" s="401"/>
      <c r="F138" s="401"/>
      <c r="G138" s="401"/>
      <c r="H138" s="401"/>
      <c r="I138" s="401"/>
      <c r="J138" s="401"/>
      <c r="K138" s="401"/>
      <c r="L138" s="401"/>
      <c r="M138" s="401"/>
      <c r="N138" s="401"/>
      <c r="O138" s="401"/>
      <c r="P138" s="401"/>
      <c r="Q138" s="401"/>
      <c r="R138" s="401"/>
      <c r="S138" s="401"/>
    </row>
    <row r="139" spans="1:19" s="396" customFormat="1" ht="15.75" customHeight="1">
      <c r="A139" s="401"/>
      <c r="B139" s="401"/>
      <c r="C139" s="401"/>
      <c r="D139" s="401"/>
      <c r="E139" s="401"/>
      <c r="F139" s="401"/>
      <c r="G139" s="401"/>
      <c r="H139" s="401"/>
      <c r="I139" s="401"/>
      <c r="J139" s="401"/>
      <c r="K139" s="401"/>
      <c r="L139" s="401"/>
      <c r="M139" s="401"/>
      <c r="N139" s="401"/>
      <c r="O139" s="401"/>
      <c r="P139" s="401"/>
      <c r="Q139" s="401"/>
      <c r="R139" s="401"/>
      <c r="S139" s="401"/>
    </row>
    <row r="140" spans="1:19" s="396" customFormat="1" ht="15.75" customHeight="1">
      <c r="A140" s="401"/>
      <c r="B140" s="401"/>
      <c r="C140" s="401"/>
      <c r="D140" s="401"/>
      <c r="E140" s="401"/>
      <c r="F140" s="401"/>
      <c r="G140" s="401"/>
      <c r="H140" s="401"/>
      <c r="I140" s="401"/>
      <c r="J140" s="401"/>
      <c r="K140" s="401"/>
      <c r="L140" s="401"/>
      <c r="M140" s="401"/>
      <c r="N140" s="401"/>
      <c r="O140" s="401"/>
      <c r="P140" s="401"/>
      <c r="Q140" s="401"/>
      <c r="R140" s="401"/>
      <c r="S140" s="401"/>
    </row>
    <row r="141" spans="1:19" s="396" customFormat="1" ht="15.75" customHeight="1">
      <c r="A141" s="401"/>
      <c r="B141" s="401"/>
      <c r="C141" s="401"/>
      <c r="D141" s="401"/>
      <c r="E141" s="401"/>
      <c r="F141" s="401"/>
      <c r="G141" s="401"/>
      <c r="H141" s="401"/>
      <c r="I141" s="401"/>
      <c r="J141" s="401"/>
      <c r="K141" s="401"/>
      <c r="L141" s="401"/>
      <c r="M141" s="401"/>
      <c r="N141" s="401"/>
      <c r="O141" s="401"/>
      <c r="P141" s="401"/>
      <c r="Q141" s="401"/>
      <c r="R141" s="401"/>
      <c r="S141" s="401"/>
    </row>
    <row r="142" spans="1:19" s="396" customFormat="1" ht="15.75" customHeight="1">
      <c r="A142" s="401"/>
      <c r="B142" s="401"/>
      <c r="C142" s="401"/>
      <c r="D142" s="401"/>
      <c r="E142" s="401"/>
      <c r="F142" s="401"/>
      <c r="G142" s="401"/>
      <c r="H142" s="401"/>
      <c r="I142" s="401"/>
      <c r="J142" s="401"/>
      <c r="K142" s="401"/>
      <c r="L142" s="401"/>
      <c r="M142" s="401"/>
      <c r="N142" s="401"/>
      <c r="O142" s="401"/>
      <c r="P142" s="401"/>
      <c r="Q142" s="401"/>
      <c r="R142" s="401"/>
      <c r="S142" s="401"/>
    </row>
    <row r="143" spans="1:19" s="396" customFormat="1" ht="15.75" customHeight="1">
      <c r="A143" s="401"/>
      <c r="B143" s="401"/>
      <c r="C143" s="401"/>
      <c r="D143" s="401"/>
      <c r="E143" s="401"/>
      <c r="F143" s="401"/>
      <c r="G143" s="401"/>
      <c r="H143" s="401"/>
      <c r="I143" s="401"/>
      <c r="J143" s="401"/>
      <c r="K143" s="401"/>
      <c r="L143" s="401"/>
      <c r="M143" s="401"/>
      <c r="N143" s="401"/>
      <c r="O143" s="401"/>
      <c r="P143" s="401"/>
      <c r="Q143" s="401"/>
      <c r="R143" s="401"/>
      <c r="S143" s="401"/>
    </row>
    <row r="144" spans="1:19" s="396" customFormat="1" ht="15.75" customHeight="1">
      <c r="A144" s="401"/>
      <c r="B144" s="401"/>
      <c r="C144" s="401"/>
      <c r="D144" s="401"/>
      <c r="E144" s="401"/>
      <c r="F144" s="401"/>
      <c r="G144" s="401"/>
      <c r="H144" s="401"/>
      <c r="I144" s="401"/>
      <c r="J144" s="401"/>
      <c r="K144" s="401"/>
      <c r="L144" s="401"/>
      <c r="M144" s="401"/>
      <c r="N144" s="401"/>
      <c r="O144" s="401"/>
      <c r="P144" s="401"/>
      <c r="Q144" s="401"/>
      <c r="R144" s="401"/>
      <c r="S144" s="401"/>
    </row>
    <row r="145" spans="1:19" s="396" customFormat="1" ht="15.75" customHeight="1">
      <c r="A145" s="401"/>
      <c r="B145" s="401"/>
      <c r="C145" s="401"/>
      <c r="D145" s="401"/>
      <c r="E145" s="401"/>
      <c r="F145" s="401"/>
      <c r="G145" s="401"/>
      <c r="H145" s="401"/>
      <c r="I145" s="401"/>
      <c r="J145" s="401"/>
      <c r="K145" s="401"/>
      <c r="L145" s="401"/>
      <c r="M145" s="401"/>
      <c r="N145" s="401"/>
      <c r="O145" s="401"/>
      <c r="P145" s="401"/>
      <c r="Q145" s="401"/>
      <c r="R145" s="401"/>
      <c r="S145" s="401"/>
    </row>
    <row r="146" spans="1:19" s="396" customFormat="1" ht="15.75" customHeight="1">
      <c r="A146" s="401"/>
      <c r="B146" s="401"/>
      <c r="C146" s="401"/>
      <c r="D146" s="401"/>
      <c r="E146" s="401"/>
      <c r="F146" s="401"/>
      <c r="G146" s="401"/>
      <c r="H146" s="401"/>
      <c r="I146" s="401"/>
      <c r="J146" s="401"/>
      <c r="K146" s="401"/>
      <c r="L146" s="401"/>
      <c r="M146" s="401"/>
      <c r="N146" s="401"/>
      <c r="O146" s="401"/>
      <c r="P146" s="401"/>
      <c r="Q146" s="401"/>
      <c r="R146" s="401"/>
      <c r="S146" s="401"/>
    </row>
    <row r="147" spans="1:19" s="396" customFormat="1" ht="15.75" customHeight="1">
      <c r="A147" s="401"/>
      <c r="B147" s="401"/>
      <c r="C147" s="401"/>
      <c r="D147" s="401"/>
      <c r="E147" s="401"/>
      <c r="F147" s="401"/>
      <c r="G147" s="401"/>
      <c r="H147" s="401"/>
      <c r="I147" s="401"/>
      <c r="J147" s="401"/>
      <c r="K147" s="401"/>
      <c r="L147" s="401"/>
      <c r="M147" s="401"/>
      <c r="N147" s="401"/>
      <c r="O147" s="401"/>
      <c r="P147" s="401"/>
      <c r="Q147" s="401"/>
      <c r="R147" s="401"/>
      <c r="S147" s="401"/>
    </row>
    <row r="148" spans="1:19" s="396" customFormat="1" ht="15.75" customHeight="1">
      <c r="A148" s="401"/>
      <c r="B148" s="401"/>
      <c r="C148" s="401"/>
      <c r="D148" s="401"/>
      <c r="E148" s="401"/>
      <c r="F148" s="401"/>
      <c r="G148" s="401"/>
      <c r="H148" s="401"/>
      <c r="I148" s="401"/>
      <c r="J148" s="401"/>
      <c r="K148" s="401"/>
      <c r="L148" s="401"/>
      <c r="M148" s="401"/>
      <c r="N148" s="401"/>
      <c r="O148" s="401"/>
      <c r="P148" s="401"/>
      <c r="Q148" s="401"/>
      <c r="R148" s="401"/>
      <c r="S148" s="401"/>
    </row>
    <row r="149" spans="1:19" s="396" customFormat="1" ht="15.75" customHeight="1">
      <c r="A149" s="401"/>
      <c r="B149" s="401"/>
      <c r="C149" s="401"/>
      <c r="D149" s="401"/>
      <c r="E149" s="401"/>
      <c r="F149" s="401"/>
      <c r="G149" s="401"/>
      <c r="H149" s="401"/>
      <c r="I149" s="401"/>
      <c r="J149" s="401"/>
      <c r="K149" s="401"/>
      <c r="L149" s="401"/>
      <c r="M149" s="401"/>
      <c r="N149" s="401"/>
      <c r="O149" s="401"/>
      <c r="P149" s="401"/>
      <c r="Q149" s="401"/>
      <c r="R149" s="401"/>
      <c r="S149" s="401"/>
    </row>
    <row r="150" spans="1:19" s="396" customFormat="1" ht="15.75" customHeight="1">
      <c r="A150" s="401"/>
      <c r="B150" s="401"/>
      <c r="C150" s="401"/>
      <c r="D150" s="401"/>
      <c r="E150" s="401"/>
      <c r="F150" s="401"/>
      <c r="G150" s="401"/>
      <c r="H150" s="401"/>
      <c r="I150" s="401"/>
      <c r="J150" s="401"/>
      <c r="K150" s="401"/>
      <c r="L150" s="401"/>
      <c r="M150" s="401"/>
      <c r="N150" s="401"/>
      <c r="O150" s="401"/>
      <c r="P150" s="401"/>
      <c r="Q150" s="401"/>
      <c r="R150" s="401"/>
      <c r="S150" s="401"/>
    </row>
    <row r="151" spans="1:19" s="396" customFormat="1" ht="15.75" customHeight="1">
      <c r="A151" s="401"/>
      <c r="B151" s="401"/>
      <c r="C151" s="401"/>
      <c r="D151" s="401"/>
      <c r="E151" s="401"/>
      <c r="F151" s="401"/>
      <c r="G151" s="401"/>
      <c r="H151" s="401"/>
      <c r="I151" s="401"/>
      <c r="J151" s="401"/>
      <c r="K151" s="401"/>
      <c r="L151" s="401"/>
      <c r="M151" s="401"/>
      <c r="N151" s="401"/>
      <c r="O151" s="401"/>
      <c r="P151" s="401"/>
      <c r="Q151" s="401"/>
      <c r="R151" s="401"/>
      <c r="S151" s="401"/>
    </row>
    <row r="152" spans="1:19" s="396" customFormat="1" ht="15.75" customHeight="1">
      <c r="A152" s="401"/>
      <c r="B152" s="401"/>
      <c r="C152" s="401"/>
      <c r="D152" s="401"/>
      <c r="E152" s="401"/>
      <c r="F152" s="401"/>
      <c r="G152" s="401"/>
      <c r="H152" s="401"/>
      <c r="I152" s="401"/>
      <c r="J152" s="401"/>
      <c r="K152" s="401"/>
      <c r="L152" s="401"/>
      <c r="M152" s="401"/>
      <c r="N152" s="401"/>
      <c r="O152" s="401"/>
      <c r="P152" s="401"/>
      <c r="Q152" s="401"/>
      <c r="R152" s="401"/>
      <c r="S152" s="401"/>
    </row>
    <row r="153" spans="1:19" s="396" customFormat="1" ht="15.75" customHeight="1">
      <c r="A153" s="401"/>
      <c r="B153" s="401"/>
      <c r="C153" s="401"/>
      <c r="D153" s="401"/>
      <c r="E153" s="401"/>
      <c r="F153" s="401"/>
      <c r="G153" s="401"/>
      <c r="H153" s="401"/>
      <c r="I153" s="401"/>
      <c r="J153" s="401"/>
      <c r="K153" s="401"/>
      <c r="L153" s="401"/>
      <c r="M153" s="401"/>
      <c r="N153" s="401"/>
      <c r="O153" s="401"/>
      <c r="P153" s="401"/>
      <c r="Q153" s="401"/>
      <c r="R153" s="401"/>
      <c r="S153" s="401"/>
    </row>
    <row r="154" spans="1:19" s="396" customFormat="1" ht="15.75" customHeight="1">
      <c r="A154" s="401"/>
      <c r="B154" s="401"/>
      <c r="C154" s="401"/>
      <c r="D154" s="401"/>
      <c r="E154" s="401"/>
      <c r="F154" s="401"/>
      <c r="G154" s="401"/>
      <c r="H154" s="401"/>
      <c r="I154" s="401"/>
      <c r="J154" s="401"/>
      <c r="K154" s="401"/>
      <c r="L154" s="401"/>
      <c r="M154" s="401"/>
      <c r="N154" s="401"/>
      <c r="O154" s="401"/>
      <c r="P154" s="401"/>
      <c r="Q154" s="401"/>
      <c r="R154" s="401"/>
      <c r="S154" s="401"/>
    </row>
    <row r="155" spans="1:19" s="396" customFormat="1" ht="15.75" customHeight="1">
      <c r="A155" s="401"/>
      <c r="B155" s="401"/>
      <c r="C155" s="401"/>
      <c r="D155" s="401"/>
      <c r="E155" s="401"/>
      <c r="F155" s="401"/>
      <c r="G155" s="401"/>
      <c r="H155" s="401"/>
      <c r="I155" s="401"/>
      <c r="J155" s="401"/>
      <c r="K155" s="401"/>
      <c r="L155" s="401"/>
      <c r="M155" s="401"/>
      <c r="N155" s="401"/>
      <c r="O155" s="401"/>
      <c r="P155" s="401"/>
      <c r="Q155" s="401"/>
      <c r="R155" s="401"/>
      <c r="S155" s="401"/>
    </row>
    <row r="156" spans="1:19" s="396" customFormat="1" ht="15.75" customHeight="1">
      <c r="A156" s="401"/>
      <c r="B156" s="401"/>
      <c r="C156" s="401"/>
      <c r="D156" s="401"/>
      <c r="E156" s="401"/>
      <c r="F156" s="401"/>
      <c r="G156" s="401"/>
      <c r="H156" s="401"/>
      <c r="I156" s="401"/>
      <c r="J156" s="401"/>
      <c r="K156" s="401"/>
      <c r="L156" s="401"/>
      <c r="M156" s="401"/>
      <c r="N156" s="401"/>
      <c r="O156" s="401"/>
      <c r="P156" s="401"/>
      <c r="Q156" s="401"/>
      <c r="R156" s="401"/>
      <c r="S156" s="401"/>
    </row>
    <row r="157" spans="1:19" s="396" customFormat="1" ht="15.75" customHeight="1">
      <c r="A157" s="401"/>
      <c r="B157" s="401"/>
      <c r="C157" s="401"/>
      <c r="D157" s="401"/>
      <c r="E157" s="401"/>
      <c r="F157" s="401"/>
      <c r="G157" s="401"/>
      <c r="H157" s="401"/>
      <c r="I157" s="401"/>
      <c r="J157" s="401"/>
      <c r="K157" s="401"/>
      <c r="L157" s="401"/>
      <c r="M157" s="401"/>
      <c r="N157" s="401"/>
      <c r="O157" s="401"/>
      <c r="P157" s="401"/>
      <c r="Q157" s="401"/>
      <c r="R157" s="401"/>
      <c r="S157" s="401"/>
    </row>
    <row r="158" spans="1:19" s="396" customFormat="1" ht="15.75" customHeight="1">
      <c r="A158" s="401"/>
      <c r="B158" s="401"/>
      <c r="C158" s="401"/>
      <c r="D158" s="401"/>
      <c r="E158" s="401"/>
      <c r="F158" s="401"/>
      <c r="G158" s="401"/>
      <c r="H158" s="401"/>
      <c r="I158" s="401"/>
      <c r="J158" s="401"/>
      <c r="K158" s="401"/>
      <c r="L158" s="401"/>
      <c r="M158" s="401"/>
      <c r="N158" s="401"/>
      <c r="O158" s="401"/>
      <c r="P158" s="401"/>
      <c r="Q158" s="401"/>
      <c r="R158" s="401"/>
      <c r="S158" s="401"/>
    </row>
    <row r="159" spans="1:19" s="396" customFormat="1" ht="15.75" customHeight="1">
      <c r="A159" s="401"/>
      <c r="B159" s="401"/>
      <c r="C159" s="401"/>
      <c r="D159" s="401"/>
      <c r="E159" s="401"/>
      <c r="F159" s="401"/>
      <c r="G159" s="401"/>
      <c r="H159" s="401"/>
      <c r="I159" s="401"/>
      <c r="J159" s="401"/>
      <c r="K159" s="401"/>
      <c r="L159" s="401"/>
      <c r="M159" s="401"/>
      <c r="N159" s="401"/>
      <c r="O159" s="401"/>
      <c r="P159" s="401"/>
      <c r="Q159" s="401"/>
      <c r="R159" s="401"/>
      <c r="S159" s="401"/>
    </row>
    <row r="160" spans="1:19" s="396" customFormat="1" ht="15.75" customHeight="1">
      <c r="A160" s="401"/>
      <c r="B160" s="401"/>
      <c r="C160" s="401"/>
      <c r="D160" s="401"/>
      <c r="E160" s="401"/>
      <c r="F160" s="401"/>
      <c r="G160" s="401"/>
      <c r="H160" s="401"/>
      <c r="I160" s="401"/>
      <c r="J160" s="401"/>
      <c r="K160" s="401"/>
      <c r="L160" s="401"/>
      <c r="M160" s="401"/>
      <c r="N160" s="401"/>
      <c r="O160" s="401"/>
      <c r="P160" s="401"/>
      <c r="Q160" s="401"/>
      <c r="R160" s="401"/>
      <c r="S160" s="401"/>
    </row>
    <row r="161" spans="1:19" s="396" customFormat="1" ht="15.75" customHeight="1">
      <c r="A161" s="401"/>
      <c r="B161" s="401"/>
      <c r="C161" s="401"/>
      <c r="D161" s="401"/>
      <c r="E161" s="401"/>
      <c r="F161" s="401"/>
      <c r="G161" s="401"/>
      <c r="H161" s="401"/>
      <c r="I161" s="401"/>
      <c r="J161" s="401"/>
      <c r="K161" s="401"/>
      <c r="L161" s="401"/>
      <c r="M161" s="401"/>
      <c r="N161" s="401"/>
      <c r="O161" s="401"/>
      <c r="P161" s="401"/>
      <c r="Q161" s="401"/>
      <c r="R161" s="401"/>
      <c r="S161" s="401"/>
    </row>
    <row r="162" spans="1:19" s="396" customFormat="1" ht="15.75" customHeight="1">
      <c r="A162" s="401"/>
      <c r="B162" s="401"/>
      <c r="C162" s="401"/>
      <c r="D162" s="401"/>
      <c r="E162" s="401"/>
      <c r="F162" s="401"/>
      <c r="G162" s="401"/>
      <c r="H162" s="401"/>
      <c r="I162" s="401"/>
      <c r="J162" s="401"/>
      <c r="K162" s="401"/>
      <c r="L162" s="401"/>
      <c r="M162" s="401"/>
      <c r="N162" s="401"/>
      <c r="O162" s="401"/>
      <c r="P162" s="401"/>
      <c r="Q162" s="401"/>
      <c r="R162" s="401"/>
      <c r="S162" s="401"/>
    </row>
    <row r="163" spans="1:19" s="396" customFormat="1" ht="15.75" customHeight="1">
      <c r="A163" s="401"/>
      <c r="B163" s="401"/>
      <c r="C163" s="401"/>
      <c r="D163" s="401"/>
      <c r="E163" s="401"/>
      <c r="F163" s="401"/>
      <c r="G163" s="401"/>
      <c r="H163" s="401"/>
      <c r="I163" s="401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</row>
    <row r="164" spans="1:19" s="396" customFormat="1" ht="15.75" customHeight="1">
      <c r="A164" s="401"/>
      <c r="B164" s="401"/>
      <c r="C164" s="401"/>
      <c r="D164" s="401"/>
      <c r="E164" s="401"/>
      <c r="F164" s="401"/>
      <c r="G164" s="401"/>
      <c r="H164" s="401"/>
      <c r="I164" s="401"/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</row>
    <row r="165" spans="1:19" s="396" customFormat="1" ht="15.75" customHeight="1">
      <c r="A165" s="401"/>
      <c r="B165" s="401"/>
      <c r="C165" s="401"/>
      <c r="D165" s="401"/>
      <c r="E165" s="401"/>
      <c r="F165" s="401"/>
      <c r="G165" s="401"/>
      <c r="H165" s="401"/>
      <c r="I165" s="401"/>
      <c r="J165" s="401"/>
      <c r="K165" s="401"/>
      <c r="L165" s="401"/>
      <c r="M165" s="401"/>
      <c r="N165" s="401"/>
      <c r="O165" s="401"/>
      <c r="P165" s="401"/>
      <c r="Q165" s="401"/>
      <c r="R165" s="401"/>
      <c r="S165" s="401"/>
    </row>
    <row r="166" spans="1:19" s="396" customFormat="1" ht="15.75" customHeight="1">
      <c r="A166" s="401"/>
      <c r="B166" s="401"/>
      <c r="C166" s="401"/>
      <c r="D166" s="401"/>
      <c r="E166" s="401"/>
      <c r="F166" s="401"/>
      <c r="G166" s="401"/>
      <c r="H166" s="401"/>
      <c r="I166" s="401"/>
      <c r="J166" s="401"/>
      <c r="K166" s="401"/>
      <c r="L166" s="401"/>
      <c r="M166" s="401"/>
      <c r="N166" s="401"/>
      <c r="O166" s="401"/>
      <c r="P166" s="401"/>
      <c r="Q166" s="401"/>
      <c r="R166" s="401"/>
      <c r="S166" s="401"/>
    </row>
    <row r="167" spans="1:19" s="396" customFormat="1" ht="15.75" customHeight="1">
      <c r="A167" s="401"/>
      <c r="B167" s="401"/>
      <c r="C167" s="401"/>
      <c r="D167" s="401"/>
      <c r="E167" s="401"/>
      <c r="F167" s="401"/>
      <c r="G167" s="401"/>
      <c r="H167" s="401"/>
      <c r="I167" s="401"/>
      <c r="J167" s="401"/>
      <c r="K167" s="401"/>
      <c r="L167" s="401"/>
      <c r="M167" s="401"/>
      <c r="N167" s="401"/>
      <c r="O167" s="401"/>
      <c r="P167" s="401"/>
      <c r="Q167" s="401"/>
      <c r="R167" s="401"/>
      <c r="S167" s="401"/>
    </row>
    <row r="168" spans="1:19" s="396" customFormat="1" ht="15.75" customHeight="1">
      <c r="A168" s="401"/>
      <c r="B168" s="401"/>
      <c r="C168" s="401"/>
      <c r="D168" s="401"/>
      <c r="E168" s="401"/>
      <c r="F168" s="401"/>
      <c r="G168" s="401"/>
      <c r="H168" s="401"/>
      <c r="I168" s="401"/>
      <c r="J168" s="401"/>
      <c r="K168" s="401"/>
      <c r="L168" s="401"/>
      <c r="M168" s="401"/>
      <c r="N168" s="401"/>
      <c r="O168" s="401"/>
      <c r="P168" s="401"/>
      <c r="Q168" s="401"/>
      <c r="R168" s="401"/>
      <c r="S168" s="401"/>
    </row>
    <row r="169" spans="1:19" s="396" customFormat="1" ht="15.75" customHeight="1">
      <c r="A169" s="401"/>
      <c r="B169" s="401"/>
      <c r="C169" s="401"/>
      <c r="D169" s="401"/>
      <c r="E169" s="401"/>
      <c r="F169" s="401"/>
      <c r="G169" s="401"/>
      <c r="H169" s="401"/>
      <c r="I169" s="401"/>
      <c r="J169" s="401"/>
      <c r="K169" s="401"/>
      <c r="L169" s="401"/>
      <c r="M169" s="401"/>
      <c r="N169" s="401"/>
      <c r="O169" s="401"/>
      <c r="P169" s="401"/>
      <c r="Q169" s="401"/>
      <c r="R169" s="401"/>
      <c r="S169" s="401"/>
    </row>
    <row r="170" spans="1:19" s="396" customFormat="1" ht="15.75" customHeight="1">
      <c r="A170" s="401"/>
      <c r="B170" s="401"/>
      <c r="C170" s="401"/>
      <c r="D170" s="401"/>
      <c r="E170" s="401"/>
      <c r="F170" s="401"/>
      <c r="G170" s="401"/>
      <c r="H170" s="401"/>
      <c r="I170" s="401"/>
      <c r="J170" s="401"/>
      <c r="K170" s="401"/>
      <c r="L170" s="401"/>
      <c r="M170" s="401"/>
      <c r="N170" s="401"/>
      <c r="O170" s="401"/>
      <c r="P170" s="401"/>
      <c r="Q170" s="401"/>
      <c r="R170" s="401"/>
      <c r="S170" s="401"/>
    </row>
    <row r="171" spans="1:19" s="396" customFormat="1" ht="15.75" customHeight="1">
      <c r="A171" s="401"/>
      <c r="B171" s="401"/>
      <c r="C171" s="401"/>
      <c r="D171" s="401"/>
      <c r="E171" s="401"/>
      <c r="F171" s="401"/>
      <c r="G171" s="401"/>
      <c r="H171" s="401"/>
      <c r="I171" s="401"/>
      <c r="J171" s="401"/>
      <c r="K171" s="401"/>
      <c r="L171" s="401"/>
      <c r="M171" s="401"/>
      <c r="N171" s="401"/>
      <c r="O171" s="401"/>
      <c r="P171" s="401"/>
      <c r="Q171" s="401"/>
      <c r="R171" s="401"/>
      <c r="S171" s="401"/>
    </row>
    <row r="172" spans="1:19" s="396" customFormat="1" ht="15.75" customHeight="1">
      <c r="A172" s="401"/>
      <c r="B172" s="401"/>
      <c r="C172" s="401"/>
      <c r="D172" s="401"/>
      <c r="E172" s="401"/>
      <c r="F172" s="401"/>
      <c r="G172" s="401"/>
      <c r="H172" s="401"/>
      <c r="I172" s="401"/>
      <c r="J172" s="401"/>
      <c r="K172" s="401"/>
      <c r="L172" s="401"/>
      <c r="M172" s="401"/>
      <c r="N172" s="401"/>
      <c r="O172" s="401"/>
      <c r="P172" s="401"/>
      <c r="Q172" s="401"/>
      <c r="R172" s="401"/>
      <c r="S172" s="401"/>
    </row>
    <row r="173" spans="1:19" s="396" customFormat="1" ht="15.75" customHeight="1">
      <c r="A173" s="401"/>
      <c r="B173" s="401"/>
      <c r="C173" s="401"/>
      <c r="D173" s="401"/>
      <c r="E173" s="401"/>
      <c r="F173" s="401"/>
      <c r="G173" s="401"/>
      <c r="H173" s="401"/>
      <c r="I173" s="401"/>
      <c r="J173" s="401"/>
      <c r="K173" s="401"/>
      <c r="L173" s="401"/>
      <c r="M173" s="401"/>
      <c r="N173" s="401"/>
      <c r="O173" s="401"/>
      <c r="P173" s="401"/>
      <c r="Q173" s="401"/>
      <c r="R173" s="401"/>
      <c r="S173" s="401"/>
    </row>
    <row r="174" spans="1:19" s="396" customFormat="1" ht="15.75" customHeight="1">
      <c r="A174" s="401"/>
      <c r="B174" s="401"/>
      <c r="C174" s="401"/>
      <c r="D174" s="401"/>
      <c r="E174" s="401"/>
      <c r="F174" s="401"/>
      <c r="G174" s="401"/>
      <c r="H174" s="401"/>
      <c r="I174" s="401"/>
      <c r="J174" s="401"/>
      <c r="K174" s="401"/>
      <c r="L174" s="401"/>
      <c r="M174" s="401"/>
      <c r="N174" s="401"/>
      <c r="O174" s="401"/>
      <c r="P174" s="401"/>
      <c r="Q174" s="401"/>
      <c r="R174" s="401"/>
      <c r="S174" s="401"/>
    </row>
    <row r="175" spans="1:19" s="396" customFormat="1" ht="15.75" customHeight="1">
      <c r="A175" s="401"/>
      <c r="B175" s="401"/>
      <c r="C175" s="401"/>
      <c r="D175" s="401"/>
      <c r="E175" s="401"/>
      <c r="F175" s="401"/>
      <c r="G175" s="401"/>
      <c r="H175" s="401"/>
      <c r="I175" s="401"/>
      <c r="J175" s="401"/>
      <c r="K175" s="401"/>
      <c r="L175" s="401"/>
      <c r="M175" s="401"/>
      <c r="N175" s="401"/>
      <c r="O175" s="401"/>
      <c r="P175" s="401"/>
      <c r="Q175" s="401"/>
      <c r="R175" s="401"/>
      <c r="S175" s="401"/>
    </row>
    <row r="176" spans="1:19" s="396" customFormat="1" ht="15.75" customHeight="1">
      <c r="A176" s="401"/>
      <c r="B176" s="401"/>
      <c r="C176" s="401"/>
      <c r="D176" s="401"/>
      <c r="E176" s="401"/>
      <c r="F176" s="401"/>
      <c r="G176" s="401"/>
      <c r="H176" s="401"/>
      <c r="I176" s="401"/>
      <c r="J176" s="401"/>
      <c r="K176" s="401"/>
      <c r="L176" s="401"/>
      <c r="M176" s="401"/>
      <c r="N176" s="401"/>
      <c r="O176" s="401"/>
      <c r="P176" s="401"/>
      <c r="Q176" s="401"/>
      <c r="R176" s="401"/>
      <c r="S176" s="401"/>
    </row>
    <row r="177" spans="1:19" s="396" customFormat="1" ht="15.75" customHeight="1">
      <c r="A177" s="401"/>
      <c r="B177" s="401"/>
      <c r="C177" s="401"/>
      <c r="D177" s="401"/>
      <c r="E177" s="401"/>
      <c r="F177" s="401"/>
      <c r="G177" s="401"/>
      <c r="H177" s="401"/>
      <c r="I177" s="401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</row>
    <row r="178" spans="1:19" s="396" customFormat="1" ht="15.75" customHeight="1">
      <c r="A178" s="401"/>
      <c r="B178" s="401"/>
      <c r="C178" s="401"/>
      <c r="D178" s="401"/>
      <c r="E178" s="401"/>
      <c r="F178" s="401"/>
      <c r="G178" s="401"/>
      <c r="H178" s="401"/>
      <c r="I178" s="401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</row>
    <row r="179" spans="1:19" s="396" customFormat="1" ht="15.75" customHeight="1">
      <c r="A179" s="401"/>
      <c r="B179" s="401"/>
      <c r="C179" s="401"/>
      <c r="D179" s="401"/>
      <c r="E179" s="401"/>
      <c r="F179" s="401"/>
      <c r="G179" s="401"/>
      <c r="H179" s="401"/>
      <c r="I179" s="401"/>
      <c r="J179" s="401"/>
      <c r="K179" s="401"/>
      <c r="L179" s="401"/>
      <c r="M179" s="401"/>
      <c r="N179" s="401"/>
      <c r="O179" s="401"/>
      <c r="P179" s="401"/>
      <c r="Q179" s="401"/>
      <c r="R179" s="401"/>
      <c r="S179" s="401"/>
    </row>
    <row r="180" spans="1:19" s="396" customFormat="1" ht="15.75" customHeight="1">
      <c r="A180" s="401"/>
      <c r="B180" s="401"/>
      <c r="C180" s="401"/>
      <c r="D180" s="401"/>
      <c r="E180" s="401"/>
      <c r="F180" s="401"/>
      <c r="G180" s="401"/>
      <c r="H180" s="401"/>
      <c r="I180" s="401"/>
      <c r="J180" s="401"/>
      <c r="K180" s="401"/>
      <c r="L180" s="401"/>
      <c r="M180" s="401"/>
      <c r="N180" s="401"/>
      <c r="O180" s="401"/>
      <c r="P180" s="401"/>
      <c r="Q180" s="401"/>
      <c r="R180" s="401"/>
      <c r="S180" s="401"/>
    </row>
    <row r="181" spans="1:19" s="396" customFormat="1" ht="15.75" customHeight="1">
      <c r="A181" s="401"/>
      <c r="B181" s="401"/>
      <c r="C181" s="401"/>
      <c r="D181" s="401"/>
      <c r="E181" s="401"/>
      <c r="F181" s="401"/>
      <c r="G181" s="401"/>
      <c r="H181" s="401"/>
      <c r="I181" s="401"/>
      <c r="J181" s="401"/>
      <c r="K181" s="401"/>
      <c r="L181" s="401"/>
      <c r="M181" s="401"/>
      <c r="N181" s="401"/>
      <c r="O181" s="401"/>
      <c r="P181" s="401"/>
      <c r="Q181" s="401"/>
      <c r="R181" s="401"/>
      <c r="S181" s="401"/>
    </row>
    <row r="182" spans="1:19" s="396" customFormat="1" ht="15.75" customHeight="1">
      <c r="A182" s="401"/>
      <c r="B182" s="401"/>
      <c r="C182" s="401"/>
      <c r="D182" s="401"/>
      <c r="E182" s="401"/>
      <c r="F182" s="401"/>
      <c r="G182" s="401"/>
      <c r="H182" s="401"/>
      <c r="I182" s="401"/>
      <c r="J182" s="401"/>
      <c r="K182" s="401"/>
      <c r="L182" s="401"/>
      <c r="M182" s="401"/>
      <c r="N182" s="401"/>
      <c r="O182" s="401"/>
      <c r="P182" s="401"/>
      <c r="Q182" s="401"/>
      <c r="R182" s="401"/>
      <c r="S182" s="401"/>
    </row>
    <row r="183" spans="1:19" s="396" customFormat="1" ht="15.75" customHeight="1">
      <c r="A183" s="401"/>
      <c r="B183" s="401"/>
      <c r="C183" s="401"/>
      <c r="D183" s="401"/>
      <c r="E183" s="401"/>
      <c r="F183" s="401"/>
      <c r="G183" s="401"/>
      <c r="H183" s="401"/>
      <c r="I183" s="401"/>
      <c r="J183" s="401"/>
      <c r="K183" s="401"/>
      <c r="L183" s="401"/>
      <c r="M183" s="401"/>
      <c r="N183" s="401"/>
      <c r="O183" s="401"/>
      <c r="P183" s="401"/>
      <c r="Q183" s="401"/>
      <c r="R183" s="401"/>
      <c r="S183" s="401"/>
    </row>
    <row r="184" spans="1:19" s="396" customFormat="1" ht="15.75" customHeight="1">
      <c r="A184" s="401"/>
      <c r="B184" s="401"/>
      <c r="C184" s="401"/>
      <c r="D184" s="401"/>
      <c r="E184" s="401"/>
      <c r="F184" s="401"/>
      <c r="G184" s="401"/>
      <c r="H184" s="401"/>
      <c r="I184" s="401"/>
      <c r="J184" s="401"/>
      <c r="K184" s="401"/>
      <c r="L184" s="401"/>
      <c r="M184" s="401"/>
      <c r="N184" s="401"/>
      <c r="O184" s="401"/>
      <c r="P184" s="401"/>
      <c r="Q184" s="401"/>
      <c r="R184" s="401"/>
      <c r="S184" s="401"/>
    </row>
    <row r="185" spans="1:19" s="396" customFormat="1" ht="15.75" customHeight="1">
      <c r="A185" s="401"/>
      <c r="B185" s="401"/>
      <c r="C185" s="401"/>
      <c r="D185" s="401"/>
      <c r="E185" s="401"/>
      <c r="F185" s="401"/>
      <c r="G185" s="401"/>
      <c r="H185" s="401"/>
      <c r="I185" s="401"/>
      <c r="J185" s="401"/>
      <c r="K185" s="401"/>
      <c r="L185" s="401"/>
      <c r="M185" s="401"/>
      <c r="N185" s="401"/>
      <c r="O185" s="401"/>
      <c r="P185" s="401"/>
      <c r="Q185" s="401"/>
      <c r="R185" s="401"/>
      <c r="S185" s="401"/>
    </row>
    <row r="186" spans="1:19" s="396" customFormat="1" ht="15.75" customHeight="1">
      <c r="A186" s="401"/>
      <c r="B186" s="401"/>
      <c r="C186" s="401"/>
      <c r="D186" s="401"/>
      <c r="E186" s="401"/>
      <c r="F186" s="401"/>
      <c r="G186" s="401"/>
      <c r="H186" s="401"/>
      <c r="I186" s="401"/>
      <c r="J186" s="401"/>
      <c r="K186" s="401"/>
      <c r="L186" s="401"/>
      <c r="M186" s="401"/>
      <c r="N186" s="401"/>
      <c r="O186" s="401"/>
      <c r="P186" s="401"/>
      <c r="Q186" s="401"/>
      <c r="R186" s="401"/>
      <c r="S186" s="401"/>
    </row>
    <row r="187" spans="1:19" s="396" customFormat="1" ht="15.75" customHeight="1">
      <c r="A187" s="401"/>
      <c r="B187" s="401"/>
      <c r="C187" s="401"/>
      <c r="D187" s="401"/>
      <c r="E187" s="401"/>
      <c r="F187" s="401"/>
      <c r="G187" s="401"/>
      <c r="H187" s="401"/>
      <c r="I187" s="401"/>
      <c r="J187" s="401"/>
      <c r="K187" s="401"/>
      <c r="L187" s="401"/>
      <c r="M187" s="401"/>
      <c r="N187" s="401"/>
      <c r="O187" s="401"/>
      <c r="P187" s="401"/>
      <c r="Q187" s="401"/>
      <c r="R187" s="401"/>
      <c r="S187" s="401"/>
    </row>
    <row r="188" spans="1:19" s="396" customFormat="1" ht="15.75" customHeight="1">
      <c r="A188" s="401"/>
      <c r="B188" s="401"/>
      <c r="C188" s="401"/>
      <c r="D188" s="401"/>
      <c r="E188" s="401"/>
      <c r="F188" s="401"/>
      <c r="G188" s="401"/>
      <c r="H188" s="401"/>
      <c r="I188" s="401"/>
      <c r="J188" s="401"/>
      <c r="K188" s="401"/>
      <c r="L188" s="401"/>
      <c r="M188" s="401"/>
      <c r="N188" s="401"/>
      <c r="O188" s="401"/>
      <c r="P188" s="401"/>
      <c r="Q188" s="401"/>
      <c r="R188" s="401"/>
      <c r="S188" s="401"/>
    </row>
    <row r="189" spans="1:19" s="396" customFormat="1" ht="15.75" customHeight="1">
      <c r="A189" s="401"/>
      <c r="B189" s="401"/>
      <c r="C189" s="401"/>
      <c r="D189" s="401"/>
      <c r="E189" s="401"/>
      <c r="F189" s="401"/>
      <c r="G189" s="401"/>
      <c r="H189" s="401"/>
      <c r="I189" s="401"/>
      <c r="J189" s="401"/>
      <c r="K189" s="401"/>
      <c r="L189" s="401"/>
      <c r="M189" s="401"/>
      <c r="N189" s="401"/>
      <c r="O189" s="401"/>
      <c r="P189" s="401"/>
      <c r="Q189" s="401"/>
      <c r="R189" s="401"/>
      <c r="S189" s="401"/>
    </row>
    <row r="190" spans="1:19" s="396" customFormat="1" ht="15.75" customHeight="1">
      <c r="A190" s="401"/>
      <c r="B190" s="401"/>
      <c r="C190" s="401"/>
      <c r="D190" s="401"/>
      <c r="E190" s="401"/>
      <c r="F190" s="401"/>
      <c r="G190" s="401"/>
      <c r="H190" s="401"/>
      <c r="I190" s="401"/>
      <c r="J190" s="401"/>
      <c r="K190" s="401"/>
      <c r="L190" s="401"/>
      <c r="M190" s="401"/>
      <c r="N190" s="401"/>
      <c r="O190" s="401"/>
      <c r="P190" s="401"/>
      <c r="Q190" s="401"/>
      <c r="R190" s="401"/>
      <c r="S190" s="401"/>
    </row>
    <row r="191" spans="1:19" s="396" customFormat="1" ht="15.75" customHeight="1">
      <c r="A191" s="401"/>
      <c r="B191" s="401"/>
      <c r="C191" s="401"/>
      <c r="D191" s="401"/>
      <c r="E191" s="401"/>
      <c r="F191" s="401"/>
      <c r="G191" s="401"/>
      <c r="H191" s="401"/>
      <c r="I191" s="401"/>
      <c r="J191" s="401"/>
      <c r="K191" s="401"/>
      <c r="L191" s="401"/>
      <c r="M191" s="401"/>
      <c r="N191" s="401"/>
      <c r="O191" s="401"/>
      <c r="P191" s="401"/>
      <c r="Q191" s="401"/>
      <c r="R191" s="401"/>
      <c r="S191" s="401"/>
    </row>
    <row r="192" spans="1:19" s="396" customFormat="1" ht="15.75" customHeight="1">
      <c r="A192" s="401"/>
      <c r="B192" s="401"/>
      <c r="C192" s="401"/>
      <c r="D192" s="401"/>
      <c r="E192" s="401"/>
      <c r="F192" s="401"/>
      <c r="G192" s="401"/>
      <c r="H192" s="401"/>
      <c r="I192" s="401"/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</row>
    <row r="193" spans="1:19" s="396" customFormat="1" ht="15.75" customHeight="1">
      <c r="A193" s="401"/>
      <c r="B193" s="401"/>
      <c r="C193" s="401"/>
      <c r="D193" s="401"/>
      <c r="E193" s="401"/>
      <c r="F193" s="401"/>
      <c r="G193" s="401"/>
      <c r="H193" s="401"/>
      <c r="I193" s="401"/>
      <c r="J193" s="401"/>
      <c r="K193" s="401"/>
      <c r="L193" s="401"/>
      <c r="M193" s="401"/>
      <c r="N193" s="401"/>
      <c r="O193" s="401"/>
      <c r="P193" s="401"/>
      <c r="Q193" s="401"/>
      <c r="R193" s="401"/>
      <c r="S193" s="401"/>
    </row>
    <row r="194" spans="1:19" s="396" customFormat="1" ht="15.75" customHeight="1">
      <c r="A194" s="401"/>
      <c r="B194" s="401"/>
      <c r="C194" s="401"/>
      <c r="D194" s="401"/>
      <c r="E194" s="401"/>
      <c r="F194" s="401"/>
      <c r="G194" s="401"/>
      <c r="H194" s="401"/>
      <c r="I194" s="401"/>
      <c r="J194" s="401"/>
      <c r="K194" s="401"/>
      <c r="L194" s="401"/>
      <c r="M194" s="401"/>
      <c r="N194" s="401"/>
      <c r="O194" s="401"/>
      <c r="P194" s="401"/>
      <c r="Q194" s="401"/>
      <c r="R194" s="401"/>
      <c r="S194" s="401"/>
    </row>
    <row r="195" spans="1:19" s="396" customFormat="1" ht="15.75" customHeight="1">
      <c r="A195" s="401"/>
      <c r="B195" s="401"/>
      <c r="C195" s="401"/>
      <c r="D195" s="401"/>
      <c r="E195" s="401"/>
      <c r="F195" s="401"/>
      <c r="G195" s="401"/>
      <c r="H195" s="401"/>
      <c r="I195" s="401"/>
      <c r="J195" s="401"/>
      <c r="K195" s="401"/>
      <c r="L195" s="401"/>
      <c r="M195" s="401"/>
      <c r="N195" s="401"/>
      <c r="O195" s="401"/>
      <c r="P195" s="401"/>
      <c r="Q195" s="401"/>
      <c r="R195" s="401"/>
      <c r="S195" s="401"/>
    </row>
    <row r="196" spans="1:19" s="396" customFormat="1" ht="15.75" customHeight="1">
      <c r="A196" s="401"/>
      <c r="B196" s="401"/>
      <c r="C196" s="401"/>
      <c r="D196" s="401"/>
      <c r="E196" s="401"/>
      <c r="F196" s="401"/>
      <c r="G196" s="401"/>
      <c r="H196" s="401"/>
      <c r="I196" s="401"/>
      <c r="J196" s="401"/>
      <c r="K196" s="401"/>
      <c r="L196" s="401"/>
      <c r="M196" s="401"/>
      <c r="N196" s="401"/>
      <c r="O196" s="401"/>
      <c r="P196" s="401"/>
      <c r="Q196" s="401"/>
      <c r="R196" s="401"/>
      <c r="S196" s="401"/>
    </row>
    <row r="197" spans="1:19" s="396" customFormat="1" ht="15.75" customHeight="1">
      <c r="A197" s="401"/>
      <c r="B197" s="401"/>
      <c r="C197" s="401"/>
      <c r="D197" s="401"/>
      <c r="E197" s="401"/>
      <c r="F197" s="401"/>
      <c r="G197" s="401"/>
      <c r="H197" s="401"/>
      <c r="I197" s="401"/>
      <c r="J197" s="401"/>
      <c r="K197" s="401"/>
      <c r="L197" s="401"/>
      <c r="M197" s="401"/>
      <c r="N197" s="401"/>
      <c r="O197" s="401"/>
      <c r="P197" s="401"/>
      <c r="Q197" s="401"/>
      <c r="R197" s="401"/>
      <c r="S197" s="401"/>
    </row>
    <row r="198" spans="1:19" s="396" customFormat="1" ht="15.75" customHeight="1">
      <c r="A198" s="401"/>
      <c r="B198" s="401"/>
      <c r="C198" s="401"/>
      <c r="D198" s="401"/>
      <c r="E198" s="401"/>
      <c r="F198" s="401"/>
      <c r="G198" s="401"/>
      <c r="H198" s="401"/>
      <c r="I198" s="401"/>
      <c r="J198" s="401"/>
      <c r="K198" s="401"/>
      <c r="L198" s="401"/>
      <c r="M198" s="401"/>
      <c r="N198" s="401"/>
      <c r="O198" s="401"/>
      <c r="P198" s="401"/>
      <c r="Q198" s="401"/>
      <c r="R198" s="401"/>
      <c r="S198" s="401"/>
    </row>
    <row r="199" spans="1:19" s="396" customFormat="1" ht="15.75" customHeight="1">
      <c r="A199" s="401"/>
      <c r="B199" s="401"/>
      <c r="C199" s="401"/>
      <c r="D199" s="401"/>
      <c r="E199" s="401"/>
      <c r="F199" s="401"/>
      <c r="G199" s="401"/>
      <c r="H199" s="401"/>
      <c r="I199" s="401"/>
      <c r="J199" s="401"/>
      <c r="K199" s="401"/>
      <c r="L199" s="401"/>
      <c r="M199" s="401"/>
      <c r="N199" s="401"/>
      <c r="O199" s="401"/>
      <c r="P199" s="401"/>
      <c r="Q199" s="401"/>
      <c r="R199" s="401"/>
      <c r="S199" s="401"/>
    </row>
    <row r="200" spans="1:19" s="396" customFormat="1" ht="15.75" customHeight="1">
      <c r="A200" s="401"/>
      <c r="B200" s="401"/>
      <c r="C200" s="401"/>
      <c r="D200" s="401"/>
      <c r="E200" s="401"/>
      <c r="F200" s="401"/>
      <c r="G200" s="401"/>
      <c r="H200" s="401"/>
      <c r="I200" s="401"/>
      <c r="J200" s="401"/>
      <c r="K200" s="401"/>
      <c r="L200" s="401"/>
      <c r="M200" s="401"/>
      <c r="N200" s="401"/>
      <c r="O200" s="401"/>
      <c r="P200" s="401"/>
      <c r="Q200" s="401"/>
      <c r="R200" s="401"/>
      <c r="S200" s="401"/>
    </row>
    <row r="201" spans="1:19" s="396" customFormat="1" ht="15.75" customHeight="1">
      <c r="A201" s="401"/>
      <c r="B201" s="401"/>
      <c r="C201" s="401"/>
      <c r="D201" s="401"/>
      <c r="E201" s="401"/>
      <c r="F201" s="401"/>
      <c r="G201" s="401"/>
      <c r="H201" s="401"/>
      <c r="I201" s="401"/>
      <c r="J201" s="401"/>
      <c r="K201" s="401"/>
      <c r="L201" s="401"/>
      <c r="M201" s="401"/>
      <c r="N201" s="401"/>
      <c r="O201" s="401"/>
      <c r="P201" s="401"/>
      <c r="Q201" s="401"/>
      <c r="R201" s="401"/>
      <c r="S201" s="401"/>
    </row>
    <row r="202" spans="1:19" s="396" customFormat="1" ht="15.75" customHeight="1">
      <c r="A202" s="401"/>
      <c r="B202" s="401"/>
      <c r="C202" s="401"/>
      <c r="D202" s="401"/>
      <c r="E202" s="401"/>
      <c r="F202" s="401"/>
      <c r="G202" s="401"/>
      <c r="H202" s="401"/>
      <c r="I202" s="401"/>
      <c r="J202" s="401"/>
      <c r="K202" s="401"/>
      <c r="L202" s="401"/>
      <c r="M202" s="401"/>
      <c r="N202" s="401"/>
      <c r="O202" s="401"/>
      <c r="P202" s="401"/>
      <c r="Q202" s="401"/>
      <c r="R202" s="401"/>
      <c r="S202" s="401"/>
    </row>
    <row r="203" spans="1:19" s="396" customFormat="1" ht="15.75" customHeight="1">
      <c r="A203" s="401"/>
      <c r="B203" s="401"/>
      <c r="C203" s="401"/>
      <c r="D203" s="401"/>
      <c r="E203" s="401"/>
      <c r="F203" s="401"/>
      <c r="G203" s="401"/>
      <c r="H203" s="401"/>
      <c r="I203" s="401"/>
      <c r="J203" s="401"/>
      <c r="K203" s="401"/>
      <c r="L203" s="401"/>
      <c r="M203" s="401"/>
      <c r="N203" s="401"/>
      <c r="O203" s="401"/>
      <c r="P203" s="401"/>
      <c r="Q203" s="401"/>
      <c r="R203" s="401"/>
      <c r="S203" s="401"/>
    </row>
    <row r="204" spans="1:19" s="396" customFormat="1" ht="15.75" customHeight="1">
      <c r="A204" s="401"/>
      <c r="B204" s="401"/>
      <c r="C204" s="401"/>
      <c r="D204" s="401"/>
      <c r="E204" s="401"/>
      <c r="F204" s="401"/>
      <c r="G204" s="401"/>
      <c r="H204" s="401"/>
      <c r="I204" s="401"/>
      <c r="J204" s="401"/>
      <c r="K204" s="401"/>
      <c r="L204" s="401"/>
      <c r="M204" s="401"/>
      <c r="N204" s="401"/>
      <c r="O204" s="401"/>
      <c r="P204" s="401"/>
      <c r="Q204" s="401"/>
      <c r="R204" s="401"/>
      <c r="S204" s="401"/>
    </row>
    <row r="205" spans="1:19" s="396" customFormat="1" ht="15.75" customHeight="1">
      <c r="A205" s="401"/>
      <c r="B205" s="401"/>
      <c r="C205" s="401"/>
      <c r="D205" s="401"/>
      <c r="E205" s="401"/>
      <c r="F205" s="401"/>
      <c r="G205" s="401"/>
      <c r="H205" s="401"/>
      <c r="I205" s="401"/>
      <c r="J205" s="401"/>
      <c r="K205" s="401"/>
      <c r="L205" s="401"/>
      <c r="M205" s="401"/>
      <c r="N205" s="401"/>
      <c r="O205" s="401"/>
      <c r="P205" s="401"/>
      <c r="Q205" s="401"/>
      <c r="R205" s="401"/>
      <c r="S205" s="401"/>
    </row>
    <row r="206" spans="1:19" s="396" customFormat="1" ht="15.75" customHeigh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</row>
    <row r="207" spans="1:19" s="396" customFormat="1" ht="15.75" customHeight="1">
      <c r="A207" s="401"/>
      <c r="B207" s="401"/>
      <c r="C207" s="401"/>
      <c r="D207" s="401"/>
      <c r="E207" s="401"/>
      <c r="F207" s="401"/>
      <c r="G207" s="401"/>
      <c r="H207" s="401"/>
      <c r="I207" s="401"/>
      <c r="J207" s="401"/>
      <c r="K207" s="401"/>
      <c r="L207" s="401"/>
      <c r="M207" s="401"/>
      <c r="N207" s="401"/>
      <c r="O207" s="401"/>
      <c r="P207" s="401"/>
      <c r="Q207" s="401"/>
      <c r="R207" s="401"/>
      <c r="S207" s="401"/>
    </row>
    <row r="208" spans="1:19" s="396" customFormat="1" ht="15.75" customHeight="1">
      <c r="A208" s="401"/>
      <c r="B208" s="401"/>
      <c r="C208" s="401"/>
      <c r="D208" s="401"/>
      <c r="E208" s="401"/>
      <c r="F208" s="401"/>
      <c r="G208" s="401"/>
      <c r="H208" s="401"/>
      <c r="I208" s="401"/>
      <c r="J208" s="401"/>
      <c r="K208" s="401"/>
      <c r="L208" s="401"/>
      <c r="M208" s="401"/>
      <c r="N208" s="401"/>
      <c r="O208" s="401"/>
      <c r="P208" s="401"/>
      <c r="Q208" s="401"/>
      <c r="R208" s="401"/>
      <c r="S208" s="401"/>
    </row>
    <row r="209" spans="1:19" s="396" customFormat="1" ht="15.75" customHeight="1">
      <c r="A209" s="401"/>
      <c r="B209" s="401"/>
      <c r="C209" s="401"/>
      <c r="D209" s="401"/>
      <c r="E209" s="401"/>
      <c r="F209" s="401"/>
      <c r="G209" s="401"/>
      <c r="H209" s="401"/>
      <c r="I209" s="401"/>
      <c r="J209" s="401"/>
      <c r="K209" s="401"/>
      <c r="L209" s="401"/>
      <c r="M209" s="401"/>
      <c r="N209" s="401"/>
      <c r="O209" s="401"/>
      <c r="P209" s="401"/>
      <c r="Q209" s="401"/>
      <c r="R209" s="401"/>
      <c r="S209" s="401"/>
    </row>
    <row r="210" spans="1:19" s="396" customFormat="1" ht="15.75" customHeight="1">
      <c r="A210" s="401"/>
      <c r="B210" s="401"/>
      <c r="C210" s="401"/>
      <c r="D210" s="401"/>
      <c r="E210" s="401"/>
      <c r="F210" s="401"/>
      <c r="G210" s="401"/>
      <c r="H210" s="401"/>
      <c r="I210" s="401"/>
      <c r="J210" s="401"/>
      <c r="K210" s="401"/>
      <c r="L210" s="401"/>
      <c r="M210" s="401"/>
      <c r="N210" s="401"/>
      <c r="O210" s="401"/>
      <c r="P210" s="401"/>
      <c r="Q210" s="401"/>
      <c r="R210" s="401"/>
      <c r="S210" s="401"/>
    </row>
    <row r="211" spans="1:19" s="396" customFormat="1" ht="15.75" customHeight="1">
      <c r="A211" s="401"/>
      <c r="B211" s="401"/>
      <c r="C211" s="401"/>
      <c r="D211" s="401"/>
      <c r="E211" s="401"/>
      <c r="F211" s="401"/>
      <c r="G211" s="401"/>
      <c r="H211" s="401"/>
      <c r="I211" s="401"/>
      <c r="J211" s="401"/>
      <c r="K211" s="401"/>
      <c r="L211" s="401"/>
      <c r="M211" s="401"/>
      <c r="N211" s="401"/>
      <c r="O211" s="401"/>
      <c r="P211" s="401"/>
      <c r="Q211" s="401"/>
      <c r="R211" s="401"/>
      <c r="S211" s="401"/>
    </row>
    <row r="212" spans="1:19" s="396" customFormat="1" ht="15.75" customHeight="1">
      <c r="A212" s="401"/>
      <c r="B212" s="401"/>
      <c r="C212" s="401"/>
      <c r="D212" s="401"/>
      <c r="E212" s="401"/>
      <c r="F212" s="401"/>
      <c r="G212" s="401"/>
      <c r="H212" s="401"/>
      <c r="I212" s="401"/>
      <c r="J212" s="401"/>
      <c r="K212" s="401"/>
      <c r="L212" s="401"/>
      <c r="M212" s="401"/>
      <c r="N212" s="401"/>
      <c r="O212" s="401"/>
      <c r="P212" s="401"/>
      <c r="Q212" s="401"/>
      <c r="R212" s="401"/>
      <c r="S212" s="401"/>
    </row>
    <row r="213" spans="1:19" s="396" customFormat="1" ht="15.75" customHeight="1">
      <c r="A213" s="401"/>
      <c r="B213" s="401"/>
      <c r="C213" s="401"/>
      <c r="D213" s="401"/>
      <c r="E213" s="401"/>
      <c r="F213" s="401"/>
      <c r="G213" s="401"/>
      <c r="H213" s="401"/>
      <c r="I213" s="401"/>
      <c r="J213" s="401"/>
      <c r="K213" s="401"/>
      <c r="L213" s="401"/>
      <c r="M213" s="401"/>
      <c r="N213" s="401"/>
      <c r="O213" s="401"/>
      <c r="P213" s="401"/>
      <c r="Q213" s="401"/>
      <c r="R213" s="401"/>
      <c r="S213" s="401"/>
    </row>
    <row r="214" spans="1:19" s="396" customFormat="1" ht="15.75" customHeight="1">
      <c r="A214" s="401"/>
      <c r="B214" s="401"/>
      <c r="C214" s="401"/>
      <c r="D214" s="401"/>
      <c r="E214" s="401"/>
      <c r="F214" s="401"/>
      <c r="G214" s="401"/>
      <c r="H214" s="401"/>
      <c r="I214" s="401"/>
      <c r="J214" s="401"/>
      <c r="K214" s="401"/>
      <c r="L214" s="401"/>
      <c r="M214" s="401"/>
      <c r="N214" s="401"/>
      <c r="O214" s="401"/>
      <c r="P214" s="401"/>
      <c r="Q214" s="401"/>
      <c r="R214" s="401"/>
      <c r="S214" s="401"/>
    </row>
    <row r="215" spans="1:19" s="396" customFormat="1" ht="15.75" customHeight="1">
      <c r="A215" s="401"/>
      <c r="B215" s="401"/>
      <c r="C215" s="401"/>
      <c r="D215" s="401"/>
      <c r="E215" s="401"/>
      <c r="F215" s="401"/>
      <c r="G215" s="401"/>
      <c r="H215" s="401"/>
      <c r="I215" s="401"/>
      <c r="J215" s="401"/>
      <c r="K215" s="401"/>
      <c r="L215" s="401"/>
      <c r="M215" s="401"/>
      <c r="N215" s="401"/>
      <c r="O215" s="401"/>
      <c r="P215" s="401"/>
      <c r="Q215" s="401"/>
      <c r="R215" s="401"/>
      <c r="S215" s="401"/>
    </row>
    <row r="216" spans="1:19" s="396" customFormat="1" ht="15.75" customHeight="1">
      <c r="A216" s="401"/>
      <c r="B216" s="401"/>
      <c r="C216" s="401"/>
      <c r="D216" s="401"/>
      <c r="E216" s="401"/>
      <c r="F216" s="401"/>
      <c r="G216" s="401"/>
      <c r="H216" s="401"/>
      <c r="I216" s="401"/>
      <c r="J216" s="401"/>
      <c r="K216" s="401"/>
      <c r="L216" s="401"/>
      <c r="M216" s="401"/>
      <c r="N216" s="401"/>
      <c r="O216" s="401"/>
      <c r="P216" s="401"/>
      <c r="Q216" s="401"/>
      <c r="R216" s="401"/>
      <c r="S216" s="401"/>
    </row>
    <row r="217" spans="1:19" s="396" customFormat="1" ht="15.75" customHeight="1">
      <c r="A217" s="401"/>
      <c r="B217" s="401"/>
      <c r="C217" s="401"/>
      <c r="D217" s="401"/>
      <c r="E217" s="401"/>
      <c r="F217" s="401"/>
      <c r="G217" s="401"/>
      <c r="H217" s="401"/>
      <c r="I217" s="401"/>
      <c r="J217" s="401"/>
      <c r="K217" s="401"/>
      <c r="L217" s="401"/>
      <c r="M217" s="401"/>
      <c r="N217" s="401"/>
      <c r="O217" s="401"/>
      <c r="P217" s="401"/>
      <c r="Q217" s="401"/>
      <c r="R217" s="401"/>
      <c r="S217" s="401"/>
    </row>
    <row r="218" spans="1:19" s="396" customFormat="1" ht="15.75" customHeight="1">
      <c r="A218" s="401"/>
      <c r="B218" s="401"/>
      <c r="C218" s="401"/>
      <c r="D218" s="401"/>
      <c r="E218" s="401"/>
      <c r="F218" s="401"/>
      <c r="G218" s="401"/>
      <c r="H218" s="401"/>
      <c r="I218" s="401"/>
      <c r="J218" s="401"/>
      <c r="K218" s="401"/>
      <c r="L218" s="401"/>
      <c r="M218" s="401"/>
      <c r="N218" s="401"/>
      <c r="O218" s="401"/>
      <c r="P218" s="401"/>
      <c r="Q218" s="401"/>
      <c r="R218" s="401"/>
      <c r="S218" s="401"/>
    </row>
    <row r="219" spans="1:19" s="396" customFormat="1" ht="15.75" customHeight="1">
      <c r="A219" s="401"/>
      <c r="B219" s="401"/>
      <c r="C219" s="401"/>
      <c r="D219" s="401"/>
      <c r="E219" s="401"/>
      <c r="F219" s="401"/>
      <c r="G219" s="401"/>
      <c r="H219" s="401"/>
      <c r="I219" s="401"/>
      <c r="J219" s="401"/>
      <c r="K219" s="401"/>
      <c r="L219" s="401"/>
      <c r="M219" s="401"/>
      <c r="N219" s="401"/>
      <c r="O219" s="401"/>
      <c r="P219" s="401"/>
      <c r="Q219" s="401"/>
      <c r="R219" s="401"/>
      <c r="S219" s="401"/>
    </row>
    <row r="220" spans="1:19" s="396" customFormat="1" ht="15.75" customHeight="1">
      <c r="A220" s="401"/>
      <c r="B220" s="401"/>
      <c r="C220" s="401"/>
      <c r="D220" s="401"/>
      <c r="E220" s="401"/>
      <c r="F220" s="401"/>
      <c r="G220" s="401"/>
      <c r="H220" s="401"/>
      <c r="I220" s="401"/>
      <c r="J220" s="401"/>
      <c r="K220" s="401"/>
      <c r="L220" s="401"/>
      <c r="M220" s="401"/>
      <c r="N220" s="401"/>
      <c r="O220" s="401"/>
      <c r="P220" s="401"/>
      <c r="Q220" s="401"/>
      <c r="R220" s="401"/>
      <c r="S220" s="401"/>
    </row>
    <row r="221" spans="1:19" s="396" customFormat="1" ht="15.75" customHeight="1">
      <c r="A221" s="401"/>
      <c r="B221" s="401"/>
      <c r="C221" s="401"/>
      <c r="D221" s="401"/>
      <c r="E221" s="401"/>
      <c r="F221" s="401"/>
      <c r="G221" s="401"/>
      <c r="H221" s="401"/>
      <c r="I221" s="401"/>
      <c r="J221" s="401"/>
      <c r="K221" s="401"/>
      <c r="L221" s="401"/>
      <c r="M221" s="401"/>
      <c r="N221" s="401"/>
      <c r="O221" s="401"/>
      <c r="P221" s="401"/>
      <c r="Q221" s="401"/>
      <c r="R221" s="401"/>
      <c r="S221" s="401"/>
    </row>
    <row r="222" spans="1:19" s="396" customFormat="1" ht="15.75" customHeight="1">
      <c r="A222" s="401"/>
      <c r="B222" s="401"/>
      <c r="C222" s="401"/>
      <c r="D222" s="401"/>
      <c r="E222" s="401"/>
      <c r="F222" s="401"/>
      <c r="G222" s="401"/>
      <c r="H222" s="401"/>
      <c r="I222" s="401"/>
      <c r="J222" s="401"/>
      <c r="K222" s="401"/>
      <c r="L222" s="401"/>
      <c r="M222" s="401"/>
      <c r="N222" s="401"/>
      <c r="O222" s="401"/>
      <c r="P222" s="401"/>
      <c r="Q222" s="401"/>
      <c r="R222" s="401"/>
      <c r="S222" s="401"/>
    </row>
    <row r="223" spans="1:19" s="396" customFormat="1" ht="15.75" customHeight="1">
      <c r="A223" s="401"/>
      <c r="B223" s="401"/>
      <c r="C223" s="401"/>
      <c r="D223" s="401"/>
      <c r="E223" s="401"/>
      <c r="F223" s="401"/>
      <c r="G223" s="401"/>
      <c r="H223" s="401"/>
      <c r="I223" s="401"/>
      <c r="J223" s="401"/>
      <c r="K223" s="401"/>
      <c r="L223" s="401"/>
      <c r="M223" s="401"/>
      <c r="N223" s="401"/>
      <c r="O223" s="401"/>
      <c r="P223" s="401"/>
      <c r="Q223" s="401"/>
      <c r="R223" s="401"/>
      <c r="S223" s="401"/>
    </row>
    <row r="224" spans="1:19" s="396" customFormat="1" ht="15.75" customHeight="1">
      <c r="A224" s="401"/>
      <c r="B224" s="401"/>
      <c r="C224" s="401"/>
      <c r="D224" s="401"/>
      <c r="E224" s="401"/>
      <c r="F224" s="401"/>
      <c r="G224" s="401"/>
      <c r="H224" s="401"/>
      <c r="I224" s="401"/>
      <c r="J224" s="401"/>
      <c r="K224" s="401"/>
      <c r="L224" s="401"/>
      <c r="M224" s="401"/>
      <c r="N224" s="401"/>
      <c r="O224" s="401"/>
      <c r="P224" s="401"/>
      <c r="Q224" s="401"/>
      <c r="R224" s="401"/>
      <c r="S224" s="401"/>
    </row>
    <row r="225" spans="1:19" s="396" customFormat="1" ht="15.75" customHeight="1">
      <c r="A225" s="401"/>
      <c r="B225" s="401"/>
      <c r="C225" s="401"/>
      <c r="D225" s="401"/>
      <c r="E225" s="401"/>
      <c r="F225" s="401"/>
      <c r="G225" s="401"/>
      <c r="H225" s="401"/>
      <c r="I225" s="401"/>
      <c r="J225" s="401"/>
      <c r="K225" s="401"/>
      <c r="L225" s="401"/>
      <c r="M225" s="401"/>
      <c r="N225" s="401"/>
      <c r="O225" s="401"/>
      <c r="P225" s="401"/>
      <c r="Q225" s="401"/>
      <c r="R225" s="401"/>
      <c r="S225" s="401"/>
    </row>
    <row r="226" spans="1:19" s="396" customFormat="1" ht="15.75" customHeight="1">
      <c r="A226" s="401"/>
      <c r="B226" s="401"/>
      <c r="C226" s="401"/>
      <c r="D226" s="401"/>
      <c r="E226" s="401"/>
      <c r="F226" s="401"/>
      <c r="G226" s="401"/>
      <c r="H226" s="401"/>
      <c r="I226" s="401"/>
      <c r="J226" s="401"/>
      <c r="K226" s="401"/>
      <c r="L226" s="401"/>
      <c r="M226" s="401"/>
      <c r="N226" s="401"/>
      <c r="O226" s="401"/>
      <c r="P226" s="401"/>
      <c r="Q226" s="401"/>
      <c r="R226" s="401"/>
      <c r="S226" s="401"/>
    </row>
    <row r="227" spans="1:19" s="396" customFormat="1" ht="15.75" customHeight="1">
      <c r="A227" s="401"/>
      <c r="B227" s="401"/>
      <c r="C227" s="401"/>
      <c r="D227" s="401"/>
      <c r="E227" s="401"/>
      <c r="F227" s="401"/>
      <c r="G227" s="401"/>
      <c r="H227" s="401"/>
      <c r="I227" s="401"/>
      <c r="J227" s="401"/>
      <c r="K227" s="401"/>
      <c r="L227" s="401"/>
      <c r="M227" s="401"/>
      <c r="N227" s="401"/>
      <c r="O227" s="401"/>
      <c r="P227" s="401"/>
      <c r="Q227" s="401"/>
      <c r="R227" s="401"/>
      <c r="S227" s="401"/>
    </row>
    <row r="228" spans="1:19" s="396" customFormat="1" ht="15.75" customHeight="1">
      <c r="A228" s="401"/>
      <c r="B228" s="401"/>
      <c r="C228" s="401"/>
      <c r="D228" s="401"/>
      <c r="E228" s="401"/>
      <c r="F228" s="401"/>
      <c r="G228" s="401"/>
      <c r="H228" s="401"/>
      <c r="I228" s="401"/>
      <c r="J228" s="401"/>
      <c r="K228" s="401"/>
      <c r="L228" s="401"/>
      <c r="M228" s="401"/>
      <c r="N228" s="401"/>
      <c r="O228" s="401"/>
      <c r="P228" s="401"/>
      <c r="Q228" s="401"/>
      <c r="R228" s="401"/>
      <c r="S228" s="401"/>
    </row>
    <row r="229" spans="1:19" s="396" customFormat="1" ht="15.75" customHeight="1">
      <c r="A229" s="401"/>
      <c r="B229" s="401"/>
      <c r="C229" s="401"/>
      <c r="D229" s="401"/>
      <c r="E229" s="401"/>
      <c r="F229" s="401"/>
      <c r="G229" s="401"/>
      <c r="H229" s="401"/>
      <c r="I229" s="401"/>
      <c r="J229" s="401"/>
      <c r="K229" s="401"/>
      <c r="L229" s="401"/>
      <c r="M229" s="401"/>
      <c r="N229" s="401"/>
      <c r="O229" s="401"/>
      <c r="P229" s="401"/>
      <c r="Q229" s="401"/>
      <c r="R229" s="401"/>
      <c r="S229" s="401"/>
    </row>
    <row r="230" spans="1:19" s="396" customFormat="1" ht="15.75" customHeight="1">
      <c r="A230" s="401"/>
      <c r="B230" s="401"/>
      <c r="C230" s="401"/>
      <c r="D230" s="401"/>
      <c r="E230" s="401"/>
      <c r="F230" s="401"/>
      <c r="G230" s="401"/>
      <c r="H230" s="401"/>
      <c r="I230" s="401"/>
      <c r="J230" s="401"/>
      <c r="K230" s="401"/>
      <c r="L230" s="401"/>
      <c r="M230" s="401"/>
      <c r="N230" s="401"/>
      <c r="O230" s="401"/>
      <c r="P230" s="401"/>
      <c r="Q230" s="401"/>
      <c r="R230" s="401"/>
      <c r="S230" s="401"/>
    </row>
    <row r="231" spans="1:19" s="396" customFormat="1" ht="15.75" customHeight="1">
      <c r="A231" s="401"/>
      <c r="B231" s="401"/>
      <c r="C231" s="401"/>
      <c r="D231" s="401"/>
      <c r="E231" s="401"/>
      <c r="F231" s="401"/>
      <c r="G231" s="401"/>
      <c r="H231" s="401"/>
      <c r="I231" s="401"/>
      <c r="J231" s="401"/>
      <c r="K231" s="401"/>
      <c r="L231" s="401"/>
      <c r="M231" s="401"/>
      <c r="N231" s="401"/>
      <c r="O231" s="401"/>
      <c r="P231" s="401"/>
      <c r="Q231" s="401"/>
      <c r="R231" s="401"/>
      <c r="S231" s="401"/>
    </row>
    <row r="232" spans="1:19" s="396" customFormat="1" ht="15.75" customHeight="1">
      <c r="A232" s="401"/>
      <c r="B232" s="401"/>
      <c r="C232" s="401"/>
      <c r="D232" s="401"/>
      <c r="E232" s="401"/>
      <c r="F232" s="401"/>
      <c r="G232" s="401"/>
      <c r="H232" s="401"/>
      <c r="I232" s="401"/>
      <c r="J232" s="401"/>
      <c r="K232" s="401"/>
      <c r="L232" s="401"/>
      <c r="M232" s="401"/>
      <c r="N232" s="401"/>
      <c r="O232" s="401"/>
      <c r="P232" s="401"/>
      <c r="Q232" s="401"/>
      <c r="R232" s="401"/>
      <c r="S232" s="401"/>
    </row>
    <row r="233" spans="1:19" s="396" customFormat="1" ht="15.75" customHeigh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  <c r="N233" s="401"/>
      <c r="O233" s="401"/>
      <c r="P233" s="401"/>
      <c r="Q233" s="401"/>
      <c r="R233" s="401"/>
      <c r="S233" s="401"/>
    </row>
    <row r="234" spans="1:19" s="396" customFormat="1" ht="15.75" customHeight="1">
      <c r="A234" s="401"/>
      <c r="B234" s="401"/>
      <c r="C234" s="401"/>
      <c r="D234" s="401"/>
      <c r="E234" s="401"/>
      <c r="F234" s="401"/>
      <c r="G234" s="401"/>
      <c r="H234" s="401"/>
      <c r="I234" s="401"/>
      <c r="J234" s="401"/>
      <c r="K234" s="401"/>
      <c r="L234" s="401"/>
      <c r="M234" s="401"/>
      <c r="N234" s="401"/>
      <c r="O234" s="401"/>
      <c r="P234" s="401"/>
      <c r="Q234" s="401"/>
      <c r="R234" s="401"/>
      <c r="S234" s="401"/>
    </row>
    <row r="235" spans="1:19" s="396" customFormat="1" ht="15.75" customHeight="1">
      <c r="A235" s="401"/>
      <c r="B235" s="401"/>
      <c r="C235" s="401"/>
      <c r="D235" s="401"/>
      <c r="E235" s="401"/>
      <c r="F235" s="401"/>
      <c r="G235" s="401"/>
      <c r="H235" s="401"/>
      <c r="I235" s="401"/>
      <c r="J235" s="401"/>
      <c r="K235" s="401"/>
      <c r="L235" s="401"/>
      <c r="M235" s="401"/>
      <c r="N235" s="401"/>
      <c r="O235" s="401"/>
      <c r="P235" s="401"/>
      <c r="Q235" s="401"/>
      <c r="R235" s="401"/>
      <c r="S235" s="401"/>
    </row>
    <row r="236" spans="1:19" s="396" customFormat="1" ht="15.75" customHeight="1">
      <c r="A236" s="401"/>
      <c r="B236" s="401"/>
      <c r="C236" s="401"/>
      <c r="D236" s="401"/>
      <c r="E236" s="401"/>
      <c r="F236" s="401"/>
      <c r="G236" s="401"/>
      <c r="H236" s="401"/>
      <c r="I236" s="401"/>
      <c r="J236" s="401"/>
      <c r="K236" s="401"/>
      <c r="L236" s="401"/>
      <c r="M236" s="401"/>
      <c r="N236" s="401"/>
      <c r="O236" s="401"/>
      <c r="P236" s="401"/>
      <c r="Q236" s="401"/>
      <c r="R236" s="401"/>
      <c r="S236" s="401"/>
    </row>
    <row r="237" spans="1:19" s="396" customFormat="1" ht="15.75" customHeight="1">
      <c r="A237" s="401"/>
      <c r="B237" s="401"/>
      <c r="C237" s="401"/>
      <c r="D237" s="401"/>
      <c r="E237" s="401"/>
      <c r="F237" s="401"/>
      <c r="G237" s="401"/>
      <c r="H237" s="401"/>
      <c r="I237" s="401"/>
      <c r="J237" s="401"/>
      <c r="K237" s="401"/>
      <c r="L237" s="401"/>
      <c r="M237" s="401"/>
      <c r="N237" s="401"/>
      <c r="O237" s="401"/>
      <c r="P237" s="401"/>
      <c r="Q237" s="401"/>
      <c r="R237" s="401"/>
      <c r="S237" s="401"/>
    </row>
    <row r="238" spans="1:19" s="396" customFormat="1" ht="15.75" customHeight="1">
      <c r="A238" s="401"/>
      <c r="B238" s="401"/>
      <c r="C238" s="401"/>
      <c r="D238" s="401"/>
      <c r="E238" s="401"/>
      <c r="F238" s="401"/>
      <c r="G238" s="401"/>
      <c r="H238" s="401"/>
      <c r="I238" s="401"/>
      <c r="J238" s="401"/>
      <c r="K238" s="401"/>
      <c r="L238" s="401"/>
      <c r="M238" s="401"/>
      <c r="N238" s="401"/>
      <c r="O238" s="401"/>
      <c r="P238" s="401"/>
      <c r="Q238" s="401"/>
      <c r="R238" s="401"/>
      <c r="S238" s="401"/>
    </row>
    <row r="239" spans="1:19" s="396" customFormat="1" ht="15.75" customHeight="1">
      <c r="A239" s="401"/>
      <c r="B239" s="401"/>
      <c r="C239" s="401"/>
      <c r="D239" s="401"/>
      <c r="E239" s="401"/>
      <c r="F239" s="401"/>
      <c r="G239" s="401"/>
      <c r="H239" s="401"/>
      <c r="I239" s="401"/>
      <c r="J239" s="401"/>
      <c r="K239" s="401"/>
      <c r="L239" s="401"/>
      <c r="M239" s="401"/>
      <c r="N239" s="401"/>
      <c r="O239" s="401"/>
      <c r="P239" s="401"/>
      <c r="Q239" s="401"/>
      <c r="R239" s="401"/>
      <c r="S239" s="401"/>
    </row>
    <row r="240" spans="1:19" s="396" customFormat="1" ht="15.75" customHeight="1">
      <c r="A240" s="401"/>
      <c r="B240" s="401"/>
      <c r="C240" s="401"/>
      <c r="D240" s="401"/>
      <c r="E240" s="401"/>
      <c r="F240" s="401"/>
      <c r="G240" s="401"/>
      <c r="H240" s="401"/>
      <c r="I240" s="401"/>
      <c r="J240" s="401"/>
      <c r="K240" s="401"/>
      <c r="L240" s="401"/>
      <c r="M240" s="401"/>
      <c r="N240" s="401"/>
      <c r="O240" s="401"/>
      <c r="P240" s="401"/>
      <c r="Q240" s="401"/>
      <c r="R240" s="401"/>
      <c r="S240" s="401"/>
    </row>
    <row r="241" spans="1:19" s="396" customFormat="1" ht="15.75" customHeight="1">
      <c r="A241" s="401"/>
      <c r="B241" s="401"/>
      <c r="C241" s="401"/>
      <c r="D241" s="401"/>
      <c r="E241" s="401"/>
      <c r="F241" s="401"/>
      <c r="G241" s="401"/>
      <c r="H241" s="401"/>
      <c r="I241" s="401"/>
      <c r="J241" s="401"/>
      <c r="K241" s="401"/>
      <c r="L241" s="401"/>
      <c r="M241" s="401"/>
      <c r="N241" s="401"/>
      <c r="O241" s="401"/>
      <c r="P241" s="401"/>
      <c r="Q241" s="401"/>
      <c r="R241" s="401"/>
      <c r="S241" s="401"/>
    </row>
    <row r="242" spans="1:19" s="396" customFormat="1" ht="15.75" customHeight="1">
      <c r="A242" s="401"/>
      <c r="B242" s="401"/>
      <c r="C242" s="401"/>
      <c r="D242" s="401"/>
      <c r="E242" s="401"/>
      <c r="F242" s="401"/>
      <c r="G242" s="401"/>
      <c r="H242" s="401"/>
      <c r="I242" s="401"/>
      <c r="J242" s="401"/>
      <c r="K242" s="401"/>
      <c r="L242" s="401"/>
      <c r="M242" s="401"/>
      <c r="N242" s="401"/>
      <c r="O242" s="401"/>
      <c r="P242" s="401"/>
      <c r="Q242" s="401"/>
      <c r="R242" s="401"/>
      <c r="S242" s="401"/>
    </row>
    <row r="243" spans="1:19" s="396" customFormat="1" ht="15.75" customHeight="1">
      <c r="A243" s="401"/>
      <c r="B243" s="401"/>
      <c r="C243" s="401"/>
      <c r="D243" s="401"/>
      <c r="E243" s="401"/>
      <c r="F243" s="401"/>
      <c r="G243" s="401"/>
      <c r="H243" s="401"/>
      <c r="I243" s="401"/>
      <c r="J243" s="401"/>
      <c r="K243" s="401"/>
      <c r="L243" s="401"/>
      <c r="M243" s="401"/>
      <c r="N243" s="401"/>
      <c r="O243" s="401"/>
      <c r="P243" s="401"/>
      <c r="Q243" s="401"/>
      <c r="R243" s="401"/>
      <c r="S243" s="401"/>
    </row>
    <row r="244" spans="1:19" s="396" customFormat="1" ht="15.75" customHeight="1">
      <c r="A244" s="401"/>
      <c r="B244" s="401"/>
      <c r="C244" s="401"/>
      <c r="D244" s="401"/>
      <c r="E244" s="401"/>
      <c r="F244" s="401"/>
      <c r="G244" s="401"/>
      <c r="H244" s="401"/>
      <c r="I244" s="401"/>
      <c r="J244" s="401"/>
      <c r="K244" s="401"/>
      <c r="L244" s="401"/>
      <c r="M244" s="401"/>
      <c r="N244" s="401"/>
      <c r="O244" s="401"/>
      <c r="P244" s="401"/>
      <c r="Q244" s="401"/>
      <c r="R244" s="401"/>
      <c r="S244" s="401"/>
    </row>
    <row r="245" spans="1:19" s="396" customFormat="1" ht="15.75" customHeight="1">
      <c r="A245" s="401"/>
      <c r="B245" s="401"/>
      <c r="C245" s="401"/>
      <c r="D245" s="401"/>
      <c r="E245" s="401"/>
      <c r="F245" s="401"/>
      <c r="G245" s="401"/>
      <c r="H245" s="401"/>
      <c r="I245" s="401"/>
      <c r="J245" s="401"/>
      <c r="K245" s="401"/>
      <c r="L245" s="401"/>
      <c r="M245" s="401"/>
      <c r="N245" s="401"/>
      <c r="O245" s="401"/>
      <c r="P245" s="401"/>
      <c r="Q245" s="401"/>
      <c r="R245" s="401"/>
      <c r="S245" s="401"/>
    </row>
    <row r="246" spans="1:19" s="396" customFormat="1" ht="15.75" customHeight="1">
      <c r="A246" s="401"/>
      <c r="B246" s="401"/>
      <c r="C246" s="401"/>
      <c r="D246" s="401"/>
      <c r="E246" s="401"/>
      <c r="F246" s="401"/>
      <c r="G246" s="401"/>
      <c r="H246" s="401"/>
      <c r="I246" s="401"/>
      <c r="J246" s="401"/>
      <c r="K246" s="401"/>
      <c r="L246" s="401"/>
      <c r="M246" s="401"/>
      <c r="N246" s="401"/>
      <c r="O246" s="401"/>
      <c r="P246" s="401"/>
      <c r="Q246" s="401"/>
      <c r="R246" s="401"/>
      <c r="S246" s="401"/>
    </row>
    <row r="247" spans="1:19" s="396" customFormat="1" ht="15.75" customHeight="1">
      <c r="A247" s="401"/>
      <c r="B247" s="401"/>
      <c r="C247" s="401"/>
      <c r="D247" s="401"/>
      <c r="E247" s="401"/>
      <c r="F247" s="401"/>
      <c r="G247" s="401"/>
      <c r="H247" s="401"/>
      <c r="I247" s="401"/>
      <c r="J247" s="401"/>
      <c r="K247" s="401"/>
      <c r="L247" s="401"/>
      <c r="M247" s="401"/>
      <c r="N247" s="401"/>
      <c r="O247" s="401"/>
      <c r="P247" s="401"/>
      <c r="Q247" s="401"/>
      <c r="R247" s="401"/>
      <c r="S247" s="401"/>
    </row>
    <row r="248" spans="1:19" s="396" customFormat="1" ht="15.75" customHeight="1">
      <c r="A248" s="401"/>
      <c r="B248" s="401"/>
      <c r="C248" s="401"/>
      <c r="D248" s="401"/>
      <c r="E248" s="401"/>
      <c r="F248" s="401"/>
      <c r="G248" s="401"/>
      <c r="H248" s="401"/>
      <c r="I248" s="401"/>
      <c r="J248" s="401"/>
      <c r="K248" s="401"/>
      <c r="L248" s="401"/>
      <c r="M248" s="401"/>
      <c r="N248" s="401"/>
      <c r="O248" s="401"/>
      <c r="P248" s="401"/>
      <c r="Q248" s="401"/>
      <c r="R248" s="401"/>
      <c r="S248" s="401"/>
    </row>
    <row r="249" spans="1:19" s="396" customFormat="1" ht="15.75" customHeight="1">
      <c r="A249" s="401"/>
      <c r="B249" s="401"/>
      <c r="C249" s="401"/>
      <c r="D249" s="401"/>
      <c r="E249" s="401"/>
      <c r="F249" s="401"/>
      <c r="G249" s="401"/>
      <c r="H249" s="401"/>
      <c r="I249" s="401"/>
      <c r="J249" s="401"/>
      <c r="K249" s="401"/>
      <c r="L249" s="401"/>
      <c r="M249" s="401"/>
      <c r="N249" s="401"/>
      <c r="O249" s="401"/>
      <c r="P249" s="401"/>
      <c r="Q249" s="401"/>
      <c r="R249" s="401"/>
      <c r="S249" s="401"/>
    </row>
    <row r="250" spans="1:19" s="396" customFormat="1" ht="15.75" customHeight="1">
      <c r="A250" s="401"/>
      <c r="B250" s="401"/>
      <c r="C250" s="401"/>
      <c r="D250" s="401"/>
      <c r="E250" s="401"/>
      <c r="F250" s="401"/>
      <c r="G250" s="401"/>
      <c r="H250" s="401"/>
      <c r="I250" s="401"/>
      <c r="J250" s="401"/>
      <c r="K250" s="401"/>
      <c r="L250" s="401"/>
      <c r="M250" s="401"/>
      <c r="N250" s="401"/>
      <c r="O250" s="401"/>
      <c r="P250" s="401"/>
      <c r="Q250" s="401"/>
      <c r="R250" s="401"/>
      <c r="S250" s="401"/>
    </row>
    <row r="251" spans="1:19" s="396" customFormat="1" ht="15.75" customHeight="1">
      <c r="A251" s="401"/>
      <c r="B251" s="401"/>
      <c r="C251" s="401"/>
      <c r="D251" s="401"/>
      <c r="E251" s="401"/>
      <c r="F251" s="401"/>
      <c r="G251" s="401"/>
      <c r="H251" s="401"/>
      <c r="I251" s="401"/>
      <c r="J251" s="401"/>
      <c r="K251" s="401"/>
      <c r="L251" s="401"/>
      <c r="M251" s="401"/>
      <c r="N251" s="401"/>
      <c r="O251" s="401"/>
      <c r="P251" s="401"/>
      <c r="Q251" s="401"/>
      <c r="R251" s="401"/>
      <c r="S251" s="401"/>
    </row>
    <row r="252" spans="1:19" s="396" customFormat="1" ht="15.75" customHeight="1">
      <c r="A252" s="401"/>
      <c r="B252" s="401"/>
      <c r="C252" s="401"/>
      <c r="D252" s="401"/>
      <c r="E252" s="401"/>
      <c r="F252" s="401"/>
      <c r="G252" s="401"/>
      <c r="H252" s="401"/>
      <c r="I252" s="401"/>
      <c r="J252" s="401"/>
      <c r="K252" s="401"/>
      <c r="L252" s="401"/>
      <c r="M252" s="401"/>
      <c r="N252" s="401"/>
      <c r="O252" s="401"/>
      <c r="P252" s="401"/>
      <c r="Q252" s="401"/>
      <c r="R252" s="401"/>
      <c r="S252" s="401"/>
    </row>
    <row r="253" spans="1:19" s="396" customFormat="1" ht="15.75" customHeight="1">
      <c r="A253" s="401"/>
      <c r="B253" s="401"/>
      <c r="C253" s="401"/>
      <c r="D253" s="401"/>
      <c r="E253" s="401"/>
      <c r="F253" s="401"/>
      <c r="G253" s="401"/>
      <c r="H253" s="401"/>
      <c r="I253" s="401"/>
      <c r="J253" s="401"/>
      <c r="K253" s="401"/>
      <c r="L253" s="401"/>
      <c r="M253" s="401"/>
      <c r="N253" s="401"/>
      <c r="O253" s="401"/>
      <c r="P253" s="401"/>
      <c r="Q253" s="401"/>
      <c r="R253" s="401"/>
      <c r="S253" s="401"/>
    </row>
    <row r="254" spans="1:19" s="396" customFormat="1" ht="15.75" customHeight="1">
      <c r="A254" s="401"/>
      <c r="B254" s="401"/>
      <c r="C254" s="401"/>
      <c r="D254" s="401"/>
      <c r="E254" s="401"/>
      <c r="F254" s="401"/>
      <c r="G254" s="401"/>
      <c r="H254" s="401"/>
      <c r="I254" s="401"/>
      <c r="J254" s="401"/>
      <c r="K254" s="401"/>
      <c r="L254" s="401"/>
      <c r="M254" s="401"/>
      <c r="N254" s="401"/>
      <c r="O254" s="401"/>
      <c r="P254" s="401"/>
      <c r="Q254" s="401"/>
      <c r="R254" s="401"/>
      <c r="S254" s="401"/>
    </row>
    <row r="255" spans="1:19" s="396" customFormat="1" ht="15.75" customHeight="1">
      <c r="A255" s="401"/>
      <c r="B255" s="401"/>
      <c r="C255" s="401"/>
      <c r="D255" s="401"/>
      <c r="E255" s="401"/>
      <c r="F255" s="401"/>
      <c r="G255" s="401"/>
      <c r="H255" s="401"/>
      <c r="I255" s="401"/>
      <c r="J255" s="401"/>
      <c r="K255" s="401"/>
      <c r="L255" s="401"/>
      <c r="M255" s="401"/>
      <c r="N255" s="401"/>
      <c r="O255" s="401"/>
      <c r="P255" s="401"/>
      <c r="Q255" s="401"/>
      <c r="R255" s="401"/>
      <c r="S255" s="401"/>
    </row>
    <row r="256" spans="1:19" s="396" customFormat="1" ht="15.75" customHeight="1">
      <c r="A256" s="401"/>
      <c r="B256" s="401"/>
      <c r="C256" s="401"/>
      <c r="D256" s="401"/>
      <c r="E256" s="401"/>
      <c r="F256" s="401"/>
      <c r="G256" s="401"/>
      <c r="H256" s="401"/>
      <c r="I256" s="401"/>
      <c r="J256" s="401"/>
      <c r="K256" s="401"/>
      <c r="L256" s="401"/>
      <c r="M256" s="401"/>
      <c r="N256" s="401"/>
      <c r="O256" s="401"/>
      <c r="P256" s="401"/>
      <c r="Q256" s="401"/>
      <c r="R256" s="401"/>
      <c r="S256" s="401"/>
    </row>
    <row r="257" spans="1:19" s="396" customFormat="1" ht="15.75" customHeight="1">
      <c r="A257" s="401"/>
      <c r="B257" s="401"/>
      <c r="C257" s="401"/>
      <c r="D257" s="401"/>
      <c r="E257" s="401"/>
      <c r="F257" s="401"/>
      <c r="G257" s="401"/>
      <c r="H257" s="401"/>
      <c r="I257" s="401"/>
      <c r="J257" s="401"/>
      <c r="K257" s="401"/>
      <c r="L257" s="401"/>
      <c r="M257" s="401"/>
      <c r="N257" s="401"/>
      <c r="O257" s="401"/>
      <c r="P257" s="401"/>
      <c r="Q257" s="401"/>
      <c r="R257" s="401"/>
      <c r="S257" s="401"/>
    </row>
    <row r="258" spans="1:19" s="396" customFormat="1" ht="15.75" customHeight="1">
      <c r="A258" s="401"/>
      <c r="B258" s="401"/>
      <c r="C258" s="401"/>
      <c r="D258" s="401"/>
      <c r="E258" s="401"/>
      <c r="F258" s="401"/>
      <c r="G258" s="401"/>
      <c r="H258" s="401"/>
      <c r="I258" s="401"/>
      <c r="J258" s="401"/>
      <c r="K258" s="401"/>
      <c r="L258" s="401"/>
      <c r="M258" s="401"/>
      <c r="N258" s="401"/>
      <c r="O258" s="401"/>
      <c r="P258" s="401"/>
      <c r="Q258" s="401"/>
      <c r="R258" s="401"/>
      <c r="S258" s="401"/>
    </row>
    <row r="259" spans="1:19" s="396" customFormat="1" ht="15.75" customHeight="1">
      <c r="A259" s="401"/>
      <c r="B259" s="401"/>
      <c r="C259" s="401"/>
      <c r="D259" s="401"/>
      <c r="E259" s="401"/>
      <c r="F259" s="401"/>
      <c r="G259" s="401"/>
      <c r="H259" s="401"/>
      <c r="I259" s="401"/>
      <c r="J259" s="401"/>
      <c r="K259" s="401"/>
      <c r="L259" s="401"/>
      <c r="M259" s="401"/>
      <c r="N259" s="401"/>
      <c r="O259" s="401"/>
      <c r="P259" s="401"/>
      <c r="Q259" s="401"/>
      <c r="R259" s="401"/>
      <c r="S259" s="401"/>
    </row>
    <row r="260" spans="1:19" s="396" customFormat="1" ht="15.75" customHeight="1">
      <c r="A260" s="401"/>
      <c r="B260" s="401"/>
      <c r="C260" s="401"/>
      <c r="D260" s="401"/>
      <c r="E260" s="401"/>
      <c r="F260" s="401"/>
      <c r="G260" s="401"/>
      <c r="H260" s="401"/>
      <c r="I260" s="401"/>
      <c r="J260" s="401"/>
      <c r="K260" s="401"/>
      <c r="L260" s="401"/>
      <c r="M260" s="401"/>
      <c r="N260" s="401"/>
      <c r="O260" s="401"/>
      <c r="P260" s="401"/>
      <c r="Q260" s="401"/>
      <c r="R260" s="401"/>
      <c r="S260" s="401"/>
    </row>
    <row r="261" spans="1:19" s="396" customFormat="1" ht="15.75" customHeight="1">
      <c r="A261" s="401"/>
      <c r="B261" s="401"/>
      <c r="C261" s="401"/>
      <c r="D261" s="401"/>
      <c r="E261" s="401"/>
      <c r="F261" s="401"/>
      <c r="G261" s="401"/>
      <c r="H261" s="401"/>
      <c r="I261" s="401"/>
      <c r="J261" s="401"/>
      <c r="K261" s="401"/>
      <c r="L261" s="401"/>
      <c r="M261" s="401"/>
      <c r="N261" s="401"/>
      <c r="O261" s="401"/>
      <c r="P261" s="401"/>
      <c r="Q261" s="401"/>
      <c r="R261" s="401"/>
      <c r="S261" s="401"/>
    </row>
    <row r="262" spans="1:19" s="396" customFormat="1" ht="15.75" customHeight="1">
      <c r="A262" s="401"/>
      <c r="B262" s="401"/>
      <c r="C262" s="401"/>
      <c r="D262" s="401"/>
      <c r="E262" s="401"/>
      <c r="F262" s="401"/>
      <c r="G262" s="401"/>
      <c r="H262" s="401"/>
      <c r="I262" s="401"/>
      <c r="J262" s="401"/>
      <c r="K262" s="401"/>
      <c r="L262" s="401"/>
      <c r="M262" s="401"/>
      <c r="N262" s="401"/>
      <c r="O262" s="401"/>
      <c r="P262" s="401"/>
      <c r="Q262" s="401"/>
      <c r="R262" s="401"/>
      <c r="S262" s="401"/>
    </row>
    <row r="263" spans="1:19" s="396" customFormat="1" ht="15.75" customHeight="1">
      <c r="A263" s="401"/>
      <c r="B263" s="401"/>
      <c r="C263" s="401"/>
      <c r="D263" s="401"/>
      <c r="E263" s="401"/>
      <c r="F263" s="401"/>
      <c r="G263" s="401"/>
      <c r="H263" s="401"/>
      <c r="I263" s="401"/>
      <c r="J263" s="401"/>
      <c r="K263" s="401"/>
      <c r="L263" s="401"/>
      <c r="M263" s="401"/>
      <c r="N263" s="401"/>
      <c r="O263" s="401"/>
      <c r="P263" s="401"/>
      <c r="Q263" s="401"/>
      <c r="R263" s="401"/>
      <c r="S263" s="401"/>
    </row>
    <row r="264" spans="1:19" s="396" customFormat="1" ht="15.75" customHeight="1">
      <c r="A264" s="401"/>
      <c r="B264" s="401"/>
      <c r="C264" s="401"/>
      <c r="D264" s="401"/>
      <c r="E264" s="401"/>
      <c r="F264" s="401"/>
      <c r="G264" s="401"/>
      <c r="H264" s="401"/>
      <c r="I264" s="401"/>
      <c r="J264" s="401"/>
      <c r="K264" s="401"/>
      <c r="L264" s="401"/>
      <c r="M264" s="401"/>
      <c r="N264" s="401"/>
      <c r="O264" s="401"/>
      <c r="P264" s="401"/>
      <c r="Q264" s="401"/>
      <c r="R264" s="401"/>
      <c r="S264" s="401"/>
    </row>
    <row r="265" spans="1:19" s="396" customFormat="1" ht="15.75" customHeight="1">
      <c r="A265" s="401"/>
      <c r="B265" s="401"/>
      <c r="C265" s="401"/>
      <c r="D265" s="401"/>
      <c r="E265" s="401"/>
      <c r="F265" s="401"/>
      <c r="G265" s="401"/>
      <c r="H265" s="401"/>
      <c r="I265" s="401"/>
      <c r="J265" s="401"/>
      <c r="K265" s="401"/>
      <c r="L265" s="401"/>
      <c r="M265" s="401"/>
      <c r="N265" s="401"/>
      <c r="O265" s="401"/>
      <c r="P265" s="401"/>
      <c r="Q265" s="401"/>
      <c r="R265" s="401"/>
      <c r="S265" s="401"/>
    </row>
    <row r="266" spans="1:19" s="396" customFormat="1" ht="15.75" customHeight="1">
      <c r="A266" s="401"/>
      <c r="B266" s="401"/>
      <c r="C266" s="401"/>
      <c r="D266" s="401"/>
      <c r="E266" s="401"/>
      <c r="F266" s="401"/>
      <c r="G266" s="401"/>
      <c r="H266" s="401"/>
      <c r="I266" s="401"/>
      <c r="J266" s="401"/>
      <c r="K266" s="401"/>
      <c r="L266" s="401"/>
      <c r="M266" s="401"/>
      <c r="N266" s="401"/>
      <c r="O266" s="401"/>
      <c r="P266" s="401"/>
      <c r="Q266" s="401"/>
      <c r="R266" s="401"/>
      <c r="S266" s="401"/>
    </row>
    <row r="267" spans="1:19" s="396" customFormat="1" ht="15.75" customHeight="1">
      <c r="A267" s="401"/>
      <c r="B267" s="401"/>
      <c r="C267" s="401"/>
      <c r="D267" s="401"/>
      <c r="E267" s="401"/>
      <c r="F267" s="401"/>
      <c r="G267" s="401"/>
      <c r="H267" s="401"/>
      <c r="I267" s="401"/>
      <c r="J267" s="401"/>
      <c r="K267" s="401"/>
      <c r="L267" s="401"/>
      <c r="M267" s="401"/>
      <c r="N267" s="401"/>
      <c r="O267" s="401"/>
      <c r="P267" s="401"/>
      <c r="Q267" s="401"/>
      <c r="R267" s="401"/>
      <c r="S267" s="401"/>
    </row>
    <row r="268" spans="1:19" s="396" customFormat="1" ht="15.75" customHeight="1">
      <c r="A268" s="401"/>
      <c r="B268" s="401"/>
      <c r="C268" s="401"/>
      <c r="D268" s="401"/>
      <c r="E268" s="401"/>
      <c r="F268" s="401"/>
      <c r="G268" s="401"/>
      <c r="H268" s="401"/>
      <c r="I268" s="401"/>
      <c r="J268" s="401"/>
      <c r="K268" s="401"/>
      <c r="L268" s="401"/>
      <c r="M268" s="401"/>
      <c r="N268" s="401"/>
      <c r="O268" s="401"/>
      <c r="P268" s="401"/>
      <c r="Q268" s="401"/>
      <c r="R268" s="401"/>
      <c r="S268" s="401"/>
    </row>
    <row r="269" spans="1:19" s="396" customFormat="1" ht="15.75" customHeight="1">
      <c r="A269" s="401"/>
      <c r="B269" s="401"/>
      <c r="C269" s="401"/>
      <c r="D269" s="401"/>
      <c r="E269" s="401"/>
      <c r="F269" s="401"/>
      <c r="G269" s="401"/>
      <c r="H269" s="401"/>
      <c r="I269" s="401"/>
      <c r="J269" s="401"/>
      <c r="K269" s="401"/>
      <c r="L269" s="401"/>
      <c r="M269" s="401"/>
      <c r="N269" s="401"/>
      <c r="O269" s="401"/>
      <c r="P269" s="401"/>
      <c r="Q269" s="401"/>
      <c r="R269" s="401"/>
      <c r="S269" s="401"/>
    </row>
    <row r="270" spans="1:19" s="396" customFormat="1" ht="15.75" customHeight="1">
      <c r="A270" s="401"/>
      <c r="B270" s="401"/>
      <c r="C270" s="401"/>
      <c r="D270" s="401"/>
      <c r="E270" s="401"/>
      <c r="F270" s="401"/>
      <c r="G270" s="401"/>
      <c r="H270" s="401"/>
      <c r="I270" s="401"/>
      <c r="J270" s="401"/>
      <c r="K270" s="401"/>
      <c r="L270" s="401"/>
      <c r="M270" s="401"/>
      <c r="N270" s="401"/>
      <c r="O270" s="401"/>
      <c r="P270" s="401"/>
      <c r="Q270" s="401"/>
      <c r="R270" s="401"/>
      <c r="S270" s="401"/>
    </row>
    <row r="271" spans="1:19" s="396" customFormat="1" ht="15.75" customHeight="1">
      <c r="A271" s="401"/>
      <c r="B271" s="401"/>
      <c r="C271" s="401"/>
      <c r="D271" s="401"/>
      <c r="E271" s="401"/>
      <c r="F271" s="401"/>
      <c r="G271" s="401"/>
      <c r="H271" s="401"/>
      <c r="I271" s="401"/>
      <c r="J271" s="401"/>
      <c r="K271" s="401"/>
      <c r="L271" s="401"/>
      <c r="M271" s="401"/>
      <c r="N271" s="401"/>
      <c r="O271" s="401"/>
      <c r="P271" s="401"/>
      <c r="Q271" s="401"/>
      <c r="R271" s="401"/>
      <c r="S271" s="401"/>
    </row>
    <row r="272" spans="1:19" s="396" customFormat="1" ht="15.75" customHeight="1">
      <c r="A272" s="401"/>
      <c r="B272" s="401"/>
      <c r="C272" s="401"/>
      <c r="D272" s="401"/>
      <c r="E272" s="401"/>
      <c r="F272" s="401"/>
      <c r="G272" s="401"/>
      <c r="H272" s="401"/>
      <c r="I272" s="401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</row>
    <row r="273" spans="1:19" s="396" customFormat="1" ht="15.75" customHeight="1">
      <c r="A273" s="401"/>
      <c r="B273" s="401"/>
      <c r="C273" s="401"/>
      <c r="D273" s="401"/>
      <c r="E273" s="401"/>
      <c r="F273" s="401"/>
      <c r="G273" s="401"/>
      <c r="H273" s="401"/>
      <c r="I273" s="401"/>
      <c r="J273" s="401"/>
      <c r="K273" s="401"/>
      <c r="L273" s="401"/>
      <c r="M273" s="401"/>
      <c r="N273" s="401"/>
      <c r="O273" s="401"/>
      <c r="P273" s="401"/>
      <c r="Q273" s="401"/>
      <c r="R273" s="401"/>
      <c r="S273" s="401"/>
    </row>
    <row r="274" spans="1:19" s="396" customFormat="1" ht="15.75" customHeight="1">
      <c r="A274" s="401"/>
      <c r="B274" s="401"/>
      <c r="C274" s="401"/>
      <c r="D274" s="401"/>
      <c r="E274" s="401"/>
      <c r="F274" s="401"/>
      <c r="G274" s="401"/>
      <c r="H274" s="401"/>
      <c r="I274" s="401"/>
      <c r="J274" s="401"/>
      <c r="K274" s="401"/>
      <c r="L274" s="401"/>
      <c r="M274" s="401"/>
      <c r="N274" s="401"/>
      <c r="O274" s="401"/>
      <c r="P274" s="401"/>
      <c r="Q274" s="401"/>
      <c r="R274" s="401"/>
      <c r="S274" s="401"/>
    </row>
    <row r="275" spans="1:19" s="396" customFormat="1" ht="15.75" customHeight="1">
      <c r="A275" s="401"/>
      <c r="B275" s="401"/>
      <c r="C275" s="401"/>
      <c r="D275" s="401"/>
      <c r="E275" s="401"/>
      <c r="F275" s="401"/>
      <c r="G275" s="401"/>
      <c r="H275" s="401"/>
      <c r="I275" s="401"/>
      <c r="J275" s="401"/>
      <c r="K275" s="401"/>
      <c r="L275" s="401"/>
      <c r="M275" s="401"/>
      <c r="N275" s="401"/>
      <c r="O275" s="401"/>
      <c r="P275" s="401"/>
      <c r="Q275" s="401"/>
      <c r="R275" s="401"/>
      <c r="S275" s="401"/>
    </row>
    <row r="276" spans="1:19" s="396" customFormat="1" ht="15.75" customHeight="1">
      <c r="A276" s="401"/>
      <c r="B276" s="401"/>
      <c r="C276" s="401"/>
      <c r="D276" s="401"/>
      <c r="E276" s="401"/>
      <c r="F276" s="401"/>
      <c r="G276" s="401"/>
      <c r="H276" s="401"/>
      <c r="I276" s="401"/>
      <c r="J276" s="401"/>
      <c r="K276" s="401"/>
      <c r="L276" s="401"/>
      <c r="M276" s="401"/>
      <c r="N276" s="401"/>
      <c r="O276" s="401"/>
      <c r="P276" s="401"/>
      <c r="Q276" s="401"/>
      <c r="R276" s="401"/>
      <c r="S276" s="401"/>
    </row>
    <row r="277" spans="1:19" s="396" customFormat="1" ht="15.75" customHeight="1">
      <c r="A277" s="401"/>
      <c r="B277" s="401"/>
      <c r="C277" s="401"/>
      <c r="D277" s="401"/>
      <c r="E277" s="401"/>
      <c r="F277" s="401"/>
      <c r="G277" s="401"/>
      <c r="H277" s="401"/>
      <c r="I277" s="401"/>
      <c r="J277" s="401"/>
      <c r="K277" s="401"/>
      <c r="L277" s="401"/>
      <c r="M277" s="401"/>
      <c r="N277" s="401"/>
      <c r="O277" s="401"/>
      <c r="P277" s="401"/>
      <c r="Q277" s="401"/>
      <c r="R277" s="401"/>
      <c r="S277" s="401"/>
    </row>
    <row r="278" spans="1:19" s="396" customFormat="1" ht="15.75" customHeight="1">
      <c r="A278" s="401"/>
      <c r="B278" s="401"/>
      <c r="C278" s="401"/>
      <c r="D278" s="401"/>
      <c r="E278" s="401"/>
      <c r="F278" s="401"/>
      <c r="G278" s="401"/>
      <c r="H278" s="401"/>
      <c r="I278" s="401"/>
      <c r="J278" s="401"/>
      <c r="K278" s="401"/>
      <c r="L278" s="401"/>
      <c r="M278" s="401"/>
      <c r="N278" s="401"/>
      <c r="O278" s="401"/>
      <c r="P278" s="401"/>
      <c r="Q278" s="401"/>
      <c r="R278" s="401"/>
      <c r="S278" s="401"/>
    </row>
    <row r="279" spans="1:19" s="396" customFormat="1" ht="15.75" customHeight="1">
      <c r="A279" s="401"/>
      <c r="B279" s="401"/>
      <c r="C279" s="401"/>
      <c r="D279" s="401"/>
      <c r="E279" s="401"/>
      <c r="F279" s="401"/>
      <c r="G279" s="401"/>
      <c r="H279" s="401"/>
      <c r="I279" s="401"/>
      <c r="J279" s="401"/>
      <c r="K279" s="401"/>
      <c r="L279" s="401"/>
      <c r="M279" s="401"/>
      <c r="N279" s="401"/>
      <c r="O279" s="401"/>
      <c r="P279" s="401"/>
      <c r="Q279" s="401"/>
      <c r="R279" s="401"/>
      <c r="S279" s="401"/>
    </row>
    <row r="280" spans="1:19" s="396" customFormat="1" ht="15.75" customHeight="1">
      <c r="A280" s="401"/>
      <c r="B280" s="401"/>
      <c r="C280" s="401"/>
      <c r="D280" s="401"/>
      <c r="E280" s="401"/>
      <c r="F280" s="401"/>
      <c r="G280" s="401"/>
      <c r="H280" s="401"/>
      <c r="I280" s="401"/>
      <c r="J280" s="401"/>
      <c r="K280" s="401"/>
      <c r="L280" s="401"/>
      <c r="M280" s="401"/>
      <c r="N280" s="401"/>
      <c r="O280" s="401"/>
      <c r="P280" s="401"/>
      <c r="Q280" s="401"/>
      <c r="R280" s="401"/>
      <c r="S280" s="401"/>
    </row>
    <row r="281" spans="1:19" s="396" customFormat="1" ht="15.75" customHeight="1">
      <c r="A281" s="401"/>
      <c r="B281" s="401"/>
      <c r="C281" s="401"/>
      <c r="D281" s="401"/>
      <c r="E281" s="401"/>
      <c r="F281" s="401"/>
      <c r="G281" s="401"/>
      <c r="H281" s="401"/>
      <c r="I281" s="401"/>
      <c r="J281" s="401"/>
      <c r="K281" s="401"/>
      <c r="L281" s="401"/>
      <c r="M281" s="401"/>
      <c r="N281" s="401"/>
      <c r="O281" s="401"/>
      <c r="P281" s="401"/>
      <c r="Q281" s="401"/>
      <c r="R281" s="401"/>
      <c r="S281" s="401"/>
    </row>
    <row r="282" spans="1:19" s="396" customFormat="1" ht="15.75" customHeight="1">
      <c r="A282" s="401"/>
      <c r="B282" s="401"/>
      <c r="C282" s="401"/>
      <c r="D282" s="401"/>
      <c r="E282" s="401"/>
      <c r="F282" s="401"/>
      <c r="G282" s="401"/>
      <c r="H282" s="401"/>
      <c r="I282" s="401"/>
      <c r="J282" s="401"/>
      <c r="K282" s="401"/>
      <c r="L282" s="401"/>
      <c r="M282" s="401"/>
      <c r="N282" s="401"/>
      <c r="O282" s="401"/>
      <c r="P282" s="401"/>
      <c r="Q282" s="401"/>
      <c r="R282" s="401"/>
      <c r="S282" s="401"/>
    </row>
    <row r="283" spans="1:19" s="396" customFormat="1" ht="15.75" customHeight="1">
      <c r="A283" s="401"/>
      <c r="B283" s="401"/>
      <c r="C283" s="401"/>
      <c r="D283" s="401"/>
      <c r="E283" s="401"/>
      <c r="F283" s="401"/>
      <c r="G283" s="401"/>
      <c r="H283" s="401"/>
      <c r="I283" s="401"/>
      <c r="J283" s="401"/>
      <c r="K283" s="401"/>
      <c r="L283" s="401"/>
      <c r="M283" s="401"/>
      <c r="N283" s="401"/>
      <c r="O283" s="401"/>
      <c r="P283" s="401"/>
      <c r="Q283" s="401"/>
      <c r="R283" s="401"/>
      <c r="S283" s="401"/>
    </row>
    <row r="284" spans="1:19" s="396" customFormat="1" ht="15.75" customHeight="1">
      <c r="A284" s="401"/>
      <c r="B284" s="401"/>
      <c r="C284" s="401"/>
      <c r="D284" s="401"/>
      <c r="E284" s="401"/>
      <c r="F284" s="401"/>
      <c r="G284" s="401"/>
      <c r="H284" s="401"/>
      <c r="I284" s="401"/>
      <c r="J284" s="401"/>
      <c r="K284" s="401"/>
      <c r="L284" s="401"/>
      <c r="M284" s="401"/>
      <c r="N284" s="401"/>
      <c r="O284" s="401"/>
      <c r="P284" s="401"/>
      <c r="Q284" s="401"/>
      <c r="R284" s="401"/>
      <c r="S284" s="401"/>
    </row>
    <row r="285" spans="1:19" s="396" customFormat="1" ht="15.75" customHeight="1">
      <c r="A285" s="401"/>
      <c r="B285" s="401"/>
      <c r="C285" s="401"/>
      <c r="D285" s="401"/>
      <c r="E285" s="401"/>
      <c r="F285" s="401"/>
      <c r="G285" s="401"/>
      <c r="H285" s="401"/>
      <c r="I285" s="401"/>
      <c r="J285" s="401"/>
      <c r="K285" s="401"/>
      <c r="L285" s="401"/>
      <c r="M285" s="401"/>
      <c r="N285" s="401"/>
      <c r="O285" s="401"/>
      <c r="P285" s="401"/>
      <c r="Q285" s="401"/>
      <c r="R285" s="401"/>
      <c r="S285" s="401"/>
    </row>
    <row r="286" spans="1:19" s="396" customFormat="1" ht="15.75" customHeight="1">
      <c r="A286" s="401"/>
      <c r="B286" s="401"/>
      <c r="C286" s="401"/>
      <c r="D286" s="401"/>
      <c r="E286" s="401"/>
      <c r="F286" s="401"/>
      <c r="G286" s="401"/>
      <c r="H286" s="401"/>
      <c r="I286" s="401"/>
      <c r="J286" s="401"/>
      <c r="K286" s="401"/>
      <c r="L286" s="401"/>
      <c r="M286" s="401"/>
      <c r="N286" s="401"/>
      <c r="O286" s="401"/>
      <c r="P286" s="401"/>
      <c r="Q286" s="401"/>
      <c r="R286" s="401"/>
      <c r="S286" s="401"/>
    </row>
    <row r="287" spans="1:19" s="396" customFormat="1" ht="15.75" customHeight="1">
      <c r="A287" s="401"/>
      <c r="B287" s="401"/>
      <c r="C287" s="401"/>
      <c r="D287" s="401"/>
      <c r="E287" s="401"/>
      <c r="F287" s="401"/>
      <c r="G287" s="401"/>
      <c r="H287" s="401"/>
      <c r="I287" s="401"/>
      <c r="J287" s="401"/>
      <c r="K287" s="401"/>
      <c r="L287" s="401"/>
      <c r="M287" s="401"/>
      <c r="N287" s="401"/>
      <c r="O287" s="401"/>
      <c r="P287" s="401"/>
      <c r="Q287" s="401"/>
      <c r="R287" s="401"/>
      <c r="S287" s="401"/>
    </row>
    <row r="288" spans="1:19" s="396" customFormat="1" ht="15.75" customHeight="1">
      <c r="A288" s="401"/>
      <c r="B288" s="401"/>
      <c r="C288" s="401"/>
      <c r="D288" s="401"/>
      <c r="E288" s="401"/>
      <c r="F288" s="401"/>
      <c r="G288" s="401"/>
      <c r="H288" s="401"/>
      <c r="I288" s="401"/>
      <c r="J288" s="401"/>
      <c r="K288" s="401"/>
      <c r="L288" s="401"/>
      <c r="M288" s="401"/>
      <c r="N288" s="401"/>
      <c r="O288" s="401"/>
      <c r="P288" s="401"/>
      <c r="Q288" s="401"/>
      <c r="R288" s="401"/>
      <c r="S288" s="401"/>
    </row>
    <row r="289" spans="1:19" s="396" customFormat="1" ht="15.75" customHeight="1">
      <c r="A289" s="401"/>
      <c r="B289" s="401"/>
      <c r="C289" s="401"/>
      <c r="D289" s="401"/>
      <c r="E289" s="401"/>
      <c r="F289" s="401"/>
      <c r="G289" s="401"/>
      <c r="H289" s="401"/>
      <c r="I289" s="401"/>
      <c r="J289" s="401"/>
      <c r="K289" s="401"/>
      <c r="L289" s="401"/>
      <c r="M289" s="401"/>
      <c r="N289" s="401"/>
      <c r="O289" s="401"/>
      <c r="P289" s="401"/>
      <c r="Q289" s="401"/>
      <c r="R289" s="401"/>
      <c r="S289" s="401"/>
    </row>
    <row r="290" spans="1:19" s="396" customFormat="1" ht="15.75" customHeight="1">
      <c r="A290" s="401"/>
      <c r="B290" s="401"/>
      <c r="C290" s="401"/>
      <c r="D290" s="401"/>
      <c r="E290" s="401"/>
      <c r="F290" s="401"/>
      <c r="G290" s="401"/>
      <c r="H290" s="401"/>
      <c r="I290" s="401"/>
      <c r="J290" s="401"/>
      <c r="K290" s="401"/>
      <c r="L290" s="401"/>
      <c r="M290" s="401"/>
      <c r="N290" s="401"/>
      <c r="O290" s="401"/>
      <c r="P290" s="401"/>
      <c r="Q290" s="401"/>
      <c r="R290" s="401"/>
      <c r="S290" s="401"/>
    </row>
    <row r="291" spans="1:19" s="396" customFormat="1" ht="15.75" customHeight="1">
      <c r="A291" s="401"/>
      <c r="B291" s="401"/>
      <c r="C291" s="401"/>
      <c r="D291" s="401"/>
      <c r="E291" s="401"/>
      <c r="F291" s="401"/>
      <c r="G291" s="401"/>
      <c r="H291" s="401"/>
      <c r="I291" s="401"/>
      <c r="J291" s="401"/>
      <c r="K291" s="401"/>
      <c r="L291" s="401"/>
      <c r="M291" s="401"/>
      <c r="N291" s="401"/>
      <c r="O291" s="401"/>
      <c r="P291" s="401"/>
      <c r="Q291" s="401"/>
      <c r="R291" s="401"/>
      <c r="S291" s="401"/>
    </row>
    <row r="292" spans="1:19" s="396" customFormat="1" ht="15.75" customHeight="1">
      <c r="A292" s="401"/>
      <c r="B292" s="401"/>
      <c r="C292" s="401"/>
      <c r="D292" s="401"/>
      <c r="E292" s="401"/>
      <c r="F292" s="401"/>
      <c r="G292" s="401"/>
      <c r="H292" s="401"/>
      <c r="I292" s="401"/>
      <c r="J292" s="401"/>
      <c r="K292" s="401"/>
      <c r="L292" s="401"/>
      <c r="M292" s="401"/>
      <c r="N292" s="401"/>
      <c r="O292" s="401"/>
      <c r="P292" s="401"/>
      <c r="Q292" s="401"/>
      <c r="R292" s="401"/>
      <c r="S292" s="401"/>
    </row>
    <row r="293" spans="1:19" s="396" customFormat="1" ht="15.75" customHeight="1">
      <c r="A293" s="401"/>
      <c r="B293" s="401"/>
      <c r="C293" s="401"/>
      <c r="D293" s="401"/>
      <c r="E293" s="401"/>
      <c r="F293" s="401"/>
      <c r="G293" s="401"/>
      <c r="H293" s="401"/>
      <c r="I293" s="401"/>
      <c r="J293" s="401"/>
      <c r="K293" s="401"/>
      <c r="L293" s="401"/>
      <c r="M293" s="401"/>
      <c r="N293" s="401"/>
      <c r="O293" s="401"/>
      <c r="P293" s="401"/>
      <c r="Q293" s="401"/>
      <c r="R293" s="401"/>
      <c r="S293" s="401"/>
    </row>
    <row r="294" spans="1:19" s="396" customFormat="1" ht="15.75" customHeight="1">
      <c r="A294" s="401"/>
      <c r="B294" s="401"/>
      <c r="C294" s="401"/>
      <c r="D294" s="401"/>
      <c r="E294" s="401"/>
      <c r="F294" s="401"/>
      <c r="G294" s="401"/>
      <c r="H294" s="401"/>
      <c r="I294" s="401"/>
      <c r="J294" s="401"/>
      <c r="K294" s="401"/>
      <c r="L294" s="401"/>
      <c r="M294" s="401"/>
      <c r="N294" s="401"/>
      <c r="O294" s="401"/>
      <c r="P294" s="401"/>
      <c r="Q294" s="401"/>
      <c r="R294" s="401"/>
      <c r="S294" s="401"/>
    </row>
    <row r="295" spans="1:19" s="396" customFormat="1" ht="15.75" customHeight="1">
      <c r="A295" s="401"/>
      <c r="B295" s="401"/>
      <c r="C295" s="401"/>
      <c r="D295" s="401"/>
      <c r="E295" s="401"/>
      <c r="F295" s="401"/>
      <c r="G295" s="401"/>
      <c r="H295" s="401"/>
      <c r="I295" s="401"/>
      <c r="J295" s="401"/>
      <c r="K295" s="401"/>
      <c r="L295" s="401"/>
      <c r="M295" s="401"/>
      <c r="N295" s="401"/>
      <c r="O295" s="401"/>
      <c r="P295" s="401"/>
      <c r="Q295" s="401"/>
      <c r="R295" s="401"/>
      <c r="S295" s="401"/>
    </row>
    <row r="296" spans="1:19" s="396" customFormat="1" ht="15.75" customHeight="1">
      <c r="A296" s="401"/>
      <c r="B296" s="401"/>
      <c r="C296" s="401"/>
      <c r="D296" s="401"/>
      <c r="E296" s="401"/>
      <c r="F296" s="401"/>
      <c r="G296" s="401"/>
      <c r="H296" s="401"/>
      <c r="I296" s="401"/>
      <c r="J296" s="401"/>
      <c r="K296" s="401"/>
      <c r="L296" s="401"/>
      <c r="M296" s="401"/>
      <c r="N296" s="401"/>
      <c r="O296" s="401"/>
      <c r="P296" s="401"/>
      <c r="Q296" s="401"/>
      <c r="R296" s="401"/>
      <c r="S296" s="401"/>
    </row>
    <row r="297" spans="1:19" s="396" customFormat="1" ht="15.75" customHeight="1">
      <c r="A297" s="401"/>
      <c r="B297" s="401"/>
      <c r="C297" s="401"/>
      <c r="D297" s="401"/>
      <c r="E297" s="401"/>
      <c r="F297" s="401"/>
      <c r="G297" s="401"/>
      <c r="H297" s="401"/>
      <c r="I297" s="401"/>
      <c r="J297" s="401"/>
      <c r="K297" s="401"/>
      <c r="L297" s="401"/>
      <c r="M297" s="401"/>
      <c r="N297" s="401"/>
      <c r="O297" s="401"/>
      <c r="P297" s="401"/>
      <c r="Q297" s="401"/>
      <c r="R297" s="401"/>
      <c r="S297" s="401"/>
    </row>
    <row r="298" spans="1:19" s="396" customFormat="1" ht="15.75" customHeight="1">
      <c r="A298" s="401"/>
      <c r="B298" s="401"/>
      <c r="C298" s="401"/>
      <c r="D298" s="401"/>
      <c r="E298" s="401"/>
      <c r="F298" s="401"/>
      <c r="G298" s="401"/>
      <c r="H298" s="401"/>
      <c r="I298" s="401"/>
      <c r="J298" s="401"/>
      <c r="K298" s="401"/>
      <c r="L298" s="401"/>
      <c r="M298" s="401"/>
      <c r="N298" s="401"/>
      <c r="O298" s="401"/>
      <c r="P298" s="401"/>
      <c r="Q298" s="401"/>
      <c r="R298" s="401"/>
      <c r="S298" s="401"/>
    </row>
    <row r="299" spans="1:19" s="396" customFormat="1" ht="15.75" customHeight="1">
      <c r="A299" s="401"/>
      <c r="B299" s="401"/>
      <c r="C299" s="401"/>
      <c r="D299" s="401"/>
      <c r="E299" s="401"/>
      <c r="F299" s="401"/>
      <c r="G299" s="401"/>
      <c r="H299" s="401"/>
      <c r="I299" s="401"/>
      <c r="J299" s="401"/>
      <c r="K299" s="401"/>
      <c r="L299" s="401"/>
      <c r="M299" s="401"/>
      <c r="N299" s="401"/>
      <c r="O299" s="401"/>
      <c r="P299" s="401"/>
      <c r="Q299" s="401"/>
      <c r="R299" s="401"/>
      <c r="S299" s="401"/>
    </row>
    <row r="300" spans="1:19" s="396" customFormat="1" ht="15.75" customHeight="1">
      <c r="A300" s="401"/>
      <c r="B300" s="401"/>
      <c r="C300" s="401"/>
      <c r="D300" s="401"/>
      <c r="E300" s="401"/>
      <c r="F300" s="401"/>
      <c r="G300" s="401"/>
      <c r="H300" s="401"/>
      <c r="I300" s="401"/>
      <c r="J300" s="401"/>
      <c r="K300" s="401"/>
      <c r="L300" s="401"/>
      <c r="M300" s="401"/>
      <c r="N300" s="401"/>
      <c r="O300" s="401"/>
      <c r="P300" s="401"/>
      <c r="Q300" s="401"/>
      <c r="R300" s="401"/>
      <c r="S300" s="401"/>
    </row>
    <row r="301" spans="1:19" s="396" customFormat="1" ht="15.75" customHeight="1">
      <c r="A301" s="401"/>
      <c r="B301" s="401"/>
      <c r="C301" s="401"/>
      <c r="D301" s="401"/>
      <c r="E301" s="401"/>
      <c r="F301" s="401"/>
      <c r="G301" s="401"/>
      <c r="H301" s="401"/>
      <c r="I301" s="401"/>
      <c r="J301" s="401"/>
      <c r="K301" s="401"/>
      <c r="L301" s="401"/>
      <c r="M301" s="401"/>
      <c r="N301" s="401"/>
      <c r="O301" s="401"/>
      <c r="P301" s="401"/>
      <c r="Q301" s="401"/>
      <c r="R301" s="401"/>
      <c r="S301" s="401"/>
    </row>
    <row r="302" spans="1:19" s="396" customFormat="1" ht="15.75" customHeight="1">
      <c r="A302" s="401"/>
      <c r="B302" s="401"/>
      <c r="C302" s="401"/>
      <c r="D302" s="401"/>
      <c r="E302" s="401"/>
      <c r="F302" s="401"/>
      <c r="G302" s="401"/>
      <c r="H302" s="401"/>
      <c r="I302" s="401"/>
      <c r="J302" s="401"/>
      <c r="K302" s="401"/>
      <c r="L302" s="401"/>
      <c r="M302" s="401"/>
      <c r="N302" s="401"/>
      <c r="O302" s="401"/>
      <c r="P302" s="401"/>
      <c r="Q302" s="401"/>
      <c r="R302" s="401"/>
      <c r="S302" s="401"/>
    </row>
    <row r="303" spans="1:19" s="396" customFormat="1" ht="15.75" customHeight="1">
      <c r="A303" s="401"/>
      <c r="B303" s="401"/>
      <c r="C303" s="401"/>
      <c r="D303" s="401"/>
      <c r="E303" s="401"/>
      <c r="F303" s="401"/>
      <c r="G303" s="401"/>
      <c r="H303" s="401"/>
      <c r="I303" s="401"/>
      <c r="J303" s="401"/>
      <c r="K303" s="401"/>
      <c r="L303" s="401"/>
      <c r="M303" s="401"/>
      <c r="N303" s="401"/>
      <c r="O303" s="401"/>
      <c r="P303" s="401"/>
      <c r="Q303" s="401"/>
      <c r="R303" s="401"/>
      <c r="S303" s="401"/>
    </row>
    <row r="304" spans="1:19" s="396" customFormat="1" ht="15.75" customHeight="1">
      <c r="A304" s="401"/>
      <c r="B304" s="401"/>
      <c r="C304" s="401"/>
      <c r="D304" s="401"/>
      <c r="E304" s="401"/>
      <c r="F304" s="401"/>
      <c r="G304" s="401"/>
      <c r="H304" s="401"/>
      <c r="I304" s="401"/>
      <c r="J304" s="401"/>
      <c r="K304" s="401"/>
      <c r="L304" s="401"/>
      <c r="M304" s="401"/>
      <c r="N304" s="401"/>
      <c r="O304" s="401"/>
      <c r="P304" s="401"/>
      <c r="Q304" s="401"/>
      <c r="R304" s="401"/>
      <c r="S304" s="401"/>
    </row>
    <row r="305" spans="1:19" s="396" customFormat="1" ht="15.75" customHeight="1">
      <c r="A305" s="401"/>
      <c r="B305" s="401"/>
      <c r="C305" s="401"/>
      <c r="D305" s="401"/>
      <c r="E305" s="401"/>
      <c r="F305" s="401"/>
      <c r="G305" s="401"/>
      <c r="H305" s="401"/>
      <c r="I305" s="401"/>
      <c r="J305" s="401"/>
      <c r="K305" s="401"/>
      <c r="L305" s="401"/>
      <c r="M305" s="401"/>
      <c r="N305" s="401"/>
      <c r="O305" s="401"/>
      <c r="P305" s="401"/>
      <c r="Q305" s="401"/>
      <c r="R305" s="401"/>
      <c r="S305" s="401"/>
    </row>
    <row r="306" spans="1:19" s="396" customFormat="1" ht="15.75" customHeight="1">
      <c r="A306" s="401"/>
      <c r="B306" s="401"/>
      <c r="C306" s="401"/>
      <c r="D306" s="401"/>
      <c r="E306" s="401"/>
      <c r="F306" s="401"/>
      <c r="G306" s="401"/>
      <c r="H306" s="401"/>
      <c r="I306" s="401"/>
      <c r="J306" s="401"/>
      <c r="K306" s="401"/>
      <c r="L306" s="401"/>
      <c r="M306" s="401"/>
      <c r="N306" s="401"/>
      <c r="O306" s="401"/>
      <c r="P306" s="401"/>
      <c r="Q306" s="401"/>
      <c r="R306" s="401"/>
      <c r="S306" s="401"/>
    </row>
    <row r="307" spans="1:19" s="396" customFormat="1" ht="15.75" customHeight="1">
      <c r="A307" s="401"/>
      <c r="B307" s="401"/>
      <c r="C307" s="401"/>
      <c r="D307" s="401"/>
      <c r="E307" s="401"/>
      <c r="F307" s="401"/>
      <c r="G307" s="401"/>
      <c r="H307" s="401"/>
      <c r="I307" s="401"/>
      <c r="J307" s="401"/>
      <c r="K307" s="401"/>
      <c r="L307" s="401"/>
      <c r="M307" s="401"/>
      <c r="N307" s="401"/>
      <c r="O307" s="401"/>
      <c r="P307" s="401"/>
      <c r="Q307" s="401"/>
      <c r="R307" s="401"/>
      <c r="S307" s="401"/>
    </row>
    <row r="308" spans="1:19" s="396" customFormat="1" ht="15.75" customHeight="1">
      <c r="A308" s="401"/>
      <c r="B308" s="401"/>
      <c r="C308" s="401"/>
      <c r="D308" s="401"/>
      <c r="E308" s="401"/>
      <c r="F308" s="401"/>
      <c r="G308" s="401"/>
      <c r="H308" s="401"/>
      <c r="I308" s="401"/>
      <c r="J308" s="401"/>
      <c r="K308" s="401"/>
      <c r="L308" s="401"/>
      <c r="M308" s="401"/>
      <c r="N308" s="401"/>
      <c r="O308" s="401"/>
      <c r="P308" s="401"/>
      <c r="Q308" s="401"/>
      <c r="R308" s="401"/>
      <c r="S308" s="401"/>
    </row>
    <row r="309" spans="1:19" s="396" customFormat="1" ht="15.75" customHeight="1">
      <c r="A309" s="401"/>
      <c r="B309" s="401"/>
      <c r="C309" s="401"/>
      <c r="D309" s="401"/>
      <c r="E309" s="401"/>
      <c r="F309" s="401"/>
      <c r="G309" s="401"/>
      <c r="H309" s="401"/>
      <c r="I309" s="401"/>
      <c r="J309" s="401"/>
      <c r="K309" s="401"/>
      <c r="L309" s="401"/>
      <c r="M309" s="401"/>
      <c r="N309" s="401"/>
      <c r="O309" s="401"/>
      <c r="P309" s="401"/>
      <c r="Q309" s="401"/>
      <c r="R309" s="401"/>
      <c r="S309" s="401"/>
    </row>
    <row r="310" spans="1:19" s="396" customFormat="1" ht="15.75" customHeight="1">
      <c r="A310" s="401"/>
      <c r="B310" s="401"/>
      <c r="C310" s="401"/>
      <c r="D310" s="401"/>
      <c r="E310" s="401"/>
      <c r="F310" s="401"/>
      <c r="G310" s="401"/>
      <c r="H310" s="401"/>
      <c r="I310" s="401"/>
      <c r="J310" s="401"/>
      <c r="K310" s="401"/>
      <c r="L310" s="401"/>
      <c r="M310" s="401"/>
      <c r="N310" s="401"/>
      <c r="O310" s="401"/>
      <c r="P310" s="401"/>
      <c r="Q310" s="401"/>
      <c r="R310" s="401"/>
      <c r="S310" s="401"/>
    </row>
    <row r="311" spans="1:19" s="396" customFormat="1" ht="15.75" customHeight="1">
      <c r="A311" s="401"/>
      <c r="B311" s="401"/>
      <c r="C311" s="401"/>
      <c r="D311" s="401"/>
      <c r="E311" s="401"/>
      <c r="F311" s="401"/>
      <c r="G311" s="401"/>
      <c r="H311" s="401"/>
      <c r="I311" s="401"/>
      <c r="J311" s="401"/>
      <c r="K311" s="401"/>
      <c r="L311" s="401"/>
      <c r="M311" s="401"/>
      <c r="N311" s="401"/>
      <c r="O311" s="401"/>
      <c r="P311" s="401"/>
      <c r="Q311" s="401"/>
      <c r="R311" s="401"/>
      <c r="S311" s="401"/>
    </row>
    <row r="312" spans="1:19" s="396" customFormat="1" ht="15.75" customHeight="1">
      <c r="A312" s="401"/>
      <c r="B312" s="401"/>
      <c r="C312" s="401"/>
      <c r="D312" s="401"/>
      <c r="E312" s="401"/>
      <c r="F312" s="401"/>
      <c r="G312" s="401"/>
      <c r="H312" s="401"/>
      <c r="I312" s="401"/>
      <c r="J312" s="401"/>
      <c r="K312" s="401"/>
      <c r="L312" s="401"/>
      <c r="M312" s="401"/>
      <c r="N312" s="401"/>
      <c r="O312" s="401"/>
      <c r="P312" s="401"/>
      <c r="Q312" s="401"/>
      <c r="R312" s="401"/>
      <c r="S312" s="401"/>
    </row>
    <row r="313" spans="1:19" s="396" customFormat="1" ht="15.75" customHeight="1">
      <c r="A313" s="401"/>
      <c r="B313" s="401"/>
      <c r="C313" s="401"/>
      <c r="D313" s="401"/>
      <c r="E313" s="401"/>
      <c r="F313" s="401"/>
      <c r="G313" s="401"/>
      <c r="H313" s="401"/>
      <c r="I313" s="401"/>
      <c r="J313" s="401"/>
      <c r="K313" s="401"/>
      <c r="L313" s="401"/>
      <c r="M313" s="401"/>
      <c r="N313" s="401"/>
      <c r="O313" s="401"/>
      <c r="P313" s="401"/>
      <c r="Q313" s="401"/>
      <c r="R313" s="401"/>
      <c r="S313" s="401"/>
    </row>
    <row r="314" spans="1:19" s="396" customFormat="1" ht="15.75" customHeight="1">
      <c r="A314" s="401"/>
      <c r="B314" s="401"/>
      <c r="C314" s="401"/>
      <c r="D314" s="401"/>
      <c r="E314" s="401"/>
      <c r="F314" s="401"/>
      <c r="G314" s="401"/>
      <c r="H314" s="401"/>
      <c r="I314" s="401"/>
      <c r="J314" s="401"/>
      <c r="K314" s="401"/>
      <c r="L314" s="401"/>
      <c r="M314" s="401"/>
      <c r="N314" s="401"/>
      <c r="O314" s="401"/>
      <c r="P314" s="401"/>
      <c r="Q314" s="401"/>
      <c r="R314" s="401"/>
      <c r="S314" s="401"/>
    </row>
    <row r="315" spans="1:19" s="396" customFormat="1" ht="15.75" customHeight="1">
      <c r="A315" s="401"/>
      <c r="B315" s="401"/>
      <c r="C315" s="401"/>
      <c r="D315" s="401"/>
      <c r="E315" s="401"/>
      <c r="F315" s="401"/>
      <c r="G315" s="401"/>
      <c r="H315" s="401"/>
      <c r="I315" s="401"/>
      <c r="J315" s="401"/>
      <c r="K315" s="401"/>
      <c r="L315" s="401"/>
      <c r="M315" s="401"/>
      <c r="N315" s="401"/>
      <c r="O315" s="401"/>
      <c r="P315" s="401"/>
      <c r="Q315" s="401"/>
      <c r="R315" s="401"/>
      <c r="S315" s="401"/>
    </row>
    <row r="316" spans="1:19" s="396" customFormat="1" ht="15.75" customHeight="1">
      <c r="A316" s="401"/>
      <c r="B316" s="401"/>
      <c r="C316" s="401"/>
      <c r="D316" s="401"/>
      <c r="E316" s="401"/>
      <c r="F316" s="401"/>
      <c r="G316" s="401"/>
      <c r="H316" s="401"/>
      <c r="I316" s="401"/>
      <c r="J316" s="401"/>
      <c r="K316" s="401"/>
      <c r="L316" s="401"/>
      <c r="M316" s="401"/>
      <c r="N316" s="401"/>
      <c r="O316" s="401"/>
      <c r="P316" s="401"/>
      <c r="Q316" s="401"/>
      <c r="R316" s="401"/>
      <c r="S316" s="401"/>
    </row>
    <row r="317" spans="1:19" s="396" customFormat="1" ht="15.75" customHeight="1">
      <c r="A317" s="401"/>
      <c r="B317" s="401"/>
      <c r="C317" s="401"/>
      <c r="D317" s="401"/>
      <c r="E317" s="401"/>
      <c r="F317" s="401"/>
      <c r="G317" s="401"/>
      <c r="H317" s="401"/>
      <c r="I317" s="401"/>
      <c r="J317" s="401"/>
      <c r="K317" s="401"/>
      <c r="L317" s="401"/>
      <c r="M317" s="401"/>
      <c r="N317" s="401"/>
      <c r="O317" s="401"/>
      <c r="P317" s="401"/>
      <c r="Q317" s="401"/>
      <c r="R317" s="401"/>
      <c r="S317" s="401"/>
    </row>
    <row r="318" spans="1:19" s="396" customFormat="1" ht="15.75" customHeight="1">
      <c r="A318" s="401"/>
      <c r="B318" s="401"/>
      <c r="C318" s="401"/>
      <c r="D318" s="401"/>
      <c r="E318" s="401"/>
      <c r="F318" s="401"/>
      <c r="G318" s="401"/>
      <c r="H318" s="401"/>
      <c r="I318" s="401"/>
      <c r="J318" s="401"/>
      <c r="K318" s="401"/>
      <c r="L318" s="401"/>
      <c r="M318" s="401"/>
      <c r="N318" s="401"/>
      <c r="O318" s="401"/>
      <c r="P318" s="401"/>
      <c r="Q318" s="401"/>
      <c r="R318" s="401"/>
      <c r="S318" s="401"/>
    </row>
    <row r="319" spans="1:19" s="396" customFormat="1" ht="15.75" customHeight="1">
      <c r="A319" s="401"/>
      <c r="B319" s="401"/>
      <c r="C319" s="401"/>
      <c r="D319" s="401"/>
      <c r="E319" s="401"/>
      <c r="F319" s="401"/>
      <c r="G319" s="401"/>
      <c r="H319" s="401"/>
      <c r="I319" s="401"/>
      <c r="J319" s="401"/>
      <c r="K319" s="401"/>
      <c r="L319" s="401"/>
      <c r="M319" s="401"/>
      <c r="N319" s="401"/>
      <c r="O319" s="401"/>
      <c r="P319" s="401"/>
      <c r="Q319" s="401"/>
      <c r="R319" s="401"/>
      <c r="S319" s="401"/>
    </row>
    <row r="320" spans="1:19" s="396" customFormat="1" ht="15.75" customHeight="1">
      <c r="A320" s="401"/>
      <c r="B320" s="401"/>
      <c r="C320" s="401"/>
      <c r="D320" s="401"/>
      <c r="E320" s="401"/>
      <c r="F320" s="401"/>
      <c r="G320" s="401"/>
      <c r="H320" s="401"/>
      <c r="I320" s="401"/>
      <c r="J320" s="401"/>
      <c r="K320" s="401"/>
      <c r="L320" s="401"/>
      <c r="M320" s="401"/>
      <c r="N320" s="401"/>
      <c r="O320" s="401"/>
      <c r="P320" s="401"/>
      <c r="Q320" s="401"/>
      <c r="R320" s="401"/>
      <c r="S320" s="401"/>
    </row>
    <row r="321" spans="1:19" s="396" customFormat="1" ht="15.75" customHeight="1">
      <c r="A321" s="401"/>
      <c r="B321" s="401"/>
      <c r="C321" s="401"/>
      <c r="D321" s="401"/>
      <c r="E321" s="401"/>
      <c r="F321" s="401"/>
      <c r="G321" s="401"/>
      <c r="H321" s="401"/>
      <c r="I321" s="401"/>
      <c r="J321" s="401"/>
      <c r="K321" s="401"/>
      <c r="L321" s="401"/>
      <c r="M321" s="401"/>
      <c r="N321" s="401"/>
      <c r="O321" s="401"/>
      <c r="P321" s="401"/>
      <c r="Q321" s="401"/>
      <c r="R321" s="401"/>
      <c r="S321" s="401"/>
    </row>
    <row r="322" spans="1:19" s="396" customFormat="1" ht="15.75" customHeight="1">
      <c r="A322" s="401"/>
      <c r="B322" s="401"/>
      <c r="C322" s="401"/>
      <c r="D322" s="401"/>
      <c r="E322" s="401"/>
      <c r="F322" s="401"/>
      <c r="G322" s="401"/>
      <c r="H322" s="401"/>
      <c r="I322" s="401"/>
      <c r="J322" s="401"/>
      <c r="K322" s="401"/>
      <c r="L322" s="401"/>
      <c r="M322" s="401"/>
      <c r="N322" s="401"/>
      <c r="O322" s="401"/>
      <c r="P322" s="401"/>
      <c r="Q322" s="401"/>
      <c r="R322" s="401"/>
      <c r="S322" s="401"/>
    </row>
    <row r="323" spans="1:19" s="396" customFormat="1" ht="15.75" customHeight="1">
      <c r="A323" s="401"/>
      <c r="B323" s="401"/>
      <c r="C323" s="401"/>
      <c r="D323" s="401"/>
      <c r="E323" s="401"/>
      <c r="F323" s="401"/>
      <c r="G323" s="401"/>
      <c r="H323" s="401"/>
      <c r="I323" s="401"/>
      <c r="J323" s="401"/>
      <c r="K323" s="401"/>
      <c r="L323" s="401"/>
      <c r="M323" s="401"/>
      <c r="N323" s="401"/>
      <c r="O323" s="401"/>
      <c r="P323" s="401"/>
      <c r="Q323" s="401"/>
      <c r="R323" s="401"/>
      <c r="S323" s="401"/>
    </row>
    <row r="324" spans="1:19" s="396" customFormat="1" ht="15.75" customHeight="1">
      <c r="A324" s="401"/>
      <c r="B324" s="401"/>
      <c r="C324" s="401"/>
      <c r="D324" s="401"/>
      <c r="E324" s="401"/>
      <c r="F324" s="401"/>
      <c r="G324" s="401"/>
      <c r="H324" s="401"/>
      <c r="I324" s="401"/>
      <c r="J324" s="401"/>
      <c r="K324" s="401"/>
      <c r="L324" s="401"/>
      <c r="M324" s="401"/>
      <c r="N324" s="401"/>
      <c r="O324" s="401"/>
      <c r="P324" s="401"/>
      <c r="Q324" s="401"/>
      <c r="R324" s="401"/>
      <c r="S324" s="401"/>
    </row>
    <row r="325" spans="1:19" s="396" customFormat="1" ht="15.75" customHeight="1">
      <c r="A325" s="401"/>
      <c r="B325" s="401"/>
      <c r="C325" s="401"/>
      <c r="D325" s="401"/>
      <c r="E325" s="401"/>
      <c r="F325" s="401"/>
      <c r="G325" s="401"/>
      <c r="H325" s="401"/>
      <c r="I325" s="401"/>
      <c r="J325" s="401"/>
      <c r="K325" s="401"/>
      <c r="L325" s="401"/>
      <c r="M325" s="401"/>
      <c r="N325" s="401"/>
      <c r="O325" s="401"/>
      <c r="P325" s="401"/>
      <c r="Q325" s="401"/>
      <c r="R325" s="401"/>
      <c r="S325" s="401"/>
    </row>
    <row r="326" spans="1:19" s="396" customFormat="1" ht="15.75" customHeight="1">
      <c r="A326" s="401"/>
      <c r="B326" s="401"/>
      <c r="C326" s="401"/>
      <c r="D326" s="401"/>
      <c r="E326" s="401"/>
      <c r="F326" s="401"/>
      <c r="G326" s="401"/>
      <c r="H326" s="401"/>
      <c r="I326" s="401"/>
      <c r="J326" s="401"/>
      <c r="K326" s="401"/>
      <c r="L326" s="401"/>
      <c r="M326" s="401"/>
      <c r="N326" s="401"/>
      <c r="O326" s="401"/>
      <c r="P326" s="401"/>
      <c r="Q326" s="401"/>
      <c r="R326" s="401"/>
      <c r="S326" s="401"/>
    </row>
    <row r="327" spans="1:19" s="396" customFormat="1" ht="15.75" customHeight="1">
      <c r="A327" s="401"/>
      <c r="B327" s="401"/>
      <c r="C327" s="401"/>
      <c r="D327" s="401"/>
      <c r="E327" s="401"/>
      <c r="F327" s="401"/>
      <c r="G327" s="401"/>
      <c r="H327" s="401"/>
      <c r="I327" s="401"/>
      <c r="J327" s="401"/>
      <c r="K327" s="401"/>
      <c r="L327" s="401"/>
      <c r="M327" s="401"/>
      <c r="N327" s="401"/>
      <c r="O327" s="401"/>
      <c r="P327" s="401"/>
      <c r="Q327" s="401"/>
      <c r="R327" s="401"/>
      <c r="S327" s="401"/>
    </row>
    <row r="328" spans="1:19" s="396" customFormat="1" ht="15.75" customHeight="1">
      <c r="A328" s="401"/>
      <c r="B328" s="401"/>
      <c r="C328" s="401"/>
      <c r="D328" s="401"/>
      <c r="E328" s="401"/>
      <c r="F328" s="401"/>
      <c r="G328" s="401"/>
      <c r="H328" s="401"/>
      <c r="I328" s="401"/>
      <c r="J328" s="401"/>
      <c r="K328" s="401"/>
      <c r="L328" s="401"/>
      <c r="M328" s="401"/>
      <c r="N328" s="401"/>
      <c r="O328" s="401"/>
      <c r="P328" s="401"/>
      <c r="Q328" s="401"/>
      <c r="R328" s="401"/>
      <c r="S328" s="401"/>
    </row>
    <row r="329" spans="1:19" s="396" customFormat="1" ht="15.75" customHeight="1">
      <c r="A329" s="401"/>
      <c r="B329" s="401"/>
      <c r="C329" s="401"/>
      <c r="D329" s="401"/>
      <c r="E329" s="401"/>
      <c r="F329" s="401"/>
      <c r="G329" s="401"/>
      <c r="H329" s="401"/>
      <c r="I329" s="401"/>
      <c r="J329" s="401"/>
      <c r="K329" s="401"/>
      <c r="L329" s="401"/>
      <c r="M329" s="401"/>
      <c r="N329" s="401"/>
      <c r="O329" s="401"/>
      <c r="P329" s="401"/>
      <c r="Q329" s="401"/>
      <c r="R329" s="401"/>
      <c r="S329" s="401"/>
    </row>
    <row r="330" spans="1:19" s="396" customFormat="1" ht="15.75" customHeight="1">
      <c r="A330" s="401"/>
      <c r="B330" s="401"/>
      <c r="C330" s="401"/>
      <c r="D330" s="401"/>
      <c r="E330" s="401"/>
      <c r="F330" s="401"/>
      <c r="G330" s="401"/>
      <c r="H330" s="401"/>
      <c r="I330" s="401"/>
      <c r="J330" s="401"/>
      <c r="K330" s="401"/>
      <c r="L330" s="401"/>
      <c r="M330" s="401"/>
      <c r="N330" s="401"/>
      <c r="O330" s="401"/>
      <c r="P330" s="401"/>
      <c r="Q330" s="401"/>
      <c r="R330" s="401"/>
      <c r="S330" s="401"/>
    </row>
    <row r="331" spans="1:19" s="396" customFormat="1" ht="15.75" customHeight="1">
      <c r="A331" s="401"/>
      <c r="B331" s="401"/>
      <c r="C331" s="401"/>
      <c r="D331" s="401"/>
      <c r="E331" s="401"/>
      <c r="F331" s="401"/>
      <c r="G331" s="401"/>
      <c r="H331" s="401"/>
      <c r="I331" s="401"/>
      <c r="J331" s="401"/>
      <c r="K331" s="401"/>
      <c r="L331" s="401"/>
      <c r="M331" s="401"/>
      <c r="N331" s="401"/>
      <c r="O331" s="401"/>
      <c r="P331" s="401"/>
      <c r="Q331" s="401"/>
      <c r="R331" s="401"/>
      <c r="S331" s="401"/>
    </row>
    <row r="332" spans="1:19" s="396" customFormat="1" ht="15.75" customHeight="1">
      <c r="A332" s="401"/>
      <c r="B332" s="401"/>
      <c r="C332" s="401"/>
      <c r="D332" s="401"/>
      <c r="E332" s="401"/>
      <c r="F332" s="401"/>
      <c r="G332" s="401"/>
      <c r="H332" s="401"/>
      <c r="I332" s="401"/>
      <c r="J332" s="401"/>
      <c r="K332" s="401"/>
      <c r="L332" s="401"/>
      <c r="M332" s="401"/>
      <c r="N332" s="401"/>
      <c r="O332" s="401"/>
      <c r="P332" s="401"/>
      <c r="Q332" s="401"/>
      <c r="R332" s="401"/>
      <c r="S332" s="401"/>
    </row>
    <row r="333" spans="1:19" s="396" customFormat="1" ht="15.75" customHeight="1">
      <c r="A333" s="401"/>
      <c r="B333" s="401"/>
      <c r="C333" s="401"/>
      <c r="D333" s="401"/>
      <c r="E333" s="401"/>
      <c r="F333" s="401"/>
      <c r="G333" s="401"/>
      <c r="H333" s="401"/>
      <c r="I333" s="401"/>
      <c r="J333" s="401"/>
      <c r="K333" s="401"/>
      <c r="L333" s="401"/>
      <c r="M333" s="401"/>
      <c r="N333" s="401"/>
      <c r="O333" s="401"/>
      <c r="P333" s="401"/>
      <c r="Q333" s="401"/>
      <c r="R333" s="401"/>
      <c r="S333" s="401"/>
    </row>
    <row r="334" spans="1:19" s="396" customFormat="1" ht="15.75" customHeight="1">
      <c r="A334" s="401"/>
      <c r="B334" s="401"/>
      <c r="C334" s="401"/>
      <c r="D334" s="401"/>
      <c r="E334" s="401"/>
      <c r="F334" s="401"/>
      <c r="G334" s="401"/>
      <c r="H334" s="401"/>
      <c r="I334" s="401"/>
      <c r="J334" s="401"/>
      <c r="K334" s="401"/>
      <c r="L334" s="401"/>
      <c r="M334" s="401"/>
      <c r="N334" s="401"/>
      <c r="O334" s="401"/>
      <c r="P334" s="401"/>
      <c r="Q334" s="401"/>
      <c r="R334" s="401"/>
      <c r="S334" s="401"/>
    </row>
    <row r="335" spans="1:19" s="396" customFormat="1" ht="15.75" customHeight="1">
      <c r="A335" s="401"/>
      <c r="B335" s="401"/>
      <c r="C335" s="401"/>
      <c r="D335" s="401"/>
      <c r="E335" s="401"/>
      <c r="F335" s="401"/>
      <c r="G335" s="401"/>
      <c r="H335" s="401"/>
      <c r="I335" s="401"/>
      <c r="J335" s="401"/>
      <c r="K335" s="401"/>
      <c r="L335" s="401"/>
      <c r="M335" s="401"/>
      <c r="N335" s="401"/>
      <c r="O335" s="401"/>
      <c r="P335" s="401"/>
      <c r="Q335" s="401"/>
      <c r="R335" s="401"/>
      <c r="S335" s="401"/>
    </row>
    <row r="336" spans="1:19" s="396" customFormat="1" ht="15.75" customHeight="1">
      <c r="A336" s="401"/>
      <c r="B336" s="401"/>
      <c r="C336" s="401"/>
      <c r="D336" s="401"/>
      <c r="E336" s="401"/>
      <c r="F336" s="401"/>
      <c r="G336" s="401"/>
      <c r="H336" s="401"/>
      <c r="I336" s="401"/>
      <c r="J336" s="401"/>
      <c r="K336" s="401"/>
      <c r="L336" s="401"/>
      <c r="M336" s="401"/>
      <c r="N336" s="401"/>
      <c r="O336" s="401"/>
      <c r="P336" s="401"/>
      <c r="Q336" s="401"/>
      <c r="R336" s="401"/>
      <c r="S336" s="401"/>
    </row>
    <row r="337" spans="1:19" s="396" customFormat="1" ht="15.75" customHeight="1">
      <c r="A337" s="401"/>
      <c r="B337" s="401"/>
      <c r="C337" s="401"/>
      <c r="D337" s="401"/>
      <c r="E337" s="401"/>
      <c r="F337" s="401"/>
      <c r="G337" s="401"/>
      <c r="H337" s="401"/>
      <c r="I337" s="401"/>
      <c r="J337" s="401"/>
      <c r="K337" s="401"/>
      <c r="L337" s="401"/>
      <c r="M337" s="401"/>
      <c r="N337" s="401"/>
      <c r="O337" s="401"/>
      <c r="P337" s="401"/>
      <c r="Q337" s="401"/>
      <c r="R337" s="401"/>
      <c r="S337" s="401"/>
    </row>
    <row r="338" spans="1:19" s="396" customFormat="1" ht="15.75" customHeight="1">
      <c r="A338" s="401"/>
      <c r="B338" s="401"/>
      <c r="C338" s="401"/>
      <c r="D338" s="401"/>
      <c r="E338" s="401"/>
      <c r="F338" s="401"/>
      <c r="G338" s="401"/>
      <c r="H338" s="401"/>
      <c r="I338" s="401"/>
      <c r="J338" s="401"/>
      <c r="K338" s="401"/>
      <c r="L338" s="401"/>
      <c r="M338" s="401"/>
      <c r="N338" s="401"/>
      <c r="O338" s="401"/>
      <c r="P338" s="401"/>
      <c r="Q338" s="401"/>
      <c r="R338" s="401"/>
      <c r="S338" s="401"/>
    </row>
    <row r="339" spans="1:19" s="396" customFormat="1" ht="15.75" customHeight="1">
      <c r="A339" s="401"/>
      <c r="B339" s="401"/>
      <c r="C339" s="401"/>
      <c r="D339" s="401"/>
      <c r="E339" s="401"/>
      <c r="F339" s="401"/>
      <c r="G339" s="401"/>
      <c r="H339" s="401"/>
      <c r="I339" s="401"/>
      <c r="J339" s="401"/>
      <c r="K339" s="401"/>
      <c r="L339" s="401"/>
      <c r="M339" s="401"/>
      <c r="N339" s="401"/>
      <c r="O339" s="401"/>
      <c r="P339" s="401"/>
      <c r="Q339" s="401"/>
      <c r="R339" s="401"/>
      <c r="S339" s="401"/>
    </row>
    <row r="340" spans="1:19" s="396" customFormat="1" ht="15.75" customHeight="1">
      <c r="A340" s="401"/>
      <c r="B340" s="401"/>
      <c r="C340" s="401"/>
      <c r="D340" s="401"/>
      <c r="E340" s="401"/>
      <c r="F340" s="401"/>
      <c r="G340" s="401"/>
      <c r="H340" s="401"/>
      <c r="I340" s="401"/>
      <c r="J340" s="401"/>
      <c r="K340" s="401"/>
      <c r="L340" s="401"/>
      <c r="M340" s="401"/>
      <c r="N340" s="401"/>
      <c r="O340" s="401"/>
      <c r="P340" s="401"/>
      <c r="Q340" s="401"/>
      <c r="R340" s="401"/>
      <c r="S340" s="401"/>
    </row>
    <row r="341" spans="1:19" s="396" customFormat="1" ht="15.75" customHeight="1">
      <c r="A341" s="401"/>
      <c r="B341" s="401"/>
      <c r="C341" s="401"/>
      <c r="D341" s="401"/>
      <c r="E341" s="401"/>
      <c r="F341" s="401"/>
      <c r="G341" s="401"/>
      <c r="H341" s="401"/>
      <c r="I341" s="401"/>
      <c r="J341" s="401"/>
      <c r="K341" s="401"/>
      <c r="L341" s="401"/>
      <c r="M341" s="401"/>
      <c r="N341" s="401"/>
      <c r="O341" s="401"/>
      <c r="P341" s="401"/>
      <c r="Q341" s="401"/>
      <c r="R341" s="401"/>
      <c r="S341" s="401"/>
    </row>
    <row r="342" spans="1:19" s="396" customFormat="1" ht="15.75" customHeight="1">
      <c r="A342" s="401"/>
      <c r="B342" s="401"/>
      <c r="C342" s="401"/>
      <c r="D342" s="401"/>
      <c r="E342" s="401"/>
      <c r="F342" s="401"/>
      <c r="G342" s="401"/>
      <c r="H342" s="401"/>
      <c r="I342" s="401"/>
      <c r="J342" s="401"/>
      <c r="K342" s="401"/>
      <c r="L342" s="401"/>
      <c r="M342" s="401"/>
      <c r="N342" s="401"/>
      <c r="O342" s="401"/>
      <c r="P342" s="401"/>
      <c r="Q342" s="401"/>
      <c r="R342" s="401"/>
      <c r="S342" s="401"/>
    </row>
    <row r="343" spans="1:19" s="396" customFormat="1" ht="15.75" customHeight="1">
      <c r="A343" s="401"/>
      <c r="B343" s="401"/>
      <c r="C343" s="401"/>
      <c r="D343" s="401"/>
      <c r="E343" s="401"/>
      <c r="F343" s="401"/>
      <c r="G343" s="401"/>
      <c r="H343" s="401"/>
      <c r="I343" s="401"/>
      <c r="J343" s="401"/>
      <c r="K343" s="401"/>
      <c r="L343" s="401"/>
      <c r="M343" s="401"/>
      <c r="N343" s="401"/>
      <c r="O343" s="401"/>
      <c r="P343" s="401"/>
      <c r="Q343" s="401"/>
      <c r="R343" s="401"/>
      <c r="S343" s="401"/>
    </row>
    <row r="344" spans="1:19" s="396" customFormat="1" ht="15.75" customHeight="1">
      <c r="A344" s="401"/>
      <c r="B344" s="401"/>
      <c r="C344" s="401"/>
      <c r="D344" s="401"/>
      <c r="E344" s="401"/>
      <c r="F344" s="401"/>
      <c r="G344" s="401"/>
      <c r="H344" s="401"/>
      <c r="I344" s="401"/>
      <c r="J344" s="401"/>
      <c r="K344" s="401"/>
      <c r="L344" s="401"/>
      <c r="M344" s="401"/>
      <c r="N344" s="401"/>
      <c r="O344" s="401"/>
      <c r="P344" s="401"/>
      <c r="Q344" s="401"/>
      <c r="R344" s="401"/>
      <c r="S344" s="401"/>
    </row>
    <row r="345" spans="1:19" s="396" customFormat="1" ht="15.75" customHeight="1">
      <c r="A345" s="401"/>
      <c r="B345" s="401"/>
      <c r="C345" s="401"/>
      <c r="D345" s="401"/>
      <c r="E345" s="401"/>
      <c r="F345" s="401"/>
      <c r="G345" s="401"/>
      <c r="H345" s="401"/>
      <c r="I345" s="401"/>
      <c r="J345" s="401"/>
      <c r="K345" s="401"/>
      <c r="L345" s="401"/>
      <c r="M345" s="401"/>
      <c r="N345" s="401"/>
      <c r="O345" s="401"/>
      <c r="P345" s="401"/>
      <c r="Q345" s="401"/>
      <c r="R345" s="401"/>
      <c r="S345" s="401"/>
    </row>
    <row r="346" spans="1:19" s="396" customFormat="1" ht="15.75" customHeight="1">
      <c r="A346" s="401"/>
      <c r="B346" s="401"/>
      <c r="C346" s="401"/>
      <c r="D346" s="401"/>
      <c r="E346" s="401"/>
      <c r="F346" s="401"/>
      <c r="G346" s="401"/>
      <c r="H346" s="401"/>
      <c r="I346" s="401"/>
      <c r="J346" s="401"/>
      <c r="K346" s="401"/>
      <c r="L346" s="401"/>
      <c r="M346" s="401"/>
      <c r="N346" s="401"/>
      <c r="O346" s="401"/>
      <c r="P346" s="401"/>
      <c r="Q346" s="401"/>
      <c r="R346" s="401"/>
      <c r="S346" s="401"/>
    </row>
    <row r="347" spans="1:19" s="396" customFormat="1" ht="15.75" customHeight="1">
      <c r="A347" s="401"/>
      <c r="B347" s="401"/>
      <c r="C347" s="401"/>
      <c r="D347" s="401"/>
      <c r="E347" s="401"/>
      <c r="F347" s="401"/>
      <c r="G347" s="401"/>
      <c r="H347" s="401"/>
      <c r="I347" s="401"/>
      <c r="J347" s="401"/>
      <c r="K347" s="401"/>
      <c r="L347" s="401"/>
      <c r="M347" s="401"/>
      <c r="N347" s="401"/>
      <c r="O347" s="401"/>
      <c r="P347" s="401"/>
      <c r="Q347" s="401"/>
      <c r="R347" s="401"/>
      <c r="S347" s="401"/>
    </row>
    <row r="348" spans="1:19" s="396" customFormat="1" ht="15.75" customHeight="1">
      <c r="A348" s="401"/>
      <c r="B348" s="401"/>
      <c r="C348" s="401"/>
      <c r="D348" s="401"/>
      <c r="E348" s="401"/>
      <c r="F348" s="401"/>
      <c r="G348" s="401"/>
      <c r="H348" s="401"/>
      <c r="I348" s="401"/>
      <c r="J348" s="401"/>
      <c r="K348" s="401"/>
      <c r="L348" s="401"/>
      <c r="M348" s="401"/>
      <c r="N348" s="401"/>
      <c r="O348" s="401"/>
      <c r="P348" s="401"/>
      <c r="Q348" s="401"/>
      <c r="R348" s="401"/>
      <c r="S348" s="401"/>
    </row>
    <row r="349" spans="1:19" s="396" customFormat="1" ht="15.75" customHeight="1">
      <c r="A349" s="401"/>
      <c r="B349" s="401"/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  <c r="N349" s="401"/>
      <c r="O349" s="401"/>
      <c r="P349" s="401"/>
      <c r="Q349" s="401"/>
      <c r="R349" s="401"/>
      <c r="S349" s="401"/>
    </row>
    <row r="350" spans="1:19" s="396" customFormat="1" ht="15.75" customHeight="1">
      <c r="A350" s="401"/>
      <c r="B350" s="401"/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  <c r="N350" s="401"/>
      <c r="O350" s="401"/>
      <c r="P350" s="401"/>
      <c r="Q350" s="401"/>
      <c r="R350" s="401"/>
      <c r="S350" s="401"/>
    </row>
    <row r="351" spans="1:19" s="396" customFormat="1" ht="15.75" customHeight="1">
      <c r="A351" s="401"/>
      <c r="B351" s="401"/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  <c r="N351" s="401"/>
      <c r="O351" s="401"/>
      <c r="P351" s="401"/>
      <c r="Q351" s="401"/>
      <c r="R351" s="401"/>
      <c r="S351" s="401"/>
    </row>
    <row r="352" spans="1:19" s="396" customFormat="1" ht="15.75" customHeight="1">
      <c r="A352" s="401"/>
      <c r="B352" s="401"/>
      <c r="C352" s="401"/>
      <c r="D352" s="401"/>
      <c r="E352" s="401"/>
      <c r="F352" s="401"/>
      <c r="G352" s="401"/>
      <c r="H352" s="401"/>
      <c r="I352" s="401"/>
      <c r="J352" s="401"/>
      <c r="K352" s="401"/>
      <c r="L352" s="401"/>
      <c r="M352" s="401"/>
      <c r="N352" s="401"/>
      <c r="O352" s="401"/>
      <c r="P352" s="401"/>
      <c r="Q352" s="401"/>
      <c r="R352" s="401"/>
      <c r="S352" s="401"/>
    </row>
    <row r="353" spans="1:19" s="396" customFormat="1" ht="15.75" customHeight="1">
      <c r="A353" s="401"/>
      <c r="B353" s="401"/>
      <c r="C353" s="401"/>
      <c r="D353" s="401"/>
      <c r="E353" s="401"/>
      <c r="F353" s="401"/>
      <c r="G353" s="401"/>
      <c r="H353" s="401"/>
      <c r="I353" s="401"/>
      <c r="J353" s="401"/>
      <c r="K353" s="401"/>
      <c r="L353" s="401"/>
      <c r="M353" s="401"/>
      <c r="N353" s="401"/>
      <c r="O353" s="401"/>
      <c r="P353" s="401"/>
      <c r="Q353" s="401"/>
      <c r="R353" s="401"/>
      <c r="S353" s="401"/>
    </row>
    <row r="354" spans="1:19" s="396" customFormat="1" ht="15.75" customHeight="1">
      <c r="A354" s="401"/>
      <c r="B354" s="401"/>
      <c r="C354" s="401"/>
      <c r="D354" s="401"/>
      <c r="E354" s="401"/>
      <c r="F354" s="401"/>
      <c r="G354" s="401"/>
      <c r="H354" s="401"/>
      <c r="I354" s="401"/>
      <c r="J354" s="401"/>
      <c r="K354" s="401"/>
      <c r="L354" s="401"/>
      <c r="M354" s="401"/>
      <c r="N354" s="401"/>
      <c r="O354" s="401"/>
      <c r="P354" s="401"/>
      <c r="Q354" s="401"/>
      <c r="R354" s="401"/>
      <c r="S354" s="401"/>
    </row>
    <row r="355" spans="1:19" s="396" customFormat="1" ht="15.75" customHeight="1">
      <c r="A355" s="401"/>
      <c r="B355" s="401"/>
      <c r="C355" s="401"/>
      <c r="D355" s="401"/>
      <c r="E355" s="401"/>
      <c r="F355" s="401"/>
      <c r="G355" s="401"/>
      <c r="H355" s="401"/>
      <c r="I355" s="401"/>
      <c r="J355" s="401"/>
      <c r="K355" s="401"/>
      <c r="L355" s="401"/>
      <c r="M355" s="401"/>
      <c r="N355" s="401"/>
      <c r="O355" s="401"/>
      <c r="P355" s="401"/>
      <c r="Q355" s="401"/>
      <c r="R355" s="401"/>
      <c r="S355" s="401"/>
    </row>
    <row r="356" spans="1:19" s="396" customFormat="1" ht="15.75" customHeight="1">
      <c r="A356" s="401"/>
      <c r="B356" s="401"/>
      <c r="C356" s="401"/>
      <c r="D356" s="401"/>
      <c r="E356" s="401"/>
      <c r="F356" s="401"/>
      <c r="G356" s="401"/>
      <c r="H356" s="401"/>
      <c r="I356" s="401"/>
      <c r="J356" s="401"/>
      <c r="K356" s="401"/>
      <c r="L356" s="401"/>
      <c r="M356" s="401"/>
      <c r="N356" s="401"/>
      <c r="O356" s="401"/>
      <c r="P356" s="401"/>
      <c r="Q356" s="401"/>
      <c r="R356" s="401"/>
      <c r="S356" s="401"/>
    </row>
    <row r="357" spans="1:19" s="396" customFormat="1" ht="15.75" customHeight="1">
      <c r="A357" s="401"/>
      <c r="B357" s="401"/>
      <c r="C357" s="401"/>
      <c r="D357" s="401"/>
      <c r="E357" s="401"/>
      <c r="F357" s="401"/>
      <c r="G357" s="401"/>
      <c r="H357" s="401"/>
      <c r="I357" s="401"/>
      <c r="J357" s="401"/>
      <c r="K357" s="401"/>
      <c r="L357" s="401"/>
      <c r="M357" s="401"/>
      <c r="N357" s="401"/>
      <c r="O357" s="401"/>
      <c r="P357" s="401"/>
      <c r="Q357" s="401"/>
      <c r="R357" s="401"/>
      <c r="S357" s="401"/>
    </row>
    <row r="358" spans="1:19" s="396" customFormat="1" ht="15.75" customHeight="1">
      <c r="A358" s="401"/>
      <c r="B358" s="401"/>
      <c r="C358" s="401"/>
      <c r="D358" s="401"/>
      <c r="E358" s="401"/>
      <c r="F358" s="401"/>
      <c r="G358" s="401"/>
      <c r="H358" s="401"/>
      <c r="I358" s="401"/>
      <c r="J358" s="401"/>
      <c r="K358" s="401"/>
      <c r="L358" s="401"/>
      <c r="M358" s="401"/>
      <c r="N358" s="401"/>
      <c r="O358" s="401"/>
      <c r="P358" s="401"/>
      <c r="Q358" s="401"/>
      <c r="R358" s="401"/>
      <c r="S358" s="401"/>
    </row>
    <row r="359" spans="1:19" s="396" customFormat="1" ht="15.75" customHeight="1">
      <c r="A359" s="401"/>
      <c r="B359" s="401"/>
      <c r="C359" s="401"/>
      <c r="D359" s="401"/>
      <c r="E359" s="401"/>
      <c r="F359" s="401"/>
      <c r="G359" s="401"/>
      <c r="H359" s="401"/>
      <c r="I359" s="401"/>
      <c r="J359" s="401"/>
      <c r="K359" s="401"/>
      <c r="L359" s="401"/>
      <c r="M359" s="401"/>
      <c r="N359" s="401"/>
      <c r="O359" s="401"/>
      <c r="P359" s="401"/>
      <c r="Q359" s="401"/>
      <c r="R359" s="401"/>
      <c r="S359" s="401"/>
    </row>
    <row r="360" spans="1:19" s="396" customFormat="1" ht="15.75" customHeight="1">
      <c r="A360" s="401"/>
      <c r="B360" s="401"/>
      <c r="C360" s="401"/>
      <c r="D360" s="401"/>
      <c r="E360" s="401"/>
      <c r="F360" s="401"/>
      <c r="G360" s="401"/>
      <c r="H360" s="401"/>
      <c r="I360" s="401"/>
      <c r="J360" s="401"/>
      <c r="K360" s="401"/>
      <c r="L360" s="401"/>
      <c r="M360" s="401"/>
      <c r="N360" s="401"/>
      <c r="O360" s="401"/>
      <c r="P360" s="401"/>
      <c r="Q360" s="401"/>
      <c r="R360" s="401"/>
      <c r="S360" s="401"/>
    </row>
    <row r="361" spans="1:19" s="396" customFormat="1" ht="15.75" customHeight="1">
      <c r="A361" s="401"/>
      <c r="B361" s="401"/>
      <c r="C361" s="401"/>
      <c r="D361" s="401"/>
      <c r="E361" s="401"/>
      <c r="F361" s="401"/>
      <c r="G361" s="401"/>
      <c r="H361" s="401"/>
      <c r="I361" s="401"/>
      <c r="J361" s="401"/>
      <c r="K361" s="401"/>
      <c r="L361" s="401"/>
      <c r="M361" s="401"/>
      <c r="N361" s="401"/>
      <c r="O361" s="401"/>
      <c r="P361" s="401"/>
      <c r="Q361" s="401"/>
      <c r="R361" s="401"/>
      <c r="S361" s="401"/>
    </row>
    <row r="362" spans="1:19" s="396" customFormat="1" ht="15.75" customHeight="1">
      <c r="A362" s="401"/>
      <c r="B362" s="401"/>
      <c r="C362" s="401"/>
      <c r="D362" s="401"/>
      <c r="E362" s="401"/>
      <c r="F362" s="401"/>
      <c r="G362" s="401"/>
      <c r="H362" s="401"/>
      <c r="I362" s="401"/>
      <c r="J362" s="401"/>
      <c r="K362" s="401"/>
      <c r="L362" s="401"/>
      <c r="M362" s="401"/>
      <c r="N362" s="401"/>
      <c r="O362" s="401"/>
      <c r="P362" s="401"/>
      <c r="Q362" s="401"/>
      <c r="R362" s="401"/>
      <c r="S362" s="401"/>
    </row>
    <row r="363" spans="1:19" s="396" customFormat="1" ht="15.75" customHeight="1">
      <c r="A363" s="401"/>
      <c r="B363" s="401"/>
      <c r="C363" s="401"/>
      <c r="D363" s="401"/>
      <c r="E363" s="401"/>
      <c r="F363" s="401"/>
      <c r="G363" s="401"/>
      <c r="H363" s="401"/>
      <c r="I363" s="401"/>
      <c r="J363" s="401"/>
      <c r="K363" s="401"/>
      <c r="L363" s="401"/>
      <c r="M363" s="401"/>
      <c r="N363" s="401"/>
      <c r="O363" s="401"/>
      <c r="P363" s="401"/>
      <c r="Q363" s="401"/>
      <c r="R363" s="401"/>
      <c r="S363" s="401"/>
    </row>
    <row r="364" spans="1:19" s="396" customFormat="1" ht="15.75" customHeight="1">
      <c r="A364" s="401"/>
      <c r="B364" s="401"/>
      <c r="C364" s="401"/>
      <c r="D364" s="401"/>
      <c r="E364" s="401"/>
      <c r="F364" s="401"/>
      <c r="G364" s="401"/>
      <c r="H364" s="401"/>
      <c r="I364" s="401"/>
      <c r="J364" s="401"/>
      <c r="K364" s="401"/>
      <c r="L364" s="401"/>
      <c r="M364" s="401"/>
      <c r="N364" s="401"/>
      <c r="O364" s="401"/>
      <c r="P364" s="401"/>
      <c r="Q364" s="401"/>
      <c r="R364" s="401"/>
      <c r="S364" s="401"/>
    </row>
    <row r="365" spans="1:19" s="396" customFormat="1" ht="15.75" customHeight="1">
      <c r="A365" s="401"/>
      <c r="B365" s="401"/>
      <c r="C365" s="401"/>
      <c r="D365" s="401"/>
      <c r="E365" s="401"/>
      <c r="F365" s="401"/>
      <c r="G365" s="401"/>
      <c r="H365" s="401"/>
      <c r="I365" s="401"/>
      <c r="J365" s="401"/>
      <c r="K365" s="401"/>
      <c r="L365" s="401"/>
      <c r="M365" s="401"/>
      <c r="N365" s="401"/>
      <c r="O365" s="401"/>
      <c r="P365" s="401"/>
      <c r="Q365" s="401"/>
      <c r="R365" s="401"/>
      <c r="S365" s="401"/>
    </row>
    <row r="366" spans="1:19" s="396" customFormat="1" ht="15.75" customHeight="1">
      <c r="A366" s="401"/>
      <c r="B366" s="401"/>
      <c r="C366" s="401"/>
      <c r="D366" s="401"/>
      <c r="E366" s="401"/>
      <c r="F366" s="401"/>
      <c r="G366" s="401"/>
      <c r="H366" s="401"/>
      <c r="I366" s="401"/>
      <c r="J366" s="401"/>
      <c r="K366" s="401"/>
      <c r="L366" s="401"/>
      <c r="M366" s="401"/>
      <c r="N366" s="401"/>
      <c r="O366" s="401"/>
      <c r="P366" s="401"/>
      <c r="Q366" s="401"/>
      <c r="R366" s="401"/>
      <c r="S366" s="401"/>
    </row>
    <row r="367" spans="1:19" s="396" customFormat="1" ht="15.75" customHeight="1">
      <c r="A367" s="401"/>
      <c r="B367" s="401"/>
      <c r="C367" s="401"/>
      <c r="D367" s="401"/>
      <c r="E367" s="401"/>
      <c r="F367" s="401"/>
      <c r="G367" s="401"/>
      <c r="H367" s="401"/>
      <c r="I367" s="401"/>
      <c r="J367" s="401"/>
      <c r="K367" s="401"/>
      <c r="L367" s="401"/>
      <c r="M367" s="401"/>
      <c r="N367" s="401"/>
      <c r="O367" s="401"/>
      <c r="P367" s="401"/>
      <c r="Q367" s="401"/>
      <c r="R367" s="401"/>
      <c r="S367" s="401"/>
    </row>
    <row r="368" spans="1:19" s="396" customFormat="1" ht="15.75" customHeight="1">
      <c r="A368" s="401"/>
      <c r="B368" s="401"/>
      <c r="C368" s="401"/>
      <c r="D368" s="401"/>
      <c r="E368" s="401"/>
      <c r="F368" s="401"/>
      <c r="G368" s="401"/>
      <c r="H368" s="401"/>
      <c r="I368" s="401"/>
      <c r="J368" s="401"/>
      <c r="K368" s="401"/>
      <c r="L368" s="401"/>
      <c r="M368" s="401"/>
      <c r="N368" s="401"/>
      <c r="O368" s="401"/>
      <c r="P368" s="401"/>
      <c r="Q368" s="401"/>
      <c r="R368" s="401"/>
      <c r="S368" s="401"/>
    </row>
    <row r="369" spans="1:19" s="396" customFormat="1" ht="15.75" customHeight="1">
      <c r="A369" s="401"/>
      <c r="B369" s="401"/>
      <c r="C369" s="401"/>
      <c r="D369" s="401"/>
      <c r="E369" s="401"/>
      <c r="F369" s="401"/>
      <c r="G369" s="401"/>
      <c r="H369" s="401"/>
      <c r="I369" s="401"/>
      <c r="J369" s="401"/>
      <c r="K369" s="401"/>
      <c r="L369" s="401"/>
      <c r="M369" s="401"/>
      <c r="N369" s="401"/>
      <c r="O369" s="401"/>
      <c r="P369" s="401"/>
      <c r="Q369" s="401"/>
      <c r="R369" s="401"/>
      <c r="S369" s="401"/>
    </row>
    <row r="370" spans="1:19" s="396" customFormat="1" ht="15.75" customHeight="1">
      <c r="A370" s="401"/>
      <c r="B370" s="401"/>
      <c r="C370" s="401"/>
      <c r="D370" s="401"/>
      <c r="E370" s="401"/>
      <c r="F370" s="401"/>
      <c r="G370" s="401"/>
      <c r="H370" s="401"/>
      <c r="I370" s="401"/>
      <c r="J370" s="401"/>
      <c r="K370" s="401"/>
      <c r="L370" s="401"/>
      <c r="M370" s="401"/>
      <c r="N370" s="401"/>
      <c r="O370" s="401"/>
      <c r="P370" s="401"/>
      <c r="Q370" s="401"/>
      <c r="R370" s="401"/>
      <c r="S370" s="401"/>
    </row>
    <row r="371" spans="1:19" s="396" customFormat="1" ht="15.75" customHeight="1">
      <c r="A371" s="401"/>
      <c r="B371" s="401"/>
      <c r="C371" s="401"/>
      <c r="D371" s="401"/>
      <c r="E371" s="401"/>
      <c r="F371" s="401"/>
      <c r="G371" s="401"/>
      <c r="H371" s="401"/>
      <c r="I371" s="401"/>
      <c r="J371" s="401"/>
      <c r="K371" s="401"/>
      <c r="L371" s="401"/>
      <c r="M371" s="401"/>
      <c r="N371" s="401"/>
      <c r="O371" s="401"/>
      <c r="P371" s="401"/>
      <c r="Q371" s="401"/>
      <c r="R371" s="401"/>
      <c r="S371" s="401"/>
    </row>
    <row r="372" spans="1:19" s="396" customFormat="1" ht="15.75" customHeight="1">
      <c r="A372" s="401"/>
      <c r="B372" s="401"/>
      <c r="C372" s="401"/>
      <c r="D372" s="401"/>
      <c r="E372" s="401"/>
      <c r="F372" s="401"/>
      <c r="G372" s="401"/>
      <c r="H372" s="401"/>
      <c r="I372" s="401"/>
      <c r="J372" s="401"/>
      <c r="K372" s="401"/>
      <c r="L372" s="401"/>
      <c r="M372" s="401"/>
      <c r="N372" s="401"/>
      <c r="O372" s="401"/>
      <c r="P372" s="401"/>
      <c r="Q372" s="401"/>
      <c r="R372" s="401"/>
      <c r="S372" s="401"/>
    </row>
    <row r="373" spans="1:19" s="396" customFormat="1" ht="15.75" customHeight="1">
      <c r="A373" s="401"/>
      <c r="B373" s="401"/>
      <c r="C373" s="401"/>
      <c r="D373" s="401"/>
      <c r="E373" s="401"/>
      <c r="F373" s="401"/>
      <c r="G373" s="401"/>
      <c r="H373" s="401"/>
      <c r="I373" s="401"/>
      <c r="J373" s="401"/>
      <c r="K373" s="401"/>
      <c r="L373" s="401"/>
      <c r="M373" s="401"/>
      <c r="N373" s="401"/>
      <c r="O373" s="401"/>
      <c r="P373" s="401"/>
      <c r="Q373" s="401"/>
      <c r="R373" s="401"/>
      <c r="S373" s="401"/>
    </row>
    <row r="374" spans="1:19" s="396" customFormat="1" ht="15.75" customHeight="1">
      <c r="A374" s="401"/>
      <c r="B374" s="401"/>
      <c r="C374" s="401"/>
      <c r="D374" s="401"/>
      <c r="E374" s="401"/>
      <c r="F374" s="401"/>
      <c r="G374" s="401"/>
      <c r="H374" s="401"/>
      <c r="I374" s="401"/>
      <c r="J374" s="401"/>
      <c r="K374" s="401"/>
      <c r="L374" s="401"/>
      <c r="M374" s="401"/>
      <c r="N374" s="401"/>
      <c r="O374" s="401"/>
      <c r="P374" s="401"/>
      <c r="Q374" s="401"/>
      <c r="R374" s="401"/>
      <c r="S374" s="401"/>
    </row>
    <row r="375" spans="1:19" s="396" customFormat="1" ht="15.75" customHeight="1">
      <c r="A375" s="401"/>
      <c r="B375" s="401"/>
      <c r="C375" s="401"/>
      <c r="D375" s="401"/>
      <c r="E375" s="401"/>
      <c r="F375" s="401"/>
      <c r="G375" s="401"/>
      <c r="H375" s="401"/>
      <c r="I375" s="401"/>
      <c r="J375" s="401"/>
      <c r="K375" s="401"/>
      <c r="L375" s="401"/>
      <c r="M375" s="401"/>
      <c r="N375" s="401"/>
      <c r="O375" s="401"/>
      <c r="P375" s="401"/>
      <c r="Q375" s="401"/>
      <c r="R375" s="401"/>
      <c r="S375" s="401"/>
    </row>
    <row r="376" spans="1:19" s="396" customFormat="1" ht="15.75" customHeight="1">
      <c r="A376" s="401"/>
      <c r="B376" s="401"/>
      <c r="C376" s="401"/>
      <c r="D376" s="401"/>
      <c r="E376" s="401"/>
      <c r="F376" s="401"/>
      <c r="G376" s="401"/>
      <c r="H376" s="401"/>
      <c r="I376" s="401"/>
      <c r="J376" s="401"/>
      <c r="K376" s="401"/>
      <c r="L376" s="401"/>
      <c r="M376" s="401"/>
      <c r="N376" s="401"/>
      <c r="O376" s="401"/>
      <c r="P376" s="401"/>
      <c r="Q376" s="401"/>
      <c r="R376" s="401"/>
      <c r="S376" s="401"/>
    </row>
    <row r="377" spans="1:19" s="396" customFormat="1" ht="15.75" customHeight="1">
      <c r="A377" s="401"/>
      <c r="B377" s="401"/>
      <c r="C377" s="401"/>
      <c r="D377" s="401"/>
      <c r="E377" s="401"/>
      <c r="F377" s="401"/>
      <c r="G377" s="401"/>
      <c r="H377" s="401"/>
      <c r="I377" s="401"/>
      <c r="J377" s="401"/>
      <c r="K377" s="401"/>
      <c r="L377" s="401"/>
      <c r="M377" s="401"/>
      <c r="N377" s="401"/>
      <c r="O377" s="401"/>
      <c r="P377" s="401"/>
      <c r="Q377" s="401"/>
      <c r="R377" s="401"/>
      <c r="S377" s="401"/>
    </row>
    <row r="378" spans="1:19" s="396" customFormat="1" ht="15.75" customHeight="1">
      <c r="A378" s="401"/>
      <c r="B378" s="401"/>
      <c r="C378" s="401"/>
      <c r="D378" s="401"/>
      <c r="E378" s="401"/>
      <c r="F378" s="401"/>
      <c r="G378" s="401"/>
      <c r="H378" s="401"/>
      <c r="I378" s="401"/>
      <c r="J378" s="401"/>
      <c r="K378" s="401"/>
      <c r="L378" s="401"/>
      <c r="M378" s="401"/>
      <c r="N378" s="401"/>
      <c r="O378" s="401"/>
      <c r="P378" s="401"/>
      <c r="Q378" s="401"/>
      <c r="R378" s="401"/>
      <c r="S378" s="401"/>
    </row>
    <row r="379" spans="1:19" s="396" customFormat="1" ht="15.75" customHeight="1">
      <c r="A379" s="401"/>
      <c r="B379" s="401"/>
      <c r="C379" s="401"/>
      <c r="D379" s="401"/>
      <c r="E379" s="401"/>
      <c r="F379" s="401"/>
      <c r="G379" s="401"/>
      <c r="H379" s="401"/>
      <c r="I379" s="401"/>
      <c r="J379" s="401"/>
      <c r="K379" s="401"/>
      <c r="L379" s="401"/>
      <c r="M379" s="401"/>
      <c r="N379" s="401"/>
      <c r="O379" s="401"/>
      <c r="P379" s="401"/>
      <c r="Q379" s="401"/>
      <c r="R379" s="401"/>
      <c r="S379" s="401"/>
    </row>
    <row r="380" spans="1:19" s="396" customFormat="1" ht="15.75" customHeight="1">
      <c r="A380" s="401"/>
      <c r="B380" s="401"/>
      <c r="C380" s="401"/>
      <c r="D380" s="401"/>
      <c r="E380" s="401"/>
      <c r="F380" s="401"/>
      <c r="G380" s="401"/>
      <c r="H380" s="401"/>
      <c r="I380" s="401"/>
      <c r="J380" s="401"/>
      <c r="K380" s="401"/>
      <c r="L380" s="401"/>
      <c r="M380" s="401"/>
      <c r="N380" s="401"/>
      <c r="O380" s="401"/>
      <c r="P380" s="401"/>
      <c r="Q380" s="401"/>
      <c r="R380" s="401"/>
      <c r="S380" s="401"/>
    </row>
    <row r="381" spans="1:19" s="396" customFormat="1" ht="15.75" customHeight="1">
      <c r="A381" s="401"/>
      <c r="B381" s="401"/>
      <c r="C381" s="401"/>
      <c r="D381" s="401"/>
      <c r="E381" s="401"/>
      <c r="F381" s="401"/>
      <c r="G381" s="401"/>
      <c r="H381" s="401"/>
      <c r="I381" s="401"/>
      <c r="J381" s="401"/>
      <c r="K381" s="401"/>
      <c r="L381" s="401"/>
      <c r="M381" s="401"/>
      <c r="N381" s="401"/>
      <c r="O381" s="401"/>
      <c r="P381" s="401"/>
      <c r="Q381" s="401"/>
      <c r="R381" s="401"/>
      <c r="S381" s="401"/>
    </row>
    <row r="382" spans="1:19" s="396" customFormat="1" ht="15.75" customHeight="1">
      <c r="A382" s="401"/>
      <c r="B382" s="401"/>
      <c r="C382" s="401"/>
      <c r="D382" s="401"/>
      <c r="E382" s="401"/>
      <c r="F382" s="401"/>
      <c r="G382" s="401"/>
      <c r="H382" s="401"/>
      <c r="I382" s="401"/>
      <c r="J382" s="401"/>
      <c r="K382" s="401"/>
      <c r="L382" s="401"/>
      <c r="M382" s="401"/>
      <c r="N382" s="401"/>
      <c r="O382" s="401"/>
      <c r="P382" s="401"/>
      <c r="Q382" s="401"/>
      <c r="R382" s="401"/>
      <c r="S382" s="401"/>
    </row>
    <row r="383" spans="1:19" s="396" customFormat="1" ht="15.75" customHeight="1">
      <c r="A383" s="401"/>
      <c r="B383" s="401"/>
      <c r="C383" s="401"/>
      <c r="D383" s="401"/>
      <c r="E383" s="401"/>
      <c r="F383" s="401"/>
      <c r="G383" s="401"/>
      <c r="H383" s="401"/>
      <c r="I383" s="401"/>
      <c r="J383" s="401"/>
      <c r="K383" s="401"/>
      <c r="L383" s="401"/>
      <c r="M383" s="401"/>
      <c r="N383" s="401"/>
      <c r="O383" s="401"/>
      <c r="P383" s="401"/>
      <c r="Q383" s="401"/>
      <c r="R383" s="401"/>
      <c r="S383" s="401"/>
    </row>
    <row r="384" spans="1:19" s="396" customFormat="1" ht="15.75" customHeight="1">
      <c r="A384" s="401"/>
      <c r="B384" s="401"/>
      <c r="C384" s="401"/>
      <c r="D384" s="401"/>
      <c r="E384" s="401"/>
      <c r="F384" s="401"/>
      <c r="G384" s="401"/>
      <c r="H384" s="401"/>
      <c r="I384" s="401"/>
      <c r="J384" s="401"/>
      <c r="K384" s="401"/>
      <c r="L384" s="401"/>
      <c r="M384" s="401"/>
      <c r="N384" s="401"/>
      <c r="O384" s="401"/>
      <c r="P384" s="401"/>
      <c r="Q384" s="401"/>
      <c r="R384" s="401"/>
      <c r="S384" s="401"/>
    </row>
    <row r="385" spans="1:19" s="396" customFormat="1" ht="15.75" customHeight="1">
      <c r="A385" s="401"/>
      <c r="B385" s="401"/>
      <c r="C385" s="401"/>
      <c r="D385" s="401"/>
      <c r="E385" s="401"/>
      <c r="F385" s="401"/>
      <c r="G385" s="401"/>
      <c r="H385" s="401"/>
      <c r="I385" s="401"/>
      <c r="J385" s="401"/>
      <c r="K385" s="401"/>
      <c r="L385" s="401"/>
      <c r="M385" s="401"/>
      <c r="N385" s="401"/>
      <c r="O385" s="401"/>
      <c r="P385" s="401"/>
      <c r="Q385" s="401"/>
      <c r="R385" s="401"/>
      <c r="S385" s="401"/>
    </row>
    <row r="386" spans="1:19" s="396" customFormat="1" ht="15.75" customHeight="1">
      <c r="A386" s="401"/>
      <c r="B386" s="401"/>
      <c r="C386" s="401"/>
      <c r="D386" s="401"/>
      <c r="E386" s="401"/>
      <c r="F386" s="401"/>
      <c r="G386" s="401"/>
      <c r="H386" s="401"/>
      <c r="I386" s="401"/>
      <c r="J386" s="401"/>
      <c r="K386" s="401"/>
      <c r="L386" s="401"/>
      <c r="M386" s="401"/>
      <c r="N386" s="401"/>
      <c r="O386" s="401"/>
      <c r="P386" s="401"/>
      <c r="Q386" s="401"/>
      <c r="R386" s="401"/>
      <c r="S386" s="401"/>
    </row>
    <row r="387" spans="1:19" s="396" customFormat="1" ht="15.75" customHeight="1">
      <c r="A387" s="401"/>
      <c r="B387" s="401"/>
      <c r="C387" s="401"/>
      <c r="D387" s="401"/>
      <c r="E387" s="401"/>
      <c r="F387" s="401"/>
      <c r="G387" s="401"/>
      <c r="H387" s="401"/>
      <c r="I387" s="401"/>
      <c r="J387" s="401"/>
      <c r="K387" s="401"/>
      <c r="L387" s="401"/>
      <c r="M387" s="401"/>
      <c r="N387" s="401"/>
      <c r="O387" s="401"/>
      <c r="P387" s="401"/>
      <c r="Q387" s="401"/>
      <c r="R387" s="401"/>
      <c r="S387" s="401"/>
    </row>
    <row r="388" spans="1:19" s="396" customFormat="1" ht="15.75" customHeight="1">
      <c r="A388" s="401"/>
      <c r="B388" s="401"/>
      <c r="C388" s="401"/>
      <c r="D388" s="401"/>
      <c r="E388" s="401"/>
      <c r="F388" s="401"/>
      <c r="G388" s="401"/>
      <c r="H388" s="401"/>
      <c r="I388" s="401"/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</row>
    <row r="389" spans="1:19" s="396" customFormat="1" ht="15.75" customHeight="1">
      <c r="A389" s="401"/>
      <c r="B389" s="401"/>
      <c r="C389" s="401"/>
      <c r="D389" s="401"/>
      <c r="E389" s="401"/>
      <c r="F389" s="401"/>
      <c r="G389" s="401"/>
      <c r="H389" s="401"/>
      <c r="I389" s="401"/>
      <c r="J389" s="401"/>
      <c r="K389" s="401"/>
      <c r="L389" s="401"/>
      <c r="M389" s="401"/>
      <c r="N389" s="401"/>
      <c r="O389" s="401"/>
      <c r="P389" s="401"/>
      <c r="Q389" s="401"/>
      <c r="R389" s="401"/>
      <c r="S389" s="401"/>
    </row>
    <row r="390" spans="1:19" s="396" customFormat="1" ht="15.75" customHeight="1">
      <c r="A390" s="401"/>
      <c r="B390" s="401"/>
      <c r="C390" s="401"/>
      <c r="D390" s="401"/>
      <c r="E390" s="401"/>
      <c r="F390" s="401"/>
      <c r="G390" s="401"/>
      <c r="H390" s="401"/>
      <c r="I390" s="401"/>
      <c r="J390" s="401"/>
      <c r="K390" s="401"/>
      <c r="L390" s="401"/>
      <c r="M390" s="401"/>
      <c r="N390" s="401"/>
      <c r="O390" s="401"/>
      <c r="P390" s="401"/>
      <c r="Q390" s="401"/>
      <c r="R390" s="401"/>
      <c r="S390" s="401"/>
    </row>
    <row r="391" spans="1:19" s="396" customFormat="1" ht="15.75" customHeight="1">
      <c r="A391" s="401"/>
      <c r="B391" s="401"/>
      <c r="C391" s="401"/>
      <c r="D391" s="401"/>
      <c r="E391" s="401"/>
      <c r="F391" s="401"/>
      <c r="G391" s="401"/>
      <c r="H391" s="401"/>
      <c r="I391" s="401"/>
      <c r="J391" s="401"/>
      <c r="K391" s="401"/>
      <c r="L391" s="401"/>
      <c r="M391" s="401"/>
      <c r="N391" s="401"/>
      <c r="O391" s="401"/>
      <c r="P391" s="401"/>
      <c r="Q391" s="401"/>
      <c r="R391" s="401"/>
      <c r="S391" s="401"/>
    </row>
    <row r="392" spans="1:19" s="396" customFormat="1" ht="15.75" customHeight="1">
      <c r="A392" s="401"/>
      <c r="B392" s="401"/>
      <c r="C392" s="401"/>
      <c r="D392" s="401"/>
      <c r="E392" s="401"/>
      <c r="F392" s="401"/>
      <c r="G392" s="401"/>
      <c r="H392" s="401"/>
      <c r="I392" s="401"/>
      <c r="J392" s="401"/>
      <c r="K392" s="401"/>
      <c r="L392" s="401"/>
      <c r="M392" s="401"/>
      <c r="N392" s="401"/>
      <c r="O392" s="401"/>
      <c r="P392" s="401"/>
      <c r="Q392" s="401"/>
      <c r="R392" s="401"/>
      <c r="S392" s="401"/>
    </row>
    <row r="393" spans="1:19" s="396" customFormat="1" ht="15.75" customHeight="1">
      <c r="A393" s="401"/>
      <c r="B393" s="401"/>
      <c r="C393" s="401"/>
      <c r="D393" s="401"/>
      <c r="E393" s="401"/>
      <c r="F393" s="401"/>
      <c r="G393" s="401"/>
      <c r="H393" s="401"/>
      <c r="I393" s="401"/>
      <c r="J393" s="401"/>
      <c r="K393" s="401"/>
      <c r="L393" s="401"/>
      <c r="M393" s="401"/>
      <c r="N393" s="401"/>
      <c r="O393" s="401"/>
      <c r="P393" s="401"/>
      <c r="Q393" s="401"/>
      <c r="R393" s="401"/>
      <c r="S393" s="401"/>
    </row>
    <row r="394" spans="1:19" s="396" customFormat="1" ht="15.75" customHeight="1">
      <c r="A394" s="401"/>
      <c r="B394" s="401"/>
      <c r="C394" s="401"/>
      <c r="D394" s="401"/>
      <c r="E394" s="401"/>
      <c r="F394" s="401"/>
      <c r="G394" s="401"/>
      <c r="H394" s="401"/>
      <c r="I394" s="401"/>
      <c r="J394" s="401"/>
      <c r="K394" s="401"/>
      <c r="L394" s="401"/>
      <c r="M394" s="401"/>
      <c r="N394" s="401"/>
      <c r="O394" s="401"/>
      <c r="P394" s="401"/>
      <c r="Q394" s="401"/>
      <c r="R394" s="401"/>
      <c r="S394" s="401"/>
    </row>
    <row r="395" spans="1:19" s="396" customFormat="1" ht="15.75" customHeight="1">
      <c r="A395" s="401"/>
      <c r="B395" s="401"/>
      <c r="C395" s="401"/>
      <c r="D395" s="401"/>
      <c r="E395" s="401"/>
      <c r="F395" s="401"/>
      <c r="G395" s="401"/>
      <c r="H395" s="401"/>
      <c r="I395" s="401"/>
      <c r="J395" s="401"/>
      <c r="K395" s="401"/>
      <c r="L395" s="401"/>
      <c r="M395" s="401"/>
      <c r="N395" s="401"/>
      <c r="O395" s="401"/>
      <c r="P395" s="401"/>
      <c r="Q395" s="401"/>
      <c r="R395" s="401"/>
      <c r="S395" s="401"/>
    </row>
    <row r="396" spans="1:19" s="396" customFormat="1" ht="15.75" customHeight="1">
      <c r="A396" s="401"/>
      <c r="B396" s="401"/>
      <c r="C396" s="401"/>
      <c r="D396" s="401"/>
      <c r="E396" s="401"/>
      <c r="F396" s="401"/>
      <c r="G396" s="401"/>
      <c r="H396" s="401"/>
      <c r="I396" s="401"/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</row>
    <row r="397" spans="1:19" s="396" customFormat="1" ht="15.75" customHeight="1">
      <c r="A397" s="401"/>
      <c r="B397" s="401"/>
      <c r="C397" s="401"/>
      <c r="D397" s="401"/>
      <c r="E397" s="401"/>
      <c r="F397" s="401"/>
      <c r="G397" s="401"/>
      <c r="H397" s="401"/>
      <c r="I397" s="401"/>
      <c r="J397" s="401"/>
      <c r="K397" s="401"/>
      <c r="L397" s="401"/>
      <c r="M397" s="401"/>
      <c r="N397" s="401"/>
      <c r="O397" s="401"/>
      <c r="P397" s="401"/>
      <c r="Q397" s="401"/>
      <c r="R397" s="401"/>
      <c r="S397" s="401"/>
    </row>
    <row r="398" spans="1:19" s="396" customFormat="1" ht="15.75" customHeight="1">
      <c r="A398" s="401"/>
      <c r="B398" s="401"/>
      <c r="C398" s="401"/>
      <c r="D398" s="401"/>
      <c r="E398" s="401"/>
      <c r="F398" s="401"/>
      <c r="G398" s="401"/>
      <c r="H398" s="401"/>
      <c r="I398" s="401"/>
      <c r="J398" s="401"/>
      <c r="K398" s="401"/>
      <c r="L398" s="401"/>
      <c r="M398" s="401"/>
      <c r="N398" s="401"/>
      <c r="O398" s="401"/>
      <c r="P398" s="401"/>
      <c r="Q398" s="401"/>
      <c r="R398" s="401"/>
      <c r="S398" s="401"/>
    </row>
    <row r="399" spans="1:19" s="396" customFormat="1" ht="15.75" customHeight="1">
      <c r="A399" s="401"/>
      <c r="B399" s="401"/>
      <c r="C399" s="401"/>
      <c r="D399" s="401"/>
      <c r="E399" s="401"/>
      <c r="F399" s="401"/>
      <c r="G399" s="401"/>
      <c r="H399" s="401"/>
      <c r="I399" s="401"/>
      <c r="J399" s="401"/>
      <c r="K399" s="401"/>
      <c r="L399" s="401"/>
      <c r="M399" s="401"/>
      <c r="N399" s="401"/>
      <c r="O399" s="401"/>
      <c r="P399" s="401"/>
      <c r="Q399" s="401"/>
      <c r="R399" s="401"/>
      <c r="S399" s="401"/>
    </row>
    <row r="400" spans="1:19" s="396" customFormat="1" ht="15.75" customHeight="1">
      <c r="A400" s="401"/>
      <c r="B400" s="401"/>
      <c r="C400" s="401"/>
      <c r="D400" s="401"/>
      <c r="E400" s="401"/>
      <c r="F400" s="401"/>
      <c r="G400" s="401"/>
      <c r="H400" s="401"/>
      <c r="I400" s="401"/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</row>
    <row r="401" spans="1:19" s="396" customFormat="1" ht="15.75" customHeight="1">
      <c r="A401" s="401"/>
      <c r="B401" s="401"/>
      <c r="C401" s="401"/>
      <c r="D401" s="401"/>
      <c r="E401" s="401"/>
      <c r="F401" s="401"/>
      <c r="G401" s="401"/>
      <c r="H401" s="401"/>
      <c r="I401" s="401"/>
      <c r="J401" s="401"/>
      <c r="K401" s="401"/>
      <c r="L401" s="401"/>
      <c r="M401" s="401"/>
      <c r="N401" s="401"/>
      <c r="O401" s="401"/>
      <c r="P401" s="401"/>
      <c r="Q401" s="401"/>
      <c r="R401" s="401"/>
      <c r="S401" s="401"/>
    </row>
    <row r="402" spans="1:19" s="396" customFormat="1" ht="15.75" customHeight="1">
      <c r="A402" s="401"/>
      <c r="B402" s="401"/>
      <c r="C402" s="401"/>
      <c r="D402" s="401"/>
      <c r="E402" s="401"/>
      <c r="F402" s="401"/>
      <c r="G402" s="401"/>
      <c r="H402" s="401"/>
      <c r="I402" s="401"/>
      <c r="J402" s="401"/>
      <c r="K402" s="401"/>
      <c r="L402" s="401"/>
      <c r="M402" s="401"/>
      <c r="N402" s="401"/>
      <c r="O402" s="401"/>
      <c r="P402" s="401"/>
      <c r="Q402" s="401"/>
      <c r="R402" s="401"/>
      <c r="S402" s="401"/>
    </row>
    <row r="403" spans="1:19" s="396" customFormat="1" ht="15.75" customHeight="1">
      <c r="A403" s="401"/>
      <c r="B403" s="401"/>
      <c r="C403" s="401"/>
      <c r="D403" s="401"/>
      <c r="E403" s="401"/>
      <c r="F403" s="401"/>
      <c r="G403" s="401"/>
      <c r="H403" s="401"/>
      <c r="I403" s="401"/>
      <c r="J403" s="401"/>
      <c r="K403" s="401"/>
      <c r="L403" s="401"/>
      <c r="M403" s="401"/>
      <c r="N403" s="401"/>
      <c r="O403" s="401"/>
      <c r="P403" s="401"/>
      <c r="Q403" s="401"/>
      <c r="R403" s="401"/>
      <c r="S403" s="401"/>
    </row>
    <row r="404" spans="1:19" s="396" customFormat="1" ht="15.75" customHeight="1">
      <c r="A404" s="401"/>
      <c r="B404" s="401"/>
      <c r="C404" s="401"/>
      <c r="D404" s="401"/>
      <c r="E404" s="401"/>
      <c r="F404" s="401"/>
      <c r="G404" s="401"/>
      <c r="H404" s="401"/>
      <c r="I404" s="401"/>
      <c r="J404" s="401"/>
      <c r="K404" s="401"/>
      <c r="L404" s="401"/>
      <c r="M404" s="401"/>
      <c r="N404" s="401"/>
      <c r="O404" s="401"/>
      <c r="P404" s="401"/>
      <c r="Q404" s="401"/>
      <c r="R404" s="401"/>
      <c r="S404" s="401"/>
    </row>
    <row r="405" spans="1:19" s="396" customFormat="1" ht="15.75" customHeight="1">
      <c r="A405" s="401"/>
      <c r="B405" s="401"/>
      <c r="C405" s="401"/>
      <c r="D405" s="401"/>
      <c r="E405" s="401"/>
      <c r="F405" s="401"/>
      <c r="G405" s="401"/>
      <c r="H405" s="401"/>
      <c r="I405" s="401"/>
      <c r="J405" s="401"/>
      <c r="K405" s="401"/>
      <c r="L405" s="401"/>
      <c r="M405" s="401"/>
      <c r="N405" s="401"/>
      <c r="O405" s="401"/>
      <c r="P405" s="401"/>
      <c r="Q405" s="401"/>
      <c r="R405" s="401"/>
      <c r="S405" s="401"/>
    </row>
    <row r="406" spans="1:19" s="396" customFormat="1" ht="15.75" customHeight="1">
      <c r="A406" s="401"/>
      <c r="B406" s="401"/>
      <c r="C406" s="401"/>
      <c r="D406" s="401"/>
      <c r="E406" s="401"/>
      <c r="F406" s="401"/>
      <c r="G406" s="401"/>
      <c r="H406" s="401"/>
      <c r="I406" s="401"/>
      <c r="J406" s="401"/>
      <c r="K406" s="401"/>
      <c r="L406" s="401"/>
      <c r="M406" s="401"/>
      <c r="N406" s="401"/>
      <c r="O406" s="401"/>
      <c r="P406" s="401"/>
      <c r="Q406" s="401"/>
      <c r="R406" s="401"/>
      <c r="S406" s="401"/>
    </row>
    <row r="407" spans="1:19" s="396" customFormat="1" ht="15.75" customHeight="1">
      <c r="A407" s="401"/>
      <c r="B407" s="401"/>
      <c r="C407" s="401"/>
      <c r="D407" s="401"/>
      <c r="E407" s="401"/>
      <c r="F407" s="401"/>
      <c r="G407" s="401"/>
      <c r="H407" s="401"/>
      <c r="I407" s="401"/>
      <c r="J407" s="401"/>
      <c r="K407" s="401"/>
      <c r="L407" s="401"/>
      <c r="M407" s="401"/>
      <c r="N407" s="401"/>
      <c r="O407" s="401"/>
      <c r="P407" s="401"/>
      <c r="Q407" s="401"/>
      <c r="R407" s="401"/>
      <c r="S407" s="401"/>
    </row>
    <row r="408" spans="1:19" s="396" customFormat="1" ht="15.75" customHeight="1">
      <c r="A408" s="401"/>
      <c r="B408" s="401"/>
      <c r="C408" s="401"/>
      <c r="D408" s="401"/>
      <c r="E408" s="401"/>
      <c r="F408" s="401"/>
      <c r="G408" s="401"/>
      <c r="H408" s="401"/>
      <c r="I408" s="401"/>
      <c r="J408" s="401"/>
      <c r="K408" s="401"/>
      <c r="L408" s="401"/>
      <c r="M408" s="401"/>
      <c r="N408" s="401"/>
      <c r="O408" s="401"/>
      <c r="P408" s="401"/>
      <c r="Q408" s="401"/>
      <c r="R408" s="401"/>
      <c r="S408" s="401"/>
    </row>
    <row r="409" spans="1:19" s="396" customFormat="1" ht="15.75" customHeight="1">
      <c r="A409" s="401"/>
      <c r="B409" s="401"/>
      <c r="C409" s="401"/>
      <c r="D409" s="401"/>
      <c r="E409" s="401"/>
      <c r="F409" s="401"/>
      <c r="G409" s="401"/>
      <c r="H409" s="401"/>
      <c r="I409" s="401"/>
      <c r="J409" s="401"/>
      <c r="K409" s="401"/>
      <c r="L409" s="401"/>
      <c r="M409" s="401"/>
      <c r="N409" s="401"/>
      <c r="O409" s="401"/>
      <c r="P409" s="401"/>
      <c r="Q409" s="401"/>
      <c r="R409" s="401"/>
      <c r="S409" s="401"/>
    </row>
    <row r="410" spans="1:19" s="396" customFormat="1" ht="15.75" customHeight="1">
      <c r="A410" s="401"/>
      <c r="B410" s="401"/>
      <c r="C410" s="401"/>
      <c r="D410" s="401"/>
      <c r="E410" s="401"/>
      <c r="F410" s="401"/>
      <c r="G410" s="401"/>
      <c r="H410" s="401"/>
      <c r="I410" s="401"/>
      <c r="J410" s="401"/>
      <c r="K410" s="401"/>
      <c r="L410" s="401"/>
      <c r="M410" s="401"/>
      <c r="N410" s="401"/>
      <c r="O410" s="401"/>
      <c r="P410" s="401"/>
      <c r="Q410" s="401"/>
      <c r="R410" s="401"/>
      <c r="S410" s="401"/>
    </row>
    <row r="411" spans="1:19" s="396" customFormat="1" ht="15.75" customHeight="1">
      <c r="A411" s="401"/>
      <c r="B411" s="401"/>
      <c r="C411" s="401"/>
      <c r="D411" s="401"/>
      <c r="E411" s="401"/>
      <c r="F411" s="401"/>
      <c r="G411" s="401"/>
      <c r="H411" s="401"/>
      <c r="I411" s="401"/>
      <c r="J411" s="401"/>
      <c r="K411" s="401"/>
      <c r="L411" s="401"/>
      <c r="M411" s="401"/>
      <c r="N411" s="401"/>
      <c r="O411" s="401"/>
      <c r="P411" s="401"/>
      <c r="Q411" s="401"/>
      <c r="R411" s="401"/>
      <c r="S411" s="401"/>
    </row>
    <row r="412" spans="1:19" s="396" customFormat="1" ht="15.75" customHeight="1">
      <c r="A412" s="401"/>
      <c r="B412" s="401"/>
      <c r="C412" s="401"/>
      <c r="D412" s="401"/>
      <c r="E412" s="401"/>
      <c r="F412" s="401"/>
      <c r="G412" s="401"/>
      <c r="H412" s="401"/>
      <c r="I412" s="401"/>
      <c r="J412" s="401"/>
      <c r="K412" s="401"/>
      <c r="L412" s="401"/>
      <c r="M412" s="401"/>
      <c r="N412" s="401"/>
      <c r="O412" s="401"/>
      <c r="P412" s="401"/>
      <c r="Q412" s="401"/>
      <c r="R412" s="401"/>
      <c r="S412" s="401"/>
    </row>
    <row r="413" spans="1:19" s="396" customFormat="1" ht="15.75" customHeight="1">
      <c r="A413" s="401"/>
      <c r="B413" s="401"/>
      <c r="C413" s="401"/>
      <c r="D413" s="401"/>
      <c r="E413" s="401"/>
      <c r="F413" s="401"/>
      <c r="G413" s="401"/>
      <c r="H413" s="401"/>
      <c r="I413" s="401"/>
      <c r="J413" s="401"/>
      <c r="K413" s="401"/>
      <c r="L413" s="401"/>
      <c r="M413" s="401"/>
      <c r="N413" s="401"/>
      <c r="O413" s="401"/>
      <c r="P413" s="401"/>
      <c r="Q413" s="401"/>
      <c r="R413" s="401"/>
      <c r="S413" s="401"/>
    </row>
    <row r="414" spans="1:19" s="396" customFormat="1" ht="15.75" customHeight="1">
      <c r="A414" s="401"/>
      <c r="B414" s="401"/>
      <c r="C414" s="401"/>
      <c r="D414" s="401"/>
      <c r="E414" s="401"/>
      <c r="F414" s="401"/>
      <c r="G414" s="401"/>
      <c r="H414" s="401"/>
      <c r="I414" s="401"/>
      <c r="J414" s="401"/>
      <c r="K414" s="401"/>
      <c r="L414" s="401"/>
      <c r="M414" s="401"/>
      <c r="N414" s="401"/>
      <c r="O414" s="401"/>
      <c r="P414" s="401"/>
      <c r="Q414" s="401"/>
      <c r="R414" s="401"/>
      <c r="S414" s="401"/>
    </row>
    <row r="415" spans="1:19" s="396" customFormat="1" ht="15.75" customHeight="1">
      <c r="A415" s="401"/>
      <c r="B415" s="401"/>
      <c r="C415" s="401"/>
      <c r="D415" s="401"/>
      <c r="E415" s="401"/>
      <c r="F415" s="401"/>
      <c r="G415" s="401"/>
      <c r="H415" s="401"/>
      <c r="I415" s="401"/>
      <c r="J415" s="401"/>
      <c r="K415" s="401"/>
      <c r="L415" s="401"/>
      <c r="M415" s="401"/>
      <c r="N415" s="401"/>
      <c r="O415" s="401"/>
      <c r="P415" s="401"/>
      <c r="Q415" s="401"/>
      <c r="R415" s="401"/>
      <c r="S415" s="401"/>
    </row>
    <row r="416" spans="1:19" s="396" customFormat="1" ht="15.75" customHeight="1">
      <c r="A416" s="401"/>
      <c r="B416" s="401"/>
      <c r="C416" s="401"/>
      <c r="D416" s="401"/>
      <c r="E416" s="401"/>
      <c r="F416" s="401"/>
      <c r="G416" s="401"/>
      <c r="H416" s="401"/>
      <c r="I416" s="401"/>
      <c r="J416" s="401"/>
      <c r="K416" s="401"/>
      <c r="L416" s="401"/>
      <c r="M416" s="401"/>
      <c r="N416" s="401"/>
      <c r="O416" s="401"/>
      <c r="P416" s="401"/>
      <c r="Q416" s="401"/>
      <c r="R416" s="401"/>
      <c r="S416" s="401"/>
    </row>
    <row r="417" spans="1:19" s="396" customFormat="1" ht="15.75" customHeight="1">
      <c r="A417" s="401"/>
      <c r="B417" s="401"/>
      <c r="C417" s="401"/>
      <c r="D417" s="401"/>
      <c r="E417" s="401"/>
      <c r="F417" s="401"/>
      <c r="G417" s="401"/>
      <c r="H417" s="401"/>
      <c r="I417" s="401"/>
      <c r="J417" s="401"/>
      <c r="K417" s="401"/>
      <c r="L417" s="401"/>
      <c r="M417" s="401"/>
      <c r="N417" s="401"/>
      <c r="O417" s="401"/>
      <c r="P417" s="401"/>
      <c r="Q417" s="401"/>
      <c r="R417" s="401"/>
      <c r="S417" s="401"/>
    </row>
    <row r="418" spans="1:19" s="396" customFormat="1" ht="15.75" customHeight="1">
      <c r="A418" s="401"/>
      <c r="B418" s="401"/>
      <c r="C418" s="401"/>
      <c r="D418" s="401"/>
      <c r="E418" s="401"/>
      <c r="F418" s="401"/>
      <c r="G418" s="401"/>
      <c r="H418" s="401"/>
      <c r="I418" s="401"/>
      <c r="J418" s="401"/>
      <c r="K418" s="401"/>
      <c r="L418" s="401"/>
      <c r="M418" s="401"/>
      <c r="N418" s="401"/>
      <c r="O418" s="401"/>
      <c r="P418" s="401"/>
      <c r="Q418" s="401"/>
      <c r="R418" s="401"/>
      <c r="S418" s="401"/>
    </row>
    <row r="419" spans="1:19" s="396" customFormat="1" ht="15.75" customHeight="1">
      <c r="A419" s="401"/>
      <c r="B419" s="401"/>
      <c r="C419" s="401"/>
      <c r="D419" s="401"/>
      <c r="E419" s="401"/>
      <c r="F419" s="401"/>
      <c r="G419" s="401"/>
      <c r="H419" s="401"/>
      <c r="I419" s="401"/>
      <c r="J419" s="401"/>
      <c r="K419" s="401"/>
      <c r="L419" s="401"/>
      <c r="M419" s="401"/>
      <c r="N419" s="401"/>
      <c r="O419" s="401"/>
      <c r="P419" s="401"/>
      <c r="Q419" s="401"/>
      <c r="R419" s="401"/>
      <c r="S419" s="401"/>
    </row>
    <row r="420" spans="1:19" s="396" customFormat="1" ht="15.75" customHeight="1">
      <c r="A420" s="401"/>
      <c r="B420" s="401"/>
      <c r="C420" s="401"/>
      <c r="D420" s="401"/>
      <c r="E420" s="401"/>
      <c r="F420" s="401"/>
      <c r="G420" s="401"/>
      <c r="H420" s="401"/>
      <c r="I420" s="401"/>
      <c r="J420" s="401"/>
      <c r="K420" s="401"/>
      <c r="L420" s="401"/>
      <c r="M420" s="401"/>
      <c r="N420" s="401"/>
      <c r="O420" s="401"/>
      <c r="P420" s="401"/>
      <c r="Q420" s="401"/>
      <c r="R420" s="401"/>
      <c r="S420" s="401"/>
    </row>
    <row r="421" spans="1:19" s="396" customFormat="1" ht="15.75" customHeight="1">
      <c r="A421" s="401"/>
      <c r="B421" s="401"/>
      <c r="C421" s="401"/>
      <c r="D421" s="401"/>
      <c r="E421" s="401"/>
      <c r="F421" s="401"/>
      <c r="G421" s="401"/>
      <c r="H421" s="401"/>
      <c r="I421" s="401"/>
      <c r="J421" s="401"/>
      <c r="K421" s="401"/>
      <c r="L421" s="401"/>
      <c r="M421" s="401"/>
      <c r="N421" s="401"/>
      <c r="O421" s="401"/>
      <c r="P421" s="401"/>
      <c r="Q421" s="401"/>
      <c r="R421" s="401"/>
      <c r="S421" s="401"/>
    </row>
    <row r="422" spans="1:19" s="396" customFormat="1" ht="15.75" customHeight="1">
      <c r="A422" s="401"/>
      <c r="B422" s="401"/>
      <c r="C422" s="401"/>
      <c r="D422" s="401"/>
      <c r="E422" s="401"/>
      <c r="F422" s="401"/>
      <c r="G422" s="401"/>
      <c r="H422" s="401"/>
      <c r="I422" s="401"/>
      <c r="J422" s="401"/>
      <c r="K422" s="401"/>
      <c r="L422" s="401"/>
      <c r="M422" s="401"/>
      <c r="N422" s="401"/>
      <c r="O422" s="401"/>
      <c r="P422" s="401"/>
      <c r="Q422" s="401"/>
      <c r="R422" s="401"/>
      <c r="S422" s="401"/>
    </row>
    <row r="423" spans="1:19" s="396" customFormat="1" ht="15.75" customHeight="1">
      <c r="A423" s="401"/>
      <c r="B423" s="401"/>
      <c r="C423" s="401"/>
      <c r="D423" s="401"/>
      <c r="E423" s="401"/>
      <c r="F423" s="401"/>
      <c r="G423" s="401"/>
      <c r="H423" s="401"/>
      <c r="I423" s="401"/>
      <c r="J423" s="401"/>
      <c r="K423" s="401"/>
      <c r="L423" s="401"/>
      <c r="M423" s="401"/>
      <c r="N423" s="401"/>
      <c r="O423" s="401"/>
      <c r="P423" s="401"/>
      <c r="Q423" s="401"/>
      <c r="R423" s="401"/>
      <c r="S423" s="401"/>
    </row>
    <row r="424" spans="1:19" s="396" customFormat="1" ht="15.75" customHeight="1">
      <c r="A424" s="401"/>
      <c r="B424" s="401"/>
      <c r="C424" s="401"/>
      <c r="D424" s="401"/>
      <c r="E424" s="401"/>
      <c r="F424" s="401"/>
      <c r="G424" s="401"/>
      <c r="H424" s="401"/>
      <c r="I424" s="401"/>
      <c r="J424" s="401"/>
      <c r="K424" s="401"/>
      <c r="L424" s="401"/>
      <c r="M424" s="401"/>
      <c r="N424" s="401"/>
      <c r="O424" s="401"/>
      <c r="P424" s="401"/>
      <c r="Q424" s="401"/>
      <c r="R424" s="401"/>
      <c r="S424" s="401"/>
    </row>
    <row r="425" spans="1:19" s="396" customFormat="1" ht="15.75" customHeight="1">
      <c r="A425" s="401"/>
      <c r="B425" s="401"/>
      <c r="C425" s="401"/>
      <c r="D425" s="401"/>
      <c r="E425" s="401"/>
      <c r="F425" s="401"/>
      <c r="G425" s="401"/>
      <c r="H425" s="401"/>
      <c r="I425" s="401"/>
      <c r="J425" s="401"/>
      <c r="K425" s="401"/>
      <c r="L425" s="401"/>
      <c r="M425" s="401"/>
      <c r="N425" s="401"/>
      <c r="O425" s="401"/>
      <c r="P425" s="401"/>
      <c r="Q425" s="401"/>
      <c r="R425" s="401"/>
      <c r="S425" s="401"/>
    </row>
    <row r="426" spans="1:19" s="396" customFormat="1" ht="15.75" customHeight="1">
      <c r="A426" s="401"/>
      <c r="B426" s="401"/>
      <c r="C426" s="401"/>
      <c r="D426" s="401"/>
      <c r="E426" s="401"/>
      <c r="F426" s="401"/>
      <c r="G426" s="401"/>
      <c r="H426" s="401"/>
      <c r="I426" s="401"/>
      <c r="J426" s="401"/>
      <c r="K426" s="401"/>
      <c r="L426" s="401"/>
      <c r="M426" s="401"/>
      <c r="N426" s="401"/>
      <c r="O426" s="401"/>
      <c r="P426" s="401"/>
      <c r="Q426" s="401"/>
      <c r="R426" s="401"/>
      <c r="S426" s="401"/>
    </row>
    <row r="427" spans="1:19" s="396" customFormat="1" ht="15.75" customHeight="1">
      <c r="A427" s="401"/>
      <c r="B427" s="401"/>
      <c r="C427" s="401"/>
      <c r="D427" s="401"/>
      <c r="E427" s="401"/>
      <c r="F427" s="401"/>
      <c r="G427" s="401"/>
      <c r="H427" s="401"/>
      <c r="I427" s="401"/>
      <c r="J427" s="401"/>
      <c r="K427" s="401"/>
      <c r="L427" s="401"/>
      <c r="M427" s="401"/>
      <c r="N427" s="401"/>
      <c r="O427" s="401"/>
      <c r="P427" s="401"/>
      <c r="Q427" s="401"/>
      <c r="R427" s="401"/>
      <c r="S427" s="401"/>
    </row>
    <row r="428" spans="1:19" s="396" customFormat="1" ht="15.75" customHeight="1">
      <c r="A428" s="401"/>
      <c r="B428" s="401"/>
      <c r="C428" s="401"/>
      <c r="D428" s="401"/>
      <c r="E428" s="401"/>
      <c r="F428" s="401"/>
      <c r="G428" s="401"/>
      <c r="H428" s="401"/>
      <c r="I428" s="401"/>
      <c r="J428" s="401"/>
      <c r="K428" s="401"/>
      <c r="L428" s="401"/>
      <c r="M428" s="401"/>
      <c r="N428" s="401"/>
      <c r="O428" s="401"/>
      <c r="P428" s="401"/>
      <c r="Q428" s="401"/>
      <c r="R428" s="401"/>
      <c r="S428" s="401"/>
    </row>
    <row r="429" spans="1:19" s="396" customFormat="1" ht="15.75" customHeight="1">
      <c r="A429" s="401"/>
      <c r="B429" s="401"/>
      <c r="C429" s="401"/>
      <c r="D429" s="401"/>
      <c r="E429" s="401"/>
      <c r="F429" s="401"/>
      <c r="G429" s="401"/>
      <c r="H429" s="401"/>
      <c r="I429" s="401"/>
      <c r="J429" s="401"/>
      <c r="K429" s="401"/>
      <c r="L429" s="401"/>
      <c r="M429" s="401"/>
      <c r="N429" s="401"/>
      <c r="O429" s="401"/>
      <c r="P429" s="401"/>
      <c r="Q429" s="401"/>
      <c r="R429" s="401"/>
      <c r="S429" s="401"/>
    </row>
    <row r="430" spans="1:19" s="396" customFormat="1" ht="15.75" customHeight="1">
      <c r="A430" s="401"/>
      <c r="B430" s="401"/>
      <c r="C430" s="401"/>
      <c r="D430" s="401"/>
      <c r="E430" s="401"/>
      <c r="F430" s="401"/>
      <c r="G430" s="401"/>
      <c r="H430" s="401"/>
      <c r="I430" s="401"/>
      <c r="J430" s="401"/>
      <c r="K430" s="401"/>
      <c r="L430" s="401"/>
      <c r="M430" s="401"/>
      <c r="N430" s="401"/>
      <c r="O430" s="401"/>
      <c r="P430" s="401"/>
      <c r="Q430" s="401"/>
      <c r="R430" s="401"/>
      <c r="S430" s="401"/>
    </row>
    <row r="431" spans="1:19" s="396" customFormat="1" ht="15.75" customHeight="1">
      <c r="A431" s="401"/>
      <c r="B431" s="401"/>
      <c r="C431" s="401"/>
      <c r="D431" s="401"/>
      <c r="E431" s="401"/>
      <c r="F431" s="401"/>
      <c r="G431" s="401"/>
      <c r="H431" s="401"/>
      <c r="I431" s="401"/>
      <c r="J431" s="401"/>
      <c r="K431" s="401"/>
      <c r="L431" s="401"/>
      <c r="M431" s="401"/>
      <c r="N431" s="401"/>
      <c r="O431" s="401"/>
      <c r="P431" s="401"/>
      <c r="Q431" s="401"/>
      <c r="R431" s="401"/>
      <c r="S431" s="401"/>
    </row>
    <row r="432" spans="1:19" s="396" customFormat="1" ht="15.75" customHeight="1">
      <c r="A432" s="401"/>
      <c r="B432" s="401"/>
      <c r="C432" s="401"/>
      <c r="D432" s="401"/>
      <c r="E432" s="401"/>
      <c r="F432" s="401"/>
      <c r="G432" s="401"/>
      <c r="H432" s="401"/>
      <c r="I432" s="401"/>
      <c r="J432" s="401"/>
      <c r="K432" s="401"/>
      <c r="L432" s="401"/>
      <c r="M432" s="401"/>
      <c r="N432" s="401"/>
      <c r="O432" s="401"/>
      <c r="P432" s="401"/>
      <c r="Q432" s="401"/>
      <c r="R432" s="401"/>
      <c r="S432" s="401"/>
    </row>
    <row r="433" spans="1:19" s="396" customFormat="1" ht="15.75" customHeight="1">
      <c r="A433" s="401"/>
      <c r="B433" s="401"/>
      <c r="C433" s="401"/>
      <c r="D433" s="401"/>
      <c r="E433" s="401"/>
      <c r="F433" s="401"/>
      <c r="G433" s="401"/>
      <c r="H433" s="401"/>
      <c r="I433" s="401"/>
      <c r="J433" s="401"/>
      <c r="K433" s="401"/>
      <c r="L433" s="401"/>
      <c r="M433" s="401"/>
      <c r="N433" s="401"/>
      <c r="O433" s="401"/>
      <c r="P433" s="401"/>
      <c r="Q433" s="401"/>
      <c r="R433" s="401"/>
      <c r="S433" s="401"/>
    </row>
    <row r="434" spans="1:19" s="396" customFormat="1" ht="15.75" customHeight="1">
      <c r="A434" s="401"/>
      <c r="B434" s="401"/>
      <c r="C434" s="401"/>
      <c r="D434" s="401"/>
      <c r="E434" s="401"/>
      <c r="F434" s="401"/>
      <c r="G434" s="401"/>
      <c r="H434" s="401"/>
      <c r="I434" s="401"/>
      <c r="J434" s="401"/>
      <c r="K434" s="401"/>
      <c r="L434" s="401"/>
      <c r="M434" s="401"/>
      <c r="N434" s="401"/>
      <c r="O434" s="401"/>
      <c r="P434" s="401"/>
      <c r="Q434" s="401"/>
      <c r="R434" s="401"/>
      <c r="S434" s="401"/>
    </row>
    <row r="435" spans="1:19" s="396" customFormat="1" ht="15.75" customHeight="1">
      <c r="A435" s="401"/>
      <c r="B435" s="401"/>
      <c r="C435" s="401"/>
      <c r="D435" s="401"/>
      <c r="E435" s="401"/>
      <c r="F435" s="401"/>
      <c r="G435" s="401"/>
      <c r="H435" s="401"/>
      <c r="I435" s="401"/>
      <c r="J435" s="401"/>
      <c r="K435" s="401"/>
      <c r="L435" s="401"/>
      <c r="M435" s="401"/>
      <c r="N435" s="401"/>
      <c r="O435" s="401"/>
      <c r="P435" s="401"/>
      <c r="Q435" s="401"/>
      <c r="R435" s="401"/>
      <c r="S435" s="401"/>
    </row>
    <row r="436" spans="1:19" s="396" customFormat="1" ht="15.75" customHeight="1">
      <c r="A436" s="401"/>
      <c r="B436" s="401"/>
      <c r="C436" s="401"/>
      <c r="D436" s="401"/>
      <c r="E436" s="401"/>
      <c r="F436" s="401"/>
      <c r="G436" s="401"/>
      <c r="H436" s="401"/>
      <c r="I436" s="401"/>
      <c r="J436" s="401"/>
      <c r="K436" s="401"/>
      <c r="L436" s="401"/>
      <c r="M436" s="401"/>
      <c r="N436" s="401"/>
      <c r="O436" s="401"/>
      <c r="P436" s="401"/>
      <c r="Q436" s="401"/>
      <c r="R436" s="401"/>
      <c r="S436" s="401"/>
    </row>
    <row r="437" spans="1:19" s="396" customFormat="1" ht="15.75" customHeight="1">
      <c r="A437" s="401"/>
      <c r="B437" s="401"/>
      <c r="C437" s="401"/>
      <c r="D437" s="401"/>
      <c r="E437" s="401"/>
      <c r="F437" s="401"/>
      <c r="G437" s="401"/>
      <c r="H437" s="401"/>
      <c r="I437" s="401"/>
      <c r="J437" s="401"/>
      <c r="K437" s="401"/>
      <c r="L437" s="401"/>
      <c r="M437" s="401"/>
      <c r="N437" s="401"/>
      <c r="O437" s="401"/>
      <c r="P437" s="401"/>
      <c r="Q437" s="401"/>
      <c r="R437" s="401"/>
      <c r="S437" s="401"/>
    </row>
    <row r="438" spans="1:19" s="396" customFormat="1" ht="15.75" customHeight="1">
      <c r="A438" s="401"/>
      <c r="B438" s="401"/>
      <c r="C438" s="401"/>
      <c r="D438" s="401"/>
      <c r="E438" s="401"/>
      <c r="F438" s="401"/>
      <c r="G438" s="401"/>
      <c r="H438" s="401"/>
      <c r="I438" s="401"/>
      <c r="J438" s="401"/>
      <c r="K438" s="401"/>
      <c r="L438" s="401"/>
      <c r="M438" s="401"/>
      <c r="N438" s="401"/>
      <c r="O438" s="401"/>
      <c r="P438" s="401"/>
      <c r="Q438" s="401"/>
      <c r="R438" s="401"/>
      <c r="S438" s="401"/>
    </row>
    <row r="439" spans="1:19" s="396" customFormat="1" ht="15.75" customHeight="1">
      <c r="A439" s="401"/>
      <c r="B439" s="401"/>
      <c r="C439" s="401"/>
      <c r="D439" s="401"/>
      <c r="E439" s="401"/>
      <c r="F439" s="401"/>
      <c r="G439" s="401"/>
      <c r="H439" s="401"/>
      <c r="I439" s="401"/>
      <c r="J439" s="401"/>
      <c r="K439" s="401"/>
      <c r="L439" s="401"/>
      <c r="M439" s="401"/>
      <c r="N439" s="401"/>
      <c r="O439" s="401"/>
      <c r="P439" s="401"/>
      <c r="Q439" s="401"/>
      <c r="R439" s="401"/>
      <c r="S439" s="401"/>
    </row>
    <row r="440" spans="1:19" s="396" customFormat="1" ht="15.75" customHeight="1">
      <c r="A440" s="401"/>
      <c r="B440" s="401"/>
      <c r="C440" s="401"/>
      <c r="D440" s="401"/>
      <c r="E440" s="401"/>
      <c r="F440" s="401"/>
      <c r="G440" s="401"/>
      <c r="H440" s="401"/>
      <c r="I440" s="401"/>
      <c r="J440" s="401"/>
      <c r="K440" s="401"/>
      <c r="L440" s="401"/>
      <c r="M440" s="401"/>
      <c r="N440" s="401"/>
      <c r="O440" s="401"/>
      <c r="P440" s="401"/>
      <c r="Q440" s="401"/>
      <c r="R440" s="401"/>
      <c r="S440" s="401"/>
    </row>
    <row r="441" spans="1:19" s="396" customFormat="1" ht="15.75" customHeight="1">
      <c r="A441" s="401"/>
      <c r="B441" s="401"/>
      <c r="C441" s="401"/>
      <c r="D441" s="401"/>
      <c r="E441" s="401"/>
      <c r="F441" s="401"/>
      <c r="G441" s="401"/>
      <c r="H441" s="401"/>
      <c r="I441" s="401"/>
      <c r="J441" s="401"/>
      <c r="K441" s="401"/>
      <c r="L441" s="401"/>
      <c r="M441" s="401"/>
      <c r="N441" s="401"/>
      <c r="O441" s="401"/>
      <c r="P441" s="401"/>
      <c r="Q441" s="401"/>
      <c r="R441" s="401"/>
      <c r="S441" s="401"/>
    </row>
    <row r="442" spans="1:19" s="396" customFormat="1" ht="15.75" customHeight="1">
      <c r="A442" s="401"/>
      <c r="B442" s="401"/>
      <c r="C442" s="401"/>
      <c r="D442" s="401"/>
      <c r="E442" s="401"/>
      <c r="F442" s="401"/>
      <c r="G442" s="401"/>
      <c r="H442" s="401"/>
      <c r="I442" s="401"/>
      <c r="J442" s="401"/>
      <c r="K442" s="401"/>
      <c r="L442" s="401"/>
      <c r="M442" s="401"/>
      <c r="N442" s="401"/>
      <c r="O442" s="401"/>
      <c r="P442" s="401"/>
      <c r="Q442" s="401"/>
      <c r="R442" s="401"/>
      <c r="S442" s="401"/>
    </row>
    <row r="443" spans="1:19" s="396" customFormat="1" ht="15.75" customHeight="1">
      <c r="A443" s="401"/>
      <c r="B443" s="401"/>
      <c r="C443" s="401"/>
      <c r="D443" s="401"/>
      <c r="E443" s="401"/>
      <c r="F443" s="401"/>
      <c r="G443" s="401"/>
      <c r="H443" s="401"/>
      <c r="I443" s="401"/>
      <c r="J443" s="401"/>
      <c r="K443" s="401"/>
      <c r="L443" s="401"/>
      <c r="M443" s="401"/>
      <c r="N443" s="401"/>
      <c r="O443" s="401"/>
      <c r="P443" s="401"/>
      <c r="Q443" s="401"/>
      <c r="R443" s="401"/>
      <c r="S443" s="401"/>
    </row>
    <row r="444" spans="1:19" s="396" customFormat="1" ht="15.75" customHeight="1">
      <c r="A444" s="401"/>
      <c r="B444" s="401"/>
      <c r="C444" s="401"/>
      <c r="D444" s="401"/>
      <c r="E444" s="401"/>
      <c r="F444" s="401"/>
      <c r="G444" s="401"/>
      <c r="H444" s="401"/>
      <c r="I444" s="401"/>
      <c r="J444" s="401"/>
      <c r="K444" s="401"/>
      <c r="L444" s="401"/>
      <c r="M444" s="401"/>
      <c r="N444" s="401"/>
      <c r="O444" s="401"/>
      <c r="P444" s="401"/>
      <c r="Q444" s="401"/>
      <c r="R444" s="401"/>
      <c r="S444" s="401"/>
    </row>
    <row r="445" spans="1:19" s="396" customFormat="1" ht="15.75" customHeight="1">
      <c r="A445" s="401"/>
      <c r="B445" s="401"/>
      <c r="C445" s="401"/>
      <c r="D445" s="401"/>
      <c r="E445" s="401"/>
      <c r="F445" s="401"/>
      <c r="G445" s="401"/>
      <c r="H445" s="401"/>
      <c r="I445" s="401"/>
      <c r="J445" s="401"/>
      <c r="K445" s="401"/>
      <c r="L445" s="401"/>
      <c r="M445" s="401"/>
      <c r="N445" s="401"/>
      <c r="O445" s="401"/>
      <c r="P445" s="401"/>
      <c r="Q445" s="401"/>
      <c r="R445" s="401"/>
      <c r="S445" s="401"/>
    </row>
    <row r="446" spans="1:19" s="396" customFormat="1" ht="15.75" customHeight="1">
      <c r="A446" s="401"/>
      <c r="B446" s="401"/>
      <c r="C446" s="401"/>
      <c r="D446" s="401"/>
      <c r="E446" s="401"/>
      <c r="F446" s="401"/>
      <c r="G446" s="401"/>
      <c r="H446" s="401"/>
      <c r="I446" s="401"/>
      <c r="J446" s="401"/>
      <c r="K446" s="401"/>
      <c r="L446" s="401"/>
      <c r="M446" s="401"/>
      <c r="N446" s="401"/>
      <c r="O446" s="401"/>
      <c r="P446" s="401"/>
      <c r="Q446" s="401"/>
      <c r="R446" s="401"/>
      <c r="S446" s="401"/>
    </row>
    <row r="447" spans="1:19" s="396" customFormat="1" ht="15.75" customHeight="1">
      <c r="A447" s="401"/>
      <c r="B447" s="401"/>
      <c r="C447" s="401"/>
      <c r="D447" s="401"/>
      <c r="E447" s="401"/>
      <c r="F447" s="401"/>
      <c r="G447" s="401"/>
      <c r="H447" s="401"/>
      <c r="I447" s="401"/>
      <c r="J447" s="401"/>
      <c r="K447" s="401"/>
      <c r="L447" s="401"/>
      <c r="M447" s="401"/>
      <c r="N447" s="401"/>
      <c r="O447" s="401"/>
      <c r="P447" s="401"/>
      <c r="Q447" s="401"/>
      <c r="R447" s="401"/>
      <c r="S447" s="401"/>
    </row>
    <row r="448" spans="1:19" s="396" customFormat="1" ht="15.75" customHeight="1">
      <c r="A448" s="401"/>
      <c r="B448" s="401"/>
      <c r="C448" s="401"/>
      <c r="D448" s="401"/>
      <c r="E448" s="401"/>
      <c r="F448" s="401"/>
      <c r="G448" s="401"/>
      <c r="H448" s="401"/>
      <c r="I448" s="401"/>
      <c r="J448" s="401"/>
      <c r="K448" s="401"/>
      <c r="L448" s="401"/>
      <c r="M448" s="401"/>
      <c r="N448" s="401"/>
      <c r="O448" s="401"/>
      <c r="P448" s="401"/>
      <c r="Q448" s="401"/>
      <c r="R448" s="401"/>
      <c r="S448" s="401"/>
    </row>
    <row r="449" spans="1:19" s="396" customFormat="1" ht="15.75" customHeight="1">
      <c r="A449" s="401"/>
      <c r="B449" s="401"/>
      <c r="C449" s="401"/>
      <c r="D449" s="401"/>
      <c r="E449" s="401"/>
      <c r="F449" s="401"/>
      <c r="G449" s="401"/>
      <c r="H449" s="401"/>
      <c r="I449" s="401"/>
      <c r="J449" s="401"/>
      <c r="K449" s="401"/>
      <c r="L449" s="401"/>
      <c r="M449" s="401"/>
      <c r="N449" s="401"/>
      <c r="O449" s="401"/>
      <c r="P449" s="401"/>
      <c r="Q449" s="401"/>
      <c r="R449" s="401"/>
      <c r="S449" s="401"/>
    </row>
    <row r="450" spans="1:19" s="396" customFormat="1" ht="15.75" customHeight="1">
      <c r="A450" s="401"/>
      <c r="B450" s="401"/>
      <c r="C450" s="401"/>
      <c r="D450" s="401"/>
      <c r="E450" s="401"/>
      <c r="F450" s="401"/>
      <c r="G450" s="401"/>
      <c r="H450" s="401"/>
      <c r="I450" s="401"/>
      <c r="J450" s="401"/>
      <c r="K450" s="401"/>
      <c r="L450" s="401"/>
      <c r="M450" s="401"/>
      <c r="N450" s="401"/>
      <c r="O450" s="401"/>
      <c r="P450" s="401"/>
      <c r="Q450" s="401"/>
      <c r="R450" s="401"/>
      <c r="S450" s="401"/>
    </row>
    <row r="451" spans="1:19" s="396" customFormat="1" ht="15.75" customHeight="1">
      <c r="A451" s="401"/>
      <c r="B451" s="401"/>
      <c r="C451" s="401"/>
      <c r="D451" s="401"/>
      <c r="E451" s="401"/>
      <c r="F451" s="401"/>
      <c r="G451" s="401"/>
      <c r="H451" s="401"/>
      <c r="I451" s="401"/>
      <c r="J451" s="401"/>
      <c r="K451" s="401"/>
      <c r="L451" s="401"/>
      <c r="M451" s="401"/>
      <c r="N451" s="401"/>
      <c r="O451" s="401"/>
      <c r="P451" s="401"/>
      <c r="Q451" s="401"/>
      <c r="R451" s="401"/>
      <c r="S451" s="401"/>
    </row>
    <row r="452" spans="1:19" s="396" customFormat="1" ht="15.75" customHeight="1">
      <c r="A452" s="401"/>
      <c r="B452" s="401"/>
      <c r="C452" s="401"/>
      <c r="D452" s="401"/>
      <c r="E452" s="401"/>
      <c r="F452" s="401"/>
      <c r="G452" s="401"/>
      <c r="H452" s="401"/>
      <c r="I452" s="401"/>
      <c r="J452" s="401"/>
      <c r="K452" s="401"/>
      <c r="L452" s="401"/>
      <c r="M452" s="401"/>
      <c r="N452" s="401"/>
      <c r="O452" s="401"/>
      <c r="P452" s="401"/>
      <c r="Q452" s="401"/>
      <c r="R452" s="401"/>
      <c r="S452" s="401"/>
    </row>
    <row r="453" spans="1:19" s="396" customFormat="1" ht="15.75" customHeight="1">
      <c r="A453" s="401"/>
      <c r="B453" s="401"/>
      <c r="C453" s="401"/>
      <c r="D453" s="401"/>
      <c r="E453" s="401"/>
      <c r="F453" s="401"/>
      <c r="G453" s="401"/>
      <c r="H453" s="401"/>
      <c r="I453" s="401"/>
      <c r="J453" s="401"/>
      <c r="K453" s="401"/>
      <c r="L453" s="401"/>
      <c r="M453" s="401"/>
      <c r="N453" s="401"/>
      <c r="O453" s="401"/>
      <c r="P453" s="401"/>
      <c r="Q453" s="401"/>
      <c r="R453" s="401"/>
      <c r="S453" s="401"/>
    </row>
    <row r="454" spans="1:19" s="396" customFormat="1" ht="15.75" customHeight="1">
      <c r="A454" s="401"/>
      <c r="B454" s="401"/>
      <c r="C454" s="401"/>
      <c r="D454" s="401"/>
      <c r="E454" s="401"/>
      <c r="F454" s="401"/>
      <c r="G454" s="401"/>
      <c r="H454" s="401"/>
      <c r="I454" s="401"/>
      <c r="J454" s="401"/>
      <c r="K454" s="401"/>
      <c r="L454" s="401"/>
      <c r="M454" s="401"/>
      <c r="N454" s="401"/>
      <c r="O454" s="401"/>
      <c r="P454" s="401"/>
      <c r="Q454" s="401"/>
      <c r="R454" s="401"/>
      <c r="S454" s="401"/>
    </row>
    <row r="455" spans="1:19" s="396" customFormat="1" ht="15.75" customHeight="1">
      <c r="A455" s="401"/>
      <c r="B455" s="401"/>
      <c r="C455" s="401"/>
      <c r="D455" s="401"/>
      <c r="E455" s="401"/>
      <c r="F455" s="401"/>
      <c r="G455" s="401"/>
      <c r="H455" s="401"/>
      <c r="I455" s="401"/>
      <c r="J455" s="401"/>
      <c r="K455" s="401"/>
      <c r="L455" s="401"/>
      <c r="M455" s="401"/>
      <c r="N455" s="401"/>
      <c r="O455" s="401"/>
      <c r="P455" s="401"/>
      <c r="Q455" s="401"/>
      <c r="R455" s="401"/>
      <c r="S455" s="401"/>
    </row>
    <row r="456" spans="1:19" s="396" customFormat="1" ht="15.75" customHeight="1">
      <c r="A456" s="401"/>
      <c r="B456" s="401"/>
      <c r="C456" s="401"/>
      <c r="D456" s="401"/>
      <c r="E456" s="401"/>
      <c r="F456" s="401"/>
      <c r="G456" s="401"/>
      <c r="H456" s="401"/>
      <c r="I456" s="401"/>
      <c r="J456" s="401"/>
      <c r="K456" s="401"/>
      <c r="L456" s="401"/>
      <c r="M456" s="401"/>
      <c r="N456" s="401"/>
      <c r="O456" s="401"/>
      <c r="P456" s="401"/>
      <c r="Q456" s="401"/>
      <c r="R456" s="401"/>
      <c r="S456" s="401"/>
    </row>
    <row r="457" spans="1:19" s="396" customFormat="1" ht="15.75" customHeight="1">
      <c r="A457" s="401"/>
      <c r="B457" s="401"/>
      <c r="C457" s="401"/>
      <c r="D457" s="401"/>
      <c r="E457" s="401"/>
      <c r="F457" s="401"/>
      <c r="G457" s="401"/>
      <c r="H457" s="401"/>
      <c r="I457" s="401"/>
      <c r="J457" s="401"/>
      <c r="K457" s="401"/>
      <c r="L457" s="401"/>
      <c r="M457" s="401"/>
      <c r="N457" s="401"/>
      <c r="O457" s="401"/>
      <c r="P457" s="401"/>
      <c r="Q457" s="401"/>
      <c r="R457" s="401"/>
      <c r="S457" s="401"/>
    </row>
    <row r="458" spans="1:19" s="396" customFormat="1" ht="15.75" customHeight="1">
      <c r="A458" s="401"/>
      <c r="B458" s="401"/>
      <c r="C458" s="401"/>
      <c r="D458" s="401"/>
      <c r="E458" s="401"/>
      <c r="F458" s="401"/>
      <c r="G458" s="401"/>
      <c r="H458" s="401"/>
      <c r="I458" s="401"/>
      <c r="J458" s="401"/>
      <c r="K458" s="401"/>
      <c r="L458" s="401"/>
      <c r="M458" s="401"/>
      <c r="N458" s="401"/>
      <c r="O458" s="401"/>
      <c r="P458" s="401"/>
      <c r="Q458" s="401"/>
      <c r="R458" s="401"/>
      <c r="S458" s="401"/>
    </row>
    <row r="459" spans="1:19" s="396" customFormat="1" ht="15.75" customHeight="1">
      <c r="A459" s="401"/>
      <c r="B459" s="401"/>
      <c r="C459" s="401"/>
      <c r="D459" s="401"/>
      <c r="E459" s="401"/>
      <c r="F459" s="401"/>
      <c r="G459" s="401"/>
      <c r="H459" s="401"/>
      <c r="I459" s="401"/>
      <c r="J459" s="401"/>
      <c r="K459" s="401"/>
      <c r="L459" s="401"/>
      <c r="M459" s="401"/>
      <c r="N459" s="401"/>
      <c r="O459" s="401"/>
      <c r="P459" s="401"/>
      <c r="Q459" s="401"/>
      <c r="R459" s="401"/>
      <c r="S459" s="401"/>
    </row>
    <row r="460" spans="1:19" s="396" customFormat="1" ht="15.75" customHeight="1">
      <c r="A460" s="401"/>
      <c r="B460" s="401"/>
      <c r="C460" s="401"/>
      <c r="D460" s="401"/>
      <c r="E460" s="401"/>
      <c r="F460" s="401"/>
      <c r="G460" s="401"/>
      <c r="H460" s="401"/>
      <c r="I460" s="401"/>
      <c r="J460" s="401"/>
      <c r="K460" s="401"/>
      <c r="L460" s="401"/>
      <c r="M460" s="401"/>
      <c r="N460" s="401"/>
      <c r="O460" s="401"/>
      <c r="P460" s="401"/>
      <c r="Q460" s="401"/>
      <c r="R460" s="401"/>
      <c r="S460" s="401"/>
    </row>
    <row r="461" spans="1:19" s="396" customFormat="1" ht="15.75" customHeight="1">
      <c r="A461" s="401"/>
      <c r="B461" s="401"/>
      <c r="C461" s="401"/>
      <c r="D461" s="401"/>
      <c r="E461" s="401"/>
      <c r="F461" s="401"/>
      <c r="G461" s="401"/>
      <c r="H461" s="401"/>
      <c r="I461" s="401"/>
      <c r="J461" s="401"/>
      <c r="K461" s="401"/>
      <c r="L461" s="401"/>
      <c r="M461" s="401"/>
      <c r="N461" s="401"/>
      <c r="O461" s="401"/>
      <c r="P461" s="401"/>
      <c r="Q461" s="401"/>
      <c r="R461" s="401"/>
      <c r="S461" s="401"/>
    </row>
    <row r="462" spans="1:19" s="396" customFormat="1" ht="15.75" customHeight="1">
      <c r="A462" s="401"/>
      <c r="B462" s="401"/>
      <c r="C462" s="401"/>
      <c r="D462" s="401"/>
      <c r="E462" s="401"/>
      <c r="F462" s="401"/>
      <c r="G462" s="401"/>
      <c r="H462" s="401"/>
      <c r="I462" s="401"/>
      <c r="J462" s="401"/>
      <c r="K462" s="401"/>
      <c r="L462" s="401"/>
      <c r="M462" s="401"/>
      <c r="N462" s="401"/>
      <c r="O462" s="401"/>
      <c r="P462" s="401"/>
      <c r="Q462" s="401"/>
      <c r="R462" s="401"/>
      <c r="S462" s="401"/>
    </row>
    <row r="463" spans="1:19" s="396" customFormat="1" ht="15.75" customHeight="1">
      <c r="A463" s="401"/>
      <c r="B463" s="401"/>
      <c r="C463" s="401"/>
      <c r="D463" s="401"/>
      <c r="E463" s="401"/>
      <c r="F463" s="401"/>
      <c r="G463" s="401"/>
      <c r="H463" s="401"/>
      <c r="I463" s="401"/>
      <c r="J463" s="401"/>
      <c r="K463" s="401"/>
      <c r="L463" s="401"/>
      <c r="M463" s="401"/>
      <c r="N463" s="401"/>
      <c r="O463" s="401"/>
      <c r="P463" s="401"/>
      <c r="Q463" s="401"/>
      <c r="R463" s="401"/>
      <c r="S463" s="401"/>
    </row>
    <row r="464" spans="1:19" s="396" customFormat="1" ht="15.75" customHeight="1">
      <c r="A464" s="401"/>
      <c r="B464" s="401"/>
      <c r="C464" s="401"/>
      <c r="D464" s="401"/>
      <c r="E464" s="401"/>
      <c r="F464" s="401"/>
      <c r="G464" s="401"/>
      <c r="H464" s="401"/>
      <c r="I464" s="401"/>
      <c r="J464" s="401"/>
      <c r="K464" s="401"/>
      <c r="L464" s="401"/>
      <c r="M464" s="401"/>
      <c r="N464" s="401"/>
      <c r="O464" s="401"/>
      <c r="P464" s="401"/>
      <c r="Q464" s="401"/>
      <c r="R464" s="401"/>
      <c r="S464" s="401"/>
    </row>
    <row r="465" spans="1:19" s="396" customFormat="1" ht="15.75" customHeight="1">
      <c r="A465" s="401"/>
      <c r="B465" s="401"/>
      <c r="C465" s="401"/>
      <c r="D465" s="401"/>
      <c r="E465" s="401"/>
      <c r="F465" s="401"/>
      <c r="G465" s="401"/>
      <c r="H465" s="401"/>
      <c r="I465" s="401"/>
      <c r="J465" s="401"/>
      <c r="K465" s="401"/>
      <c r="L465" s="401"/>
      <c r="M465" s="401"/>
      <c r="N465" s="401"/>
      <c r="O465" s="401"/>
      <c r="P465" s="401"/>
      <c r="Q465" s="401"/>
      <c r="R465" s="401"/>
      <c r="S465" s="401"/>
    </row>
    <row r="466" spans="1:19" s="396" customFormat="1" ht="15.75" customHeight="1">
      <c r="A466" s="401"/>
      <c r="B466" s="401"/>
      <c r="C466" s="401"/>
      <c r="D466" s="401"/>
      <c r="E466" s="401"/>
      <c r="F466" s="401"/>
      <c r="G466" s="401"/>
      <c r="H466" s="401"/>
      <c r="I466" s="401"/>
      <c r="J466" s="401"/>
      <c r="K466" s="401"/>
      <c r="L466" s="401"/>
      <c r="M466" s="401"/>
      <c r="N466" s="401"/>
      <c r="O466" s="401"/>
      <c r="P466" s="401"/>
      <c r="Q466" s="401"/>
      <c r="R466" s="401"/>
      <c r="S466" s="401"/>
    </row>
    <row r="467" spans="1:19" s="396" customFormat="1" ht="15.75" customHeight="1">
      <c r="A467" s="401"/>
      <c r="B467" s="401"/>
      <c r="C467" s="401"/>
      <c r="D467" s="401"/>
      <c r="E467" s="401"/>
      <c r="F467" s="401"/>
      <c r="G467" s="401"/>
      <c r="H467" s="401"/>
      <c r="I467" s="401"/>
      <c r="J467" s="401"/>
      <c r="K467" s="401"/>
      <c r="L467" s="401"/>
      <c r="M467" s="401"/>
      <c r="N467" s="401"/>
      <c r="O467" s="401"/>
      <c r="P467" s="401"/>
      <c r="Q467" s="401"/>
      <c r="R467" s="401"/>
      <c r="S467" s="401"/>
    </row>
    <row r="468" spans="1:19" s="396" customFormat="1" ht="15.75" customHeight="1">
      <c r="A468" s="401"/>
      <c r="B468" s="401"/>
      <c r="C468" s="401"/>
      <c r="D468" s="401"/>
      <c r="E468" s="401"/>
      <c r="F468" s="401"/>
      <c r="G468" s="401"/>
      <c r="H468" s="401"/>
      <c r="I468" s="401"/>
      <c r="J468" s="401"/>
      <c r="K468" s="401"/>
      <c r="L468" s="401"/>
      <c r="M468" s="401"/>
      <c r="N468" s="401"/>
      <c r="O468" s="401"/>
      <c r="P468" s="401"/>
      <c r="Q468" s="401"/>
      <c r="R468" s="401"/>
      <c r="S468" s="401"/>
    </row>
    <row r="469" spans="1:19" s="396" customFormat="1" ht="15.75" customHeight="1">
      <c r="A469" s="401"/>
      <c r="B469" s="401"/>
      <c r="C469" s="401"/>
      <c r="D469" s="401"/>
      <c r="E469" s="401"/>
      <c r="F469" s="401"/>
      <c r="G469" s="401"/>
      <c r="H469" s="401"/>
      <c r="I469" s="401"/>
      <c r="J469" s="401"/>
      <c r="K469" s="401"/>
      <c r="L469" s="401"/>
      <c r="M469" s="401"/>
      <c r="N469" s="401"/>
      <c r="O469" s="401"/>
      <c r="P469" s="401"/>
      <c r="Q469" s="401"/>
      <c r="R469" s="401"/>
      <c r="S469" s="401"/>
    </row>
    <row r="470" spans="1:19" s="396" customFormat="1" ht="15.75" customHeight="1">
      <c r="A470" s="401"/>
      <c r="B470" s="401"/>
      <c r="C470" s="401"/>
      <c r="D470" s="401"/>
      <c r="E470" s="401"/>
      <c r="F470" s="401"/>
      <c r="G470" s="401"/>
      <c r="H470" s="401"/>
      <c r="I470" s="401"/>
      <c r="J470" s="401"/>
      <c r="K470" s="401"/>
      <c r="L470" s="401"/>
      <c r="M470" s="401"/>
      <c r="N470" s="401"/>
      <c r="O470" s="401"/>
      <c r="P470" s="401"/>
      <c r="Q470" s="401"/>
      <c r="R470" s="401"/>
      <c r="S470" s="401"/>
    </row>
    <row r="471" spans="1:19" s="396" customFormat="1" ht="15.75" customHeight="1">
      <c r="A471" s="401"/>
      <c r="B471" s="401"/>
      <c r="C471" s="401"/>
      <c r="D471" s="401"/>
      <c r="E471" s="401"/>
      <c r="F471" s="401"/>
      <c r="G471" s="401"/>
      <c r="H471" s="401"/>
      <c r="I471" s="401"/>
      <c r="J471" s="401"/>
      <c r="K471" s="401"/>
      <c r="L471" s="401"/>
      <c r="M471" s="401"/>
      <c r="N471" s="401"/>
      <c r="O471" s="401"/>
      <c r="P471" s="401"/>
      <c r="Q471" s="401"/>
      <c r="R471" s="401"/>
      <c r="S471" s="401"/>
    </row>
    <row r="472" spans="1:19" s="396" customFormat="1" ht="15.75" customHeight="1">
      <c r="A472" s="401"/>
      <c r="B472" s="401"/>
      <c r="C472" s="401"/>
      <c r="D472" s="401"/>
      <c r="E472" s="401"/>
      <c r="F472" s="401"/>
      <c r="G472" s="401"/>
      <c r="H472" s="401"/>
      <c r="I472" s="401"/>
      <c r="J472" s="401"/>
      <c r="K472" s="401"/>
      <c r="L472" s="401"/>
      <c r="M472" s="401"/>
      <c r="N472" s="401"/>
      <c r="O472" s="401"/>
      <c r="P472" s="401"/>
      <c r="Q472" s="401"/>
      <c r="R472" s="401"/>
      <c r="S472" s="401"/>
    </row>
    <row r="473" spans="1:19" s="396" customFormat="1" ht="15.75" customHeight="1">
      <c r="A473" s="401"/>
      <c r="B473" s="401"/>
      <c r="C473" s="401"/>
      <c r="D473" s="401"/>
      <c r="E473" s="401"/>
      <c r="F473" s="401"/>
      <c r="G473" s="401"/>
      <c r="H473" s="401"/>
      <c r="I473" s="401"/>
      <c r="J473" s="401"/>
      <c r="K473" s="401"/>
      <c r="L473" s="401"/>
      <c r="M473" s="401"/>
      <c r="N473" s="401"/>
      <c r="O473" s="401"/>
      <c r="P473" s="401"/>
      <c r="Q473" s="401"/>
      <c r="R473" s="401"/>
      <c r="S473" s="401"/>
    </row>
    <row r="474" spans="1:19" s="396" customFormat="1" ht="15.75" customHeight="1">
      <c r="A474" s="401"/>
      <c r="B474" s="401"/>
      <c r="C474" s="401"/>
      <c r="D474" s="401"/>
      <c r="E474" s="401"/>
      <c r="F474" s="401"/>
      <c r="G474" s="401"/>
      <c r="H474" s="401"/>
      <c r="I474" s="401"/>
      <c r="J474" s="401"/>
      <c r="K474" s="401"/>
      <c r="L474" s="401"/>
      <c r="M474" s="401"/>
      <c r="N474" s="401"/>
      <c r="O474" s="401"/>
      <c r="P474" s="401"/>
      <c r="Q474" s="401"/>
      <c r="R474" s="401"/>
      <c r="S474" s="401"/>
    </row>
    <row r="475" spans="1:19" s="396" customFormat="1" ht="15.75" customHeight="1">
      <c r="A475" s="401"/>
      <c r="B475" s="401"/>
      <c r="C475" s="401"/>
      <c r="D475" s="401"/>
      <c r="E475" s="401"/>
      <c r="F475" s="401"/>
      <c r="G475" s="401"/>
      <c r="H475" s="401"/>
      <c r="I475" s="401"/>
      <c r="J475" s="401"/>
      <c r="K475" s="401"/>
      <c r="L475" s="401"/>
      <c r="M475" s="401"/>
      <c r="N475" s="401"/>
      <c r="O475" s="401"/>
      <c r="P475" s="401"/>
      <c r="Q475" s="401"/>
      <c r="R475" s="401"/>
      <c r="S475" s="401"/>
    </row>
    <row r="476" spans="1:19" s="396" customFormat="1" ht="15.75" customHeight="1">
      <c r="A476" s="401"/>
      <c r="B476" s="401"/>
      <c r="C476" s="401"/>
      <c r="D476" s="401"/>
      <c r="E476" s="401"/>
      <c r="F476" s="401"/>
      <c r="G476" s="401"/>
      <c r="H476" s="401"/>
      <c r="I476" s="401"/>
      <c r="J476" s="401"/>
      <c r="K476" s="401"/>
      <c r="L476" s="401"/>
      <c r="M476" s="401"/>
      <c r="N476" s="401"/>
      <c r="O476" s="401"/>
      <c r="P476" s="401"/>
      <c r="Q476" s="401"/>
      <c r="R476" s="401"/>
      <c r="S476" s="401"/>
    </row>
    <row r="477" spans="1:19" s="396" customFormat="1" ht="15.75" customHeight="1">
      <c r="A477" s="401"/>
      <c r="B477" s="401"/>
      <c r="C477" s="401"/>
      <c r="D477" s="401"/>
      <c r="E477" s="401"/>
      <c r="F477" s="401"/>
      <c r="G477" s="401"/>
      <c r="H477" s="401"/>
      <c r="I477" s="401"/>
      <c r="J477" s="401"/>
      <c r="K477" s="401"/>
      <c r="L477" s="401"/>
      <c r="M477" s="401"/>
      <c r="N477" s="401"/>
      <c r="O477" s="401"/>
      <c r="P477" s="401"/>
      <c r="Q477" s="401"/>
      <c r="R477" s="401"/>
      <c r="S477" s="401"/>
    </row>
    <row r="478" spans="1:19" s="396" customFormat="1" ht="15.75" customHeight="1">
      <c r="A478" s="401"/>
      <c r="B478" s="401"/>
      <c r="C478" s="401"/>
      <c r="D478" s="401"/>
      <c r="E478" s="401"/>
      <c r="F478" s="401"/>
      <c r="G478" s="401"/>
      <c r="H478" s="401"/>
      <c r="I478" s="401"/>
      <c r="J478" s="401"/>
      <c r="K478" s="401"/>
      <c r="L478" s="401"/>
      <c r="M478" s="401"/>
      <c r="N478" s="401"/>
      <c r="O478" s="401"/>
      <c r="P478" s="401"/>
      <c r="Q478" s="401"/>
      <c r="R478" s="401"/>
      <c r="S478" s="401"/>
    </row>
    <row r="479" spans="1:19" s="396" customFormat="1" ht="15.75" customHeight="1">
      <c r="A479" s="401"/>
      <c r="B479" s="401"/>
      <c r="C479" s="401"/>
      <c r="D479" s="401"/>
      <c r="E479" s="401"/>
      <c r="F479" s="401"/>
      <c r="G479" s="401"/>
      <c r="H479" s="401"/>
      <c r="I479" s="401"/>
      <c r="J479" s="401"/>
      <c r="K479" s="401"/>
      <c r="L479" s="401"/>
      <c r="M479" s="401"/>
      <c r="N479" s="401"/>
      <c r="O479" s="401"/>
      <c r="P479" s="401"/>
      <c r="Q479" s="401"/>
      <c r="R479" s="401"/>
      <c r="S479" s="401"/>
    </row>
    <row r="480" spans="1:19" s="396" customFormat="1" ht="15.75" customHeight="1">
      <c r="A480" s="401"/>
      <c r="B480" s="401"/>
      <c r="C480" s="401"/>
      <c r="D480" s="401"/>
      <c r="E480" s="401"/>
      <c r="F480" s="401"/>
      <c r="G480" s="401"/>
      <c r="H480" s="401"/>
      <c r="I480" s="401"/>
      <c r="J480" s="401"/>
      <c r="K480" s="401"/>
      <c r="L480" s="401"/>
      <c r="M480" s="401"/>
      <c r="N480" s="401"/>
      <c r="O480" s="401"/>
      <c r="P480" s="401"/>
      <c r="Q480" s="401"/>
      <c r="R480" s="401"/>
      <c r="S480" s="401"/>
    </row>
    <row r="481" spans="1:19" s="396" customFormat="1" ht="15.75" customHeight="1">
      <c r="A481" s="401"/>
      <c r="B481" s="401"/>
      <c r="C481" s="401"/>
      <c r="D481" s="401"/>
      <c r="E481" s="401"/>
      <c r="F481" s="401"/>
      <c r="G481" s="401"/>
      <c r="H481" s="401"/>
      <c r="I481" s="401"/>
      <c r="J481" s="401"/>
      <c r="K481" s="401"/>
      <c r="L481" s="401"/>
      <c r="M481" s="401"/>
      <c r="N481" s="401"/>
      <c r="O481" s="401"/>
      <c r="P481" s="401"/>
      <c r="Q481" s="401"/>
      <c r="R481" s="401"/>
      <c r="S481" s="401"/>
    </row>
    <row r="482" spans="1:19" s="396" customFormat="1" ht="15.75" customHeight="1">
      <c r="A482" s="401"/>
      <c r="B482" s="401"/>
      <c r="C482" s="401"/>
      <c r="D482" s="401"/>
      <c r="E482" s="401"/>
      <c r="F482" s="401"/>
      <c r="G482" s="401"/>
      <c r="H482" s="401"/>
      <c r="I482" s="401"/>
      <c r="J482" s="401"/>
      <c r="K482" s="401"/>
      <c r="L482" s="401"/>
      <c r="M482" s="401"/>
      <c r="N482" s="401"/>
      <c r="O482" s="401"/>
      <c r="P482" s="401"/>
      <c r="Q482" s="401"/>
      <c r="R482" s="401"/>
      <c r="S482" s="401"/>
    </row>
    <row r="483" spans="1:19" s="396" customFormat="1" ht="15.75" customHeight="1">
      <c r="A483" s="401"/>
      <c r="B483" s="401"/>
      <c r="C483" s="401"/>
      <c r="D483" s="401"/>
      <c r="E483" s="401"/>
      <c r="F483" s="401"/>
      <c r="G483" s="401"/>
      <c r="H483" s="401"/>
      <c r="I483" s="401"/>
      <c r="J483" s="401"/>
      <c r="K483" s="401"/>
      <c r="L483" s="401"/>
      <c r="M483" s="401"/>
      <c r="N483" s="401"/>
      <c r="O483" s="401"/>
      <c r="P483" s="401"/>
      <c r="Q483" s="401"/>
      <c r="R483" s="401"/>
      <c r="S483" s="401"/>
    </row>
    <row r="484" spans="1:19" s="396" customFormat="1" ht="15.75" customHeight="1">
      <c r="A484" s="401"/>
      <c r="B484" s="401"/>
      <c r="C484" s="401"/>
      <c r="D484" s="401"/>
      <c r="E484" s="401"/>
      <c r="F484" s="401"/>
      <c r="G484" s="401"/>
      <c r="H484" s="401"/>
      <c r="I484" s="401"/>
      <c r="J484" s="401"/>
      <c r="K484" s="401"/>
      <c r="L484" s="401"/>
      <c r="M484" s="401"/>
      <c r="N484" s="401"/>
      <c r="O484" s="401"/>
      <c r="P484" s="401"/>
      <c r="Q484" s="401"/>
      <c r="R484" s="401"/>
      <c r="S484" s="401"/>
    </row>
    <row r="485" spans="1:19" s="396" customFormat="1" ht="15.75" customHeight="1">
      <c r="A485" s="401"/>
      <c r="B485" s="401"/>
      <c r="C485" s="401"/>
      <c r="D485" s="401"/>
      <c r="E485" s="401"/>
      <c r="F485" s="401"/>
      <c r="G485" s="401"/>
      <c r="H485" s="401"/>
      <c r="I485" s="401"/>
      <c r="J485" s="401"/>
      <c r="K485" s="401"/>
      <c r="L485" s="401"/>
      <c r="M485" s="401"/>
      <c r="N485" s="401"/>
      <c r="O485" s="401"/>
      <c r="P485" s="401"/>
      <c r="Q485" s="401"/>
      <c r="R485" s="401"/>
      <c r="S485" s="401"/>
    </row>
    <row r="486" spans="1:19" s="396" customFormat="1" ht="15.75" customHeight="1">
      <c r="A486" s="401"/>
      <c r="B486" s="401"/>
      <c r="C486" s="401"/>
      <c r="D486" s="401"/>
      <c r="E486" s="401"/>
      <c r="F486" s="401"/>
      <c r="G486" s="401"/>
      <c r="H486" s="401"/>
      <c r="I486" s="401"/>
      <c r="J486" s="401"/>
      <c r="K486" s="401"/>
      <c r="L486" s="401"/>
      <c r="M486" s="401"/>
      <c r="N486" s="401"/>
      <c r="O486" s="401"/>
      <c r="P486" s="401"/>
      <c r="Q486" s="401"/>
      <c r="R486" s="401"/>
      <c r="S486" s="401"/>
    </row>
    <row r="487" spans="1:19" s="396" customFormat="1" ht="15.75" customHeight="1">
      <c r="A487" s="401"/>
      <c r="B487" s="401"/>
      <c r="C487" s="401"/>
      <c r="D487" s="401"/>
      <c r="E487" s="401"/>
      <c r="F487" s="401"/>
      <c r="G487" s="401"/>
      <c r="H487" s="401"/>
      <c r="I487" s="401"/>
      <c r="J487" s="401"/>
      <c r="K487" s="401"/>
      <c r="L487" s="401"/>
      <c r="M487" s="401"/>
      <c r="N487" s="401"/>
      <c r="O487" s="401"/>
      <c r="P487" s="401"/>
      <c r="Q487" s="401"/>
      <c r="R487" s="401"/>
      <c r="S487" s="401"/>
    </row>
    <row r="488" spans="1:19" s="396" customFormat="1" ht="15.75" customHeight="1">
      <c r="A488" s="401"/>
      <c r="B488" s="401"/>
      <c r="C488" s="401"/>
      <c r="D488" s="401"/>
      <c r="E488" s="401"/>
      <c r="F488" s="401"/>
      <c r="G488" s="401"/>
      <c r="H488" s="401"/>
      <c r="I488" s="401"/>
      <c r="J488" s="401"/>
      <c r="K488" s="401"/>
      <c r="L488" s="401"/>
      <c r="M488" s="401"/>
      <c r="N488" s="401"/>
      <c r="O488" s="401"/>
      <c r="P488" s="401"/>
      <c r="Q488" s="401"/>
      <c r="R488" s="401"/>
      <c r="S488" s="401"/>
    </row>
    <row r="489" spans="1:19" s="396" customFormat="1" ht="15.75" customHeight="1">
      <c r="A489" s="401"/>
      <c r="B489" s="401"/>
      <c r="C489" s="401"/>
      <c r="D489" s="401"/>
      <c r="E489" s="401"/>
      <c r="F489" s="401"/>
      <c r="G489" s="401"/>
      <c r="H489" s="401"/>
      <c r="I489" s="401"/>
      <c r="J489" s="401"/>
      <c r="K489" s="401"/>
      <c r="L489" s="401"/>
      <c r="M489" s="401"/>
      <c r="N489" s="401"/>
      <c r="O489" s="401"/>
      <c r="P489" s="401"/>
      <c r="Q489" s="401"/>
      <c r="R489" s="401"/>
      <c r="S489" s="401"/>
    </row>
    <row r="490" spans="1:19" s="396" customFormat="1" ht="15.75" customHeight="1">
      <c r="A490" s="401"/>
      <c r="B490" s="401"/>
      <c r="C490" s="401"/>
      <c r="D490" s="401"/>
      <c r="E490" s="401"/>
      <c r="F490" s="401"/>
      <c r="G490" s="401"/>
      <c r="H490" s="401"/>
      <c r="I490" s="401"/>
      <c r="J490" s="401"/>
      <c r="K490" s="401"/>
      <c r="L490" s="401"/>
      <c r="M490" s="401"/>
      <c r="N490" s="401"/>
      <c r="O490" s="401"/>
      <c r="P490" s="401"/>
      <c r="Q490" s="401"/>
      <c r="R490" s="401"/>
      <c r="S490" s="401"/>
    </row>
    <row r="491" spans="1:19" s="396" customFormat="1" ht="15.75" customHeight="1">
      <c r="A491" s="401"/>
      <c r="B491" s="401"/>
      <c r="C491" s="401"/>
      <c r="D491" s="401"/>
      <c r="E491" s="401"/>
      <c r="F491" s="401"/>
      <c r="G491" s="401"/>
      <c r="H491" s="401"/>
      <c r="I491" s="401"/>
      <c r="J491" s="401"/>
      <c r="K491" s="401"/>
      <c r="L491" s="401"/>
      <c r="M491" s="401"/>
      <c r="N491" s="401"/>
      <c r="O491" s="401"/>
      <c r="P491" s="401"/>
      <c r="Q491" s="401"/>
      <c r="R491" s="401"/>
      <c r="S491" s="401"/>
    </row>
    <row r="492" spans="1:19" s="396" customFormat="1" ht="15.75" customHeight="1">
      <c r="A492" s="401"/>
      <c r="B492" s="401"/>
      <c r="C492" s="401"/>
      <c r="D492" s="401"/>
      <c r="E492" s="401"/>
      <c r="F492" s="401"/>
      <c r="G492" s="401"/>
      <c r="H492" s="401"/>
      <c r="I492" s="401"/>
      <c r="J492" s="401"/>
      <c r="K492" s="401"/>
      <c r="L492" s="401"/>
      <c r="M492" s="401"/>
      <c r="N492" s="401"/>
      <c r="O492" s="401"/>
      <c r="P492" s="401"/>
      <c r="Q492" s="401"/>
      <c r="R492" s="401"/>
      <c r="S492" s="401"/>
    </row>
    <row r="493" spans="1:19" s="396" customFormat="1" ht="15.75" customHeight="1">
      <c r="A493" s="401"/>
      <c r="B493" s="401"/>
      <c r="C493" s="401"/>
      <c r="D493" s="401"/>
      <c r="E493" s="401"/>
      <c r="F493" s="401"/>
      <c r="G493" s="401"/>
      <c r="H493" s="401"/>
      <c r="I493" s="401"/>
      <c r="J493" s="401"/>
      <c r="K493" s="401"/>
      <c r="L493" s="401"/>
      <c r="M493" s="401"/>
      <c r="N493" s="401"/>
      <c r="O493" s="401"/>
      <c r="P493" s="401"/>
      <c r="Q493" s="401"/>
      <c r="R493" s="401"/>
      <c r="S493" s="401"/>
    </row>
    <row r="494" spans="1:19" s="396" customFormat="1" ht="15.75" customHeight="1">
      <c r="A494" s="401"/>
      <c r="B494" s="401"/>
      <c r="C494" s="401"/>
      <c r="D494" s="401"/>
      <c r="E494" s="401"/>
      <c r="F494" s="401"/>
      <c r="G494" s="401"/>
      <c r="H494" s="401"/>
      <c r="I494" s="401"/>
      <c r="J494" s="401"/>
      <c r="K494" s="401"/>
      <c r="L494" s="401"/>
      <c r="M494" s="401"/>
      <c r="N494" s="401"/>
      <c r="O494" s="401"/>
      <c r="P494" s="401"/>
      <c r="Q494" s="401"/>
      <c r="R494" s="401"/>
      <c r="S494" s="401"/>
    </row>
    <row r="495" spans="1:19" s="396" customFormat="1" ht="15.75" customHeight="1">
      <c r="A495" s="401"/>
      <c r="B495" s="401"/>
      <c r="C495" s="401"/>
      <c r="D495" s="401"/>
      <c r="E495" s="401"/>
      <c r="F495" s="401"/>
      <c r="G495" s="401"/>
      <c r="H495" s="401"/>
      <c r="I495" s="401"/>
      <c r="J495" s="401"/>
      <c r="K495" s="401"/>
      <c r="L495" s="401"/>
      <c r="M495" s="401"/>
      <c r="N495" s="401"/>
      <c r="O495" s="401"/>
      <c r="P495" s="401"/>
      <c r="Q495" s="401"/>
      <c r="R495" s="401"/>
      <c r="S495" s="401"/>
    </row>
    <row r="496" spans="1:19" s="396" customFormat="1" ht="15.75" customHeight="1">
      <c r="A496" s="401"/>
      <c r="B496" s="401"/>
      <c r="C496" s="401"/>
      <c r="D496" s="401"/>
      <c r="E496" s="401"/>
      <c r="F496" s="401"/>
      <c r="G496" s="401"/>
      <c r="H496" s="401"/>
      <c r="I496" s="401"/>
      <c r="J496" s="401"/>
      <c r="K496" s="401"/>
      <c r="L496" s="401"/>
      <c r="M496" s="401"/>
      <c r="N496" s="401"/>
      <c r="O496" s="401"/>
      <c r="P496" s="401"/>
      <c r="Q496" s="401"/>
      <c r="R496" s="401"/>
      <c r="S496" s="401"/>
    </row>
    <row r="497" spans="1:19" s="396" customFormat="1" ht="15.75" customHeight="1">
      <c r="A497" s="401"/>
      <c r="B497" s="401"/>
      <c r="C497" s="401"/>
      <c r="D497" s="401"/>
      <c r="E497" s="401"/>
      <c r="F497" s="401"/>
      <c r="G497" s="401"/>
      <c r="H497" s="401"/>
      <c r="I497" s="401"/>
      <c r="J497" s="401"/>
      <c r="K497" s="401"/>
      <c r="L497" s="401"/>
      <c r="M497" s="401"/>
      <c r="N497" s="401"/>
      <c r="O497" s="401"/>
      <c r="P497" s="401"/>
      <c r="Q497" s="401"/>
      <c r="R497" s="401"/>
      <c r="S497" s="401"/>
    </row>
    <row r="498" spans="1:19" s="396" customFormat="1" ht="15.75" customHeight="1">
      <c r="A498" s="401"/>
      <c r="B498" s="401"/>
      <c r="C498" s="401"/>
      <c r="D498" s="401"/>
      <c r="E498" s="401"/>
      <c r="F498" s="401"/>
      <c r="G498" s="401"/>
      <c r="H498" s="401"/>
      <c r="I498" s="401"/>
      <c r="J498" s="401"/>
      <c r="K498" s="401"/>
      <c r="L498" s="401"/>
      <c r="M498" s="401"/>
      <c r="N498" s="401"/>
      <c r="O498" s="401"/>
      <c r="P498" s="401"/>
      <c r="Q498" s="401"/>
      <c r="R498" s="401"/>
      <c r="S498" s="401"/>
    </row>
    <row r="499" spans="1:19" s="396" customFormat="1" ht="15.75" customHeight="1">
      <c r="A499" s="401"/>
      <c r="B499" s="401"/>
      <c r="C499" s="401"/>
      <c r="D499" s="401"/>
      <c r="E499" s="401"/>
      <c r="F499" s="401"/>
      <c r="G499" s="401"/>
      <c r="H499" s="401"/>
      <c r="I499" s="401"/>
      <c r="J499" s="401"/>
      <c r="K499" s="401"/>
      <c r="L499" s="401"/>
      <c r="M499" s="401"/>
      <c r="N499" s="401"/>
      <c r="O499" s="401"/>
      <c r="P499" s="401"/>
      <c r="Q499" s="401"/>
      <c r="R499" s="401"/>
      <c r="S499" s="401"/>
    </row>
    <row r="500" spans="1:19" s="396" customFormat="1" ht="15.75" customHeight="1">
      <c r="A500" s="401"/>
      <c r="B500" s="401"/>
      <c r="C500" s="401"/>
      <c r="D500" s="401"/>
      <c r="E500" s="401"/>
      <c r="F500" s="401"/>
      <c r="G500" s="401"/>
      <c r="H500" s="401"/>
      <c r="I500" s="401"/>
      <c r="J500" s="401"/>
      <c r="K500" s="401"/>
      <c r="L500" s="401"/>
      <c r="M500" s="401"/>
      <c r="N500" s="401"/>
      <c r="O500" s="401"/>
      <c r="P500" s="401"/>
      <c r="Q500" s="401"/>
      <c r="R500" s="401"/>
      <c r="S500" s="401"/>
    </row>
    <row r="501" spans="1:19" s="396" customFormat="1" ht="15.75" customHeight="1">
      <c r="A501" s="401"/>
      <c r="B501" s="401"/>
      <c r="C501" s="401"/>
      <c r="D501" s="401"/>
      <c r="E501" s="401"/>
      <c r="F501" s="401"/>
      <c r="G501" s="401"/>
      <c r="H501" s="401"/>
      <c r="I501" s="401"/>
      <c r="J501" s="401"/>
      <c r="K501" s="401"/>
      <c r="L501" s="401"/>
      <c r="M501" s="401"/>
      <c r="N501" s="401"/>
      <c r="O501" s="401"/>
      <c r="P501" s="401"/>
      <c r="Q501" s="401"/>
      <c r="R501" s="401"/>
      <c r="S501" s="401"/>
    </row>
    <row r="502" spans="1:19" s="396" customFormat="1" ht="15.75" customHeight="1">
      <c r="A502" s="401"/>
      <c r="B502" s="401"/>
      <c r="C502" s="401"/>
      <c r="D502" s="401"/>
      <c r="E502" s="401"/>
      <c r="F502" s="401"/>
      <c r="G502" s="401"/>
      <c r="H502" s="401"/>
      <c r="I502" s="401"/>
      <c r="J502" s="401"/>
      <c r="K502" s="401"/>
      <c r="L502" s="401"/>
      <c r="M502" s="401"/>
      <c r="N502" s="401"/>
      <c r="O502" s="401"/>
      <c r="P502" s="401"/>
      <c r="Q502" s="401"/>
      <c r="R502" s="401"/>
      <c r="S502" s="401"/>
    </row>
    <row r="503" spans="1:19" s="396" customFormat="1" ht="15.75" customHeight="1">
      <c r="A503" s="401"/>
      <c r="B503" s="401"/>
      <c r="C503" s="401"/>
      <c r="D503" s="401"/>
      <c r="E503" s="401"/>
      <c r="F503" s="401"/>
      <c r="G503" s="401"/>
      <c r="H503" s="401"/>
      <c r="I503" s="401"/>
      <c r="J503" s="401"/>
      <c r="K503" s="401"/>
      <c r="L503" s="401"/>
      <c r="M503" s="401"/>
      <c r="N503" s="401"/>
      <c r="O503" s="401"/>
      <c r="P503" s="401"/>
      <c r="Q503" s="401"/>
      <c r="R503" s="401"/>
      <c r="S503" s="401"/>
    </row>
    <row r="504" spans="1:19" s="396" customFormat="1" ht="15.75" customHeight="1">
      <c r="A504" s="401"/>
      <c r="B504" s="401"/>
      <c r="C504" s="401"/>
      <c r="D504" s="401"/>
      <c r="E504" s="401"/>
      <c r="F504" s="401"/>
      <c r="G504" s="401"/>
      <c r="H504" s="401"/>
      <c r="I504" s="401"/>
      <c r="J504" s="401"/>
      <c r="K504" s="401"/>
      <c r="L504" s="401"/>
      <c r="M504" s="401"/>
      <c r="N504" s="401"/>
      <c r="O504" s="401"/>
      <c r="P504" s="401"/>
      <c r="Q504" s="401"/>
      <c r="R504" s="401"/>
      <c r="S504" s="401"/>
    </row>
    <row r="505" spans="1:19" s="396" customFormat="1" ht="15.75" customHeight="1">
      <c r="A505" s="401"/>
      <c r="B505" s="401"/>
      <c r="C505" s="401"/>
      <c r="D505" s="401"/>
      <c r="E505" s="401"/>
      <c r="F505" s="401"/>
      <c r="G505" s="401"/>
      <c r="H505" s="401"/>
      <c r="I505" s="401"/>
      <c r="J505" s="401"/>
      <c r="K505" s="401"/>
      <c r="L505" s="401"/>
      <c r="M505" s="401"/>
      <c r="N505" s="401"/>
      <c r="O505" s="401"/>
      <c r="P505" s="401"/>
      <c r="Q505" s="401"/>
      <c r="R505" s="401"/>
      <c r="S505" s="401"/>
    </row>
    <row r="506" spans="1:19" s="396" customFormat="1" ht="15.75" customHeight="1">
      <c r="A506" s="401"/>
      <c r="B506" s="401"/>
      <c r="C506" s="401"/>
      <c r="D506" s="401"/>
      <c r="E506" s="401"/>
      <c r="F506" s="401"/>
      <c r="G506" s="401"/>
      <c r="H506" s="401"/>
      <c r="I506" s="401"/>
      <c r="J506" s="401"/>
      <c r="K506" s="401"/>
      <c r="L506" s="401"/>
      <c r="M506" s="401"/>
      <c r="N506" s="401"/>
      <c r="O506" s="401"/>
      <c r="P506" s="401"/>
      <c r="Q506" s="401"/>
      <c r="R506" s="401"/>
      <c r="S506" s="401"/>
    </row>
    <row r="507" spans="1:19" s="396" customFormat="1" ht="15.75" customHeight="1">
      <c r="A507" s="401"/>
      <c r="B507" s="401"/>
      <c r="C507" s="401"/>
      <c r="D507" s="401"/>
      <c r="E507" s="401"/>
      <c r="F507" s="401"/>
      <c r="G507" s="401"/>
      <c r="H507" s="401"/>
      <c r="I507" s="401"/>
      <c r="J507" s="401"/>
      <c r="K507" s="401"/>
      <c r="L507" s="401"/>
      <c r="M507" s="401"/>
      <c r="N507" s="401"/>
      <c r="O507" s="401"/>
      <c r="P507" s="401"/>
      <c r="Q507" s="401"/>
      <c r="R507" s="401"/>
      <c r="S507" s="401"/>
    </row>
    <row r="508" spans="1:19" s="396" customFormat="1" ht="15.75" customHeight="1">
      <c r="A508" s="401"/>
      <c r="B508" s="401"/>
      <c r="C508" s="401"/>
      <c r="D508" s="401"/>
      <c r="E508" s="401"/>
      <c r="F508" s="401"/>
      <c r="G508" s="401"/>
      <c r="H508" s="401"/>
      <c r="I508" s="401"/>
      <c r="J508" s="401"/>
      <c r="K508" s="401"/>
      <c r="L508" s="401"/>
      <c r="M508" s="401"/>
      <c r="N508" s="401"/>
      <c r="O508" s="401"/>
      <c r="P508" s="401"/>
      <c r="Q508" s="401"/>
      <c r="R508" s="401"/>
      <c r="S508" s="401"/>
    </row>
    <row r="509" spans="1:19" s="396" customFormat="1" ht="15.75" customHeight="1">
      <c r="A509" s="401"/>
      <c r="B509" s="401"/>
      <c r="C509" s="401"/>
      <c r="D509" s="401"/>
      <c r="E509" s="401"/>
      <c r="F509" s="401"/>
      <c r="G509" s="401"/>
      <c r="H509" s="401"/>
      <c r="I509" s="401"/>
      <c r="J509" s="401"/>
      <c r="K509" s="401"/>
      <c r="L509" s="401"/>
      <c r="M509" s="401"/>
      <c r="N509" s="401"/>
      <c r="O509" s="401"/>
      <c r="P509" s="401"/>
      <c r="Q509" s="401"/>
      <c r="R509" s="401"/>
      <c r="S509" s="401"/>
    </row>
    <row r="510" spans="1:19" s="396" customFormat="1" ht="15.75" customHeight="1">
      <c r="A510" s="401"/>
      <c r="B510" s="401"/>
      <c r="C510" s="401"/>
      <c r="D510" s="401"/>
      <c r="E510" s="401"/>
      <c r="F510" s="401"/>
      <c r="G510" s="401"/>
      <c r="H510" s="401"/>
      <c r="I510" s="401"/>
      <c r="J510" s="401"/>
      <c r="K510" s="401"/>
      <c r="L510" s="401"/>
      <c r="M510" s="401"/>
      <c r="N510" s="401"/>
      <c r="O510" s="401"/>
      <c r="P510" s="401"/>
      <c r="Q510" s="401"/>
      <c r="R510" s="401"/>
      <c r="S510" s="401"/>
    </row>
    <row r="511" spans="1:19" s="396" customFormat="1" ht="15.75" customHeight="1">
      <c r="A511" s="401"/>
      <c r="B511" s="401"/>
      <c r="C511" s="401"/>
      <c r="D511" s="401"/>
      <c r="E511" s="401"/>
      <c r="F511" s="401"/>
      <c r="G511" s="401"/>
      <c r="H511" s="401"/>
      <c r="I511" s="401"/>
      <c r="J511" s="401"/>
      <c r="K511" s="401"/>
      <c r="L511" s="401"/>
      <c r="M511" s="401"/>
      <c r="N511" s="401"/>
      <c r="O511" s="401"/>
      <c r="P511" s="401"/>
      <c r="Q511" s="401"/>
      <c r="R511" s="401"/>
      <c r="S511" s="401"/>
    </row>
    <row r="512" spans="1:19" s="396" customFormat="1" ht="15.75" customHeight="1">
      <c r="A512" s="401"/>
      <c r="B512" s="401"/>
      <c r="C512" s="401"/>
      <c r="D512" s="401"/>
      <c r="E512" s="401"/>
      <c r="F512" s="401"/>
      <c r="G512" s="401"/>
      <c r="H512" s="401"/>
      <c r="I512" s="401"/>
      <c r="J512" s="401"/>
      <c r="K512" s="401"/>
      <c r="L512" s="401"/>
      <c r="M512" s="401"/>
      <c r="N512" s="401"/>
      <c r="O512" s="401"/>
      <c r="P512" s="401"/>
      <c r="Q512" s="401"/>
      <c r="R512" s="401"/>
      <c r="S512" s="401"/>
    </row>
    <row r="513" spans="1:19" s="396" customFormat="1" ht="15.75" customHeight="1">
      <c r="A513" s="401"/>
      <c r="B513" s="401"/>
      <c r="C513" s="401"/>
      <c r="D513" s="401"/>
      <c r="E513" s="401"/>
      <c r="F513" s="401"/>
      <c r="G513" s="401"/>
      <c r="H513" s="401"/>
      <c r="I513" s="401"/>
      <c r="J513" s="401"/>
      <c r="K513" s="401"/>
      <c r="L513" s="401"/>
      <c r="M513" s="401"/>
      <c r="N513" s="401"/>
      <c r="O513" s="401"/>
      <c r="P513" s="401"/>
      <c r="Q513" s="401"/>
      <c r="R513" s="401"/>
      <c r="S513" s="401"/>
    </row>
    <row r="514" spans="1:19" s="396" customFormat="1" ht="15.75" customHeight="1">
      <c r="A514" s="401"/>
      <c r="B514" s="401"/>
      <c r="C514" s="401"/>
      <c r="D514" s="401"/>
      <c r="E514" s="401"/>
      <c r="F514" s="401"/>
      <c r="G514" s="401"/>
      <c r="H514" s="401"/>
      <c r="I514" s="401"/>
      <c r="J514" s="401"/>
      <c r="K514" s="401"/>
      <c r="L514" s="401"/>
      <c r="M514" s="401"/>
      <c r="N514" s="401"/>
      <c r="O514" s="401"/>
      <c r="P514" s="401"/>
      <c r="Q514" s="401"/>
      <c r="R514" s="401"/>
      <c r="S514" s="401"/>
    </row>
    <row r="515" spans="1:19" s="396" customFormat="1" ht="15.75" customHeight="1">
      <c r="A515" s="401"/>
      <c r="B515" s="401"/>
      <c r="C515" s="401"/>
      <c r="D515" s="401"/>
      <c r="E515" s="401"/>
      <c r="F515" s="401"/>
      <c r="G515" s="401"/>
      <c r="H515" s="401"/>
      <c r="I515" s="401"/>
      <c r="J515" s="401"/>
      <c r="K515" s="401"/>
      <c r="L515" s="401"/>
      <c r="M515" s="401"/>
      <c r="N515" s="401"/>
      <c r="O515" s="401"/>
      <c r="P515" s="401"/>
      <c r="Q515" s="401"/>
      <c r="R515" s="401"/>
      <c r="S515" s="401"/>
    </row>
    <row r="516" spans="1:19" s="396" customFormat="1" ht="15.75" customHeight="1">
      <c r="A516" s="401"/>
      <c r="B516" s="401"/>
      <c r="C516" s="401"/>
      <c r="D516" s="401"/>
      <c r="E516" s="401"/>
      <c r="F516" s="401"/>
      <c r="G516" s="401"/>
      <c r="H516" s="401"/>
      <c r="I516" s="401"/>
      <c r="J516" s="401"/>
      <c r="K516" s="401"/>
      <c r="L516" s="401"/>
      <c r="M516" s="401"/>
      <c r="N516" s="401"/>
      <c r="O516" s="401"/>
      <c r="P516" s="401"/>
      <c r="Q516" s="401"/>
      <c r="R516" s="401"/>
      <c r="S516" s="401"/>
    </row>
    <row r="517" spans="1:19" s="396" customFormat="1" ht="15.75" customHeight="1">
      <c r="A517" s="401"/>
      <c r="B517" s="401"/>
      <c r="C517" s="401"/>
      <c r="D517" s="401"/>
      <c r="E517" s="401"/>
      <c r="F517" s="401"/>
      <c r="G517" s="401"/>
      <c r="H517" s="401"/>
      <c r="I517" s="401"/>
      <c r="J517" s="401"/>
      <c r="K517" s="401"/>
      <c r="L517" s="401"/>
      <c r="M517" s="401"/>
      <c r="N517" s="401"/>
      <c r="O517" s="401"/>
      <c r="P517" s="401"/>
      <c r="Q517" s="401"/>
      <c r="R517" s="401"/>
      <c r="S517" s="401"/>
    </row>
    <row r="518" spans="1:19" s="396" customFormat="1" ht="15.75" customHeight="1">
      <c r="A518" s="401"/>
      <c r="B518" s="401"/>
      <c r="C518" s="401"/>
      <c r="D518" s="401"/>
      <c r="E518" s="401"/>
      <c r="F518" s="401"/>
      <c r="G518" s="401"/>
      <c r="H518" s="401"/>
      <c r="I518" s="401"/>
      <c r="J518" s="401"/>
      <c r="K518" s="401"/>
      <c r="L518" s="401"/>
      <c r="M518" s="401"/>
      <c r="N518" s="401"/>
      <c r="O518" s="401"/>
      <c r="P518" s="401"/>
      <c r="Q518" s="401"/>
      <c r="R518" s="401"/>
      <c r="S518" s="401"/>
    </row>
    <row r="519" spans="1:19" s="396" customFormat="1" ht="15.75" customHeight="1">
      <c r="A519" s="401"/>
      <c r="B519" s="401"/>
      <c r="C519" s="401"/>
      <c r="D519" s="401"/>
      <c r="E519" s="401"/>
      <c r="F519" s="401"/>
      <c r="G519" s="401"/>
      <c r="H519" s="401"/>
      <c r="I519" s="401"/>
      <c r="J519" s="401"/>
      <c r="K519" s="401"/>
      <c r="L519" s="401"/>
      <c r="M519" s="401"/>
      <c r="N519" s="401"/>
      <c r="O519" s="401"/>
      <c r="P519" s="401"/>
      <c r="Q519" s="401"/>
      <c r="R519" s="401"/>
      <c r="S519" s="401"/>
    </row>
    <row r="520" spans="1:19" s="396" customFormat="1" ht="15.75" customHeight="1">
      <c r="A520" s="401"/>
      <c r="B520" s="401"/>
      <c r="C520" s="401"/>
      <c r="D520" s="401"/>
      <c r="E520" s="401"/>
      <c r="F520" s="401"/>
      <c r="G520" s="401"/>
      <c r="H520" s="401"/>
      <c r="I520" s="401"/>
      <c r="J520" s="401"/>
      <c r="K520" s="401"/>
      <c r="L520" s="401"/>
      <c r="M520" s="401"/>
      <c r="N520" s="401"/>
      <c r="O520" s="401"/>
      <c r="P520" s="401"/>
      <c r="Q520" s="401"/>
      <c r="R520" s="401"/>
      <c r="S520" s="401"/>
    </row>
    <row r="521" spans="1:19" s="396" customFormat="1" ht="15.75" customHeight="1">
      <c r="A521" s="401"/>
      <c r="B521" s="401"/>
      <c r="C521" s="401"/>
      <c r="D521" s="401"/>
      <c r="E521" s="401"/>
      <c r="F521" s="401"/>
      <c r="G521" s="401"/>
      <c r="H521" s="401"/>
      <c r="I521" s="401"/>
      <c r="J521" s="401"/>
      <c r="K521" s="401"/>
      <c r="L521" s="401"/>
      <c r="M521" s="401"/>
      <c r="N521" s="401"/>
      <c r="O521" s="401"/>
      <c r="P521" s="401"/>
      <c r="Q521" s="401"/>
      <c r="R521" s="401"/>
      <c r="S521" s="401"/>
    </row>
    <row r="522" spans="1:19" s="396" customFormat="1" ht="15.75" customHeight="1">
      <c r="A522" s="401"/>
      <c r="B522" s="401"/>
      <c r="C522" s="401"/>
      <c r="D522" s="401"/>
      <c r="E522" s="401"/>
      <c r="F522" s="401"/>
      <c r="G522" s="401"/>
      <c r="H522" s="401"/>
      <c r="I522" s="401"/>
      <c r="J522" s="401"/>
      <c r="K522" s="401"/>
      <c r="L522" s="401"/>
      <c r="M522" s="401"/>
      <c r="N522" s="401"/>
      <c r="O522" s="401"/>
      <c r="P522" s="401"/>
      <c r="Q522" s="401"/>
      <c r="R522" s="401"/>
      <c r="S522" s="401"/>
    </row>
    <row r="523" spans="1:19" s="396" customFormat="1" ht="15.75" customHeight="1">
      <c r="A523" s="401"/>
      <c r="B523" s="401"/>
      <c r="C523" s="401"/>
      <c r="D523" s="401"/>
      <c r="E523" s="401"/>
      <c r="F523" s="401"/>
      <c r="G523" s="401"/>
      <c r="H523" s="401"/>
      <c r="I523" s="401"/>
      <c r="J523" s="401"/>
      <c r="K523" s="401"/>
      <c r="L523" s="401"/>
      <c r="M523" s="401"/>
      <c r="N523" s="401"/>
      <c r="O523" s="401"/>
      <c r="P523" s="401"/>
      <c r="Q523" s="401"/>
      <c r="R523" s="401"/>
      <c r="S523" s="401"/>
    </row>
    <row r="524" spans="1:19" s="396" customFormat="1" ht="15.75" customHeight="1">
      <c r="A524" s="401"/>
      <c r="B524" s="401"/>
      <c r="C524" s="401"/>
      <c r="D524" s="401"/>
      <c r="E524" s="401"/>
      <c r="F524" s="401"/>
      <c r="G524" s="401"/>
      <c r="H524" s="401"/>
      <c r="I524" s="401"/>
      <c r="J524" s="401"/>
      <c r="K524" s="401"/>
      <c r="L524" s="401"/>
      <c r="M524" s="401"/>
      <c r="N524" s="401"/>
      <c r="O524" s="401"/>
      <c r="P524" s="401"/>
      <c r="Q524" s="401"/>
      <c r="R524" s="401"/>
      <c r="S524" s="401"/>
    </row>
    <row r="525" spans="1:19" s="396" customFormat="1" ht="15.75" customHeight="1">
      <c r="A525" s="401"/>
      <c r="B525" s="401"/>
      <c r="C525" s="401"/>
      <c r="D525" s="401"/>
      <c r="E525" s="401"/>
      <c r="F525" s="401"/>
      <c r="G525" s="401"/>
      <c r="H525" s="401"/>
      <c r="I525" s="401"/>
      <c r="J525" s="401"/>
      <c r="K525" s="401"/>
      <c r="L525" s="401"/>
      <c r="M525" s="401"/>
      <c r="N525" s="401"/>
      <c r="O525" s="401"/>
      <c r="P525" s="401"/>
      <c r="Q525" s="401"/>
      <c r="R525" s="401"/>
      <c r="S525" s="401"/>
    </row>
    <row r="526" spans="1:19" s="396" customFormat="1" ht="15.75" customHeight="1">
      <c r="A526" s="401"/>
      <c r="B526" s="401"/>
      <c r="C526" s="401"/>
      <c r="D526" s="401"/>
      <c r="E526" s="401"/>
      <c r="F526" s="401"/>
      <c r="G526" s="401"/>
      <c r="H526" s="401"/>
      <c r="I526" s="401"/>
      <c r="J526" s="401"/>
      <c r="K526" s="401"/>
      <c r="L526" s="401"/>
      <c r="M526" s="401"/>
      <c r="N526" s="401"/>
      <c r="O526" s="401"/>
      <c r="P526" s="401"/>
      <c r="Q526" s="401"/>
      <c r="R526" s="401"/>
      <c r="S526" s="401"/>
    </row>
    <row r="527" spans="1:19" s="396" customFormat="1" ht="15.75" customHeight="1">
      <c r="A527" s="401"/>
      <c r="B527" s="401"/>
      <c r="C527" s="401"/>
      <c r="D527" s="401"/>
      <c r="E527" s="401"/>
      <c r="F527" s="401"/>
      <c r="G527" s="401"/>
      <c r="H527" s="401"/>
      <c r="I527" s="401"/>
      <c r="J527" s="401"/>
      <c r="K527" s="401"/>
      <c r="L527" s="401"/>
      <c r="M527" s="401"/>
      <c r="N527" s="401"/>
      <c r="O527" s="401"/>
      <c r="P527" s="401"/>
      <c r="Q527" s="401"/>
      <c r="R527" s="401"/>
      <c r="S527" s="401"/>
    </row>
    <row r="528" spans="1:19" s="396" customFormat="1" ht="15.75" customHeight="1">
      <c r="A528" s="401"/>
      <c r="B528" s="401"/>
      <c r="C528" s="401"/>
      <c r="D528" s="401"/>
      <c r="E528" s="401"/>
      <c r="F528" s="401"/>
      <c r="G528" s="401"/>
      <c r="H528" s="401"/>
      <c r="I528" s="401"/>
      <c r="J528" s="401"/>
      <c r="K528" s="401"/>
      <c r="L528" s="401"/>
      <c r="M528" s="401"/>
      <c r="N528" s="401"/>
      <c r="O528" s="401"/>
      <c r="P528" s="401"/>
      <c r="Q528" s="401"/>
      <c r="R528" s="401"/>
      <c r="S528" s="401"/>
    </row>
    <row r="529" spans="1:19" s="396" customFormat="1" ht="15.75" customHeight="1">
      <c r="A529" s="401"/>
      <c r="B529" s="401"/>
      <c r="C529" s="401"/>
      <c r="D529" s="401"/>
      <c r="E529" s="401"/>
      <c r="F529" s="401"/>
      <c r="G529" s="401"/>
      <c r="H529" s="401"/>
      <c r="I529" s="401"/>
      <c r="J529" s="401"/>
      <c r="K529" s="401"/>
      <c r="L529" s="401"/>
      <c r="M529" s="401"/>
      <c r="N529" s="401"/>
      <c r="O529" s="401"/>
      <c r="P529" s="401"/>
      <c r="Q529" s="401"/>
      <c r="R529" s="401"/>
      <c r="S529" s="401"/>
    </row>
    <row r="530" spans="1:19" s="396" customFormat="1" ht="15.75" customHeight="1">
      <c r="A530" s="401"/>
      <c r="B530" s="401"/>
      <c r="C530" s="401"/>
      <c r="D530" s="401"/>
      <c r="E530" s="401"/>
      <c r="F530" s="401"/>
      <c r="G530" s="401"/>
      <c r="H530" s="401"/>
      <c r="I530" s="401"/>
      <c r="J530" s="401"/>
      <c r="K530" s="401"/>
      <c r="L530" s="401"/>
      <c r="M530" s="401"/>
      <c r="N530" s="401"/>
      <c r="O530" s="401"/>
      <c r="P530" s="401"/>
      <c r="Q530" s="401"/>
      <c r="R530" s="401"/>
      <c r="S530" s="401"/>
    </row>
    <row r="531" spans="1:19" s="396" customFormat="1" ht="15.75" customHeight="1">
      <c r="A531" s="401"/>
      <c r="B531" s="401"/>
      <c r="C531" s="401"/>
      <c r="D531" s="401"/>
      <c r="E531" s="401"/>
      <c r="F531" s="401"/>
      <c r="G531" s="401"/>
      <c r="H531" s="401"/>
      <c r="I531" s="401"/>
      <c r="J531" s="401"/>
      <c r="K531" s="401"/>
      <c r="L531" s="401"/>
      <c r="M531" s="401"/>
      <c r="N531" s="401"/>
      <c r="O531" s="401"/>
      <c r="P531" s="401"/>
      <c r="Q531" s="401"/>
      <c r="R531" s="401"/>
      <c r="S531" s="401"/>
    </row>
    <row r="532" spans="1:19" s="396" customFormat="1" ht="15.75" customHeight="1">
      <c r="A532" s="401"/>
      <c r="B532" s="401"/>
      <c r="C532" s="401"/>
      <c r="D532" s="401"/>
      <c r="E532" s="401"/>
      <c r="F532" s="401"/>
      <c r="G532" s="401"/>
      <c r="H532" s="401"/>
      <c r="I532" s="401"/>
      <c r="J532" s="401"/>
      <c r="K532" s="401"/>
      <c r="L532" s="401"/>
      <c r="M532" s="401"/>
      <c r="N532" s="401"/>
      <c r="O532" s="401"/>
      <c r="P532" s="401"/>
      <c r="Q532" s="401"/>
      <c r="R532" s="401"/>
      <c r="S532" s="401"/>
    </row>
    <row r="533" spans="1:19" s="396" customFormat="1" ht="15.75" customHeight="1">
      <c r="A533" s="401"/>
      <c r="B533" s="401"/>
      <c r="C533" s="401"/>
      <c r="D533" s="401"/>
      <c r="E533" s="401"/>
      <c r="F533" s="401"/>
      <c r="G533" s="401"/>
      <c r="H533" s="401"/>
      <c r="I533" s="401"/>
      <c r="J533" s="401"/>
      <c r="K533" s="401"/>
      <c r="L533" s="401"/>
      <c r="M533" s="401"/>
      <c r="N533" s="401"/>
      <c r="O533" s="401"/>
      <c r="P533" s="401"/>
      <c r="Q533" s="401"/>
      <c r="R533" s="401"/>
      <c r="S533" s="401"/>
    </row>
    <row r="534" spans="1:19" s="396" customFormat="1" ht="15.75" customHeight="1">
      <c r="A534" s="401"/>
      <c r="B534" s="401"/>
      <c r="C534" s="401"/>
      <c r="D534" s="401"/>
      <c r="E534" s="401"/>
      <c r="F534" s="401"/>
      <c r="G534" s="401"/>
      <c r="H534" s="401"/>
      <c r="I534" s="401"/>
      <c r="J534" s="401"/>
      <c r="K534" s="401"/>
      <c r="L534" s="401"/>
      <c r="M534" s="401"/>
      <c r="N534" s="401"/>
      <c r="O534" s="401"/>
      <c r="P534" s="401"/>
      <c r="Q534" s="401"/>
      <c r="R534" s="401"/>
      <c r="S534" s="401"/>
    </row>
    <row r="535" spans="1:19" s="396" customFormat="1" ht="15.75" customHeight="1">
      <c r="A535" s="401"/>
      <c r="B535" s="401"/>
      <c r="C535" s="401"/>
      <c r="D535" s="401"/>
      <c r="E535" s="401"/>
      <c r="F535" s="401"/>
      <c r="G535" s="401"/>
      <c r="H535" s="401"/>
      <c r="I535" s="401"/>
      <c r="J535" s="401"/>
      <c r="K535" s="401"/>
      <c r="L535" s="401"/>
      <c r="M535" s="401"/>
      <c r="N535" s="401"/>
      <c r="O535" s="401"/>
      <c r="P535" s="401"/>
      <c r="Q535" s="401"/>
      <c r="R535" s="401"/>
      <c r="S535" s="401"/>
    </row>
    <row r="536" spans="1:19" s="396" customFormat="1" ht="15.75" customHeight="1">
      <c r="A536" s="401"/>
      <c r="B536" s="401"/>
      <c r="C536" s="401"/>
      <c r="D536" s="401"/>
      <c r="E536" s="401"/>
      <c r="F536" s="401"/>
      <c r="G536" s="401"/>
      <c r="H536" s="401"/>
      <c r="I536" s="401"/>
      <c r="J536" s="401"/>
      <c r="K536" s="401"/>
      <c r="L536" s="401"/>
      <c r="M536" s="401"/>
      <c r="N536" s="401"/>
      <c r="O536" s="401"/>
      <c r="P536" s="401"/>
      <c r="Q536" s="401"/>
      <c r="R536" s="401"/>
      <c r="S536" s="401"/>
    </row>
    <row r="537" spans="1:19" s="396" customFormat="1" ht="15.75" customHeight="1">
      <c r="A537" s="401"/>
      <c r="B537" s="401"/>
      <c r="C537" s="401"/>
      <c r="D537" s="401"/>
      <c r="E537" s="401"/>
      <c r="F537" s="401"/>
      <c r="G537" s="401"/>
      <c r="H537" s="401"/>
      <c r="I537" s="401"/>
      <c r="J537" s="401"/>
      <c r="K537" s="401"/>
      <c r="L537" s="401"/>
      <c r="M537" s="401"/>
      <c r="N537" s="401"/>
      <c r="O537" s="401"/>
      <c r="P537" s="401"/>
      <c r="Q537" s="401"/>
      <c r="R537" s="401"/>
      <c r="S537" s="401"/>
    </row>
    <row r="538" spans="1:19" s="396" customFormat="1" ht="15.75" customHeight="1">
      <c r="A538" s="401"/>
      <c r="B538" s="401"/>
      <c r="C538" s="401"/>
      <c r="D538" s="401"/>
      <c r="E538" s="401"/>
      <c r="F538" s="401"/>
      <c r="G538" s="401"/>
      <c r="H538" s="401"/>
      <c r="I538" s="401"/>
      <c r="J538" s="401"/>
      <c r="K538" s="401"/>
      <c r="L538" s="401"/>
      <c r="M538" s="401"/>
      <c r="N538" s="401"/>
      <c r="O538" s="401"/>
      <c r="P538" s="401"/>
      <c r="Q538" s="401"/>
      <c r="R538" s="401"/>
      <c r="S538" s="401"/>
    </row>
    <row r="539" spans="1:19" s="396" customFormat="1" ht="15.75" customHeight="1">
      <c r="A539" s="401"/>
      <c r="B539" s="401"/>
      <c r="C539" s="401"/>
      <c r="D539" s="401"/>
      <c r="E539" s="401"/>
      <c r="F539" s="401"/>
      <c r="G539" s="401"/>
      <c r="H539" s="401"/>
      <c r="I539" s="401"/>
      <c r="J539" s="401"/>
      <c r="K539" s="401"/>
      <c r="L539" s="401"/>
      <c r="M539" s="401"/>
      <c r="N539" s="401"/>
      <c r="O539" s="401"/>
      <c r="P539" s="401"/>
      <c r="Q539" s="401"/>
      <c r="R539" s="401"/>
      <c r="S539" s="401"/>
    </row>
    <row r="540" spans="1:19" s="396" customFormat="1" ht="15.75" customHeight="1">
      <c r="A540" s="401"/>
      <c r="B540" s="401"/>
      <c r="C540" s="401"/>
      <c r="D540" s="401"/>
      <c r="E540" s="401"/>
      <c r="F540" s="401"/>
      <c r="G540" s="401"/>
      <c r="H540" s="401"/>
      <c r="I540" s="401"/>
      <c r="J540" s="401"/>
      <c r="K540" s="401"/>
      <c r="L540" s="401"/>
      <c r="M540" s="401"/>
      <c r="N540" s="401"/>
      <c r="O540" s="401"/>
      <c r="P540" s="401"/>
      <c r="Q540" s="401"/>
      <c r="R540" s="401"/>
      <c r="S540" s="401"/>
    </row>
    <row r="541" spans="1:19" s="396" customFormat="1" ht="15.75" customHeight="1">
      <c r="A541" s="401"/>
      <c r="B541" s="401"/>
      <c r="C541" s="401"/>
      <c r="D541" s="401"/>
      <c r="E541" s="401"/>
      <c r="F541" s="401"/>
      <c r="G541" s="401"/>
      <c r="H541" s="401"/>
      <c r="I541" s="401"/>
      <c r="J541" s="401"/>
      <c r="K541" s="401"/>
      <c r="L541" s="401"/>
      <c r="M541" s="401"/>
      <c r="N541" s="401"/>
      <c r="O541" s="401"/>
      <c r="P541" s="401"/>
      <c r="Q541" s="401"/>
      <c r="R541" s="401"/>
      <c r="S541" s="401"/>
    </row>
    <row r="542" spans="1:19" s="396" customFormat="1" ht="15.75" customHeight="1">
      <c r="A542" s="401"/>
      <c r="B542" s="401"/>
      <c r="C542" s="401"/>
      <c r="D542" s="401"/>
      <c r="E542" s="401"/>
      <c r="F542" s="401"/>
      <c r="G542" s="401"/>
      <c r="H542" s="401"/>
      <c r="I542" s="401"/>
      <c r="J542" s="401"/>
      <c r="K542" s="401"/>
      <c r="L542" s="401"/>
      <c r="M542" s="401"/>
      <c r="N542" s="401"/>
      <c r="O542" s="401"/>
      <c r="P542" s="401"/>
      <c r="Q542" s="401"/>
      <c r="R542" s="401"/>
      <c r="S542" s="401"/>
    </row>
    <row r="543" spans="1:19" s="396" customFormat="1" ht="15.75" customHeight="1">
      <c r="A543" s="401"/>
      <c r="B543" s="401"/>
      <c r="C543" s="401"/>
      <c r="D543" s="401"/>
      <c r="E543" s="401"/>
      <c r="F543" s="401"/>
      <c r="G543" s="401"/>
      <c r="H543" s="401"/>
      <c r="I543" s="401"/>
      <c r="J543" s="401"/>
      <c r="K543" s="401"/>
      <c r="L543" s="401"/>
      <c r="M543" s="401"/>
      <c r="N543" s="401"/>
      <c r="O543" s="401"/>
      <c r="P543" s="401"/>
      <c r="Q543" s="401"/>
      <c r="R543" s="401"/>
      <c r="S543" s="401"/>
    </row>
    <row r="544" spans="1:19" s="396" customFormat="1" ht="15.75" customHeight="1">
      <c r="A544" s="401"/>
      <c r="B544" s="401"/>
      <c r="C544" s="401"/>
      <c r="D544" s="401"/>
      <c r="E544" s="401"/>
      <c r="F544" s="401"/>
      <c r="G544" s="401"/>
      <c r="H544" s="401"/>
      <c r="I544" s="401"/>
      <c r="J544" s="401"/>
      <c r="K544" s="401"/>
      <c r="L544" s="401"/>
      <c r="M544" s="401"/>
      <c r="N544" s="401"/>
      <c r="O544" s="401"/>
      <c r="P544" s="401"/>
      <c r="Q544" s="401"/>
      <c r="R544" s="401"/>
      <c r="S544" s="401"/>
    </row>
    <row r="545" spans="1:19" s="396" customFormat="1" ht="15.75" customHeight="1">
      <c r="A545" s="401"/>
      <c r="B545" s="401"/>
      <c r="C545" s="401"/>
      <c r="D545" s="401"/>
      <c r="E545" s="401"/>
      <c r="F545" s="401"/>
      <c r="G545" s="401"/>
      <c r="H545" s="401"/>
      <c r="I545" s="401"/>
      <c r="J545" s="401"/>
      <c r="K545" s="401"/>
      <c r="L545" s="401"/>
      <c r="M545" s="401"/>
      <c r="N545" s="401"/>
      <c r="O545" s="401"/>
      <c r="P545" s="401"/>
      <c r="Q545" s="401"/>
      <c r="R545" s="401"/>
      <c r="S545" s="401"/>
    </row>
    <row r="546" spans="1:19" s="396" customFormat="1" ht="15.75" customHeight="1">
      <c r="A546" s="401"/>
      <c r="B546" s="401"/>
      <c r="C546" s="401"/>
      <c r="D546" s="401"/>
      <c r="E546" s="401"/>
      <c r="F546" s="401"/>
      <c r="G546" s="401"/>
      <c r="H546" s="401"/>
      <c r="I546" s="401"/>
      <c r="J546" s="401"/>
      <c r="K546" s="401"/>
      <c r="L546" s="401"/>
      <c r="M546" s="401"/>
      <c r="N546" s="401"/>
      <c r="O546" s="401"/>
      <c r="P546" s="401"/>
      <c r="Q546" s="401"/>
      <c r="R546" s="401"/>
      <c r="S546" s="401"/>
    </row>
    <row r="547" spans="1:19" s="396" customFormat="1" ht="15.75" customHeight="1">
      <c r="A547" s="401"/>
      <c r="B547" s="401"/>
      <c r="C547" s="401"/>
      <c r="D547" s="401"/>
      <c r="E547" s="401"/>
      <c r="F547" s="401"/>
      <c r="G547" s="401"/>
      <c r="H547" s="401"/>
      <c r="I547" s="401"/>
      <c r="J547" s="401"/>
      <c r="K547" s="401"/>
      <c r="L547" s="401"/>
      <c r="M547" s="401"/>
      <c r="N547" s="401"/>
      <c r="O547" s="401"/>
      <c r="P547" s="401"/>
      <c r="Q547" s="401"/>
      <c r="R547" s="401"/>
      <c r="S547" s="401"/>
    </row>
    <row r="548" spans="1:19" s="396" customFormat="1" ht="15.75" customHeight="1">
      <c r="A548" s="401"/>
      <c r="B548" s="401"/>
      <c r="C548" s="401"/>
      <c r="D548" s="401"/>
      <c r="E548" s="401"/>
      <c r="F548" s="401"/>
      <c r="G548" s="401"/>
      <c r="H548" s="401"/>
      <c r="I548" s="401"/>
      <c r="J548" s="401"/>
      <c r="K548" s="401"/>
      <c r="L548" s="401"/>
      <c r="M548" s="401"/>
      <c r="N548" s="401"/>
      <c r="O548" s="401"/>
      <c r="P548" s="401"/>
      <c r="Q548" s="401"/>
      <c r="R548" s="401"/>
      <c r="S548" s="401"/>
    </row>
    <row r="549" spans="1:19" s="396" customFormat="1" ht="15.75" customHeight="1">
      <c r="A549" s="401"/>
      <c r="B549" s="401"/>
      <c r="C549" s="401"/>
      <c r="D549" s="401"/>
      <c r="E549" s="401"/>
      <c r="F549" s="401"/>
      <c r="G549" s="401"/>
      <c r="H549" s="401"/>
      <c r="I549" s="401"/>
      <c r="J549" s="401"/>
      <c r="K549" s="401"/>
      <c r="L549" s="401"/>
      <c r="M549" s="401"/>
      <c r="N549" s="401"/>
      <c r="O549" s="401"/>
      <c r="P549" s="401"/>
      <c r="Q549" s="401"/>
      <c r="R549" s="401"/>
      <c r="S549" s="401"/>
    </row>
    <row r="550" spans="1:19" s="396" customFormat="1" ht="15.75" customHeight="1">
      <c r="A550" s="401"/>
      <c r="B550" s="401"/>
      <c r="C550" s="401"/>
      <c r="D550" s="401"/>
      <c r="E550" s="401"/>
      <c r="F550" s="401"/>
      <c r="G550" s="401"/>
      <c r="H550" s="401"/>
      <c r="I550" s="401"/>
      <c r="J550" s="401"/>
      <c r="K550" s="401"/>
      <c r="L550" s="401"/>
      <c r="M550" s="401"/>
      <c r="N550" s="401"/>
      <c r="O550" s="401"/>
      <c r="P550" s="401"/>
      <c r="Q550" s="401"/>
      <c r="R550" s="401"/>
      <c r="S550" s="401"/>
    </row>
    <row r="551" spans="1:19" s="396" customFormat="1" ht="15.75" customHeight="1">
      <c r="A551" s="401"/>
      <c r="B551" s="401"/>
      <c r="C551" s="401"/>
      <c r="D551" s="401"/>
      <c r="E551" s="401"/>
      <c r="F551" s="401"/>
      <c r="G551" s="401"/>
      <c r="H551" s="401"/>
      <c r="I551" s="401"/>
      <c r="J551" s="401"/>
      <c r="K551" s="401"/>
      <c r="L551" s="401"/>
      <c r="M551" s="401"/>
      <c r="N551" s="401"/>
      <c r="O551" s="401"/>
      <c r="P551" s="401"/>
      <c r="Q551" s="401"/>
      <c r="R551" s="401"/>
      <c r="S551" s="401"/>
    </row>
    <row r="552" spans="1:19" s="396" customFormat="1" ht="15.75" customHeight="1">
      <c r="A552" s="401"/>
      <c r="B552" s="401"/>
      <c r="C552" s="401"/>
      <c r="D552" s="401"/>
      <c r="E552" s="401"/>
      <c r="F552" s="401"/>
      <c r="G552" s="401"/>
      <c r="H552" s="401"/>
      <c r="I552" s="401"/>
      <c r="J552" s="401"/>
      <c r="K552" s="401"/>
      <c r="L552" s="401"/>
      <c r="M552" s="401"/>
      <c r="N552" s="401"/>
      <c r="O552" s="401"/>
      <c r="P552" s="401"/>
      <c r="Q552" s="401"/>
      <c r="R552" s="401"/>
      <c r="S552" s="401"/>
    </row>
    <row r="553" spans="1:19" s="396" customFormat="1" ht="15.75" customHeight="1">
      <c r="A553" s="401"/>
      <c r="B553" s="401"/>
      <c r="C553" s="401"/>
      <c r="D553" s="401"/>
      <c r="E553" s="401"/>
      <c r="F553" s="401"/>
      <c r="G553" s="401"/>
      <c r="H553" s="401"/>
      <c r="I553" s="401"/>
      <c r="J553" s="401"/>
      <c r="K553" s="401"/>
      <c r="L553" s="401"/>
      <c r="M553" s="401"/>
      <c r="N553" s="401"/>
      <c r="O553" s="401"/>
      <c r="P553" s="401"/>
      <c r="Q553" s="401"/>
      <c r="R553" s="401"/>
      <c r="S553" s="401"/>
    </row>
    <row r="554" spans="1:19" s="396" customFormat="1" ht="15.75" customHeight="1">
      <c r="A554" s="401"/>
      <c r="B554" s="401"/>
      <c r="C554" s="401"/>
      <c r="D554" s="401"/>
      <c r="E554" s="401"/>
      <c r="F554" s="401"/>
      <c r="G554" s="401"/>
      <c r="H554" s="401"/>
      <c r="I554" s="401"/>
      <c r="J554" s="401"/>
      <c r="K554" s="401"/>
      <c r="L554" s="401"/>
      <c r="M554" s="401"/>
      <c r="N554" s="401"/>
      <c r="O554" s="401"/>
      <c r="P554" s="401"/>
      <c r="Q554" s="401"/>
      <c r="R554" s="401"/>
      <c r="S554" s="401"/>
    </row>
    <row r="555" spans="1:19" s="396" customFormat="1" ht="15.75" customHeight="1">
      <c r="A555" s="401"/>
      <c r="B555" s="401"/>
      <c r="C555" s="401"/>
      <c r="D555" s="401"/>
      <c r="E555" s="401"/>
      <c r="F555" s="401"/>
      <c r="G555" s="401"/>
      <c r="H555" s="401"/>
      <c r="I555" s="401"/>
      <c r="J555" s="401"/>
      <c r="K555" s="401"/>
      <c r="L555" s="401"/>
      <c r="M555" s="401"/>
      <c r="N555" s="401"/>
      <c r="O555" s="401"/>
      <c r="P555" s="401"/>
      <c r="Q555" s="401"/>
      <c r="R555" s="401"/>
      <c r="S555" s="401"/>
    </row>
    <row r="556" spans="1:19" s="396" customFormat="1" ht="15.75" customHeight="1">
      <c r="A556" s="401"/>
      <c r="B556" s="401"/>
      <c r="C556" s="401"/>
      <c r="D556" s="401"/>
      <c r="E556" s="401"/>
      <c r="F556" s="401"/>
      <c r="G556" s="401"/>
      <c r="H556" s="401"/>
      <c r="I556" s="401"/>
      <c r="J556" s="401"/>
      <c r="K556" s="401"/>
      <c r="L556" s="401"/>
      <c r="M556" s="401"/>
      <c r="N556" s="401"/>
      <c r="O556" s="401"/>
      <c r="P556" s="401"/>
      <c r="Q556" s="401"/>
      <c r="R556" s="401"/>
      <c r="S556" s="401"/>
    </row>
    <row r="557" spans="1:19" s="396" customFormat="1" ht="15.75" customHeight="1">
      <c r="A557" s="401"/>
      <c r="B557" s="401"/>
      <c r="C557" s="401"/>
      <c r="D557" s="401"/>
      <c r="E557" s="401"/>
      <c r="F557" s="401"/>
      <c r="G557" s="401"/>
      <c r="H557" s="401"/>
      <c r="I557" s="401"/>
      <c r="J557" s="401"/>
      <c r="K557" s="401"/>
      <c r="L557" s="401"/>
      <c r="M557" s="401"/>
      <c r="N557" s="401"/>
      <c r="O557" s="401"/>
      <c r="P557" s="401"/>
      <c r="Q557" s="401"/>
      <c r="R557" s="401"/>
      <c r="S557" s="401"/>
    </row>
    <row r="558" spans="1:19" s="396" customFormat="1" ht="15.75" customHeight="1">
      <c r="A558" s="401"/>
      <c r="B558" s="401"/>
      <c r="C558" s="401"/>
      <c r="D558" s="401"/>
      <c r="E558" s="401"/>
      <c r="F558" s="401"/>
      <c r="G558" s="401"/>
      <c r="H558" s="401"/>
      <c r="I558" s="401"/>
      <c r="J558" s="401"/>
      <c r="K558" s="401"/>
      <c r="L558" s="401"/>
      <c r="M558" s="401"/>
      <c r="N558" s="401"/>
      <c r="O558" s="401"/>
      <c r="P558" s="401"/>
      <c r="Q558" s="401"/>
      <c r="R558" s="401"/>
      <c r="S558" s="401"/>
    </row>
    <row r="559" spans="1:19" s="396" customFormat="1" ht="15.75" customHeight="1">
      <c r="A559" s="401"/>
      <c r="B559" s="401"/>
      <c r="C559" s="401"/>
      <c r="D559" s="401"/>
      <c r="E559" s="401"/>
      <c r="F559" s="401"/>
      <c r="G559" s="401"/>
      <c r="H559" s="401"/>
      <c r="I559" s="401"/>
      <c r="J559" s="401"/>
      <c r="K559" s="401"/>
      <c r="L559" s="401"/>
      <c r="M559" s="401"/>
      <c r="N559" s="401"/>
      <c r="O559" s="401"/>
      <c r="P559" s="401"/>
      <c r="Q559" s="401"/>
      <c r="R559" s="401"/>
      <c r="S559" s="401"/>
    </row>
    <row r="560" spans="1:19" s="396" customFormat="1" ht="15.75" customHeight="1">
      <c r="A560" s="401"/>
      <c r="B560" s="401"/>
      <c r="C560" s="401"/>
      <c r="D560" s="401"/>
      <c r="E560" s="401"/>
      <c r="F560" s="401"/>
      <c r="G560" s="401"/>
      <c r="H560" s="401"/>
      <c r="I560" s="401"/>
      <c r="J560" s="401"/>
      <c r="K560" s="401"/>
      <c r="L560" s="401"/>
      <c r="M560" s="401"/>
      <c r="N560" s="401"/>
      <c r="O560" s="401"/>
      <c r="P560" s="401"/>
      <c r="Q560" s="401"/>
      <c r="R560" s="401"/>
      <c r="S560" s="401"/>
    </row>
    <row r="561" spans="1:19" s="396" customFormat="1" ht="15.75" customHeight="1">
      <c r="A561" s="401"/>
      <c r="B561" s="401"/>
      <c r="C561" s="401"/>
      <c r="D561" s="401"/>
      <c r="E561" s="401"/>
      <c r="F561" s="401"/>
      <c r="G561" s="401"/>
      <c r="H561" s="401"/>
      <c r="I561" s="401"/>
      <c r="J561" s="401"/>
      <c r="K561" s="401"/>
      <c r="L561" s="401"/>
      <c r="M561" s="401"/>
      <c r="N561" s="401"/>
      <c r="O561" s="401"/>
      <c r="P561" s="401"/>
      <c r="Q561" s="401"/>
      <c r="R561" s="401"/>
      <c r="S561" s="401"/>
    </row>
    <row r="562" spans="1:19" s="396" customFormat="1" ht="15.75" customHeight="1">
      <c r="A562" s="401"/>
      <c r="B562" s="401"/>
      <c r="C562" s="401"/>
      <c r="D562" s="401"/>
      <c r="E562" s="401"/>
      <c r="F562" s="401"/>
      <c r="G562" s="401"/>
      <c r="H562" s="401"/>
      <c r="I562" s="401"/>
      <c r="J562" s="401"/>
      <c r="K562" s="401"/>
      <c r="L562" s="401"/>
      <c r="M562" s="401"/>
      <c r="N562" s="401"/>
      <c r="O562" s="401"/>
      <c r="P562" s="401"/>
      <c r="Q562" s="401"/>
      <c r="R562" s="401"/>
      <c r="S562" s="401"/>
    </row>
    <row r="563" spans="1:19" s="396" customFormat="1" ht="15.75" customHeight="1">
      <c r="A563" s="401"/>
      <c r="B563" s="401"/>
      <c r="C563" s="401"/>
      <c r="D563" s="401"/>
      <c r="E563" s="401"/>
      <c r="F563" s="401"/>
      <c r="G563" s="401"/>
      <c r="H563" s="401"/>
      <c r="I563" s="401"/>
      <c r="J563" s="401"/>
      <c r="K563" s="401"/>
      <c r="L563" s="401"/>
      <c r="M563" s="401"/>
      <c r="N563" s="401"/>
      <c r="O563" s="401"/>
      <c r="P563" s="401"/>
      <c r="Q563" s="401"/>
      <c r="R563" s="401"/>
      <c r="S563" s="401"/>
    </row>
    <row r="564" spans="1:19" s="396" customFormat="1" ht="15.75" customHeight="1">
      <c r="A564" s="401"/>
      <c r="B564" s="401"/>
      <c r="C564" s="401"/>
      <c r="D564" s="401"/>
      <c r="E564" s="401"/>
      <c r="F564" s="401"/>
      <c r="G564" s="401"/>
      <c r="H564" s="401"/>
      <c r="I564" s="401"/>
      <c r="J564" s="401"/>
      <c r="K564" s="401"/>
      <c r="L564" s="401"/>
      <c r="M564" s="401"/>
      <c r="N564" s="401"/>
      <c r="O564" s="401"/>
      <c r="P564" s="401"/>
      <c r="Q564" s="401"/>
      <c r="R564" s="401"/>
      <c r="S564" s="401"/>
    </row>
    <row r="565" spans="1:19" s="396" customFormat="1" ht="15.75" customHeight="1">
      <c r="A565" s="401"/>
      <c r="B565" s="401"/>
      <c r="C565" s="401"/>
      <c r="D565" s="401"/>
      <c r="E565" s="401"/>
      <c r="F565" s="401"/>
      <c r="G565" s="401"/>
      <c r="H565" s="401"/>
      <c r="I565" s="401"/>
      <c r="J565" s="401"/>
      <c r="K565" s="401"/>
      <c r="L565" s="401"/>
      <c r="M565" s="401"/>
      <c r="N565" s="401"/>
      <c r="O565" s="401"/>
      <c r="P565" s="401"/>
      <c r="Q565" s="401"/>
      <c r="R565" s="401"/>
      <c r="S565" s="401"/>
    </row>
    <row r="566" spans="1:19" s="396" customFormat="1" ht="15.75" customHeight="1">
      <c r="A566" s="401"/>
      <c r="B566" s="401"/>
      <c r="C566" s="401"/>
      <c r="D566" s="401"/>
      <c r="E566" s="401"/>
      <c r="F566" s="401"/>
      <c r="G566" s="401"/>
      <c r="H566" s="401"/>
      <c r="I566" s="401"/>
      <c r="J566" s="401"/>
      <c r="K566" s="401"/>
      <c r="L566" s="401"/>
      <c r="M566" s="401"/>
      <c r="N566" s="401"/>
      <c r="O566" s="401"/>
      <c r="P566" s="401"/>
      <c r="Q566" s="401"/>
      <c r="R566" s="401"/>
      <c r="S566" s="401"/>
    </row>
    <row r="567" spans="1:19" s="396" customFormat="1" ht="15.75" customHeight="1">
      <c r="A567" s="401"/>
      <c r="B567" s="401"/>
      <c r="C567" s="401"/>
      <c r="D567" s="401"/>
      <c r="E567" s="401"/>
      <c r="F567" s="401"/>
      <c r="G567" s="401"/>
      <c r="H567" s="401"/>
      <c r="I567" s="401"/>
      <c r="J567" s="401"/>
      <c r="K567" s="401"/>
      <c r="L567" s="401"/>
      <c r="M567" s="401"/>
      <c r="N567" s="401"/>
      <c r="O567" s="401"/>
      <c r="P567" s="401"/>
      <c r="Q567" s="401"/>
      <c r="R567" s="401"/>
      <c r="S567" s="401"/>
    </row>
    <row r="568" spans="1:19" s="396" customFormat="1" ht="15.75" customHeight="1">
      <c r="A568" s="401"/>
      <c r="B568" s="401"/>
      <c r="C568" s="401"/>
      <c r="D568" s="401"/>
      <c r="E568" s="401"/>
      <c r="F568" s="401"/>
      <c r="G568" s="401"/>
      <c r="H568" s="401"/>
      <c r="I568" s="401"/>
      <c r="J568" s="401"/>
      <c r="K568" s="401"/>
      <c r="L568" s="401"/>
      <c r="M568" s="401"/>
      <c r="N568" s="401"/>
      <c r="O568" s="401"/>
      <c r="P568" s="401"/>
      <c r="Q568" s="401"/>
      <c r="R568" s="401"/>
      <c r="S568" s="401"/>
    </row>
    <row r="569" spans="1:19" s="396" customFormat="1" ht="15.75" customHeight="1">
      <c r="A569" s="401"/>
      <c r="B569" s="401"/>
      <c r="C569" s="401"/>
      <c r="D569" s="401"/>
      <c r="E569" s="401"/>
      <c r="F569" s="401"/>
      <c r="G569" s="401"/>
      <c r="H569" s="401"/>
      <c r="I569" s="401"/>
      <c r="J569" s="401"/>
      <c r="K569" s="401"/>
      <c r="L569" s="401"/>
      <c r="M569" s="401"/>
      <c r="N569" s="401"/>
      <c r="O569" s="401"/>
      <c r="P569" s="401"/>
      <c r="Q569" s="401"/>
      <c r="R569" s="401"/>
      <c r="S569" s="401"/>
    </row>
    <row r="570" spans="1:19" s="396" customFormat="1" ht="15.75" customHeight="1">
      <c r="A570" s="401"/>
      <c r="B570" s="401"/>
      <c r="C570" s="401"/>
      <c r="D570" s="401"/>
      <c r="E570" s="401"/>
      <c r="F570" s="401"/>
      <c r="G570" s="401"/>
      <c r="H570" s="401"/>
      <c r="I570" s="401"/>
      <c r="J570" s="401"/>
      <c r="K570" s="401"/>
      <c r="L570" s="401"/>
      <c r="M570" s="401"/>
      <c r="N570" s="401"/>
      <c r="O570" s="401"/>
      <c r="P570" s="401"/>
      <c r="Q570" s="401"/>
      <c r="R570" s="401"/>
      <c r="S570" s="401"/>
    </row>
    <row r="571" spans="1:19" s="396" customFormat="1" ht="15.75" customHeight="1">
      <c r="A571" s="401"/>
      <c r="B571" s="401"/>
      <c r="C571" s="401"/>
      <c r="D571" s="401"/>
      <c r="E571" s="401"/>
      <c r="F571" s="401"/>
      <c r="G571" s="401"/>
      <c r="H571" s="401"/>
      <c r="I571" s="401"/>
      <c r="J571" s="401"/>
      <c r="K571" s="401"/>
      <c r="L571" s="401"/>
      <c r="M571" s="401"/>
      <c r="N571" s="401"/>
      <c r="O571" s="401"/>
      <c r="P571" s="401"/>
      <c r="Q571" s="401"/>
      <c r="R571" s="401"/>
      <c r="S571" s="401"/>
    </row>
    <row r="572" spans="1:19" s="396" customFormat="1" ht="15.75" customHeight="1">
      <c r="A572" s="401"/>
      <c r="B572" s="401"/>
      <c r="C572" s="401"/>
      <c r="D572" s="401"/>
      <c r="E572" s="401"/>
      <c r="F572" s="401"/>
      <c r="G572" s="401"/>
      <c r="H572" s="401"/>
      <c r="I572" s="401"/>
      <c r="J572" s="401"/>
      <c r="K572" s="401"/>
      <c r="L572" s="401"/>
      <c r="M572" s="401"/>
      <c r="N572" s="401"/>
      <c r="O572" s="401"/>
      <c r="P572" s="401"/>
      <c r="Q572" s="401"/>
      <c r="R572" s="401"/>
      <c r="S572" s="401"/>
    </row>
    <row r="573" spans="1:19" s="396" customFormat="1" ht="15.75" customHeight="1">
      <c r="A573" s="401"/>
      <c r="B573" s="401"/>
      <c r="C573" s="401"/>
      <c r="D573" s="401"/>
      <c r="E573" s="401"/>
      <c r="F573" s="401"/>
      <c r="G573" s="401"/>
      <c r="H573" s="401"/>
      <c r="I573" s="401"/>
      <c r="J573" s="401"/>
      <c r="K573" s="401"/>
      <c r="L573" s="401"/>
      <c r="M573" s="401"/>
      <c r="N573" s="401"/>
      <c r="O573" s="401"/>
      <c r="P573" s="401"/>
      <c r="Q573" s="401"/>
      <c r="R573" s="401"/>
      <c r="S573" s="401"/>
    </row>
    <row r="574" spans="1:19" s="396" customFormat="1" ht="15.75" customHeight="1">
      <c r="A574" s="401"/>
      <c r="B574" s="401"/>
      <c r="C574" s="401"/>
      <c r="D574" s="401"/>
      <c r="E574" s="401"/>
      <c r="F574" s="401"/>
      <c r="G574" s="401"/>
      <c r="H574" s="401"/>
      <c r="I574" s="401"/>
      <c r="J574" s="401"/>
      <c r="K574" s="401"/>
      <c r="L574" s="401"/>
      <c r="M574" s="401"/>
      <c r="N574" s="401"/>
      <c r="O574" s="401"/>
      <c r="P574" s="401"/>
      <c r="Q574" s="401"/>
      <c r="R574" s="401"/>
      <c r="S574" s="401"/>
    </row>
    <row r="575" spans="1:19" s="396" customFormat="1" ht="15.75" customHeight="1">
      <c r="A575" s="401"/>
      <c r="B575" s="401"/>
      <c r="C575" s="401"/>
      <c r="D575" s="401"/>
      <c r="E575" s="401"/>
      <c r="F575" s="401"/>
      <c r="G575" s="401"/>
      <c r="H575" s="401"/>
      <c r="I575" s="401"/>
      <c r="J575" s="401"/>
      <c r="K575" s="401"/>
      <c r="L575" s="401"/>
      <c r="M575" s="401"/>
      <c r="N575" s="401"/>
      <c r="O575" s="401"/>
      <c r="P575" s="401"/>
      <c r="Q575" s="401"/>
      <c r="R575" s="401"/>
      <c r="S575" s="401"/>
    </row>
    <row r="576" spans="1:19" s="396" customFormat="1" ht="15.75" customHeight="1">
      <c r="A576" s="401"/>
      <c r="B576" s="401"/>
      <c r="C576" s="401"/>
      <c r="D576" s="401"/>
      <c r="E576" s="401"/>
      <c r="F576" s="401"/>
      <c r="G576" s="401"/>
      <c r="H576" s="401"/>
      <c r="I576" s="401"/>
      <c r="J576" s="401"/>
      <c r="K576" s="401"/>
      <c r="L576" s="401"/>
      <c r="M576" s="401"/>
      <c r="N576" s="401"/>
      <c r="O576" s="401"/>
      <c r="P576" s="401"/>
      <c r="Q576" s="401"/>
      <c r="R576" s="401"/>
      <c r="S576" s="401"/>
    </row>
    <row r="577" spans="1:19" s="396" customFormat="1" ht="15.75" customHeight="1">
      <c r="A577" s="401"/>
      <c r="B577" s="401"/>
      <c r="C577" s="401"/>
      <c r="D577" s="401"/>
      <c r="E577" s="401"/>
      <c r="F577" s="401"/>
      <c r="G577" s="401"/>
      <c r="H577" s="401"/>
      <c r="I577" s="401"/>
      <c r="J577" s="401"/>
      <c r="K577" s="401"/>
      <c r="L577" s="401"/>
      <c r="M577" s="401"/>
      <c r="N577" s="401"/>
      <c r="O577" s="401"/>
      <c r="P577" s="401"/>
      <c r="Q577" s="401"/>
      <c r="R577" s="401"/>
      <c r="S577" s="401"/>
    </row>
    <row r="578" spans="1:19" s="396" customFormat="1" ht="15.75" customHeight="1">
      <c r="A578" s="401"/>
      <c r="B578" s="401"/>
      <c r="C578" s="401"/>
      <c r="D578" s="401"/>
      <c r="E578" s="401"/>
      <c r="F578" s="401"/>
      <c r="G578" s="401"/>
      <c r="H578" s="401"/>
      <c r="I578" s="401"/>
      <c r="J578" s="401"/>
      <c r="K578" s="401"/>
      <c r="L578" s="401"/>
      <c r="M578" s="401"/>
      <c r="N578" s="401"/>
      <c r="O578" s="401"/>
      <c r="P578" s="401"/>
      <c r="Q578" s="401"/>
      <c r="R578" s="401"/>
      <c r="S578" s="401"/>
    </row>
    <row r="579" spans="1:19" s="396" customFormat="1" ht="15.75" customHeight="1">
      <c r="A579" s="401"/>
      <c r="B579" s="401"/>
      <c r="C579" s="401"/>
      <c r="D579" s="401"/>
      <c r="E579" s="401"/>
      <c r="F579" s="401"/>
      <c r="G579" s="401"/>
      <c r="H579" s="401"/>
      <c r="I579" s="401"/>
      <c r="J579" s="401"/>
      <c r="K579" s="401"/>
      <c r="L579" s="401"/>
      <c r="M579" s="401"/>
      <c r="N579" s="401"/>
      <c r="O579" s="401"/>
      <c r="P579" s="401"/>
      <c r="Q579" s="401"/>
      <c r="R579" s="401"/>
      <c r="S579" s="401"/>
    </row>
    <row r="580" spans="1:19" s="396" customFormat="1" ht="15.75" customHeight="1">
      <c r="A580" s="401"/>
      <c r="B580" s="401"/>
      <c r="C580" s="401"/>
      <c r="D580" s="401"/>
      <c r="E580" s="401"/>
      <c r="F580" s="401"/>
      <c r="G580" s="401"/>
      <c r="H580" s="401"/>
      <c r="I580" s="401"/>
      <c r="J580" s="401"/>
      <c r="K580" s="401"/>
      <c r="L580" s="401"/>
      <c r="M580" s="401"/>
      <c r="N580" s="401"/>
      <c r="O580" s="401"/>
      <c r="P580" s="401"/>
      <c r="Q580" s="401"/>
      <c r="R580" s="401"/>
      <c r="S580" s="401"/>
    </row>
    <row r="581" spans="1:19" s="396" customFormat="1" ht="15.75" customHeight="1">
      <c r="A581" s="401"/>
      <c r="B581" s="401"/>
      <c r="C581" s="401"/>
      <c r="D581" s="401"/>
      <c r="E581" s="401"/>
      <c r="F581" s="401"/>
      <c r="G581" s="401"/>
      <c r="H581" s="401"/>
      <c r="I581" s="401"/>
      <c r="J581" s="401"/>
      <c r="K581" s="401"/>
      <c r="L581" s="401"/>
      <c r="M581" s="401"/>
      <c r="N581" s="401"/>
      <c r="O581" s="401"/>
      <c r="P581" s="401"/>
      <c r="Q581" s="401"/>
      <c r="R581" s="401"/>
      <c r="S581" s="401"/>
    </row>
    <row r="582" spans="1:19" s="396" customFormat="1" ht="15.75" customHeight="1">
      <c r="A582" s="401"/>
      <c r="B582" s="401"/>
      <c r="C582" s="401"/>
      <c r="D582" s="401"/>
      <c r="E582" s="401"/>
      <c r="F582" s="401"/>
      <c r="G582" s="401"/>
      <c r="H582" s="401"/>
      <c r="I582" s="401"/>
      <c r="J582" s="401"/>
      <c r="K582" s="401"/>
      <c r="L582" s="401"/>
      <c r="M582" s="401"/>
      <c r="N582" s="401"/>
      <c r="O582" s="401"/>
      <c r="P582" s="401"/>
      <c r="Q582" s="401"/>
      <c r="R582" s="401"/>
      <c r="S582" s="401"/>
    </row>
    <row r="583" spans="1:19" s="396" customFormat="1" ht="15.75" customHeight="1">
      <c r="A583" s="401"/>
      <c r="B583" s="401"/>
      <c r="C583" s="401"/>
      <c r="D583" s="401"/>
      <c r="E583" s="401"/>
      <c r="F583" s="401"/>
      <c r="G583" s="401"/>
      <c r="H583" s="401"/>
      <c r="I583" s="401"/>
      <c r="J583" s="401"/>
      <c r="K583" s="401"/>
      <c r="L583" s="401"/>
      <c r="M583" s="401"/>
      <c r="N583" s="401"/>
      <c r="O583" s="401"/>
      <c r="P583" s="401"/>
      <c r="Q583" s="401"/>
      <c r="R583" s="401"/>
      <c r="S583" s="401"/>
    </row>
    <row r="584" spans="1:19" s="396" customFormat="1" ht="15.75" customHeight="1">
      <c r="A584" s="401"/>
      <c r="B584" s="401"/>
      <c r="C584" s="401"/>
      <c r="D584" s="401"/>
      <c r="E584" s="401"/>
      <c r="F584" s="401"/>
      <c r="G584" s="401"/>
      <c r="H584" s="401"/>
      <c r="I584" s="401"/>
      <c r="J584" s="401"/>
      <c r="K584" s="401"/>
      <c r="L584" s="401"/>
      <c r="M584" s="401"/>
      <c r="N584" s="401"/>
      <c r="O584" s="401"/>
      <c r="P584" s="401"/>
      <c r="Q584" s="401"/>
      <c r="R584" s="401"/>
      <c r="S584" s="401"/>
    </row>
    <row r="585" spans="1:19" s="396" customFormat="1" ht="15.75" customHeight="1">
      <c r="A585" s="401"/>
      <c r="B585" s="401"/>
      <c r="C585" s="401"/>
      <c r="D585" s="401"/>
      <c r="E585" s="401"/>
      <c r="F585" s="401"/>
      <c r="G585" s="401"/>
      <c r="H585" s="401"/>
      <c r="I585" s="401"/>
      <c r="J585" s="401"/>
      <c r="K585" s="401"/>
      <c r="L585" s="401"/>
      <c r="M585" s="401"/>
      <c r="N585" s="401"/>
      <c r="O585" s="401"/>
      <c r="P585" s="401"/>
      <c r="Q585" s="401"/>
      <c r="R585" s="401"/>
      <c r="S585" s="401"/>
    </row>
    <row r="586" spans="1:19" s="396" customFormat="1" ht="15.75" customHeight="1">
      <c r="A586" s="401"/>
      <c r="B586" s="401"/>
      <c r="C586" s="401"/>
      <c r="D586" s="401"/>
      <c r="E586" s="401"/>
      <c r="F586" s="401"/>
      <c r="G586" s="401"/>
      <c r="H586" s="401"/>
      <c r="I586" s="401"/>
      <c r="J586" s="401"/>
      <c r="K586" s="401"/>
      <c r="L586" s="401"/>
      <c r="M586" s="401"/>
      <c r="N586" s="401"/>
      <c r="O586" s="401"/>
      <c r="P586" s="401"/>
      <c r="Q586" s="401"/>
      <c r="R586" s="401"/>
      <c r="S586" s="401"/>
    </row>
    <row r="587" spans="1:19" s="396" customFormat="1" ht="15.75" customHeight="1">
      <c r="A587" s="401"/>
      <c r="B587" s="401"/>
      <c r="C587" s="401"/>
      <c r="D587" s="401"/>
      <c r="E587" s="401"/>
      <c r="F587" s="401"/>
      <c r="G587" s="401"/>
      <c r="H587" s="401"/>
      <c r="I587" s="401"/>
      <c r="J587" s="401"/>
      <c r="K587" s="401"/>
      <c r="L587" s="401"/>
      <c r="M587" s="401"/>
      <c r="N587" s="401"/>
      <c r="O587" s="401"/>
      <c r="P587" s="401"/>
      <c r="Q587" s="401"/>
      <c r="R587" s="401"/>
      <c r="S587" s="401"/>
    </row>
    <row r="588" spans="1:19" s="396" customFormat="1" ht="15.75" customHeight="1">
      <c r="A588" s="401"/>
      <c r="B588" s="401"/>
      <c r="C588" s="401"/>
      <c r="D588" s="401"/>
      <c r="E588" s="401"/>
      <c r="F588" s="401"/>
      <c r="G588" s="401"/>
      <c r="H588" s="401"/>
      <c r="I588" s="401"/>
      <c r="J588" s="401"/>
      <c r="K588" s="401"/>
      <c r="L588" s="401"/>
      <c r="M588" s="401"/>
      <c r="N588" s="401"/>
      <c r="O588" s="401"/>
      <c r="P588" s="401"/>
      <c r="Q588" s="401"/>
      <c r="R588" s="401"/>
      <c r="S588" s="401"/>
    </row>
    <row r="589" spans="1:19" s="396" customFormat="1" ht="15.75" customHeight="1">
      <c r="A589" s="401"/>
      <c r="B589" s="401"/>
      <c r="C589" s="401"/>
      <c r="D589" s="401"/>
      <c r="E589" s="401"/>
      <c r="F589" s="401"/>
      <c r="G589" s="401"/>
      <c r="H589" s="401"/>
      <c r="I589" s="401"/>
      <c r="J589" s="401"/>
      <c r="K589" s="401"/>
      <c r="L589" s="401"/>
      <c r="M589" s="401"/>
      <c r="N589" s="401"/>
      <c r="O589" s="401"/>
      <c r="P589" s="401"/>
      <c r="Q589" s="401"/>
      <c r="R589" s="401"/>
      <c r="S589" s="401"/>
    </row>
    <row r="590" spans="1:19" s="396" customFormat="1" ht="15.75" customHeight="1">
      <c r="A590" s="401"/>
      <c r="B590" s="401"/>
      <c r="C590" s="401"/>
      <c r="D590" s="401"/>
      <c r="E590" s="401"/>
      <c r="F590" s="401"/>
      <c r="G590" s="401"/>
      <c r="H590" s="401"/>
      <c r="I590" s="401"/>
      <c r="J590" s="401"/>
      <c r="K590" s="401"/>
      <c r="L590" s="401"/>
      <c r="M590" s="401"/>
      <c r="N590" s="401"/>
      <c r="O590" s="401"/>
      <c r="P590" s="401"/>
      <c r="Q590" s="401"/>
      <c r="R590" s="401"/>
      <c r="S590" s="401"/>
    </row>
    <row r="591" spans="1:19" s="396" customFormat="1" ht="15.75" customHeight="1">
      <c r="A591" s="401"/>
      <c r="B591" s="401"/>
      <c r="C591" s="401"/>
      <c r="D591" s="401"/>
      <c r="E591" s="401"/>
      <c r="F591" s="401"/>
      <c r="G591" s="401"/>
      <c r="H591" s="401"/>
      <c r="I591" s="401"/>
      <c r="J591" s="401"/>
      <c r="K591" s="401"/>
      <c r="L591" s="401"/>
      <c r="M591" s="401"/>
      <c r="N591" s="401"/>
      <c r="O591" s="401"/>
      <c r="P591" s="401"/>
      <c r="Q591" s="401"/>
      <c r="R591" s="401"/>
      <c r="S591" s="401"/>
    </row>
    <row r="592" spans="1:19" s="396" customFormat="1" ht="15.75" customHeight="1">
      <c r="A592" s="401"/>
      <c r="B592" s="401"/>
      <c r="C592" s="401"/>
      <c r="D592" s="401"/>
      <c r="E592" s="401"/>
      <c r="F592" s="401"/>
      <c r="G592" s="401"/>
      <c r="H592" s="401"/>
      <c r="I592" s="401"/>
      <c r="J592" s="401"/>
      <c r="K592" s="401"/>
      <c r="L592" s="401"/>
      <c r="M592" s="401"/>
      <c r="N592" s="401"/>
      <c r="O592" s="401"/>
      <c r="P592" s="401"/>
      <c r="Q592" s="401"/>
      <c r="R592" s="401"/>
      <c r="S592" s="401"/>
    </row>
    <row r="593" spans="1:19" s="396" customFormat="1" ht="15.75" customHeight="1">
      <c r="A593" s="401"/>
      <c r="B593" s="401"/>
      <c r="C593" s="401"/>
      <c r="D593" s="401"/>
      <c r="E593" s="401"/>
      <c r="F593" s="401"/>
      <c r="G593" s="401"/>
      <c r="H593" s="401"/>
      <c r="I593" s="401"/>
      <c r="J593" s="401"/>
      <c r="K593" s="401"/>
      <c r="L593" s="401"/>
      <c r="M593" s="401"/>
      <c r="N593" s="401"/>
      <c r="O593" s="401"/>
      <c r="P593" s="401"/>
      <c r="Q593" s="401"/>
      <c r="R593" s="401"/>
      <c r="S593" s="401"/>
    </row>
    <row r="594" spans="1:19" s="396" customFormat="1" ht="15.75" customHeight="1">
      <c r="A594" s="401"/>
      <c r="B594" s="401"/>
      <c r="C594" s="401"/>
      <c r="D594" s="401"/>
      <c r="E594" s="401"/>
      <c r="F594" s="401"/>
      <c r="G594" s="401"/>
      <c r="H594" s="401"/>
      <c r="I594" s="401"/>
      <c r="J594" s="401"/>
      <c r="K594" s="401"/>
      <c r="L594" s="401"/>
      <c r="M594" s="401"/>
      <c r="N594" s="401"/>
      <c r="O594" s="401"/>
      <c r="P594" s="401"/>
      <c r="Q594" s="401"/>
      <c r="R594" s="401"/>
      <c r="S594" s="401"/>
    </row>
    <row r="595" spans="1:19" s="396" customFormat="1" ht="15.75" customHeight="1">
      <c r="A595" s="401"/>
      <c r="B595" s="401"/>
      <c r="C595" s="401"/>
      <c r="D595" s="401"/>
      <c r="E595" s="401"/>
      <c r="F595" s="401"/>
      <c r="G595" s="401"/>
      <c r="H595" s="401"/>
      <c r="I595" s="401"/>
      <c r="J595" s="401"/>
      <c r="K595" s="401"/>
      <c r="L595" s="401"/>
      <c r="M595" s="401"/>
      <c r="N595" s="401"/>
      <c r="O595" s="401"/>
      <c r="P595" s="401"/>
      <c r="Q595" s="401"/>
      <c r="R595" s="401"/>
      <c r="S595" s="401"/>
    </row>
    <row r="596" spans="1:19" s="396" customFormat="1" ht="15.75" customHeight="1">
      <c r="A596" s="401"/>
      <c r="B596" s="401"/>
      <c r="C596" s="401"/>
      <c r="D596" s="401"/>
      <c r="E596" s="401"/>
      <c r="F596" s="401"/>
      <c r="G596" s="401"/>
      <c r="H596" s="401"/>
      <c r="I596" s="401"/>
      <c r="J596" s="401"/>
      <c r="K596" s="401"/>
      <c r="L596" s="401"/>
      <c r="M596" s="401"/>
      <c r="N596" s="401"/>
      <c r="O596" s="401"/>
      <c r="P596" s="401"/>
      <c r="Q596" s="401"/>
      <c r="R596" s="401"/>
      <c r="S596" s="401"/>
    </row>
    <row r="597" spans="1:19" s="396" customFormat="1" ht="15.75" customHeight="1">
      <c r="A597" s="401"/>
      <c r="B597" s="401"/>
      <c r="C597" s="401"/>
      <c r="D597" s="401"/>
      <c r="E597" s="401"/>
      <c r="F597" s="401"/>
      <c r="G597" s="401"/>
      <c r="H597" s="401"/>
      <c r="I597" s="401"/>
      <c r="J597" s="401"/>
      <c r="K597" s="401"/>
      <c r="L597" s="401"/>
      <c r="M597" s="401"/>
      <c r="N597" s="401"/>
      <c r="O597" s="401"/>
      <c r="P597" s="401"/>
      <c r="Q597" s="401"/>
      <c r="R597" s="401"/>
      <c r="S597" s="401"/>
    </row>
    <row r="598" spans="1:19" s="396" customFormat="1" ht="15.75" customHeight="1">
      <c r="A598" s="401"/>
      <c r="B598" s="401"/>
      <c r="C598" s="401"/>
      <c r="D598" s="401"/>
      <c r="E598" s="401"/>
      <c r="F598" s="401"/>
      <c r="G598" s="401"/>
      <c r="H598" s="401"/>
      <c r="I598" s="401"/>
      <c r="J598" s="401"/>
      <c r="K598" s="401"/>
      <c r="L598" s="401"/>
      <c r="M598" s="401"/>
      <c r="N598" s="401"/>
      <c r="O598" s="401"/>
      <c r="P598" s="401"/>
      <c r="Q598" s="401"/>
      <c r="R598" s="401"/>
      <c r="S598" s="401"/>
    </row>
    <row r="599" spans="1:19" s="396" customFormat="1" ht="15.75" customHeight="1">
      <c r="A599" s="401"/>
      <c r="B599" s="401"/>
      <c r="C599" s="401"/>
      <c r="D599" s="401"/>
      <c r="E599" s="401"/>
      <c r="F599" s="401"/>
      <c r="G599" s="401"/>
      <c r="H599" s="401"/>
      <c r="I599" s="401"/>
      <c r="J599" s="401"/>
      <c r="K599" s="401"/>
      <c r="L599" s="401"/>
      <c r="M599" s="401"/>
      <c r="N599" s="401"/>
      <c r="O599" s="401"/>
      <c r="P599" s="401"/>
      <c r="Q599" s="401"/>
      <c r="R599" s="401"/>
      <c r="S599" s="401"/>
    </row>
    <row r="600" spans="1:19" s="396" customFormat="1" ht="15.75" customHeight="1">
      <c r="A600" s="401"/>
      <c r="B600" s="401"/>
      <c r="C600" s="401"/>
      <c r="D600" s="401"/>
      <c r="E600" s="401"/>
      <c r="F600" s="401"/>
      <c r="G600" s="401"/>
      <c r="H600" s="401"/>
      <c r="I600" s="401"/>
      <c r="J600" s="401"/>
      <c r="K600" s="401"/>
      <c r="L600" s="401"/>
      <c r="M600" s="401"/>
      <c r="N600" s="401"/>
      <c r="O600" s="401"/>
      <c r="P600" s="401"/>
      <c r="Q600" s="401"/>
      <c r="R600" s="401"/>
      <c r="S600" s="401"/>
    </row>
    <row r="601" spans="1:19" s="396" customFormat="1" ht="15.75" customHeight="1">
      <c r="A601" s="401"/>
      <c r="B601" s="401"/>
      <c r="C601" s="401"/>
      <c r="D601" s="401"/>
      <c r="E601" s="401"/>
      <c r="F601" s="401"/>
      <c r="G601" s="401"/>
      <c r="H601" s="401"/>
      <c r="I601" s="401"/>
      <c r="J601" s="401"/>
      <c r="K601" s="401"/>
      <c r="L601" s="401"/>
      <c r="M601" s="401"/>
      <c r="N601" s="401"/>
      <c r="O601" s="401"/>
      <c r="P601" s="401"/>
      <c r="Q601" s="401"/>
      <c r="R601" s="401"/>
      <c r="S601" s="401"/>
    </row>
    <row r="602" spans="1:19" s="396" customFormat="1" ht="15.75" customHeight="1">
      <c r="A602" s="401"/>
      <c r="B602" s="401"/>
      <c r="C602" s="401"/>
      <c r="D602" s="401"/>
      <c r="E602" s="401"/>
      <c r="F602" s="401"/>
      <c r="G602" s="401"/>
      <c r="H602" s="401"/>
      <c r="I602" s="401"/>
      <c r="J602" s="401"/>
      <c r="K602" s="401"/>
      <c r="L602" s="401"/>
      <c r="M602" s="401"/>
      <c r="N602" s="401"/>
      <c r="O602" s="401"/>
      <c r="P602" s="401"/>
      <c r="Q602" s="401"/>
      <c r="R602" s="401"/>
      <c r="S602" s="401"/>
    </row>
    <row r="603" spans="1:19" s="396" customFormat="1" ht="15.75" customHeight="1">
      <c r="A603" s="401"/>
      <c r="B603" s="401"/>
      <c r="C603" s="401"/>
      <c r="D603" s="401"/>
      <c r="E603" s="401"/>
      <c r="F603" s="401"/>
      <c r="G603" s="401"/>
      <c r="H603" s="401"/>
      <c r="I603" s="401"/>
      <c r="J603" s="401"/>
      <c r="K603" s="401"/>
      <c r="L603" s="401"/>
      <c r="M603" s="401"/>
      <c r="N603" s="401"/>
      <c r="O603" s="401"/>
      <c r="P603" s="401"/>
      <c r="Q603" s="401"/>
      <c r="R603" s="401"/>
      <c r="S603" s="401"/>
    </row>
    <row r="604" spans="1:19" s="396" customFormat="1" ht="15.75" customHeight="1">
      <c r="A604" s="401"/>
      <c r="B604" s="401"/>
      <c r="C604" s="401"/>
      <c r="D604" s="401"/>
      <c r="E604" s="401"/>
      <c r="F604" s="401"/>
      <c r="G604" s="401"/>
      <c r="H604" s="401"/>
      <c r="I604" s="401"/>
      <c r="J604" s="401"/>
      <c r="K604" s="401"/>
      <c r="L604" s="401"/>
      <c r="M604" s="401"/>
      <c r="N604" s="401"/>
      <c r="O604" s="401"/>
      <c r="P604" s="401"/>
      <c r="Q604" s="401"/>
      <c r="R604" s="401"/>
      <c r="S604" s="401"/>
    </row>
    <row r="605" spans="1:19" s="396" customFormat="1" ht="15.75" customHeight="1">
      <c r="A605" s="401"/>
      <c r="B605" s="401"/>
      <c r="C605" s="401"/>
      <c r="D605" s="401"/>
      <c r="E605" s="401"/>
      <c r="F605" s="401"/>
      <c r="G605" s="401"/>
      <c r="H605" s="401"/>
      <c r="I605" s="401"/>
      <c r="J605" s="401"/>
      <c r="K605" s="401"/>
      <c r="L605" s="401"/>
      <c r="M605" s="401"/>
      <c r="N605" s="401"/>
      <c r="O605" s="401"/>
      <c r="P605" s="401"/>
      <c r="Q605" s="401"/>
      <c r="R605" s="401"/>
      <c r="S605" s="401"/>
    </row>
    <row r="606" spans="1:19" s="396" customFormat="1" ht="15.75" customHeight="1">
      <c r="A606" s="401"/>
      <c r="B606" s="401"/>
      <c r="C606" s="401"/>
      <c r="D606" s="401"/>
      <c r="E606" s="401"/>
      <c r="F606" s="401"/>
      <c r="G606" s="401"/>
      <c r="H606" s="401"/>
      <c r="I606" s="401"/>
      <c r="J606" s="401"/>
      <c r="K606" s="401"/>
      <c r="L606" s="401"/>
      <c r="M606" s="401"/>
      <c r="N606" s="401"/>
      <c r="O606" s="401"/>
      <c r="P606" s="401"/>
      <c r="Q606" s="401"/>
      <c r="R606" s="401"/>
      <c r="S606" s="401"/>
    </row>
    <row r="607" spans="1:19" s="396" customFormat="1" ht="15.75" customHeight="1">
      <c r="A607" s="401"/>
      <c r="B607" s="401"/>
      <c r="C607" s="401"/>
      <c r="D607" s="401"/>
      <c r="E607" s="401"/>
      <c r="F607" s="401"/>
      <c r="G607" s="401"/>
      <c r="H607" s="401"/>
      <c r="I607" s="401"/>
      <c r="J607" s="401"/>
      <c r="K607" s="401"/>
      <c r="L607" s="401"/>
      <c r="M607" s="401"/>
      <c r="N607" s="401"/>
      <c r="O607" s="401"/>
      <c r="P607" s="401"/>
      <c r="Q607" s="401"/>
      <c r="R607" s="401"/>
      <c r="S607" s="401"/>
    </row>
    <row r="608" spans="1:19" s="396" customFormat="1" ht="15.75" customHeight="1">
      <c r="A608" s="401"/>
      <c r="B608" s="401"/>
      <c r="C608" s="401"/>
      <c r="D608" s="401"/>
      <c r="E608" s="401"/>
      <c r="F608" s="401"/>
      <c r="G608" s="401"/>
      <c r="H608" s="401"/>
      <c r="I608" s="401"/>
      <c r="J608" s="401"/>
      <c r="K608" s="401"/>
      <c r="L608" s="401"/>
      <c r="M608" s="401"/>
      <c r="N608" s="401"/>
      <c r="O608" s="401"/>
      <c r="P608" s="401"/>
      <c r="Q608" s="401"/>
      <c r="R608" s="401"/>
      <c r="S608" s="401"/>
    </row>
    <row r="609" spans="1:19" s="396" customFormat="1" ht="15.75" customHeight="1">
      <c r="A609" s="401"/>
      <c r="B609" s="401"/>
      <c r="C609" s="401"/>
      <c r="D609" s="401"/>
      <c r="E609" s="401"/>
      <c r="F609" s="401"/>
      <c r="G609" s="401"/>
      <c r="H609" s="401"/>
      <c r="I609" s="401"/>
      <c r="J609" s="401"/>
      <c r="K609" s="401"/>
      <c r="L609" s="401"/>
      <c r="M609" s="401"/>
      <c r="N609" s="401"/>
      <c r="O609" s="401"/>
      <c r="P609" s="401"/>
      <c r="Q609" s="401"/>
      <c r="R609" s="401"/>
      <c r="S609" s="401"/>
    </row>
    <row r="610" spans="1:19" s="396" customFormat="1" ht="15.75" customHeight="1">
      <c r="A610" s="401"/>
      <c r="B610" s="401"/>
      <c r="C610" s="401"/>
      <c r="D610" s="401"/>
      <c r="E610" s="401"/>
      <c r="F610" s="401"/>
      <c r="G610" s="401"/>
      <c r="H610" s="401"/>
      <c r="I610" s="401"/>
      <c r="J610" s="401"/>
      <c r="K610" s="401"/>
      <c r="L610" s="401"/>
      <c r="M610" s="401"/>
      <c r="N610" s="401"/>
      <c r="O610" s="401"/>
      <c r="P610" s="401"/>
      <c r="Q610" s="401"/>
      <c r="R610" s="401"/>
      <c r="S610" s="401"/>
    </row>
    <row r="611" spans="1:19" s="396" customFormat="1" ht="15.75" customHeight="1">
      <c r="A611" s="401"/>
      <c r="B611" s="401"/>
      <c r="C611" s="401"/>
      <c r="D611" s="401"/>
      <c r="E611" s="401"/>
      <c r="F611" s="401"/>
      <c r="G611" s="401"/>
      <c r="H611" s="401"/>
      <c r="I611" s="401"/>
      <c r="J611" s="401"/>
      <c r="K611" s="401"/>
      <c r="L611" s="401"/>
      <c r="M611" s="401"/>
      <c r="N611" s="401"/>
      <c r="O611" s="401"/>
      <c r="P611" s="401"/>
      <c r="Q611" s="401"/>
      <c r="R611" s="401"/>
      <c r="S611" s="401"/>
    </row>
    <row r="612" spans="1:19" s="396" customFormat="1" ht="15.75" customHeight="1">
      <c r="A612" s="401"/>
      <c r="B612" s="401"/>
      <c r="C612" s="401"/>
      <c r="D612" s="401"/>
      <c r="E612" s="401"/>
      <c r="F612" s="401"/>
      <c r="G612" s="401"/>
      <c r="H612" s="401"/>
      <c r="I612" s="401"/>
      <c r="J612" s="401"/>
      <c r="K612" s="401"/>
      <c r="L612" s="401"/>
      <c r="M612" s="401"/>
      <c r="N612" s="401"/>
      <c r="O612" s="401"/>
      <c r="P612" s="401"/>
      <c r="Q612" s="401"/>
      <c r="R612" s="401"/>
      <c r="S612" s="401"/>
    </row>
    <row r="613" spans="1:19" s="396" customFormat="1" ht="15.75" customHeight="1">
      <c r="A613" s="401"/>
      <c r="B613" s="401"/>
      <c r="C613" s="401"/>
      <c r="D613" s="401"/>
      <c r="E613" s="401"/>
      <c r="F613" s="401"/>
      <c r="G613" s="401"/>
      <c r="H613" s="401"/>
      <c r="I613" s="401"/>
      <c r="J613" s="401"/>
      <c r="K613" s="401"/>
      <c r="L613" s="401"/>
      <c r="M613" s="401"/>
      <c r="N613" s="401"/>
      <c r="O613" s="401"/>
      <c r="P613" s="401"/>
      <c r="Q613" s="401"/>
      <c r="R613" s="401"/>
      <c r="S613" s="401"/>
    </row>
    <row r="614" spans="1:19" s="396" customFormat="1" ht="15.75" customHeight="1">
      <c r="A614" s="401"/>
      <c r="B614" s="401"/>
      <c r="C614" s="401"/>
      <c r="D614" s="401"/>
      <c r="E614" s="401"/>
      <c r="F614" s="401"/>
      <c r="G614" s="401"/>
      <c r="H614" s="401"/>
      <c r="I614" s="401"/>
      <c r="J614" s="401"/>
      <c r="K614" s="401"/>
      <c r="L614" s="401"/>
      <c r="M614" s="401"/>
      <c r="N614" s="401"/>
      <c r="O614" s="401"/>
      <c r="P614" s="401"/>
      <c r="Q614" s="401"/>
      <c r="R614" s="401"/>
      <c r="S614" s="401"/>
    </row>
    <row r="615" spans="1:19" s="396" customFormat="1" ht="15.75" customHeight="1">
      <c r="A615" s="401"/>
      <c r="B615" s="401"/>
      <c r="C615" s="401"/>
      <c r="D615" s="401"/>
      <c r="E615" s="401"/>
      <c r="F615" s="401"/>
      <c r="G615" s="401"/>
      <c r="H615" s="401"/>
      <c r="I615" s="401"/>
      <c r="J615" s="401"/>
      <c r="K615" s="401"/>
      <c r="L615" s="401"/>
      <c r="M615" s="401"/>
      <c r="N615" s="401"/>
      <c r="O615" s="401"/>
      <c r="P615" s="401"/>
      <c r="Q615" s="401"/>
      <c r="R615" s="401"/>
      <c r="S615" s="401"/>
    </row>
    <row r="616" spans="1:19" s="396" customFormat="1" ht="15.75" customHeight="1">
      <c r="A616" s="401"/>
      <c r="B616" s="401"/>
      <c r="C616" s="401"/>
      <c r="D616" s="401"/>
      <c r="E616" s="401"/>
      <c r="F616" s="401"/>
      <c r="G616" s="401"/>
      <c r="H616" s="401"/>
      <c r="I616" s="401"/>
      <c r="J616" s="401"/>
      <c r="K616" s="401"/>
      <c r="L616" s="401"/>
      <c r="M616" s="401"/>
      <c r="N616" s="401"/>
      <c r="O616" s="401"/>
      <c r="P616" s="401"/>
      <c r="Q616" s="401"/>
      <c r="R616" s="401"/>
      <c r="S616" s="401"/>
    </row>
    <row r="617" spans="1:19" s="396" customFormat="1" ht="15.75" customHeight="1">
      <c r="A617" s="401"/>
      <c r="B617" s="401"/>
      <c r="C617" s="401"/>
      <c r="D617" s="401"/>
      <c r="E617" s="401"/>
      <c r="F617" s="401"/>
      <c r="G617" s="401"/>
      <c r="H617" s="401"/>
      <c r="I617" s="401"/>
      <c r="J617" s="401"/>
      <c r="K617" s="401"/>
      <c r="L617" s="401"/>
      <c r="M617" s="401"/>
      <c r="N617" s="401"/>
      <c r="O617" s="401"/>
      <c r="P617" s="401"/>
      <c r="Q617" s="401"/>
      <c r="R617" s="401"/>
      <c r="S617" s="401"/>
    </row>
    <row r="618" spans="1:19" s="396" customFormat="1" ht="15.75" customHeight="1">
      <c r="A618" s="401"/>
      <c r="B618" s="401"/>
      <c r="C618" s="401"/>
      <c r="D618" s="401"/>
      <c r="E618" s="401"/>
      <c r="F618" s="401"/>
      <c r="G618" s="401"/>
      <c r="H618" s="401"/>
      <c r="I618" s="401"/>
      <c r="J618" s="401"/>
      <c r="K618" s="401"/>
      <c r="L618" s="401"/>
      <c r="M618" s="401"/>
      <c r="N618" s="401"/>
      <c r="O618" s="401"/>
      <c r="P618" s="401"/>
      <c r="Q618" s="401"/>
      <c r="R618" s="401"/>
      <c r="S618" s="401"/>
    </row>
    <row r="619" spans="1:19" s="396" customFormat="1" ht="15.75" customHeight="1">
      <c r="A619" s="401"/>
      <c r="B619" s="401"/>
      <c r="C619" s="401"/>
      <c r="D619" s="401"/>
      <c r="E619" s="401"/>
      <c r="F619" s="401"/>
      <c r="G619" s="401"/>
      <c r="H619" s="401"/>
      <c r="I619" s="401"/>
      <c r="J619" s="401"/>
      <c r="K619" s="401"/>
      <c r="L619" s="401"/>
      <c r="M619" s="401"/>
      <c r="N619" s="401"/>
      <c r="O619" s="401"/>
      <c r="P619" s="401"/>
      <c r="Q619" s="401"/>
      <c r="R619" s="401"/>
      <c r="S619" s="401"/>
    </row>
    <row r="620" spans="1:19" s="396" customFormat="1" ht="15.75" customHeight="1">
      <c r="A620" s="401"/>
      <c r="B620" s="401"/>
      <c r="C620" s="401"/>
      <c r="D620" s="401"/>
      <c r="E620" s="401"/>
      <c r="F620" s="401"/>
      <c r="G620" s="401"/>
      <c r="H620" s="401"/>
      <c r="I620" s="401"/>
      <c r="J620" s="401"/>
      <c r="K620" s="401"/>
      <c r="L620" s="401"/>
      <c r="M620" s="401"/>
      <c r="N620" s="401"/>
      <c r="O620" s="401"/>
      <c r="P620" s="401"/>
      <c r="Q620" s="401"/>
      <c r="R620" s="401"/>
      <c r="S620" s="401"/>
    </row>
    <row r="621" spans="1:19" s="396" customFormat="1" ht="15.75" customHeight="1">
      <c r="A621" s="401"/>
      <c r="B621" s="401"/>
      <c r="C621" s="401"/>
      <c r="D621" s="401"/>
      <c r="E621" s="401"/>
      <c r="F621" s="401"/>
      <c r="G621" s="401"/>
      <c r="H621" s="401"/>
      <c r="I621" s="401"/>
      <c r="J621" s="401"/>
      <c r="K621" s="401"/>
      <c r="L621" s="401"/>
      <c r="M621" s="401"/>
      <c r="N621" s="401"/>
      <c r="O621" s="401"/>
      <c r="P621" s="401"/>
      <c r="Q621" s="401"/>
      <c r="R621" s="401"/>
      <c r="S621" s="401"/>
    </row>
    <row r="622" spans="1:19" s="396" customFormat="1" ht="15.75" customHeight="1">
      <c r="A622" s="401"/>
      <c r="B622" s="401"/>
      <c r="C622" s="401"/>
      <c r="D622" s="401"/>
      <c r="E622" s="401"/>
      <c r="F622" s="401"/>
      <c r="G622" s="401"/>
      <c r="H622" s="401"/>
      <c r="I622" s="401"/>
      <c r="J622" s="401"/>
      <c r="K622" s="401"/>
      <c r="L622" s="401"/>
      <c r="M622" s="401"/>
      <c r="N622" s="401"/>
      <c r="O622" s="401"/>
      <c r="P622" s="401"/>
      <c r="Q622" s="401"/>
      <c r="R622" s="401"/>
      <c r="S622" s="401"/>
    </row>
    <row r="623" spans="1:19" s="396" customFormat="1" ht="15.75" customHeight="1">
      <c r="A623" s="401"/>
      <c r="B623" s="401"/>
      <c r="C623" s="401"/>
      <c r="D623" s="401"/>
      <c r="E623" s="401"/>
      <c r="F623" s="401"/>
      <c r="G623" s="401"/>
      <c r="H623" s="401"/>
      <c r="I623" s="401"/>
      <c r="J623" s="401"/>
      <c r="K623" s="401"/>
      <c r="L623" s="401"/>
      <c r="M623" s="401"/>
      <c r="N623" s="401"/>
      <c r="O623" s="401"/>
      <c r="P623" s="401"/>
      <c r="Q623" s="401"/>
      <c r="R623" s="401"/>
      <c r="S623" s="401"/>
    </row>
    <row r="624" spans="1:19" s="396" customFormat="1" ht="15.75" customHeight="1">
      <c r="A624" s="401"/>
      <c r="B624" s="401"/>
      <c r="C624" s="401"/>
      <c r="D624" s="401"/>
      <c r="E624" s="401"/>
      <c r="F624" s="401"/>
      <c r="G624" s="401"/>
      <c r="H624" s="401"/>
      <c r="I624" s="401"/>
      <c r="J624" s="401"/>
      <c r="K624" s="401"/>
      <c r="L624" s="401"/>
      <c r="M624" s="401"/>
      <c r="N624" s="401"/>
      <c r="O624" s="401"/>
      <c r="P624" s="401"/>
      <c r="Q624" s="401"/>
      <c r="R624" s="401"/>
      <c r="S624" s="401"/>
    </row>
    <row r="625" spans="1:19" s="396" customFormat="1" ht="15.75" customHeight="1">
      <c r="A625" s="401"/>
      <c r="B625" s="401"/>
      <c r="C625" s="401"/>
      <c r="D625" s="401"/>
      <c r="E625" s="401"/>
      <c r="F625" s="401"/>
      <c r="G625" s="401"/>
      <c r="H625" s="401"/>
      <c r="I625" s="401"/>
      <c r="J625" s="401"/>
      <c r="K625" s="401"/>
      <c r="L625" s="401"/>
      <c r="M625" s="401"/>
      <c r="N625" s="401"/>
      <c r="O625" s="401"/>
      <c r="P625" s="401"/>
      <c r="Q625" s="401"/>
      <c r="R625" s="401"/>
      <c r="S625" s="401"/>
    </row>
    <row r="626" spans="1:19" s="396" customFormat="1" ht="15.75" customHeight="1">
      <c r="A626" s="401"/>
      <c r="B626" s="401"/>
      <c r="C626" s="401"/>
      <c r="D626" s="401"/>
      <c r="E626" s="401"/>
      <c r="F626" s="401"/>
      <c r="G626" s="401"/>
      <c r="H626" s="401"/>
      <c r="I626" s="401"/>
      <c r="J626" s="401"/>
      <c r="K626" s="401"/>
      <c r="L626" s="401"/>
      <c r="M626" s="401"/>
      <c r="N626" s="401"/>
      <c r="O626" s="401"/>
      <c r="P626" s="401"/>
      <c r="Q626" s="401"/>
      <c r="R626" s="401"/>
      <c r="S626" s="401"/>
    </row>
    <row r="627" spans="1:19" s="396" customFormat="1" ht="15.75" customHeight="1">
      <c r="A627" s="401"/>
      <c r="B627" s="401"/>
      <c r="C627" s="401"/>
      <c r="D627" s="401"/>
      <c r="E627" s="401"/>
      <c r="F627" s="401"/>
      <c r="G627" s="401"/>
      <c r="H627" s="401"/>
      <c r="I627" s="401"/>
      <c r="J627" s="401"/>
      <c r="K627" s="401"/>
      <c r="L627" s="401"/>
      <c r="M627" s="401"/>
      <c r="N627" s="401"/>
      <c r="O627" s="401"/>
      <c r="P627" s="401"/>
      <c r="Q627" s="401"/>
      <c r="R627" s="401"/>
      <c r="S627" s="401"/>
    </row>
    <row r="628" spans="1:19" s="396" customFormat="1" ht="15.75" customHeight="1">
      <c r="A628" s="401"/>
      <c r="B628" s="401"/>
      <c r="C628" s="401"/>
      <c r="D628" s="401"/>
      <c r="E628" s="401"/>
      <c r="F628" s="401"/>
      <c r="G628" s="401"/>
      <c r="H628" s="401"/>
      <c r="I628" s="401"/>
      <c r="J628" s="401"/>
      <c r="K628" s="401"/>
      <c r="L628" s="401"/>
      <c r="M628" s="401"/>
      <c r="N628" s="401"/>
      <c r="O628" s="401"/>
      <c r="P628" s="401"/>
      <c r="Q628" s="401"/>
      <c r="R628" s="401"/>
      <c r="S628" s="401"/>
    </row>
    <row r="629" spans="1:19" s="396" customFormat="1" ht="15.75" customHeight="1">
      <c r="A629" s="401"/>
      <c r="B629" s="401"/>
      <c r="C629" s="401"/>
      <c r="D629" s="401"/>
      <c r="E629" s="401"/>
      <c r="F629" s="401"/>
      <c r="G629" s="401"/>
      <c r="H629" s="401"/>
      <c r="I629" s="401"/>
      <c r="J629" s="401"/>
      <c r="K629" s="401"/>
      <c r="L629" s="401"/>
      <c r="M629" s="401"/>
      <c r="N629" s="401"/>
      <c r="O629" s="401"/>
      <c r="P629" s="401"/>
      <c r="Q629" s="401"/>
      <c r="R629" s="401"/>
      <c r="S629" s="401"/>
    </row>
    <row r="630" spans="1:19" s="396" customFormat="1" ht="15.75" customHeight="1">
      <c r="A630" s="401"/>
      <c r="B630" s="401"/>
      <c r="C630" s="401"/>
      <c r="D630" s="401"/>
      <c r="E630" s="401"/>
      <c r="F630" s="401"/>
      <c r="G630" s="401"/>
      <c r="H630" s="401"/>
      <c r="I630" s="401"/>
      <c r="J630" s="401"/>
      <c r="K630" s="401"/>
      <c r="L630" s="401"/>
      <c r="M630" s="401"/>
      <c r="N630" s="401"/>
      <c r="O630" s="401"/>
      <c r="P630" s="401"/>
      <c r="Q630" s="401"/>
      <c r="R630" s="401"/>
      <c r="S630" s="401"/>
    </row>
    <row r="631" spans="1:19" s="396" customFormat="1" ht="15.75" customHeight="1">
      <c r="A631" s="401"/>
      <c r="B631" s="401"/>
      <c r="C631" s="401"/>
      <c r="D631" s="401"/>
      <c r="E631" s="401"/>
      <c r="F631" s="401"/>
      <c r="G631" s="401"/>
      <c r="H631" s="401"/>
      <c r="I631" s="401"/>
      <c r="J631" s="401"/>
      <c r="K631" s="401"/>
      <c r="L631" s="401"/>
      <c r="M631" s="401"/>
      <c r="N631" s="401"/>
      <c r="O631" s="401"/>
      <c r="P631" s="401"/>
      <c r="Q631" s="401"/>
      <c r="R631" s="401"/>
      <c r="S631" s="401"/>
    </row>
    <row r="632" spans="1:19" s="396" customFormat="1" ht="15.75" customHeight="1">
      <c r="A632" s="401"/>
      <c r="B632" s="401"/>
      <c r="C632" s="401"/>
      <c r="D632" s="401"/>
      <c r="E632" s="401"/>
      <c r="F632" s="401"/>
      <c r="G632" s="401"/>
      <c r="H632" s="401"/>
      <c r="I632" s="401"/>
      <c r="J632" s="401"/>
      <c r="K632" s="401"/>
      <c r="L632" s="401"/>
      <c r="M632" s="401"/>
      <c r="N632" s="401"/>
      <c r="O632" s="401"/>
      <c r="P632" s="401"/>
      <c r="Q632" s="401"/>
      <c r="R632" s="401"/>
      <c r="S632" s="401"/>
    </row>
    <row r="633" spans="1:19" s="396" customFormat="1" ht="15.75" customHeight="1">
      <c r="A633" s="401"/>
      <c r="B633" s="401"/>
      <c r="C633" s="401"/>
      <c r="D633" s="401"/>
      <c r="E633" s="401"/>
      <c r="F633" s="401"/>
      <c r="G633" s="401"/>
      <c r="H633" s="401"/>
      <c r="I633" s="401"/>
      <c r="J633" s="401"/>
      <c r="K633" s="401"/>
      <c r="L633" s="401"/>
      <c r="M633" s="401"/>
      <c r="N633" s="401"/>
      <c r="O633" s="401"/>
      <c r="P633" s="401"/>
      <c r="Q633" s="401"/>
      <c r="R633" s="401"/>
      <c r="S633" s="401"/>
    </row>
    <row r="634" spans="1:19" s="396" customFormat="1" ht="15.75" customHeight="1">
      <c r="A634" s="401"/>
      <c r="B634" s="401"/>
      <c r="C634" s="401"/>
      <c r="D634" s="401"/>
      <c r="E634" s="401"/>
      <c r="F634" s="401"/>
      <c r="G634" s="401"/>
      <c r="H634" s="401"/>
      <c r="I634" s="401"/>
      <c r="J634" s="401"/>
      <c r="K634" s="401"/>
      <c r="L634" s="401"/>
      <c r="M634" s="401"/>
      <c r="N634" s="401"/>
      <c r="O634" s="401"/>
      <c r="P634" s="401"/>
      <c r="Q634" s="401"/>
      <c r="R634" s="401"/>
      <c r="S634" s="401"/>
    </row>
    <row r="635" spans="1:19" s="396" customFormat="1" ht="15.75" customHeight="1">
      <c r="A635" s="401"/>
      <c r="B635" s="401"/>
      <c r="C635" s="401"/>
      <c r="D635" s="401"/>
      <c r="E635" s="401"/>
      <c r="F635" s="401"/>
      <c r="G635" s="401"/>
      <c r="H635" s="401"/>
      <c r="I635" s="401"/>
      <c r="J635" s="401"/>
      <c r="K635" s="401"/>
      <c r="L635" s="401"/>
      <c r="M635" s="401"/>
      <c r="N635" s="401"/>
      <c r="O635" s="401"/>
      <c r="P635" s="401"/>
      <c r="Q635" s="401"/>
      <c r="R635" s="401"/>
      <c r="S635" s="401"/>
    </row>
    <row r="636" spans="1:19" s="396" customFormat="1" ht="15.75" customHeight="1">
      <c r="A636" s="401"/>
      <c r="B636" s="401"/>
      <c r="C636" s="401"/>
      <c r="D636" s="401"/>
      <c r="E636" s="401"/>
      <c r="F636" s="401"/>
      <c r="G636" s="401"/>
      <c r="H636" s="401"/>
      <c r="I636" s="401"/>
      <c r="J636" s="401"/>
      <c r="K636" s="401"/>
      <c r="L636" s="401"/>
      <c r="M636" s="401"/>
      <c r="N636" s="401"/>
      <c r="O636" s="401"/>
      <c r="P636" s="401"/>
      <c r="Q636" s="401"/>
      <c r="R636" s="401"/>
      <c r="S636" s="401"/>
    </row>
    <row r="637" spans="1:19" s="396" customFormat="1" ht="15.75" customHeight="1">
      <c r="A637" s="401"/>
      <c r="B637" s="401"/>
      <c r="C637" s="401"/>
      <c r="D637" s="401"/>
      <c r="E637" s="401"/>
      <c r="F637" s="401"/>
      <c r="G637" s="401"/>
      <c r="H637" s="401"/>
      <c r="I637" s="401"/>
      <c r="J637" s="401"/>
      <c r="K637" s="401"/>
      <c r="L637" s="401"/>
      <c r="M637" s="401"/>
      <c r="N637" s="401"/>
      <c r="O637" s="401"/>
      <c r="P637" s="401"/>
      <c r="Q637" s="401"/>
      <c r="R637" s="401"/>
      <c r="S637" s="401"/>
    </row>
    <row r="638" spans="1:19" s="396" customFormat="1" ht="15.75" customHeight="1">
      <c r="A638" s="401"/>
      <c r="B638" s="401"/>
      <c r="C638" s="401"/>
      <c r="D638" s="401"/>
      <c r="E638" s="401"/>
      <c r="F638" s="401"/>
      <c r="G638" s="401"/>
      <c r="H638" s="401"/>
      <c r="I638" s="401"/>
      <c r="J638" s="401"/>
      <c r="K638" s="401"/>
      <c r="L638" s="401"/>
      <c r="M638" s="401"/>
      <c r="N638" s="401"/>
      <c r="O638" s="401"/>
      <c r="P638" s="401"/>
      <c r="Q638" s="401"/>
      <c r="R638" s="401"/>
      <c r="S638" s="401"/>
    </row>
    <row r="639" spans="1:19" s="396" customFormat="1" ht="15.75" customHeight="1">
      <c r="A639" s="401"/>
      <c r="B639" s="401"/>
      <c r="C639" s="401"/>
      <c r="D639" s="401"/>
      <c r="E639" s="401"/>
      <c r="F639" s="401"/>
      <c r="G639" s="401"/>
      <c r="H639" s="401"/>
      <c r="I639" s="401"/>
      <c r="J639" s="401"/>
      <c r="K639" s="401"/>
      <c r="L639" s="401"/>
      <c r="M639" s="401"/>
      <c r="N639" s="401"/>
      <c r="O639" s="401"/>
      <c r="P639" s="401"/>
      <c r="Q639" s="401"/>
      <c r="R639" s="401"/>
      <c r="S639" s="401"/>
    </row>
    <row r="640" spans="1:19" s="396" customFormat="1" ht="15.75" customHeight="1">
      <c r="A640" s="401"/>
      <c r="B640" s="401"/>
      <c r="C640" s="401"/>
      <c r="D640" s="401"/>
      <c r="E640" s="401"/>
      <c r="F640" s="401"/>
      <c r="G640" s="401"/>
      <c r="H640" s="401"/>
      <c r="I640" s="401"/>
      <c r="J640" s="401"/>
      <c r="K640" s="401"/>
      <c r="L640" s="401"/>
      <c r="M640" s="401"/>
      <c r="N640" s="401"/>
      <c r="O640" s="401"/>
      <c r="P640" s="401"/>
      <c r="Q640" s="401"/>
      <c r="R640" s="401"/>
      <c r="S640" s="401"/>
    </row>
    <row r="641" spans="1:19" s="396" customFormat="1" ht="15.75" customHeight="1">
      <c r="A641" s="401"/>
      <c r="B641" s="401"/>
      <c r="C641" s="401"/>
      <c r="D641" s="401"/>
      <c r="E641" s="401"/>
      <c r="F641" s="401"/>
      <c r="G641" s="401"/>
      <c r="H641" s="401"/>
      <c r="I641" s="401"/>
      <c r="J641" s="401"/>
      <c r="K641" s="401"/>
      <c r="L641" s="401"/>
      <c r="M641" s="401"/>
      <c r="N641" s="401"/>
      <c r="O641" s="401"/>
      <c r="P641" s="401"/>
      <c r="Q641" s="401"/>
      <c r="R641" s="401"/>
      <c r="S641" s="401"/>
    </row>
    <row r="642" spans="1:19" s="396" customFormat="1" ht="15.75" customHeight="1">
      <c r="A642" s="401"/>
      <c r="B642" s="401"/>
      <c r="C642" s="401"/>
      <c r="D642" s="401"/>
      <c r="E642" s="401"/>
      <c r="F642" s="401"/>
      <c r="G642" s="401"/>
      <c r="H642" s="401"/>
      <c r="I642" s="401"/>
      <c r="J642" s="401"/>
      <c r="K642" s="401"/>
      <c r="L642" s="401"/>
      <c r="M642" s="401"/>
      <c r="N642" s="401"/>
      <c r="O642" s="401"/>
      <c r="P642" s="401"/>
      <c r="Q642" s="401"/>
      <c r="R642" s="401"/>
      <c r="S642" s="401"/>
    </row>
    <row r="643" spans="1:19" s="396" customFormat="1" ht="15.75" customHeight="1">
      <c r="A643" s="401"/>
      <c r="B643" s="401"/>
      <c r="C643" s="401"/>
      <c r="D643" s="401"/>
      <c r="E643" s="401"/>
      <c r="F643" s="401"/>
      <c r="G643" s="401"/>
      <c r="H643" s="401"/>
      <c r="I643" s="401"/>
      <c r="J643" s="401"/>
      <c r="K643" s="401"/>
      <c r="L643" s="401"/>
      <c r="M643" s="401"/>
      <c r="N643" s="401"/>
      <c r="O643" s="401"/>
      <c r="P643" s="401"/>
      <c r="Q643" s="401"/>
      <c r="R643" s="401"/>
      <c r="S643" s="401"/>
    </row>
    <row r="644" spans="1:19" s="396" customFormat="1" ht="15.75" customHeight="1">
      <c r="A644" s="401"/>
      <c r="B644" s="401"/>
      <c r="C644" s="401"/>
      <c r="D644" s="401"/>
      <c r="E644" s="401"/>
      <c r="F644" s="401"/>
      <c r="G644" s="401"/>
      <c r="H644" s="401"/>
      <c r="I644" s="401"/>
      <c r="J644" s="401"/>
      <c r="K644" s="401"/>
      <c r="L644" s="401"/>
      <c r="M644" s="401"/>
      <c r="N644" s="401"/>
      <c r="O644" s="401"/>
      <c r="P644" s="401"/>
      <c r="Q644" s="401"/>
      <c r="R644" s="401"/>
      <c r="S644" s="401"/>
    </row>
    <row r="645" spans="1:19" s="396" customFormat="1" ht="15.75" customHeight="1">
      <c r="A645" s="401"/>
      <c r="B645" s="401"/>
      <c r="C645" s="401"/>
      <c r="D645" s="401"/>
      <c r="E645" s="401"/>
      <c r="F645" s="401"/>
      <c r="G645" s="401"/>
      <c r="H645" s="401"/>
      <c r="I645" s="401"/>
      <c r="J645" s="401"/>
      <c r="K645" s="401"/>
      <c r="L645" s="401"/>
      <c r="M645" s="401"/>
      <c r="N645" s="401"/>
      <c r="O645" s="401"/>
      <c r="P645" s="401"/>
      <c r="Q645" s="401"/>
      <c r="R645" s="401"/>
      <c r="S645" s="401"/>
    </row>
    <row r="646" spans="1:19" s="396" customFormat="1" ht="15.75" customHeight="1">
      <c r="A646" s="401"/>
      <c r="B646" s="401"/>
      <c r="C646" s="401"/>
      <c r="D646" s="401"/>
      <c r="E646" s="401"/>
      <c r="F646" s="401"/>
      <c r="G646" s="401"/>
      <c r="H646" s="401"/>
      <c r="I646" s="401"/>
      <c r="J646" s="401"/>
      <c r="K646" s="401"/>
      <c r="L646" s="401"/>
      <c r="M646" s="401"/>
      <c r="N646" s="401"/>
      <c r="O646" s="401"/>
      <c r="P646" s="401"/>
      <c r="Q646" s="401"/>
      <c r="R646" s="401"/>
      <c r="S646" s="401"/>
    </row>
    <row r="647" spans="1:19" s="396" customFormat="1" ht="15.75" customHeight="1">
      <c r="A647" s="401"/>
      <c r="B647" s="401"/>
      <c r="C647" s="401"/>
      <c r="D647" s="401"/>
      <c r="E647" s="401"/>
      <c r="F647" s="401"/>
      <c r="G647" s="401"/>
      <c r="H647" s="401"/>
      <c r="I647" s="401"/>
      <c r="J647" s="401"/>
      <c r="K647" s="401"/>
      <c r="L647" s="401"/>
      <c r="M647" s="401"/>
      <c r="N647" s="401"/>
      <c r="O647" s="401"/>
      <c r="P647" s="401"/>
      <c r="Q647" s="401"/>
      <c r="R647" s="401"/>
      <c r="S647" s="401"/>
    </row>
    <row r="648" spans="1:19" s="396" customFormat="1" ht="15.75" customHeight="1">
      <c r="A648" s="401"/>
      <c r="B648" s="401"/>
      <c r="C648" s="401"/>
      <c r="D648" s="401"/>
      <c r="E648" s="401"/>
      <c r="F648" s="401"/>
      <c r="G648" s="401"/>
      <c r="H648" s="401"/>
      <c r="I648" s="401"/>
      <c r="J648" s="401"/>
      <c r="K648" s="401"/>
      <c r="L648" s="401"/>
      <c r="M648" s="401"/>
      <c r="N648" s="401"/>
      <c r="O648" s="401"/>
      <c r="P648" s="401"/>
      <c r="Q648" s="401"/>
      <c r="R648" s="401"/>
      <c r="S648" s="401"/>
    </row>
    <row r="649" spans="1:19" s="396" customFormat="1" ht="15.75" customHeight="1">
      <c r="A649" s="401"/>
      <c r="B649" s="401"/>
      <c r="C649" s="401"/>
      <c r="D649" s="401"/>
      <c r="E649" s="401"/>
      <c r="F649" s="401"/>
      <c r="G649" s="401"/>
      <c r="H649" s="401"/>
      <c r="I649" s="401"/>
      <c r="J649" s="401"/>
      <c r="K649" s="401"/>
      <c r="L649" s="401"/>
      <c r="M649" s="401"/>
      <c r="N649" s="401"/>
      <c r="O649" s="401"/>
      <c r="P649" s="401"/>
      <c r="Q649" s="401"/>
      <c r="R649" s="401"/>
      <c r="S649" s="401"/>
    </row>
    <row r="650" spans="1:19" s="396" customFormat="1" ht="15.75" customHeight="1">
      <c r="A650" s="401"/>
      <c r="B650" s="401"/>
      <c r="C650" s="401"/>
      <c r="D650" s="401"/>
      <c r="E650" s="401"/>
      <c r="F650" s="401"/>
      <c r="G650" s="401"/>
      <c r="H650" s="401"/>
      <c r="I650" s="401"/>
      <c r="J650" s="401"/>
      <c r="K650" s="401"/>
      <c r="L650" s="401"/>
      <c r="M650" s="401"/>
      <c r="N650" s="401"/>
      <c r="O650" s="401"/>
      <c r="P650" s="401"/>
      <c r="Q650" s="401"/>
      <c r="R650" s="401"/>
      <c r="S650" s="401"/>
    </row>
    <row r="651" spans="1:19" s="396" customFormat="1" ht="15.75" customHeight="1">
      <c r="A651" s="401"/>
      <c r="B651" s="401"/>
      <c r="C651" s="401"/>
      <c r="D651" s="401"/>
      <c r="E651" s="401"/>
      <c r="F651" s="401"/>
      <c r="G651" s="401"/>
      <c r="H651" s="401"/>
      <c r="I651" s="401"/>
      <c r="J651" s="401"/>
      <c r="K651" s="401"/>
      <c r="L651" s="401"/>
      <c r="M651" s="401"/>
      <c r="N651" s="401"/>
      <c r="O651" s="401"/>
      <c r="P651" s="401"/>
      <c r="Q651" s="401"/>
      <c r="R651" s="401"/>
      <c r="S651" s="401"/>
    </row>
    <row r="652" spans="1:19" s="396" customFormat="1" ht="15.75" customHeight="1">
      <c r="A652" s="401"/>
      <c r="B652" s="401"/>
      <c r="C652" s="401"/>
      <c r="D652" s="401"/>
      <c r="E652" s="401"/>
      <c r="F652" s="401"/>
      <c r="G652" s="401"/>
      <c r="H652" s="401"/>
      <c r="I652" s="401"/>
      <c r="J652" s="401"/>
      <c r="K652" s="401"/>
      <c r="L652" s="401"/>
      <c r="M652" s="401"/>
      <c r="N652" s="401"/>
      <c r="O652" s="401"/>
      <c r="P652" s="401"/>
      <c r="Q652" s="401"/>
      <c r="R652" s="401"/>
      <c r="S652" s="401"/>
    </row>
    <row r="653" spans="1:19" s="396" customFormat="1" ht="15.75" customHeight="1">
      <c r="A653" s="401"/>
      <c r="B653" s="401"/>
      <c r="C653" s="401"/>
      <c r="D653" s="401"/>
      <c r="E653" s="401"/>
      <c r="F653" s="401"/>
      <c r="G653" s="401"/>
      <c r="H653" s="401"/>
      <c r="I653" s="401"/>
      <c r="J653" s="401"/>
      <c r="K653" s="401"/>
      <c r="L653" s="401"/>
      <c r="M653" s="401"/>
      <c r="N653" s="401"/>
      <c r="O653" s="401"/>
      <c r="P653" s="401"/>
      <c r="Q653" s="401"/>
      <c r="R653" s="401"/>
      <c r="S653" s="401"/>
    </row>
    <row r="654" spans="1:19" s="396" customFormat="1" ht="15.75" customHeight="1">
      <c r="A654" s="401"/>
      <c r="B654" s="401"/>
      <c r="C654" s="401"/>
      <c r="D654" s="401"/>
      <c r="E654" s="401"/>
      <c r="F654" s="401"/>
      <c r="G654" s="401"/>
      <c r="H654" s="401"/>
      <c r="I654" s="401"/>
      <c r="J654" s="401"/>
      <c r="K654" s="401"/>
      <c r="L654" s="401"/>
      <c r="M654" s="401"/>
      <c r="N654" s="401"/>
      <c r="O654" s="401"/>
      <c r="P654" s="401"/>
      <c r="Q654" s="401"/>
      <c r="R654" s="401"/>
      <c r="S654" s="401"/>
    </row>
    <row r="655" spans="1:19" s="396" customFormat="1" ht="15.75" customHeight="1">
      <c r="A655" s="401"/>
      <c r="B655" s="401"/>
      <c r="C655" s="401"/>
      <c r="D655" s="401"/>
      <c r="E655" s="401"/>
      <c r="F655" s="401"/>
      <c r="G655" s="401"/>
      <c r="H655" s="401"/>
      <c r="I655" s="401"/>
      <c r="J655" s="401"/>
      <c r="K655" s="401"/>
      <c r="L655" s="401"/>
      <c r="M655" s="401"/>
      <c r="N655" s="401"/>
      <c r="O655" s="401"/>
      <c r="P655" s="401"/>
      <c r="Q655" s="401"/>
      <c r="R655" s="401"/>
      <c r="S655" s="401"/>
    </row>
    <row r="656" spans="1:19" s="396" customFormat="1" ht="15.75" customHeight="1">
      <c r="A656" s="401"/>
      <c r="B656" s="401"/>
      <c r="C656" s="401"/>
      <c r="D656" s="401"/>
      <c r="E656" s="401"/>
      <c r="F656" s="401"/>
      <c r="G656" s="401"/>
      <c r="H656" s="401"/>
      <c r="I656" s="401"/>
      <c r="J656" s="401"/>
      <c r="K656" s="401"/>
      <c r="L656" s="401"/>
      <c r="M656" s="401"/>
      <c r="N656" s="401"/>
      <c r="O656" s="401"/>
      <c r="P656" s="401"/>
      <c r="Q656" s="401"/>
      <c r="R656" s="401"/>
      <c r="S656" s="401"/>
    </row>
    <row r="657" spans="1:19" s="396" customFormat="1" ht="15.75" customHeight="1">
      <c r="A657" s="401"/>
      <c r="B657" s="401"/>
      <c r="C657" s="401"/>
      <c r="D657" s="401"/>
      <c r="E657" s="401"/>
      <c r="F657" s="401"/>
      <c r="G657" s="401"/>
      <c r="H657" s="401"/>
      <c r="I657" s="401"/>
      <c r="J657" s="401"/>
      <c r="K657" s="401"/>
      <c r="L657" s="401"/>
      <c r="M657" s="401"/>
      <c r="N657" s="401"/>
      <c r="O657" s="401"/>
      <c r="P657" s="401"/>
      <c r="Q657" s="401"/>
      <c r="R657" s="401"/>
      <c r="S657" s="401"/>
    </row>
    <row r="658" spans="1:19" s="396" customFormat="1" ht="15.75" customHeight="1">
      <c r="A658" s="401"/>
      <c r="B658" s="401"/>
      <c r="C658" s="401"/>
      <c r="D658" s="401"/>
      <c r="E658" s="401"/>
      <c r="F658" s="401"/>
      <c r="G658" s="401"/>
      <c r="H658" s="401"/>
      <c r="I658" s="401"/>
      <c r="J658" s="401"/>
      <c r="K658" s="401"/>
      <c r="L658" s="401"/>
      <c r="M658" s="401"/>
      <c r="N658" s="401"/>
      <c r="O658" s="401"/>
      <c r="P658" s="401"/>
      <c r="Q658" s="401"/>
      <c r="R658" s="401"/>
      <c r="S658" s="401"/>
    </row>
    <row r="659" spans="1:19" s="396" customFormat="1" ht="15.75" customHeight="1">
      <c r="A659" s="401"/>
      <c r="B659" s="401"/>
      <c r="C659" s="401"/>
      <c r="D659" s="401"/>
      <c r="E659" s="401"/>
      <c r="F659" s="401"/>
      <c r="G659" s="401"/>
      <c r="H659" s="401"/>
      <c r="I659" s="401"/>
      <c r="J659" s="401"/>
      <c r="K659" s="401"/>
      <c r="L659" s="401"/>
      <c r="M659" s="401"/>
      <c r="N659" s="401"/>
      <c r="O659" s="401"/>
      <c r="P659" s="401"/>
      <c r="Q659" s="401"/>
      <c r="R659" s="401"/>
      <c r="S659" s="401"/>
    </row>
    <row r="660" spans="1:19" s="396" customFormat="1" ht="15.75" customHeight="1">
      <c r="A660" s="401"/>
      <c r="B660" s="401"/>
      <c r="C660" s="401"/>
      <c r="D660" s="401"/>
      <c r="E660" s="401"/>
      <c r="F660" s="401"/>
      <c r="G660" s="401"/>
      <c r="H660" s="401"/>
      <c r="I660" s="401"/>
      <c r="J660" s="401"/>
      <c r="K660" s="401"/>
      <c r="L660" s="401"/>
      <c r="M660" s="401"/>
      <c r="N660" s="401"/>
      <c r="O660" s="401"/>
      <c r="P660" s="401"/>
      <c r="Q660" s="401"/>
      <c r="R660" s="401"/>
      <c r="S660" s="401"/>
    </row>
    <row r="661" spans="1:19" s="396" customFormat="1" ht="15.75" customHeight="1">
      <c r="A661" s="401"/>
      <c r="B661" s="401"/>
      <c r="C661" s="401"/>
      <c r="D661" s="401"/>
      <c r="E661" s="401"/>
      <c r="F661" s="401"/>
      <c r="G661" s="401"/>
      <c r="H661" s="401"/>
      <c r="I661" s="401"/>
      <c r="J661" s="401"/>
      <c r="K661" s="401"/>
      <c r="L661" s="401"/>
      <c r="M661" s="401"/>
      <c r="N661" s="401"/>
      <c r="O661" s="401"/>
      <c r="P661" s="401"/>
      <c r="Q661" s="401"/>
      <c r="R661" s="401"/>
      <c r="S661" s="401"/>
    </row>
    <row r="662" spans="1:19" s="396" customFormat="1" ht="15.75" customHeight="1">
      <c r="A662" s="401"/>
      <c r="B662" s="401"/>
      <c r="C662" s="401"/>
      <c r="D662" s="401"/>
      <c r="E662" s="401"/>
      <c r="F662" s="401"/>
      <c r="G662" s="401"/>
      <c r="H662" s="401"/>
      <c r="I662" s="401"/>
      <c r="J662" s="401"/>
      <c r="K662" s="401"/>
      <c r="L662" s="401"/>
      <c r="M662" s="401"/>
      <c r="N662" s="401"/>
      <c r="O662" s="401"/>
      <c r="P662" s="401"/>
      <c r="Q662" s="401"/>
      <c r="R662" s="401"/>
      <c r="S662" s="401"/>
    </row>
    <row r="663" spans="1:19" s="396" customFormat="1" ht="15.75" customHeight="1">
      <c r="A663" s="401"/>
      <c r="B663" s="401"/>
      <c r="C663" s="401"/>
      <c r="D663" s="401"/>
      <c r="E663" s="401"/>
      <c r="F663" s="401"/>
      <c r="G663" s="401"/>
      <c r="H663" s="401"/>
      <c r="I663" s="401"/>
      <c r="J663" s="401"/>
      <c r="K663" s="401"/>
      <c r="L663" s="401"/>
      <c r="M663" s="401"/>
      <c r="N663" s="401"/>
      <c r="O663" s="401"/>
      <c r="P663" s="401"/>
      <c r="Q663" s="401"/>
      <c r="R663" s="401"/>
      <c r="S663" s="401"/>
    </row>
    <row r="664" spans="1:19" s="396" customFormat="1" ht="15.75" customHeight="1">
      <c r="A664" s="401"/>
      <c r="B664" s="401"/>
      <c r="C664" s="401"/>
      <c r="D664" s="401"/>
      <c r="E664" s="401"/>
      <c r="F664" s="401"/>
      <c r="G664" s="401"/>
      <c r="H664" s="401"/>
      <c r="I664" s="401"/>
      <c r="J664" s="401"/>
      <c r="K664" s="401"/>
      <c r="L664" s="401"/>
      <c r="M664" s="401"/>
      <c r="N664" s="401"/>
      <c r="O664" s="401"/>
      <c r="P664" s="401"/>
      <c r="Q664" s="401"/>
      <c r="R664" s="401"/>
      <c r="S664" s="401"/>
    </row>
    <row r="665" spans="1:19" s="396" customFormat="1" ht="15.75" customHeight="1">
      <c r="A665" s="401"/>
      <c r="B665" s="401"/>
      <c r="C665" s="401"/>
      <c r="D665" s="401"/>
      <c r="E665" s="401"/>
      <c r="F665" s="401"/>
      <c r="G665" s="401"/>
      <c r="H665" s="401"/>
      <c r="I665" s="401"/>
      <c r="J665" s="401"/>
      <c r="K665" s="401"/>
      <c r="L665" s="401"/>
      <c r="M665" s="401"/>
      <c r="N665" s="401"/>
      <c r="O665" s="401"/>
      <c r="P665" s="401"/>
      <c r="Q665" s="401"/>
      <c r="R665" s="401"/>
      <c r="S665" s="401"/>
    </row>
    <row r="666" spans="1:19" s="396" customFormat="1" ht="15.75" customHeight="1">
      <c r="A666" s="401"/>
      <c r="B666" s="401"/>
      <c r="C666" s="401"/>
      <c r="D666" s="401"/>
      <c r="E666" s="401"/>
      <c r="F666" s="401"/>
      <c r="G666" s="401"/>
      <c r="H666" s="401"/>
      <c r="I666" s="401"/>
      <c r="J666" s="401"/>
      <c r="K666" s="401"/>
      <c r="L666" s="401"/>
      <c r="M666" s="401"/>
      <c r="N666" s="401"/>
      <c r="O666" s="401"/>
      <c r="P666" s="401"/>
      <c r="Q666" s="401"/>
      <c r="R666" s="401"/>
      <c r="S666" s="401"/>
    </row>
    <row r="667" spans="1:19" s="396" customFormat="1" ht="15.75" customHeight="1">
      <c r="A667" s="401"/>
      <c r="B667" s="401"/>
      <c r="C667" s="401"/>
      <c r="D667" s="401"/>
      <c r="E667" s="401"/>
      <c r="F667" s="401"/>
      <c r="G667" s="401"/>
      <c r="H667" s="401"/>
      <c r="I667" s="401"/>
      <c r="J667" s="401"/>
      <c r="K667" s="401"/>
      <c r="L667" s="401"/>
      <c r="M667" s="401"/>
      <c r="N667" s="401"/>
      <c r="O667" s="401"/>
      <c r="P667" s="401"/>
      <c r="Q667" s="401"/>
      <c r="R667" s="401"/>
      <c r="S667" s="401"/>
    </row>
    <row r="668" spans="1:19" s="396" customFormat="1" ht="15.75" customHeight="1">
      <c r="A668" s="401"/>
      <c r="B668" s="401"/>
      <c r="C668" s="401"/>
      <c r="D668" s="401"/>
      <c r="E668" s="401"/>
      <c r="F668" s="401"/>
      <c r="G668" s="401"/>
      <c r="H668" s="401"/>
      <c r="I668" s="401"/>
      <c r="J668" s="401"/>
      <c r="K668" s="401"/>
      <c r="L668" s="401"/>
      <c r="M668" s="401"/>
      <c r="N668" s="401"/>
      <c r="O668" s="401"/>
      <c r="P668" s="401"/>
      <c r="Q668" s="401"/>
      <c r="R668" s="401"/>
      <c r="S668" s="401"/>
    </row>
    <row r="669" spans="1:19" s="396" customFormat="1" ht="15.75" customHeight="1">
      <c r="A669" s="401"/>
      <c r="B669" s="401"/>
      <c r="C669" s="401"/>
      <c r="D669" s="401"/>
      <c r="E669" s="401"/>
      <c r="F669" s="401"/>
      <c r="G669" s="401"/>
      <c r="H669" s="401"/>
      <c r="I669" s="401"/>
      <c r="J669" s="401"/>
      <c r="K669" s="401"/>
      <c r="L669" s="401"/>
      <c r="M669" s="401"/>
      <c r="N669" s="401"/>
      <c r="O669" s="401"/>
      <c r="P669" s="401"/>
      <c r="Q669" s="401"/>
      <c r="R669" s="401"/>
      <c r="S669" s="401"/>
    </row>
    <row r="670" spans="1:19" s="396" customFormat="1" ht="15.75" customHeight="1">
      <c r="A670" s="401"/>
      <c r="B670" s="401"/>
      <c r="C670" s="401"/>
      <c r="D670" s="401"/>
      <c r="E670" s="401"/>
      <c r="F670" s="401"/>
      <c r="G670" s="401"/>
      <c r="H670" s="401"/>
      <c r="I670" s="401"/>
      <c r="J670" s="401"/>
      <c r="K670" s="401"/>
      <c r="L670" s="401"/>
      <c r="M670" s="401"/>
      <c r="N670" s="401"/>
      <c r="O670" s="401"/>
      <c r="P670" s="401"/>
      <c r="Q670" s="401"/>
      <c r="R670" s="401"/>
      <c r="S670" s="401"/>
    </row>
    <row r="671" spans="1:19" s="396" customFormat="1" ht="15.75" customHeight="1">
      <c r="A671" s="401"/>
      <c r="B671" s="401"/>
      <c r="C671" s="401"/>
      <c r="D671" s="401"/>
      <c r="E671" s="401"/>
      <c r="F671" s="401"/>
      <c r="G671" s="401"/>
      <c r="H671" s="401"/>
      <c r="I671" s="401"/>
      <c r="J671" s="401"/>
      <c r="K671" s="401"/>
      <c r="L671" s="401"/>
      <c r="M671" s="401"/>
      <c r="N671" s="401"/>
      <c r="O671" s="401"/>
      <c r="P671" s="401"/>
      <c r="Q671" s="401"/>
      <c r="R671" s="401"/>
      <c r="S671" s="401"/>
    </row>
    <row r="672" spans="1:19" s="396" customFormat="1" ht="15.75" customHeight="1">
      <c r="A672" s="401"/>
      <c r="B672" s="401"/>
      <c r="C672" s="401"/>
      <c r="D672" s="401"/>
      <c r="E672" s="401"/>
      <c r="F672" s="401"/>
      <c r="G672" s="401"/>
      <c r="H672" s="401"/>
      <c r="I672" s="401"/>
      <c r="J672" s="401"/>
      <c r="K672" s="401"/>
      <c r="L672" s="401"/>
      <c r="M672" s="401"/>
      <c r="N672" s="401"/>
      <c r="O672" s="401"/>
      <c r="P672" s="401"/>
      <c r="Q672" s="401"/>
      <c r="R672" s="401"/>
      <c r="S672" s="401"/>
    </row>
    <row r="673" spans="1:19" s="396" customFormat="1" ht="15.75" customHeight="1">
      <c r="A673" s="401"/>
      <c r="B673" s="401"/>
      <c r="C673" s="401"/>
      <c r="D673" s="401"/>
      <c r="E673" s="401"/>
      <c r="F673" s="401"/>
      <c r="G673" s="401"/>
      <c r="H673" s="401"/>
      <c r="I673" s="401"/>
      <c r="J673" s="401"/>
      <c r="K673" s="401"/>
      <c r="L673" s="401"/>
      <c r="M673" s="401"/>
      <c r="N673" s="401"/>
      <c r="O673" s="401"/>
      <c r="P673" s="401"/>
      <c r="Q673" s="401"/>
      <c r="R673" s="401"/>
      <c r="S673" s="401"/>
    </row>
    <row r="674" spans="1:19" s="396" customFormat="1" ht="15.75" customHeight="1">
      <c r="A674" s="401"/>
      <c r="B674" s="401"/>
      <c r="C674" s="401"/>
      <c r="D674" s="401"/>
      <c r="E674" s="401"/>
      <c r="F674" s="401"/>
      <c r="G674" s="401"/>
      <c r="H674" s="401"/>
      <c r="I674" s="401"/>
      <c r="J674" s="401"/>
      <c r="K674" s="401"/>
      <c r="L674" s="401"/>
      <c r="M674" s="401"/>
      <c r="N674" s="401"/>
      <c r="O674" s="401"/>
      <c r="P674" s="401"/>
      <c r="Q674" s="401"/>
      <c r="R674" s="401"/>
      <c r="S674" s="401"/>
    </row>
    <row r="675" spans="1:19" s="396" customFormat="1" ht="15.75" customHeight="1">
      <c r="A675" s="401"/>
      <c r="B675" s="401"/>
      <c r="C675" s="401"/>
      <c r="D675" s="401"/>
      <c r="E675" s="401"/>
      <c r="F675" s="401"/>
      <c r="G675" s="401"/>
      <c r="H675" s="401"/>
      <c r="I675" s="401"/>
      <c r="J675" s="401"/>
      <c r="K675" s="401"/>
      <c r="L675" s="401"/>
      <c r="M675" s="401"/>
      <c r="N675" s="401"/>
      <c r="O675" s="401"/>
      <c r="P675" s="401"/>
      <c r="Q675" s="401"/>
      <c r="R675" s="401"/>
      <c r="S675" s="401"/>
    </row>
    <row r="676" spans="1:19" s="396" customFormat="1" ht="15.75" customHeight="1">
      <c r="A676" s="401"/>
      <c r="B676" s="401"/>
      <c r="C676" s="401"/>
      <c r="D676" s="401"/>
      <c r="E676" s="401"/>
      <c r="F676" s="401"/>
      <c r="G676" s="401"/>
      <c r="H676" s="401"/>
      <c r="I676" s="401"/>
      <c r="J676" s="401"/>
      <c r="K676" s="401"/>
      <c r="L676" s="401"/>
      <c r="M676" s="401"/>
      <c r="N676" s="401"/>
      <c r="O676" s="401"/>
      <c r="P676" s="401"/>
      <c r="Q676" s="401"/>
      <c r="R676" s="401"/>
      <c r="S676" s="401"/>
    </row>
    <row r="677" spans="1:19" s="396" customFormat="1" ht="15.75" customHeight="1">
      <c r="A677" s="401"/>
      <c r="B677" s="401"/>
      <c r="C677" s="401"/>
      <c r="D677" s="401"/>
      <c r="E677" s="401"/>
      <c r="F677" s="401"/>
      <c r="G677" s="401"/>
      <c r="H677" s="401"/>
      <c r="I677" s="401"/>
      <c r="J677" s="401"/>
      <c r="K677" s="401"/>
      <c r="L677" s="401"/>
      <c r="M677" s="401"/>
      <c r="N677" s="401"/>
      <c r="O677" s="401"/>
      <c r="P677" s="401"/>
      <c r="Q677" s="401"/>
      <c r="R677" s="401"/>
      <c r="S677" s="401"/>
    </row>
    <row r="678" spans="1:19" s="396" customFormat="1" ht="15.75" customHeight="1">
      <c r="A678" s="401"/>
      <c r="B678" s="401"/>
      <c r="C678" s="401"/>
      <c r="D678" s="401"/>
      <c r="E678" s="401"/>
      <c r="F678" s="401"/>
      <c r="G678" s="401"/>
      <c r="H678" s="401"/>
      <c r="I678" s="401"/>
      <c r="J678" s="401"/>
      <c r="K678" s="401"/>
      <c r="L678" s="401"/>
      <c r="M678" s="401"/>
      <c r="N678" s="401"/>
      <c r="O678" s="401"/>
      <c r="P678" s="401"/>
      <c r="Q678" s="401"/>
      <c r="R678" s="401"/>
      <c r="S678" s="401"/>
    </row>
    <row r="679" spans="1:19" s="396" customFormat="1" ht="15.75" customHeight="1">
      <c r="A679" s="401"/>
      <c r="B679" s="401"/>
      <c r="C679" s="401"/>
      <c r="D679" s="401"/>
      <c r="E679" s="401"/>
      <c r="F679" s="401"/>
      <c r="G679" s="401"/>
      <c r="H679" s="401"/>
      <c r="I679" s="401"/>
      <c r="J679" s="401"/>
      <c r="K679" s="401"/>
      <c r="L679" s="401"/>
      <c r="M679" s="401"/>
      <c r="N679" s="401"/>
      <c r="O679" s="401"/>
      <c r="P679" s="401"/>
      <c r="Q679" s="401"/>
      <c r="R679" s="401"/>
      <c r="S679" s="401"/>
    </row>
    <row r="680" spans="1:19" s="396" customFormat="1" ht="15.75" customHeight="1">
      <c r="A680" s="401"/>
      <c r="B680" s="401"/>
      <c r="C680" s="401"/>
      <c r="D680" s="401"/>
      <c r="E680" s="401"/>
      <c r="F680" s="401"/>
      <c r="G680" s="401"/>
      <c r="H680" s="401"/>
      <c r="I680" s="401"/>
      <c r="J680" s="401"/>
      <c r="K680" s="401"/>
      <c r="L680" s="401"/>
      <c r="M680" s="401"/>
      <c r="N680" s="401"/>
      <c r="O680" s="401"/>
      <c r="P680" s="401"/>
      <c r="Q680" s="401"/>
      <c r="R680" s="401"/>
      <c r="S680" s="401"/>
    </row>
    <row r="681" spans="1:19" s="396" customFormat="1" ht="15.75" customHeight="1">
      <c r="A681" s="401"/>
      <c r="B681" s="401"/>
      <c r="C681" s="401"/>
      <c r="D681" s="401"/>
      <c r="E681" s="401"/>
      <c r="F681" s="401"/>
      <c r="G681" s="401"/>
      <c r="H681" s="401"/>
      <c r="I681" s="401"/>
      <c r="J681" s="401"/>
      <c r="K681" s="401"/>
      <c r="L681" s="401"/>
      <c r="M681" s="401"/>
      <c r="N681" s="401"/>
      <c r="O681" s="401"/>
      <c r="P681" s="401"/>
      <c r="Q681" s="401"/>
      <c r="R681" s="401"/>
      <c r="S681" s="401"/>
    </row>
    <row r="682" spans="1:19" s="396" customFormat="1" ht="15.75" customHeight="1">
      <c r="A682" s="401"/>
      <c r="B682" s="401"/>
      <c r="C682" s="401"/>
      <c r="D682" s="401"/>
      <c r="E682" s="401"/>
      <c r="F682" s="401"/>
      <c r="G682" s="401"/>
      <c r="H682" s="401"/>
      <c r="I682" s="401"/>
      <c r="J682" s="401"/>
      <c r="K682" s="401"/>
      <c r="L682" s="401"/>
      <c r="M682" s="401"/>
      <c r="N682" s="401"/>
      <c r="O682" s="401"/>
      <c r="P682" s="401"/>
      <c r="Q682" s="401"/>
      <c r="R682" s="401"/>
      <c r="S682" s="401"/>
    </row>
    <row r="683" spans="1:19" s="396" customFormat="1" ht="15.75" customHeight="1">
      <c r="A683" s="401"/>
      <c r="B683" s="401"/>
      <c r="C683" s="401"/>
      <c r="D683" s="401"/>
      <c r="E683" s="401"/>
      <c r="F683" s="401"/>
      <c r="G683" s="401"/>
      <c r="H683" s="401"/>
      <c r="I683" s="401"/>
      <c r="J683" s="401"/>
      <c r="K683" s="401"/>
      <c r="L683" s="401"/>
      <c r="M683" s="401"/>
      <c r="N683" s="401"/>
      <c r="O683" s="401"/>
      <c r="P683" s="401"/>
      <c r="Q683" s="401"/>
      <c r="R683" s="401"/>
      <c r="S683" s="401"/>
    </row>
    <row r="684" spans="1:19" s="396" customFormat="1" ht="15.75" customHeight="1">
      <c r="A684" s="401"/>
      <c r="B684" s="401"/>
      <c r="C684" s="401"/>
      <c r="D684" s="401"/>
      <c r="E684" s="401"/>
      <c r="F684" s="401"/>
      <c r="G684" s="401"/>
      <c r="H684" s="401"/>
      <c r="I684" s="401"/>
      <c r="J684" s="401"/>
      <c r="K684" s="401"/>
      <c r="L684" s="401"/>
      <c r="M684" s="401"/>
      <c r="N684" s="401"/>
      <c r="O684" s="401"/>
      <c r="P684" s="401"/>
      <c r="Q684" s="401"/>
      <c r="R684" s="401"/>
      <c r="S684" s="401"/>
    </row>
    <row r="685" spans="1:19" s="396" customFormat="1" ht="15.75" customHeight="1">
      <c r="A685" s="401"/>
      <c r="B685" s="401"/>
      <c r="C685" s="401"/>
      <c r="D685" s="401"/>
      <c r="E685" s="401"/>
      <c r="F685" s="401"/>
      <c r="G685" s="401"/>
      <c r="H685" s="401"/>
      <c r="I685" s="401"/>
      <c r="J685" s="401"/>
      <c r="K685" s="401"/>
      <c r="L685" s="401"/>
      <c r="M685" s="401"/>
      <c r="N685" s="401"/>
      <c r="O685" s="401"/>
      <c r="P685" s="401"/>
      <c r="Q685" s="401"/>
      <c r="R685" s="401"/>
      <c r="S685" s="401"/>
    </row>
    <row r="686" spans="1:19" s="396" customFormat="1" ht="15.75" customHeight="1">
      <c r="A686" s="401"/>
      <c r="B686" s="401"/>
      <c r="C686" s="401"/>
      <c r="D686" s="401"/>
      <c r="E686" s="401"/>
      <c r="F686" s="401"/>
      <c r="G686" s="401"/>
      <c r="H686" s="401"/>
      <c r="I686" s="401"/>
      <c r="J686" s="401"/>
      <c r="K686" s="401"/>
      <c r="L686" s="401"/>
      <c r="M686" s="401"/>
      <c r="N686" s="401"/>
      <c r="O686" s="401"/>
      <c r="P686" s="401"/>
      <c r="Q686" s="401"/>
      <c r="R686" s="401"/>
      <c r="S686" s="401"/>
    </row>
    <row r="687" spans="1:19" s="396" customFormat="1" ht="15.75" customHeight="1">
      <c r="A687" s="401"/>
      <c r="B687" s="401"/>
      <c r="C687" s="401"/>
      <c r="D687" s="401"/>
      <c r="E687" s="401"/>
      <c r="F687" s="401"/>
      <c r="G687" s="401"/>
      <c r="H687" s="401"/>
      <c r="I687" s="401"/>
      <c r="J687" s="401"/>
      <c r="K687" s="401"/>
      <c r="L687" s="401"/>
      <c r="M687" s="401"/>
      <c r="N687" s="401"/>
      <c r="O687" s="401"/>
      <c r="P687" s="401"/>
      <c r="Q687" s="401"/>
      <c r="R687" s="401"/>
      <c r="S687" s="401"/>
    </row>
    <row r="688" spans="1:19" s="396" customFormat="1" ht="15.75" customHeight="1">
      <c r="A688" s="401"/>
      <c r="B688" s="401"/>
      <c r="C688" s="401"/>
      <c r="D688" s="401"/>
      <c r="E688" s="401"/>
      <c r="F688" s="401"/>
      <c r="G688" s="401"/>
      <c r="H688" s="401"/>
      <c r="I688" s="401"/>
      <c r="J688" s="401"/>
      <c r="K688" s="401"/>
      <c r="L688" s="401"/>
      <c r="M688" s="401"/>
      <c r="N688" s="401"/>
      <c r="O688" s="401"/>
      <c r="P688" s="401"/>
      <c r="Q688" s="401"/>
      <c r="R688" s="401"/>
      <c r="S688" s="401"/>
    </row>
    <row r="689" spans="1:19" s="396" customFormat="1" ht="15.75" customHeight="1">
      <c r="A689" s="401"/>
      <c r="B689" s="401"/>
      <c r="C689" s="401"/>
      <c r="D689" s="401"/>
      <c r="E689" s="401"/>
      <c r="F689" s="401"/>
      <c r="G689" s="401"/>
      <c r="H689" s="401"/>
      <c r="I689" s="401"/>
      <c r="J689" s="401"/>
      <c r="K689" s="401"/>
      <c r="L689" s="401"/>
      <c r="M689" s="401"/>
      <c r="N689" s="401"/>
      <c r="O689" s="401"/>
      <c r="P689" s="401"/>
      <c r="Q689" s="401"/>
      <c r="R689" s="401"/>
      <c r="S689" s="401"/>
    </row>
    <row r="690" spans="1:19" s="396" customFormat="1" ht="15.75" customHeight="1">
      <c r="A690" s="401"/>
      <c r="B690" s="401"/>
      <c r="C690" s="401"/>
      <c r="D690" s="401"/>
      <c r="E690" s="401"/>
      <c r="F690" s="401"/>
      <c r="G690" s="401"/>
      <c r="H690" s="401"/>
      <c r="I690" s="401"/>
      <c r="J690" s="401"/>
      <c r="K690" s="401"/>
      <c r="L690" s="401"/>
      <c r="M690" s="401"/>
      <c r="N690" s="401"/>
      <c r="O690" s="401"/>
      <c r="P690" s="401"/>
      <c r="Q690" s="401"/>
      <c r="R690" s="401"/>
      <c r="S690" s="401"/>
    </row>
    <row r="691" spans="1:19" s="396" customFormat="1" ht="15.75" customHeight="1">
      <c r="A691" s="401"/>
      <c r="B691" s="401"/>
      <c r="C691" s="401"/>
      <c r="D691" s="401"/>
      <c r="E691" s="401"/>
      <c r="F691" s="401"/>
      <c r="G691" s="401"/>
      <c r="H691" s="401"/>
      <c r="I691" s="401"/>
      <c r="J691" s="401"/>
      <c r="K691" s="401"/>
      <c r="L691" s="401"/>
      <c r="M691" s="401"/>
      <c r="N691" s="401"/>
      <c r="O691" s="401"/>
      <c r="P691" s="401"/>
      <c r="Q691" s="401"/>
      <c r="R691" s="401"/>
      <c r="S691" s="401"/>
    </row>
    <row r="692" spans="1:19" s="396" customFormat="1" ht="15.75" customHeight="1">
      <c r="A692" s="401"/>
      <c r="B692" s="401"/>
      <c r="C692" s="401"/>
      <c r="D692" s="401"/>
      <c r="E692" s="401"/>
      <c r="F692" s="401"/>
      <c r="G692" s="401"/>
      <c r="H692" s="401"/>
      <c r="I692" s="401"/>
      <c r="J692" s="401"/>
      <c r="K692" s="401"/>
      <c r="L692" s="401"/>
      <c r="M692" s="401"/>
      <c r="N692" s="401"/>
      <c r="O692" s="401"/>
      <c r="P692" s="401"/>
      <c r="Q692" s="401"/>
      <c r="R692" s="401"/>
      <c r="S692" s="401"/>
    </row>
    <row r="693" spans="1:19" s="396" customFormat="1" ht="15.75" customHeight="1">
      <c r="A693" s="401"/>
      <c r="B693" s="401"/>
      <c r="C693" s="401"/>
      <c r="D693" s="401"/>
      <c r="E693" s="401"/>
      <c r="F693" s="401"/>
      <c r="G693" s="401"/>
      <c r="H693" s="401"/>
      <c r="I693" s="401"/>
      <c r="J693" s="401"/>
      <c r="K693" s="401"/>
      <c r="L693" s="401"/>
      <c r="M693" s="401"/>
      <c r="N693" s="401"/>
      <c r="O693" s="401"/>
      <c r="P693" s="401"/>
      <c r="Q693" s="401"/>
      <c r="R693" s="401"/>
      <c r="S693" s="401"/>
    </row>
    <row r="694" spans="1:19" s="396" customFormat="1" ht="15.75" customHeight="1">
      <c r="A694" s="401"/>
      <c r="B694" s="401"/>
      <c r="C694" s="401"/>
      <c r="D694" s="401"/>
      <c r="E694" s="401"/>
      <c r="F694" s="401"/>
      <c r="G694" s="401"/>
      <c r="H694" s="401"/>
      <c r="I694" s="401"/>
      <c r="J694" s="401"/>
      <c r="K694" s="401"/>
      <c r="L694" s="401"/>
      <c r="M694" s="401"/>
      <c r="N694" s="401"/>
      <c r="O694" s="401"/>
      <c r="P694" s="401"/>
      <c r="Q694" s="401"/>
      <c r="R694" s="401"/>
      <c r="S694" s="401"/>
    </row>
    <row r="695" spans="1:19" s="396" customFormat="1" ht="15.75" customHeight="1">
      <c r="A695" s="401"/>
      <c r="B695" s="401"/>
      <c r="C695" s="401"/>
      <c r="D695" s="401"/>
      <c r="E695" s="401"/>
      <c r="F695" s="401"/>
      <c r="G695" s="401"/>
      <c r="H695" s="401"/>
      <c r="I695" s="401"/>
      <c r="J695" s="401"/>
      <c r="K695" s="401"/>
      <c r="L695" s="401"/>
      <c r="M695" s="401"/>
      <c r="N695" s="401"/>
      <c r="O695" s="401"/>
      <c r="P695" s="401"/>
      <c r="Q695" s="401"/>
      <c r="R695" s="401"/>
      <c r="S695" s="401"/>
    </row>
    <row r="696" spans="1:19" s="396" customFormat="1" ht="15.75" customHeight="1">
      <c r="A696" s="401"/>
      <c r="B696" s="401"/>
      <c r="C696" s="401"/>
      <c r="D696" s="401"/>
      <c r="E696" s="401"/>
      <c r="F696" s="401"/>
      <c r="G696" s="401"/>
      <c r="H696" s="401"/>
      <c r="I696" s="401"/>
      <c r="J696" s="401"/>
      <c r="K696" s="401"/>
      <c r="L696" s="401"/>
      <c r="M696" s="401"/>
      <c r="N696" s="401"/>
      <c r="O696" s="401"/>
      <c r="P696" s="401"/>
      <c r="Q696" s="401"/>
      <c r="R696" s="401"/>
      <c r="S696" s="401"/>
    </row>
    <row r="697" spans="1:19" s="396" customFormat="1" ht="15.75" customHeight="1">
      <c r="A697" s="401"/>
      <c r="B697" s="401"/>
      <c r="C697" s="401"/>
      <c r="D697" s="401"/>
      <c r="E697" s="401"/>
      <c r="F697" s="401"/>
      <c r="G697" s="401"/>
      <c r="H697" s="401"/>
      <c r="I697" s="401"/>
      <c r="J697" s="401"/>
      <c r="K697" s="401"/>
      <c r="L697" s="401"/>
      <c r="M697" s="401"/>
      <c r="N697" s="401"/>
      <c r="O697" s="401"/>
      <c r="P697" s="401"/>
      <c r="Q697" s="401"/>
      <c r="R697" s="401"/>
      <c r="S697" s="401"/>
    </row>
    <row r="698" spans="1:19" s="396" customFormat="1" ht="15.75" customHeight="1">
      <c r="A698" s="401"/>
      <c r="B698" s="401"/>
      <c r="C698" s="401"/>
      <c r="D698" s="401"/>
      <c r="E698" s="401"/>
      <c r="F698" s="401"/>
      <c r="G698" s="401"/>
      <c r="H698" s="401"/>
      <c r="I698" s="401"/>
      <c r="J698" s="401"/>
      <c r="K698" s="401"/>
      <c r="L698" s="401"/>
      <c r="M698" s="401"/>
      <c r="N698" s="401"/>
      <c r="O698" s="401"/>
      <c r="P698" s="401"/>
      <c r="Q698" s="401"/>
      <c r="R698" s="401"/>
      <c r="S698" s="401"/>
    </row>
    <row r="699" spans="1:19" s="396" customFormat="1" ht="15.75" customHeight="1">
      <c r="A699" s="401"/>
      <c r="B699" s="401"/>
      <c r="C699" s="401"/>
      <c r="D699" s="401"/>
      <c r="E699" s="401"/>
      <c r="F699" s="401"/>
      <c r="G699" s="401"/>
      <c r="H699" s="401"/>
      <c r="I699" s="401"/>
      <c r="J699" s="401"/>
      <c r="K699" s="401"/>
      <c r="L699" s="401"/>
      <c r="M699" s="401"/>
      <c r="N699" s="401"/>
      <c r="O699" s="401"/>
      <c r="P699" s="401"/>
      <c r="Q699" s="401"/>
      <c r="R699" s="401"/>
      <c r="S699" s="401"/>
    </row>
    <row r="700" spans="1:19" s="396" customFormat="1" ht="15.75" customHeight="1">
      <c r="A700" s="401"/>
      <c r="B700" s="401"/>
      <c r="C700" s="401"/>
      <c r="D700" s="401"/>
      <c r="E700" s="401"/>
      <c r="F700" s="401"/>
      <c r="G700" s="401"/>
      <c r="H700" s="401"/>
      <c r="I700" s="401"/>
      <c r="J700" s="401"/>
      <c r="K700" s="401"/>
      <c r="L700" s="401"/>
      <c r="M700" s="401"/>
      <c r="N700" s="401"/>
      <c r="O700" s="401"/>
      <c r="P700" s="401"/>
      <c r="Q700" s="401"/>
      <c r="R700" s="401"/>
      <c r="S700" s="401"/>
    </row>
    <row r="701" spans="1:19" s="396" customFormat="1" ht="15.75" customHeight="1">
      <c r="A701" s="401"/>
      <c r="B701" s="401"/>
      <c r="C701" s="401"/>
      <c r="D701" s="401"/>
      <c r="E701" s="401"/>
      <c r="F701" s="401"/>
      <c r="G701" s="401"/>
      <c r="H701" s="401"/>
      <c r="I701" s="401"/>
      <c r="J701" s="401"/>
      <c r="K701" s="401"/>
      <c r="L701" s="401"/>
      <c r="M701" s="401"/>
      <c r="N701" s="401"/>
      <c r="O701" s="401"/>
      <c r="P701" s="401"/>
      <c r="Q701" s="401"/>
      <c r="R701" s="401"/>
      <c r="S701" s="401"/>
    </row>
    <row r="702" spans="1:19" s="396" customFormat="1" ht="15.75" customHeight="1">
      <c r="A702" s="401"/>
      <c r="B702" s="401"/>
      <c r="C702" s="401"/>
      <c r="D702" s="401"/>
      <c r="E702" s="401"/>
      <c r="F702" s="401"/>
      <c r="G702" s="401"/>
      <c r="H702" s="401"/>
      <c r="I702" s="401"/>
      <c r="J702" s="401"/>
      <c r="K702" s="401"/>
      <c r="L702" s="401"/>
      <c r="M702" s="401"/>
      <c r="N702" s="401"/>
      <c r="O702" s="401"/>
      <c r="P702" s="401"/>
      <c r="Q702" s="401"/>
      <c r="R702" s="401"/>
      <c r="S702" s="401"/>
    </row>
    <row r="703" spans="1:19" s="396" customFormat="1" ht="15.75" customHeight="1">
      <c r="A703" s="401"/>
      <c r="B703" s="401"/>
      <c r="C703" s="401"/>
      <c r="D703" s="401"/>
      <c r="E703" s="401"/>
      <c r="F703" s="401"/>
      <c r="G703" s="401"/>
      <c r="H703" s="401"/>
      <c r="I703" s="401"/>
      <c r="J703" s="401"/>
      <c r="K703" s="401"/>
      <c r="L703" s="401"/>
      <c r="M703" s="401"/>
      <c r="N703" s="401"/>
      <c r="O703" s="401"/>
      <c r="P703" s="401"/>
      <c r="Q703" s="401"/>
      <c r="R703" s="401"/>
      <c r="S703" s="401"/>
    </row>
    <row r="704" spans="1:19" s="396" customFormat="1" ht="15.75" customHeight="1">
      <c r="A704" s="401"/>
      <c r="B704" s="401"/>
      <c r="C704" s="401"/>
      <c r="D704" s="401"/>
      <c r="E704" s="401"/>
      <c r="F704" s="401"/>
      <c r="G704" s="401"/>
      <c r="H704" s="401"/>
      <c r="I704" s="401"/>
      <c r="J704" s="401"/>
      <c r="K704" s="401"/>
      <c r="L704" s="401"/>
      <c r="M704" s="401"/>
      <c r="N704" s="401"/>
      <c r="O704" s="401"/>
      <c r="P704" s="401"/>
      <c r="Q704" s="401"/>
      <c r="R704" s="401"/>
      <c r="S704" s="401"/>
    </row>
    <row r="705" spans="1:19" s="396" customFormat="1" ht="15.75" customHeight="1">
      <c r="A705" s="401"/>
      <c r="B705" s="401"/>
      <c r="C705" s="401"/>
      <c r="D705" s="401"/>
      <c r="E705" s="401"/>
      <c r="F705" s="401"/>
      <c r="G705" s="401"/>
      <c r="H705" s="401"/>
      <c r="I705" s="401"/>
      <c r="J705" s="401"/>
      <c r="K705" s="401"/>
      <c r="L705" s="401"/>
      <c r="M705" s="401"/>
      <c r="N705" s="401"/>
      <c r="O705" s="401"/>
      <c r="P705" s="401"/>
      <c r="Q705" s="401"/>
      <c r="R705" s="401"/>
      <c r="S705" s="401"/>
    </row>
    <row r="706" spans="1:19" s="396" customFormat="1" ht="15.75" customHeight="1">
      <c r="A706" s="401"/>
      <c r="B706" s="401"/>
      <c r="C706" s="401"/>
      <c r="D706" s="401"/>
      <c r="E706" s="401"/>
      <c r="F706" s="401"/>
      <c r="G706" s="401"/>
      <c r="H706" s="401"/>
      <c r="I706" s="401"/>
      <c r="J706" s="401"/>
      <c r="K706" s="401"/>
      <c r="L706" s="401"/>
      <c r="M706" s="401"/>
      <c r="N706" s="401"/>
      <c r="O706" s="401"/>
      <c r="P706" s="401"/>
      <c r="Q706" s="401"/>
      <c r="R706" s="401"/>
      <c r="S706" s="401"/>
    </row>
    <row r="707" spans="1:19" s="396" customFormat="1" ht="15.75" customHeight="1">
      <c r="A707" s="401"/>
      <c r="B707" s="401"/>
      <c r="C707" s="401"/>
      <c r="D707" s="401"/>
      <c r="E707" s="401"/>
      <c r="F707" s="401"/>
      <c r="G707" s="401"/>
      <c r="H707" s="401"/>
      <c r="I707" s="401"/>
      <c r="J707" s="401"/>
      <c r="K707" s="401"/>
      <c r="L707" s="401"/>
      <c r="M707" s="401"/>
      <c r="N707" s="401"/>
      <c r="O707" s="401"/>
      <c r="P707" s="401"/>
      <c r="Q707" s="401"/>
      <c r="R707" s="401"/>
      <c r="S707" s="401"/>
    </row>
    <row r="708" spans="1:19" s="396" customFormat="1" ht="15.75" customHeight="1">
      <c r="A708" s="401"/>
      <c r="B708" s="401"/>
      <c r="C708" s="401"/>
      <c r="D708" s="401"/>
      <c r="E708" s="401"/>
      <c r="F708" s="401"/>
      <c r="G708" s="401"/>
      <c r="H708" s="401"/>
      <c r="I708" s="401"/>
      <c r="J708" s="401"/>
      <c r="K708" s="401"/>
      <c r="L708" s="401"/>
      <c r="M708" s="401"/>
      <c r="N708" s="401"/>
      <c r="O708" s="401"/>
      <c r="P708" s="401"/>
      <c r="Q708" s="401"/>
      <c r="R708" s="401"/>
      <c r="S708" s="401"/>
    </row>
    <row r="709" spans="1:19" s="396" customFormat="1" ht="15.75" customHeight="1">
      <c r="A709" s="401"/>
      <c r="B709" s="401"/>
      <c r="C709" s="401"/>
      <c r="D709" s="401"/>
      <c r="E709" s="401"/>
      <c r="F709" s="401"/>
      <c r="G709" s="401"/>
      <c r="H709" s="401"/>
      <c r="I709" s="401"/>
      <c r="J709" s="401"/>
      <c r="K709" s="401"/>
      <c r="L709" s="401"/>
      <c r="M709" s="401"/>
      <c r="N709" s="401"/>
      <c r="O709" s="401"/>
      <c r="P709" s="401"/>
      <c r="Q709" s="401"/>
      <c r="R709" s="401"/>
      <c r="S709" s="401"/>
    </row>
    <row r="710" spans="1:19" s="396" customFormat="1" ht="15.75" customHeight="1">
      <c r="A710" s="401"/>
      <c r="B710" s="401"/>
      <c r="C710" s="401"/>
      <c r="D710" s="401"/>
      <c r="E710" s="401"/>
      <c r="F710" s="401"/>
      <c r="G710" s="401"/>
      <c r="H710" s="401"/>
      <c r="I710" s="401"/>
      <c r="J710" s="401"/>
      <c r="K710" s="401"/>
      <c r="L710" s="401"/>
      <c r="M710" s="401"/>
      <c r="N710" s="401"/>
      <c r="O710" s="401"/>
      <c r="P710" s="401"/>
      <c r="Q710" s="401"/>
      <c r="R710" s="401"/>
      <c r="S710" s="401"/>
    </row>
    <row r="711" spans="1:19" s="396" customFormat="1" ht="15.75" customHeight="1">
      <c r="A711" s="401"/>
      <c r="B711" s="401"/>
      <c r="C711" s="401"/>
      <c r="D711" s="401"/>
      <c r="E711" s="401"/>
      <c r="F711" s="401"/>
      <c r="G711" s="401"/>
      <c r="H711" s="401"/>
      <c r="I711" s="401"/>
      <c r="J711" s="401"/>
      <c r="K711" s="401"/>
      <c r="L711" s="401"/>
      <c r="M711" s="401"/>
      <c r="N711" s="401"/>
      <c r="O711" s="401"/>
      <c r="P711" s="401"/>
      <c r="Q711" s="401"/>
      <c r="R711" s="401"/>
      <c r="S711" s="401"/>
    </row>
    <row r="712" spans="1:19" s="396" customFormat="1" ht="15.75" customHeight="1">
      <c r="A712" s="401"/>
      <c r="B712" s="401"/>
      <c r="C712" s="401"/>
      <c r="D712" s="401"/>
      <c r="E712" s="401"/>
      <c r="F712" s="401"/>
      <c r="G712" s="401"/>
      <c r="H712" s="401"/>
      <c r="I712" s="401"/>
      <c r="J712" s="401"/>
      <c r="K712" s="401"/>
      <c r="L712" s="401"/>
      <c r="M712" s="401"/>
      <c r="N712" s="401"/>
      <c r="O712" s="401"/>
      <c r="P712" s="401"/>
      <c r="Q712" s="401"/>
      <c r="R712" s="401"/>
      <c r="S712" s="401"/>
    </row>
    <row r="713" spans="1:19" s="396" customFormat="1" ht="15.75" customHeight="1">
      <c r="A713" s="401"/>
      <c r="B713" s="401"/>
      <c r="C713" s="401"/>
      <c r="D713" s="401"/>
      <c r="E713" s="401"/>
      <c r="F713" s="401"/>
      <c r="G713" s="401"/>
      <c r="H713" s="401"/>
      <c r="I713" s="401"/>
      <c r="J713" s="401"/>
      <c r="K713" s="401"/>
      <c r="L713" s="401"/>
      <c r="M713" s="401"/>
      <c r="N713" s="401"/>
      <c r="O713" s="401"/>
      <c r="P713" s="401"/>
      <c r="Q713" s="401"/>
      <c r="R713" s="401"/>
      <c r="S713" s="401"/>
    </row>
    <row r="714" spans="1:19" s="396" customFormat="1" ht="15.75" customHeight="1">
      <c r="A714" s="401"/>
      <c r="B714" s="401"/>
      <c r="C714" s="401"/>
      <c r="D714" s="401"/>
      <c r="E714" s="401"/>
      <c r="F714" s="401"/>
      <c r="G714" s="401"/>
      <c r="H714" s="401"/>
      <c r="I714" s="401"/>
      <c r="J714" s="401"/>
      <c r="K714" s="401"/>
      <c r="L714" s="401"/>
      <c r="M714" s="401"/>
      <c r="N714" s="401"/>
      <c r="O714" s="401"/>
      <c r="P714" s="401"/>
      <c r="Q714" s="401"/>
      <c r="R714" s="401"/>
      <c r="S714" s="401"/>
    </row>
    <row r="715" spans="1:19" s="396" customFormat="1" ht="15.75" customHeight="1">
      <c r="A715" s="401"/>
      <c r="B715" s="401"/>
      <c r="C715" s="401"/>
      <c r="D715" s="401"/>
      <c r="E715" s="401"/>
      <c r="F715" s="401"/>
      <c r="G715" s="401"/>
      <c r="H715" s="401"/>
      <c r="I715" s="401"/>
      <c r="J715" s="401"/>
      <c r="K715" s="401"/>
      <c r="L715" s="401"/>
      <c r="M715" s="401"/>
      <c r="N715" s="401"/>
      <c r="O715" s="401"/>
      <c r="P715" s="401"/>
      <c r="Q715" s="401"/>
      <c r="R715" s="401"/>
      <c r="S715" s="401"/>
    </row>
    <row r="716" spans="1:19" s="396" customFormat="1" ht="15.75" customHeight="1">
      <c r="A716" s="401"/>
      <c r="B716" s="401"/>
      <c r="C716" s="401"/>
      <c r="D716" s="401"/>
      <c r="E716" s="401"/>
      <c r="F716" s="401"/>
      <c r="G716" s="401"/>
      <c r="H716" s="401"/>
      <c r="I716" s="401"/>
      <c r="J716" s="401"/>
      <c r="K716" s="401"/>
      <c r="L716" s="401"/>
      <c r="M716" s="401"/>
      <c r="N716" s="401"/>
      <c r="O716" s="401"/>
      <c r="P716" s="401"/>
      <c r="Q716" s="401"/>
      <c r="R716" s="401"/>
      <c r="S716" s="401"/>
    </row>
    <row r="717" spans="1:19" s="396" customFormat="1" ht="15.75" customHeight="1">
      <c r="A717" s="401"/>
      <c r="B717" s="401"/>
      <c r="C717" s="401"/>
      <c r="D717" s="401"/>
      <c r="E717" s="401"/>
      <c r="F717" s="401"/>
      <c r="G717" s="401"/>
      <c r="H717" s="401"/>
      <c r="I717" s="401"/>
      <c r="J717" s="401"/>
      <c r="K717" s="401"/>
      <c r="L717" s="401"/>
      <c r="M717" s="401"/>
      <c r="N717" s="401"/>
      <c r="O717" s="401"/>
      <c r="P717" s="401"/>
      <c r="Q717" s="401"/>
      <c r="R717" s="401"/>
      <c r="S717" s="401"/>
    </row>
    <row r="718" spans="1:19" s="396" customFormat="1" ht="15.75" customHeight="1">
      <c r="A718" s="401"/>
      <c r="B718" s="401"/>
      <c r="C718" s="401"/>
      <c r="D718" s="401"/>
      <c r="E718" s="401"/>
      <c r="F718" s="401"/>
      <c r="G718" s="401"/>
      <c r="H718" s="401"/>
      <c r="I718" s="401"/>
      <c r="J718" s="401"/>
      <c r="K718" s="401"/>
      <c r="L718" s="401"/>
      <c r="M718" s="401"/>
      <c r="N718" s="401"/>
      <c r="O718" s="401"/>
      <c r="P718" s="401"/>
      <c r="Q718" s="401"/>
      <c r="R718" s="401"/>
      <c r="S718" s="401"/>
    </row>
    <row r="719" spans="1:19" s="396" customFormat="1" ht="15.75" customHeight="1">
      <c r="A719" s="401"/>
      <c r="B719" s="401"/>
      <c r="C719" s="401"/>
      <c r="D719" s="401"/>
      <c r="E719" s="401"/>
      <c r="F719" s="401"/>
      <c r="G719" s="401"/>
      <c r="H719" s="401"/>
      <c r="I719" s="401"/>
      <c r="J719" s="401"/>
      <c r="K719" s="401"/>
      <c r="L719" s="401"/>
      <c r="M719" s="401"/>
      <c r="N719" s="401"/>
      <c r="O719" s="401"/>
      <c r="P719" s="401"/>
      <c r="Q719" s="401"/>
      <c r="R719" s="401"/>
      <c r="S719" s="401"/>
    </row>
    <row r="720" spans="1:19" s="396" customFormat="1" ht="15.75" customHeight="1">
      <c r="A720" s="401"/>
      <c r="B720" s="401"/>
      <c r="C720" s="401"/>
      <c r="D720" s="401"/>
      <c r="E720" s="401"/>
      <c r="F720" s="401"/>
      <c r="G720" s="401"/>
      <c r="H720" s="401"/>
      <c r="I720" s="401"/>
      <c r="J720" s="401"/>
      <c r="K720" s="401"/>
      <c r="L720" s="401"/>
      <c r="M720" s="401"/>
      <c r="N720" s="401"/>
      <c r="O720" s="401"/>
      <c r="P720" s="401"/>
      <c r="Q720" s="401"/>
      <c r="R720" s="401"/>
      <c r="S720" s="401"/>
    </row>
    <row r="721" spans="1:19" s="396" customFormat="1" ht="15.75" customHeight="1">
      <c r="A721" s="401"/>
      <c r="B721" s="401"/>
      <c r="C721" s="401"/>
      <c r="D721" s="401"/>
      <c r="E721" s="401"/>
      <c r="F721" s="401"/>
      <c r="G721" s="401"/>
      <c r="H721" s="401"/>
      <c r="I721" s="401"/>
      <c r="J721" s="401"/>
      <c r="K721" s="401"/>
      <c r="L721" s="401"/>
      <c r="M721" s="401"/>
      <c r="N721" s="401"/>
      <c r="O721" s="401"/>
      <c r="P721" s="401"/>
      <c r="Q721" s="401"/>
      <c r="R721" s="401"/>
      <c r="S721" s="401"/>
    </row>
    <row r="722" spans="1:19" s="396" customFormat="1" ht="15.75" customHeight="1">
      <c r="A722" s="401"/>
      <c r="B722" s="401"/>
      <c r="C722" s="401"/>
      <c r="D722" s="401"/>
      <c r="E722" s="401"/>
      <c r="F722" s="401"/>
      <c r="G722" s="401"/>
      <c r="H722" s="401"/>
      <c r="I722" s="401"/>
      <c r="J722" s="401"/>
      <c r="K722" s="401"/>
      <c r="L722" s="401"/>
      <c r="M722" s="401"/>
      <c r="N722" s="401"/>
      <c r="O722" s="401"/>
      <c r="P722" s="401"/>
      <c r="Q722" s="401"/>
      <c r="R722" s="401"/>
      <c r="S722" s="401"/>
    </row>
    <row r="723" spans="1:19" s="396" customFormat="1" ht="15.75" customHeight="1">
      <c r="A723" s="401"/>
      <c r="B723" s="401"/>
      <c r="C723" s="401"/>
      <c r="D723" s="401"/>
      <c r="E723" s="401"/>
      <c r="F723" s="401"/>
      <c r="G723" s="401"/>
      <c r="H723" s="401"/>
      <c r="I723" s="401"/>
      <c r="J723" s="401"/>
      <c r="K723" s="401"/>
      <c r="L723" s="401"/>
      <c r="M723" s="401"/>
      <c r="N723" s="401"/>
      <c r="O723" s="401"/>
      <c r="P723" s="401"/>
      <c r="Q723" s="401"/>
      <c r="R723" s="401"/>
      <c r="S723" s="401"/>
    </row>
    <row r="724" spans="1:19" s="396" customFormat="1" ht="15.75" customHeight="1">
      <c r="A724" s="401"/>
      <c r="B724" s="401"/>
      <c r="C724" s="401"/>
      <c r="D724" s="401"/>
      <c r="E724" s="401"/>
      <c r="F724" s="401"/>
      <c r="G724" s="401"/>
      <c r="H724" s="401"/>
      <c r="I724" s="401"/>
      <c r="J724" s="401"/>
      <c r="K724" s="401"/>
      <c r="L724" s="401"/>
      <c r="M724" s="401"/>
      <c r="N724" s="401"/>
      <c r="O724" s="401"/>
      <c r="P724" s="401"/>
      <c r="Q724" s="401"/>
      <c r="R724" s="401"/>
      <c r="S724" s="401"/>
    </row>
    <row r="725" spans="1:19" s="396" customFormat="1" ht="15.75" customHeight="1">
      <c r="A725" s="401"/>
      <c r="B725" s="401"/>
      <c r="C725" s="401"/>
      <c r="D725" s="401"/>
      <c r="E725" s="401"/>
      <c r="F725" s="401"/>
      <c r="G725" s="401"/>
      <c r="H725" s="401"/>
      <c r="I725" s="401"/>
      <c r="J725" s="401"/>
      <c r="K725" s="401"/>
      <c r="L725" s="401"/>
      <c r="M725" s="401"/>
      <c r="N725" s="401"/>
      <c r="O725" s="401"/>
      <c r="P725" s="401"/>
      <c r="Q725" s="401"/>
      <c r="R725" s="401"/>
      <c r="S725" s="401"/>
    </row>
    <row r="726" spans="1:19" s="396" customFormat="1" ht="15.75" customHeight="1">
      <c r="A726" s="401"/>
      <c r="B726" s="401"/>
      <c r="C726" s="401"/>
      <c r="D726" s="401"/>
      <c r="E726" s="401"/>
      <c r="F726" s="401"/>
      <c r="G726" s="401"/>
      <c r="H726" s="401"/>
      <c r="I726" s="401"/>
      <c r="J726" s="401"/>
      <c r="K726" s="401"/>
      <c r="L726" s="401"/>
      <c r="M726" s="401"/>
      <c r="N726" s="401"/>
      <c r="O726" s="401"/>
      <c r="P726" s="401"/>
      <c r="Q726" s="401"/>
      <c r="R726" s="401"/>
      <c r="S726" s="401"/>
    </row>
    <row r="727" spans="1:19" s="396" customFormat="1" ht="15.75" customHeight="1">
      <c r="A727" s="401"/>
      <c r="B727" s="401"/>
      <c r="C727" s="401"/>
      <c r="D727" s="401"/>
      <c r="E727" s="401"/>
      <c r="F727" s="401"/>
      <c r="G727" s="401"/>
      <c r="H727" s="401"/>
      <c r="I727" s="401"/>
      <c r="J727" s="401"/>
      <c r="K727" s="401"/>
      <c r="L727" s="401"/>
      <c r="M727" s="401"/>
      <c r="N727" s="401"/>
      <c r="O727" s="401"/>
      <c r="P727" s="401"/>
      <c r="Q727" s="401"/>
      <c r="R727" s="401"/>
      <c r="S727" s="401"/>
    </row>
    <row r="728" spans="1:19" s="396" customFormat="1" ht="15.75" customHeight="1">
      <c r="A728" s="401"/>
      <c r="B728" s="401"/>
      <c r="C728" s="401"/>
      <c r="D728" s="401"/>
      <c r="E728" s="401"/>
      <c r="F728" s="401"/>
      <c r="G728" s="401"/>
      <c r="H728" s="401"/>
      <c r="I728" s="401"/>
      <c r="J728" s="401"/>
      <c r="K728" s="401"/>
      <c r="L728" s="401"/>
      <c r="M728" s="401"/>
      <c r="N728" s="401"/>
      <c r="O728" s="401"/>
      <c r="P728" s="401"/>
      <c r="Q728" s="401"/>
      <c r="R728" s="401"/>
      <c r="S728" s="401"/>
    </row>
    <row r="729" spans="1:19" s="396" customFormat="1" ht="15.75" customHeight="1">
      <c r="A729" s="401"/>
      <c r="B729" s="401"/>
      <c r="C729" s="401"/>
      <c r="D729" s="401"/>
      <c r="E729" s="401"/>
      <c r="F729" s="401"/>
      <c r="G729" s="401"/>
      <c r="H729" s="401"/>
      <c r="I729" s="401"/>
      <c r="J729" s="401"/>
      <c r="K729" s="401"/>
      <c r="L729" s="401"/>
      <c r="M729" s="401"/>
      <c r="N729" s="401"/>
      <c r="O729" s="401"/>
      <c r="P729" s="401"/>
      <c r="Q729" s="401"/>
      <c r="R729" s="401"/>
      <c r="S729" s="401"/>
    </row>
    <row r="730" spans="1:19" s="396" customFormat="1" ht="15.75" customHeight="1">
      <c r="A730" s="401"/>
      <c r="B730" s="401"/>
      <c r="C730" s="401"/>
      <c r="D730" s="401"/>
      <c r="E730" s="401"/>
      <c r="F730" s="401"/>
      <c r="G730" s="401"/>
      <c r="H730" s="401"/>
      <c r="I730" s="401"/>
      <c r="J730" s="401"/>
      <c r="K730" s="401"/>
      <c r="L730" s="401"/>
      <c r="M730" s="401"/>
      <c r="N730" s="401"/>
      <c r="O730" s="401"/>
      <c r="P730" s="401"/>
      <c r="Q730" s="401"/>
      <c r="R730" s="401"/>
      <c r="S730" s="401"/>
    </row>
    <row r="731" spans="1:19" s="396" customFormat="1" ht="15.75" customHeight="1">
      <c r="A731" s="401"/>
      <c r="B731" s="401"/>
      <c r="C731" s="401"/>
      <c r="D731" s="401"/>
      <c r="E731" s="401"/>
      <c r="F731" s="401"/>
      <c r="G731" s="401"/>
      <c r="H731" s="401"/>
      <c r="I731" s="401"/>
      <c r="J731" s="401"/>
      <c r="K731" s="401"/>
      <c r="L731" s="401"/>
      <c r="M731" s="401"/>
      <c r="N731" s="401"/>
      <c r="O731" s="401"/>
      <c r="P731" s="401"/>
      <c r="Q731" s="401"/>
      <c r="R731" s="401"/>
      <c r="S731" s="401"/>
    </row>
    <row r="732" spans="1:19" s="396" customFormat="1" ht="15.75" customHeight="1">
      <c r="A732" s="401"/>
      <c r="B732" s="401"/>
      <c r="C732" s="401"/>
      <c r="D732" s="401"/>
      <c r="E732" s="401"/>
      <c r="F732" s="401"/>
      <c r="G732" s="401"/>
      <c r="H732" s="401"/>
      <c r="I732" s="401"/>
      <c r="J732" s="401"/>
      <c r="K732" s="401"/>
      <c r="L732" s="401"/>
      <c r="M732" s="401"/>
      <c r="N732" s="401"/>
      <c r="O732" s="401"/>
      <c r="P732" s="401"/>
      <c r="Q732" s="401"/>
      <c r="R732" s="401"/>
      <c r="S732" s="401"/>
    </row>
    <row r="733" spans="1:19" s="396" customFormat="1" ht="15.75" customHeight="1">
      <c r="A733" s="401"/>
      <c r="B733" s="401"/>
      <c r="C733" s="401"/>
      <c r="D733" s="401"/>
      <c r="E733" s="401"/>
      <c r="F733" s="401"/>
      <c r="G733" s="401"/>
      <c r="H733" s="401"/>
      <c r="I733" s="401"/>
      <c r="J733" s="401"/>
      <c r="K733" s="401"/>
      <c r="L733" s="401"/>
      <c r="M733" s="401"/>
      <c r="N733" s="401"/>
      <c r="O733" s="401"/>
      <c r="P733" s="401"/>
      <c r="Q733" s="401"/>
      <c r="R733" s="401"/>
      <c r="S733" s="401"/>
    </row>
    <row r="734" spans="1:19" s="396" customFormat="1" ht="15.75" customHeight="1">
      <c r="A734" s="401"/>
      <c r="B734" s="401"/>
      <c r="C734" s="401"/>
      <c r="D734" s="401"/>
      <c r="E734" s="401"/>
      <c r="F734" s="401"/>
      <c r="G734" s="401"/>
      <c r="H734" s="401"/>
      <c r="I734" s="401"/>
      <c r="J734" s="401"/>
      <c r="K734" s="401"/>
      <c r="L734" s="401"/>
      <c r="M734" s="401"/>
      <c r="N734" s="401"/>
      <c r="O734" s="401"/>
      <c r="P734" s="401"/>
      <c r="Q734" s="401"/>
      <c r="R734" s="401"/>
      <c r="S734" s="401"/>
    </row>
    <row r="735" spans="1:19" s="396" customFormat="1" ht="15.75" customHeight="1">
      <c r="A735" s="401"/>
      <c r="B735" s="401"/>
      <c r="C735" s="401"/>
      <c r="D735" s="401"/>
      <c r="E735" s="401"/>
      <c r="F735" s="401"/>
      <c r="G735" s="401"/>
      <c r="H735" s="401"/>
      <c r="I735" s="401"/>
      <c r="J735" s="401"/>
      <c r="K735" s="401"/>
      <c r="L735" s="401"/>
      <c r="M735" s="401"/>
      <c r="N735" s="401"/>
      <c r="O735" s="401"/>
      <c r="P735" s="401"/>
      <c r="Q735" s="401"/>
      <c r="R735" s="401"/>
      <c r="S735" s="401"/>
    </row>
    <row r="736" spans="1:19" s="396" customFormat="1" ht="15.75" customHeight="1">
      <c r="A736" s="401"/>
      <c r="B736" s="401"/>
      <c r="C736" s="401"/>
      <c r="D736" s="401"/>
      <c r="E736" s="401"/>
      <c r="F736" s="401"/>
      <c r="G736" s="401"/>
      <c r="H736" s="401"/>
      <c r="I736" s="401"/>
      <c r="J736" s="401"/>
      <c r="K736" s="401"/>
      <c r="L736" s="401"/>
      <c r="M736" s="401"/>
      <c r="N736" s="401"/>
      <c r="O736" s="401"/>
      <c r="P736" s="401"/>
      <c r="Q736" s="401"/>
      <c r="R736" s="401"/>
      <c r="S736" s="401"/>
    </row>
    <row r="737" spans="1:19" s="396" customFormat="1" ht="15.75" customHeight="1">
      <c r="A737" s="401"/>
      <c r="B737" s="401"/>
      <c r="C737" s="401"/>
      <c r="D737" s="401"/>
      <c r="E737" s="401"/>
      <c r="F737" s="401"/>
      <c r="G737" s="401"/>
      <c r="H737" s="401"/>
      <c r="I737" s="401"/>
      <c r="J737" s="401"/>
      <c r="K737" s="401"/>
      <c r="L737" s="401"/>
      <c r="M737" s="401"/>
      <c r="N737" s="401"/>
      <c r="O737" s="401"/>
      <c r="P737" s="401"/>
      <c r="Q737" s="401"/>
      <c r="R737" s="401"/>
      <c r="S737" s="401"/>
    </row>
    <row r="738" spans="1:19" s="396" customFormat="1" ht="15.75" customHeight="1">
      <c r="A738" s="401"/>
      <c r="B738" s="401"/>
      <c r="C738" s="401"/>
      <c r="D738" s="401"/>
      <c r="E738" s="401"/>
      <c r="F738" s="401"/>
      <c r="G738" s="401"/>
      <c r="H738" s="401"/>
      <c r="I738" s="401"/>
      <c r="J738" s="401"/>
      <c r="K738" s="401"/>
      <c r="L738" s="401"/>
      <c r="M738" s="401"/>
      <c r="N738" s="401"/>
      <c r="O738" s="401"/>
      <c r="P738" s="401"/>
      <c r="Q738" s="401"/>
      <c r="R738" s="401"/>
      <c r="S738" s="401"/>
    </row>
    <row r="739" spans="1:19" s="396" customFormat="1" ht="15.75" customHeight="1">
      <c r="A739" s="401"/>
      <c r="B739" s="401"/>
      <c r="C739" s="401"/>
      <c r="D739" s="401"/>
      <c r="E739" s="401"/>
      <c r="F739" s="401"/>
      <c r="G739" s="401"/>
      <c r="H739" s="401"/>
      <c r="I739" s="401"/>
      <c r="J739" s="401"/>
      <c r="K739" s="401"/>
      <c r="L739" s="401"/>
      <c r="M739" s="401"/>
      <c r="N739" s="401"/>
      <c r="O739" s="401"/>
      <c r="P739" s="401"/>
      <c r="Q739" s="401"/>
      <c r="R739" s="401"/>
      <c r="S739" s="401"/>
    </row>
    <row r="740" spans="1:19" s="396" customFormat="1" ht="15.75" customHeight="1">
      <c r="A740" s="401"/>
      <c r="B740" s="401"/>
      <c r="C740" s="401"/>
      <c r="D740" s="401"/>
      <c r="E740" s="401"/>
      <c r="F740" s="401"/>
      <c r="G740" s="401"/>
      <c r="H740" s="401"/>
      <c r="I740" s="401"/>
      <c r="J740" s="401"/>
      <c r="K740" s="401"/>
      <c r="L740" s="401"/>
      <c r="M740" s="401"/>
      <c r="N740" s="401"/>
      <c r="O740" s="401"/>
      <c r="P740" s="401"/>
      <c r="Q740" s="401"/>
      <c r="R740" s="401"/>
      <c r="S740" s="401"/>
    </row>
    <row r="741" spans="1:19" s="396" customFormat="1" ht="15.75" customHeight="1">
      <c r="A741" s="401"/>
      <c r="B741" s="401"/>
      <c r="C741" s="401"/>
      <c r="D741" s="401"/>
      <c r="E741" s="401"/>
      <c r="F741" s="401"/>
      <c r="G741" s="401"/>
      <c r="H741" s="401"/>
      <c r="I741" s="401"/>
      <c r="J741" s="401"/>
      <c r="K741" s="401"/>
      <c r="L741" s="401"/>
      <c r="M741" s="401"/>
      <c r="N741" s="401"/>
      <c r="O741" s="401"/>
      <c r="P741" s="401"/>
      <c r="Q741" s="401"/>
      <c r="R741" s="401"/>
      <c r="S741" s="401"/>
    </row>
    <row r="742" spans="1:19" s="396" customFormat="1" ht="15.75" customHeight="1">
      <c r="A742" s="401"/>
      <c r="B742" s="401"/>
      <c r="C742" s="401"/>
      <c r="D742" s="401"/>
      <c r="E742" s="401"/>
      <c r="F742" s="401"/>
      <c r="G742" s="401"/>
      <c r="H742" s="401"/>
      <c r="I742" s="401"/>
      <c r="J742" s="401"/>
      <c r="K742" s="401"/>
      <c r="L742" s="401"/>
      <c r="M742" s="401"/>
      <c r="N742" s="401"/>
      <c r="O742" s="401"/>
      <c r="P742" s="401"/>
      <c r="Q742" s="401"/>
      <c r="R742" s="401"/>
      <c r="S742" s="401"/>
    </row>
    <row r="743" spans="1:19" s="396" customFormat="1" ht="15.75" customHeight="1">
      <c r="A743" s="401"/>
      <c r="B743" s="401"/>
      <c r="C743" s="401"/>
      <c r="D743" s="401"/>
      <c r="E743" s="401"/>
      <c r="F743" s="401"/>
      <c r="G743" s="401"/>
      <c r="H743" s="401"/>
      <c r="I743" s="401"/>
      <c r="J743" s="401"/>
      <c r="K743" s="401"/>
      <c r="L743" s="401"/>
      <c r="M743" s="401"/>
      <c r="N743" s="401"/>
      <c r="O743" s="401"/>
      <c r="P743" s="401"/>
      <c r="Q743" s="401"/>
      <c r="R743" s="401"/>
      <c r="S743" s="401"/>
    </row>
    <row r="744" spans="1:19" s="396" customFormat="1" ht="15.75" customHeight="1">
      <c r="A744" s="401"/>
      <c r="B744" s="401"/>
      <c r="C744" s="401"/>
      <c r="D744" s="401"/>
      <c r="E744" s="401"/>
      <c r="F744" s="401"/>
      <c r="G744" s="401"/>
      <c r="H744" s="401"/>
      <c r="I744" s="401"/>
      <c r="J744" s="401"/>
      <c r="K744" s="401"/>
      <c r="L744" s="401"/>
      <c r="M744" s="401"/>
      <c r="N744" s="401"/>
      <c r="O744" s="401"/>
      <c r="P744" s="401"/>
      <c r="Q744" s="401"/>
      <c r="R744" s="401"/>
      <c r="S744" s="401"/>
    </row>
    <row r="745" spans="1:19" s="396" customFormat="1" ht="15.75" customHeight="1">
      <c r="A745" s="401"/>
      <c r="B745" s="401"/>
      <c r="C745" s="401"/>
      <c r="D745" s="401"/>
      <c r="E745" s="401"/>
      <c r="F745" s="401"/>
      <c r="G745" s="401"/>
      <c r="H745" s="401"/>
      <c r="I745" s="401"/>
      <c r="J745" s="401"/>
      <c r="K745" s="401"/>
      <c r="L745" s="401"/>
      <c r="M745" s="401"/>
      <c r="N745" s="401"/>
      <c r="O745" s="401"/>
      <c r="P745" s="401"/>
      <c r="Q745" s="401"/>
      <c r="R745" s="401"/>
      <c r="S745" s="401"/>
    </row>
    <row r="746" spans="1:19" s="396" customFormat="1" ht="15.75" customHeight="1">
      <c r="A746" s="401"/>
      <c r="B746" s="401"/>
      <c r="C746" s="401"/>
      <c r="D746" s="401"/>
      <c r="E746" s="401"/>
      <c r="F746" s="401"/>
      <c r="G746" s="401"/>
      <c r="H746" s="401"/>
      <c r="I746" s="401"/>
      <c r="J746" s="401"/>
      <c r="K746" s="401"/>
      <c r="L746" s="401"/>
      <c r="M746" s="401"/>
      <c r="N746" s="401"/>
      <c r="O746" s="401"/>
      <c r="P746" s="401"/>
      <c r="Q746" s="401"/>
      <c r="R746" s="401"/>
      <c r="S746" s="401"/>
    </row>
    <row r="747" spans="1:19" s="396" customFormat="1" ht="15.75" customHeight="1">
      <c r="A747" s="401"/>
      <c r="B747" s="401"/>
      <c r="C747" s="401"/>
      <c r="D747" s="401"/>
      <c r="E747" s="401"/>
      <c r="F747" s="401"/>
      <c r="G747" s="401"/>
      <c r="H747" s="401"/>
      <c r="I747" s="401"/>
      <c r="J747" s="401"/>
      <c r="K747" s="401"/>
      <c r="L747" s="401"/>
      <c r="M747" s="401"/>
      <c r="N747" s="401"/>
      <c r="O747" s="401"/>
      <c r="P747" s="401"/>
      <c r="Q747" s="401"/>
      <c r="R747" s="401"/>
      <c r="S747" s="401"/>
    </row>
    <row r="748" spans="1:19" s="396" customFormat="1" ht="15.75" customHeight="1">
      <c r="A748" s="401"/>
      <c r="B748" s="401"/>
      <c r="C748" s="401"/>
      <c r="D748" s="401"/>
      <c r="E748" s="401"/>
      <c r="F748" s="401"/>
      <c r="G748" s="401"/>
      <c r="H748" s="401"/>
      <c r="I748" s="401"/>
      <c r="J748" s="401"/>
      <c r="K748" s="401"/>
      <c r="L748" s="401"/>
      <c r="M748" s="401"/>
      <c r="N748" s="401"/>
      <c r="O748" s="401"/>
      <c r="P748" s="401"/>
      <c r="Q748" s="401"/>
      <c r="R748" s="401"/>
      <c r="S748" s="401"/>
    </row>
    <row r="749" spans="1:19" s="396" customFormat="1" ht="15.75" customHeight="1">
      <c r="A749" s="401"/>
      <c r="B749" s="401"/>
      <c r="C749" s="401"/>
      <c r="D749" s="401"/>
      <c r="E749" s="401"/>
      <c r="F749" s="401"/>
      <c r="G749" s="401"/>
      <c r="H749" s="401"/>
      <c r="I749" s="401"/>
      <c r="J749" s="401"/>
      <c r="K749" s="401"/>
      <c r="L749" s="401"/>
      <c r="M749" s="401"/>
      <c r="N749" s="401"/>
      <c r="O749" s="401"/>
      <c r="P749" s="401"/>
      <c r="Q749" s="401"/>
      <c r="R749" s="401"/>
      <c r="S749" s="401"/>
    </row>
    <row r="750" spans="1:19" s="396" customFormat="1" ht="15.75" customHeight="1">
      <c r="A750" s="401"/>
      <c r="B750" s="401"/>
      <c r="C750" s="401"/>
      <c r="D750" s="401"/>
      <c r="E750" s="401"/>
      <c r="F750" s="401"/>
      <c r="G750" s="401"/>
      <c r="H750" s="401"/>
      <c r="I750" s="401"/>
      <c r="J750" s="401"/>
      <c r="K750" s="401"/>
      <c r="L750" s="401"/>
      <c r="M750" s="401"/>
      <c r="N750" s="401"/>
      <c r="O750" s="401"/>
      <c r="P750" s="401"/>
      <c r="Q750" s="401"/>
      <c r="R750" s="401"/>
      <c r="S750" s="401"/>
    </row>
    <row r="751" spans="1:19" s="396" customFormat="1" ht="15.75" customHeight="1">
      <c r="A751" s="401"/>
      <c r="B751" s="401"/>
      <c r="C751" s="401"/>
      <c r="D751" s="401"/>
      <c r="E751" s="401"/>
      <c r="F751" s="401"/>
      <c r="G751" s="401"/>
      <c r="H751" s="401"/>
      <c r="I751" s="401"/>
      <c r="J751" s="401"/>
      <c r="K751" s="401"/>
      <c r="L751" s="401"/>
      <c r="M751" s="401"/>
      <c r="N751" s="401"/>
      <c r="O751" s="401"/>
      <c r="P751" s="401"/>
      <c r="Q751" s="401"/>
      <c r="R751" s="401"/>
      <c r="S751" s="401"/>
    </row>
    <row r="752" spans="1:19" s="396" customFormat="1" ht="15.75" customHeight="1">
      <c r="A752" s="401"/>
      <c r="B752" s="401"/>
      <c r="C752" s="401"/>
      <c r="D752" s="401"/>
      <c r="E752" s="401"/>
      <c r="F752" s="401"/>
      <c r="G752" s="401"/>
      <c r="H752" s="401"/>
      <c r="I752" s="401"/>
      <c r="J752" s="401"/>
      <c r="K752" s="401"/>
      <c r="L752" s="401"/>
      <c r="M752" s="401"/>
      <c r="N752" s="401"/>
      <c r="O752" s="401"/>
      <c r="P752" s="401"/>
      <c r="Q752" s="401"/>
      <c r="R752" s="401"/>
      <c r="S752" s="401"/>
    </row>
    <row r="753" spans="1:19" s="396" customFormat="1" ht="15.75" customHeight="1">
      <c r="A753" s="401"/>
      <c r="B753" s="401"/>
      <c r="C753" s="401"/>
      <c r="D753" s="401"/>
      <c r="E753" s="401"/>
      <c r="F753" s="401"/>
      <c r="G753" s="401"/>
      <c r="H753" s="401"/>
      <c r="I753" s="401"/>
      <c r="J753" s="401"/>
      <c r="K753" s="401"/>
      <c r="L753" s="401"/>
      <c r="M753" s="401"/>
      <c r="N753" s="401"/>
      <c r="O753" s="401"/>
      <c r="P753" s="401"/>
      <c r="Q753" s="401"/>
      <c r="R753" s="401"/>
      <c r="S753" s="401"/>
    </row>
    <row r="754" spans="1:19" s="396" customFormat="1" ht="15.75" customHeight="1">
      <c r="A754" s="401"/>
      <c r="B754" s="401"/>
      <c r="C754" s="401"/>
      <c r="D754" s="401"/>
      <c r="E754" s="401"/>
      <c r="F754" s="401"/>
      <c r="G754" s="401"/>
      <c r="H754" s="401"/>
      <c r="I754" s="401"/>
      <c r="J754" s="401"/>
      <c r="K754" s="401"/>
      <c r="L754" s="401"/>
      <c r="M754" s="401"/>
      <c r="N754" s="401"/>
      <c r="O754" s="401"/>
      <c r="P754" s="401"/>
      <c r="Q754" s="401"/>
      <c r="R754" s="401"/>
      <c r="S754" s="401"/>
    </row>
    <row r="755" spans="1:19" s="396" customFormat="1" ht="15.75" customHeight="1">
      <c r="A755" s="401"/>
      <c r="B755" s="401"/>
      <c r="C755" s="401"/>
      <c r="D755" s="401"/>
      <c r="E755" s="401"/>
      <c r="F755" s="401"/>
      <c r="G755" s="401"/>
      <c r="H755" s="401"/>
      <c r="I755" s="401"/>
      <c r="J755" s="401"/>
      <c r="K755" s="401"/>
      <c r="L755" s="401"/>
      <c r="M755" s="401"/>
      <c r="N755" s="401"/>
      <c r="O755" s="401"/>
      <c r="P755" s="401"/>
      <c r="Q755" s="401"/>
      <c r="R755" s="401"/>
      <c r="S755" s="401"/>
    </row>
    <row r="756" spans="1:19" s="396" customFormat="1" ht="15.75" customHeight="1">
      <c r="A756" s="401"/>
      <c r="B756" s="401"/>
      <c r="C756" s="401"/>
      <c r="D756" s="401"/>
      <c r="E756" s="401"/>
      <c r="F756" s="401"/>
      <c r="G756" s="401"/>
      <c r="H756" s="401"/>
      <c r="I756" s="401"/>
      <c r="J756" s="401"/>
      <c r="K756" s="401"/>
      <c r="L756" s="401"/>
      <c r="M756" s="401"/>
      <c r="N756" s="401"/>
      <c r="O756" s="401"/>
      <c r="P756" s="401"/>
      <c r="Q756" s="401"/>
      <c r="R756" s="401"/>
      <c r="S756" s="401"/>
    </row>
    <row r="757" spans="1:19" s="396" customFormat="1" ht="15.75" customHeight="1">
      <c r="A757" s="401"/>
      <c r="B757" s="401"/>
      <c r="C757" s="401"/>
      <c r="D757" s="401"/>
      <c r="E757" s="401"/>
      <c r="F757" s="401"/>
      <c r="G757" s="401"/>
      <c r="H757" s="401"/>
      <c r="I757" s="401"/>
      <c r="J757" s="401"/>
      <c r="K757" s="401"/>
      <c r="L757" s="401"/>
      <c r="M757" s="401"/>
      <c r="N757" s="401"/>
      <c r="O757" s="401"/>
      <c r="P757" s="401"/>
      <c r="Q757" s="401"/>
      <c r="R757" s="401"/>
      <c r="S757" s="401"/>
    </row>
    <row r="758" spans="1:19" s="396" customFormat="1" ht="15.75" customHeight="1">
      <c r="A758" s="401"/>
      <c r="B758" s="401"/>
      <c r="C758" s="401"/>
      <c r="D758" s="401"/>
      <c r="E758" s="401"/>
      <c r="F758" s="401"/>
      <c r="G758" s="401"/>
      <c r="H758" s="401"/>
      <c r="I758" s="401"/>
      <c r="J758" s="401"/>
      <c r="K758" s="401"/>
      <c r="L758" s="401"/>
      <c r="M758" s="401"/>
      <c r="N758" s="401"/>
      <c r="O758" s="401"/>
      <c r="P758" s="401"/>
      <c r="Q758" s="401"/>
      <c r="R758" s="401"/>
      <c r="S758" s="401"/>
    </row>
    <row r="759" spans="1:19" s="396" customFormat="1" ht="15.75" customHeight="1">
      <c r="A759" s="401"/>
      <c r="B759" s="401"/>
      <c r="C759" s="401"/>
      <c r="D759" s="401"/>
      <c r="E759" s="401"/>
      <c r="F759" s="401"/>
      <c r="G759" s="401"/>
      <c r="H759" s="401"/>
      <c r="I759" s="401"/>
      <c r="J759" s="401"/>
      <c r="K759" s="401"/>
      <c r="L759" s="401"/>
      <c r="M759" s="401"/>
      <c r="N759" s="401"/>
      <c r="O759" s="401"/>
      <c r="P759" s="401"/>
      <c r="Q759" s="401"/>
      <c r="R759" s="401"/>
      <c r="S759" s="401"/>
    </row>
    <row r="760" spans="1:19" s="396" customFormat="1" ht="15.75" customHeight="1">
      <c r="A760" s="401"/>
      <c r="B760" s="401"/>
      <c r="C760" s="401"/>
      <c r="D760" s="401"/>
      <c r="E760" s="401"/>
      <c r="F760" s="401"/>
      <c r="G760" s="401"/>
      <c r="H760" s="401"/>
      <c r="I760" s="401"/>
      <c r="J760" s="401"/>
      <c r="K760" s="401"/>
      <c r="L760" s="401"/>
      <c r="M760" s="401"/>
      <c r="N760" s="401"/>
      <c r="O760" s="401"/>
      <c r="P760" s="401"/>
      <c r="Q760" s="401"/>
      <c r="R760" s="401"/>
      <c r="S760" s="401"/>
    </row>
    <row r="761" spans="1:19" s="396" customFormat="1" ht="15.75" customHeight="1">
      <c r="A761" s="401"/>
      <c r="B761" s="401"/>
      <c r="C761" s="401"/>
      <c r="D761" s="401"/>
      <c r="E761" s="401"/>
      <c r="F761" s="401"/>
      <c r="G761" s="401"/>
      <c r="H761" s="401"/>
      <c r="I761" s="401"/>
      <c r="J761" s="401"/>
      <c r="K761" s="401"/>
      <c r="L761" s="401"/>
      <c r="M761" s="401"/>
      <c r="N761" s="401"/>
      <c r="O761" s="401"/>
      <c r="P761" s="401"/>
      <c r="Q761" s="401"/>
      <c r="R761" s="401"/>
      <c r="S761" s="401"/>
    </row>
    <row r="762" spans="1:19" s="396" customFormat="1" ht="15.75" customHeight="1">
      <c r="A762" s="401"/>
      <c r="B762" s="401"/>
      <c r="C762" s="401"/>
      <c r="D762" s="401"/>
      <c r="E762" s="401"/>
      <c r="F762" s="401"/>
      <c r="G762" s="401"/>
      <c r="H762" s="401"/>
      <c r="I762" s="401"/>
      <c r="J762" s="401"/>
      <c r="K762" s="401"/>
      <c r="L762" s="401"/>
      <c r="M762" s="401"/>
      <c r="N762" s="401"/>
      <c r="O762" s="401"/>
      <c r="P762" s="401"/>
      <c r="Q762" s="401"/>
      <c r="R762" s="401"/>
      <c r="S762" s="401"/>
    </row>
    <row r="763" spans="1:19" s="396" customFormat="1" ht="15.75" customHeight="1">
      <c r="A763" s="401"/>
      <c r="B763" s="401"/>
      <c r="C763" s="401"/>
      <c r="D763" s="401"/>
      <c r="E763" s="401"/>
      <c r="F763" s="401"/>
      <c r="G763" s="401"/>
      <c r="H763" s="401"/>
      <c r="I763" s="401"/>
      <c r="J763" s="401"/>
      <c r="K763" s="401"/>
      <c r="L763" s="401"/>
      <c r="M763" s="401"/>
      <c r="N763" s="401"/>
      <c r="O763" s="401"/>
      <c r="P763" s="401"/>
      <c r="Q763" s="401"/>
      <c r="R763" s="401"/>
      <c r="S763" s="401"/>
    </row>
    <row r="764" spans="1:19" s="396" customFormat="1" ht="15.75" customHeight="1">
      <c r="A764" s="401"/>
      <c r="B764" s="401"/>
      <c r="C764" s="401"/>
      <c r="D764" s="401"/>
      <c r="E764" s="401"/>
      <c r="F764" s="401"/>
      <c r="G764" s="401"/>
      <c r="H764" s="401"/>
      <c r="I764" s="401"/>
      <c r="J764" s="401"/>
      <c r="K764" s="401"/>
      <c r="L764" s="401"/>
      <c r="M764" s="401"/>
      <c r="N764" s="401"/>
      <c r="O764" s="401"/>
      <c r="P764" s="401"/>
      <c r="Q764" s="401"/>
      <c r="R764" s="401"/>
      <c r="S764" s="401"/>
    </row>
    <row r="765" spans="1:19" s="396" customFormat="1" ht="15.75" customHeight="1">
      <c r="A765" s="401"/>
      <c r="B765" s="401"/>
      <c r="C765" s="401"/>
      <c r="D765" s="401"/>
      <c r="E765" s="401"/>
      <c r="F765" s="401"/>
      <c r="G765" s="401"/>
      <c r="H765" s="401"/>
      <c r="I765" s="401"/>
      <c r="J765" s="401"/>
      <c r="K765" s="401"/>
      <c r="L765" s="401"/>
      <c r="M765" s="401"/>
      <c r="N765" s="401"/>
      <c r="O765" s="401"/>
      <c r="P765" s="401"/>
      <c r="Q765" s="401"/>
      <c r="R765" s="401"/>
      <c r="S765" s="401"/>
    </row>
    <row r="766" spans="1:19" s="396" customFormat="1" ht="15.75" customHeight="1">
      <c r="A766" s="401"/>
      <c r="B766" s="401"/>
      <c r="C766" s="401"/>
      <c r="D766" s="401"/>
      <c r="E766" s="401"/>
      <c r="F766" s="401"/>
      <c r="G766" s="401"/>
      <c r="H766" s="401"/>
      <c r="I766" s="401"/>
      <c r="J766" s="401"/>
      <c r="K766" s="401"/>
      <c r="L766" s="401"/>
      <c r="M766" s="401"/>
      <c r="N766" s="401"/>
      <c r="O766" s="401"/>
      <c r="P766" s="401"/>
      <c r="Q766" s="401"/>
      <c r="R766" s="401"/>
      <c r="S766" s="401"/>
    </row>
    <row r="767" spans="1:19" s="396" customFormat="1" ht="15.75" customHeight="1">
      <c r="A767" s="401"/>
      <c r="B767" s="401"/>
      <c r="C767" s="401"/>
      <c r="D767" s="401"/>
      <c r="E767" s="401"/>
      <c r="F767" s="401"/>
      <c r="G767" s="401"/>
      <c r="H767" s="401"/>
      <c r="I767" s="401"/>
      <c r="J767" s="401"/>
      <c r="K767" s="401"/>
      <c r="L767" s="401"/>
      <c r="M767" s="401"/>
      <c r="N767" s="401"/>
      <c r="O767" s="401"/>
      <c r="P767" s="401"/>
      <c r="Q767" s="401"/>
      <c r="R767" s="401"/>
      <c r="S767" s="401"/>
    </row>
    <row r="768" spans="1:19" s="396" customFormat="1" ht="15.75" customHeight="1">
      <c r="A768" s="401"/>
      <c r="B768" s="401"/>
      <c r="C768" s="401"/>
      <c r="D768" s="401"/>
      <c r="E768" s="401"/>
      <c r="F768" s="401"/>
      <c r="G768" s="401"/>
      <c r="H768" s="401"/>
      <c r="I768" s="401"/>
      <c r="J768" s="401"/>
      <c r="K768" s="401"/>
      <c r="L768" s="401"/>
      <c r="M768" s="401"/>
      <c r="N768" s="401"/>
      <c r="O768" s="401"/>
      <c r="P768" s="401"/>
      <c r="Q768" s="401"/>
      <c r="R768" s="401"/>
      <c r="S768" s="401"/>
    </row>
    <row r="769" spans="1:19" s="396" customFormat="1" ht="15.75" customHeight="1">
      <c r="A769" s="401"/>
      <c r="B769" s="401"/>
      <c r="C769" s="401"/>
      <c r="D769" s="401"/>
      <c r="E769" s="401"/>
      <c r="F769" s="401"/>
      <c r="G769" s="401"/>
      <c r="H769" s="401"/>
      <c r="I769" s="401"/>
      <c r="J769" s="401"/>
      <c r="K769" s="401"/>
      <c r="L769" s="401"/>
      <c r="M769" s="401"/>
      <c r="N769" s="401"/>
      <c r="O769" s="401"/>
      <c r="P769" s="401"/>
      <c r="Q769" s="401"/>
      <c r="R769" s="401"/>
      <c r="S769" s="401"/>
    </row>
    <row r="770" spans="1:19" s="396" customFormat="1" ht="15.75" customHeight="1">
      <c r="A770" s="401"/>
      <c r="B770" s="401"/>
      <c r="C770" s="401"/>
      <c r="D770" s="401"/>
      <c r="E770" s="401"/>
      <c r="F770" s="401"/>
      <c r="G770" s="401"/>
      <c r="H770" s="401"/>
      <c r="I770" s="401"/>
      <c r="J770" s="401"/>
      <c r="K770" s="401"/>
      <c r="L770" s="401"/>
      <c r="M770" s="401"/>
      <c r="N770" s="401"/>
      <c r="O770" s="401"/>
      <c r="P770" s="401"/>
      <c r="Q770" s="401"/>
      <c r="R770" s="401"/>
      <c r="S770" s="401"/>
    </row>
    <row r="771" spans="1:19" s="396" customFormat="1" ht="15.75" customHeight="1">
      <c r="A771" s="401"/>
      <c r="B771" s="401"/>
      <c r="C771" s="401"/>
      <c r="D771" s="401"/>
      <c r="E771" s="401"/>
      <c r="F771" s="401"/>
      <c r="G771" s="401"/>
      <c r="H771" s="401"/>
      <c r="I771" s="401"/>
      <c r="J771" s="401"/>
      <c r="K771" s="401"/>
      <c r="L771" s="401"/>
      <c r="M771" s="401"/>
      <c r="N771" s="401"/>
      <c r="O771" s="401"/>
      <c r="P771" s="401"/>
      <c r="Q771" s="401"/>
      <c r="R771" s="401"/>
      <c r="S771" s="401"/>
    </row>
    <row r="772" spans="1:19" s="396" customFormat="1" ht="15.75" customHeight="1">
      <c r="A772" s="401"/>
      <c r="B772" s="401"/>
      <c r="C772" s="401"/>
      <c r="D772" s="401"/>
      <c r="E772" s="401"/>
      <c r="F772" s="401"/>
      <c r="G772" s="401"/>
      <c r="H772" s="401"/>
      <c r="I772" s="401"/>
      <c r="J772" s="401"/>
      <c r="K772" s="401"/>
      <c r="L772" s="401"/>
      <c r="M772" s="401"/>
      <c r="N772" s="401"/>
      <c r="O772" s="401"/>
      <c r="P772" s="401"/>
      <c r="Q772" s="401"/>
      <c r="R772" s="401"/>
      <c r="S772" s="401"/>
    </row>
    <row r="773" spans="1:19" s="396" customFormat="1" ht="15.75" customHeight="1">
      <c r="A773" s="401"/>
      <c r="B773" s="401"/>
      <c r="C773" s="401"/>
      <c r="D773" s="401"/>
      <c r="E773" s="401"/>
      <c r="F773" s="401"/>
      <c r="G773" s="401"/>
      <c r="H773" s="401"/>
      <c r="I773" s="401"/>
      <c r="J773" s="401"/>
      <c r="K773" s="401"/>
      <c r="L773" s="401"/>
      <c r="M773" s="401"/>
      <c r="N773" s="401"/>
      <c r="O773" s="401"/>
      <c r="P773" s="401"/>
      <c r="Q773" s="401"/>
      <c r="R773" s="401"/>
      <c r="S773" s="401"/>
    </row>
    <row r="774" spans="1:19" s="396" customFormat="1" ht="15.75" customHeight="1">
      <c r="A774" s="401"/>
      <c r="B774" s="401"/>
      <c r="C774" s="401"/>
      <c r="D774" s="401"/>
      <c r="E774" s="401"/>
      <c r="F774" s="401"/>
      <c r="G774" s="401"/>
      <c r="H774" s="401"/>
      <c r="I774" s="401"/>
      <c r="J774" s="401"/>
      <c r="K774" s="401"/>
      <c r="L774" s="401"/>
      <c r="M774" s="401"/>
      <c r="N774" s="401"/>
      <c r="O774" s="401"/>
      <c r="P774" s="401"/>
      <c r="Q774" s="401"/>
      <c r="R774" s="401"/>
      <c r="S774" s="401"/>
    </row>
    <row r="775" spans="1:19" s="396" customFormat="1" ht="15.75" customHeight="1">
      <c r="A775" s="401"/>
      <c r="B775" s="401"/>
      <c r="C775" s="401"/>
      <c r="D775" s="401"/>
      <c r="E775" s="401"/>
      <c r="F775" s="401"/>
      <c r="G775" s="401"/>
      <c r="H775" s="401"/>
      <c r="I775" s="401"/>
      <c r="J775" s="401"/>
      <c r="K775" s="401"/>
      <c r="L775" s="401"/>
      <c r="M775" s="401"/>
      <c r="N775" s="401"/>
      <c r="O775" s="401"/>
      <c r="P775" s="401"/>
      <c r="Q775" s="401"/>
      <c r="R775" s="401"/>
      <c r="S775" s="401"/>
    </row>
    <row r="776" spans="1:19" s="396" customFormat="1" ht="15.75" customHeight="1">
      <c r="A776" s="401"/>
      <c r="B776" s="401"/>
      <c r="C776" s="401"/>
      <c r="D776" s="401"/>
      <c r="E776" s="401"/>
      <c r="F776" s="401"/>
      <c r="G776" s="401"/>
      <c r="H776" s="401"/>
      <c r="I776" s="401"/>
      <c r="J776" s="401"/>
      <c r="K776" s="401"/>
      <c r="L776" s="401"/>
      <c r="M776" s="401"/>
      <c r="N776" s="401"/>
      <c r="O776" s="401"/>
      <c r="P776" s="401"/>
      <c r="Q776" s="401"/>
      <c r="R776" s="401"/>
      <c r="S776" s="401"/>
    </row>
    <row r="777" spans="1:19" s="396" customFormat="1" ht="15.75" customHeight="1">
      <c r="A777" s="401"/>
      <c r="B777" s="401"/>
      <c r="C777" s="401"/>
      <c r="D777" s="401"/>
      <c r="E777" s="401"/>
      <c r="F777" s="401"/>
      <c r="G777" s="401"/>
      <c r="H777" s="401"/>
      <c r="I777" s="401"/>
      <c r="J777" s="401"/>
      <c r="K777" s="401"/>
      <c r="L777" s="401"/>
      <c r="M777" s="401"/>
      <c r="N777" s="401"/>
      <c r="O777" s="401"/>
      <c r="P777" s="401"/>
      <c r="Q777" s="401"/>
      <c r="R777" s="401"/>
      <c r="S777" s="401"/>
    </row>
    <row r="778" spans="1:19" s="396" customFormat="1" ht="15.75" customHeight="1">
      <c r="A778" s="401"/>
      <c r="B778" s="401"/>
      <c r="C778" s="401"/>
      <c r="D778" s="401"/>
      <c r="E778" s="401"/>
      <c r="F778" s="401"/>
      <c r="G778" s="401"/>
      <c r="H778" s="401"/>
      <c r="I778" s="401"/>
      <c r="J778" s="401"/>
      <c r="K778" s="401"/>
      <c r="L778" s="401"/>
      <c r="M778" s="401"/>
      <c r="N778" s="401"/>
      <c r="O778" s="401"/>
      <c r="P778" s="401"/>
      <c r="Q778" s="401"/>
      <c r="R778" s="401"/>
      <c r="S778" s="401"/>
    </row>
    <row r="779" spans="1:19" s="396" customFormat="1" ht="15.75" customHeight="1">
      <c r="A779" s="401"/>
      <c r="B779" s="401"/>
      <c r="C779" s="401"/>
      <c r="D779" s="401"/>
      <c r="E779" s="401"/>
      <c r="F779" s="401"/>
      <c r="G779" s="401"/>
      <c r="H779" s="401"/>
      <c r="I779" s="401"/>
      <c r="J779" s="401"/>
      <c r="K779" s="401"/>
      <c r="L779" s="401"/>
      <c r="M779" s="401"/>
      <c r="N779" s="401"/>
      <c r="O779" s="401"/>
      <c r="P779" s="401"/>
      <c r="Q779" s="401"/>
      <c r="R779" s="401"/>
      <c r="S779" s="401"/>
    </row>
    <row r="780" spans="1:19" s="396" customFormat="1" ht="15.75" customHeight="1">
      <c r="A780" s="401"/>
      <c r="B780" s="401"/>
      <c r="C780" s="401"/>
      <c r="D780" s="401"/>
      <c r="E780" s="401"/>
      <c r="F780" s="401"/>
      <c r="G780" s="401"/>
      <c r="H780" s="401"/>
      <c r="I780" s="401"/>
      <c r="J780" s="401"/>
      <c r="K780" s="401"/>
      <c r="L780" s="401"/>
      <c r="M780" s="401"/>
      <c r="N780" s="401"/>
      <c r="O780" s="401"/>
      <c r="P780" s="401"/>
      <c r="Q780" s="401"/>
      <c r="R780" s="401"/>
      <c r="S780" s="401"/>
    </row>
    <row r="781" spans="1:19" s="396" customFormat="1" ht="15.75" customHeight="1">
      <c r="A781" s="401"/>
      <c r="B781" s="401"/>
      <c r="C781" s="401"/>
      <c r="D781" s="401"/>
      <c r="E781" s="401"/>
      <c r="F781" s="401"/>
      <c r="G781" s="401"/>
      <c r="H781" s="401"/>
      <c r="I781" s="401"/>
      <c r="J781" s="401"/>
      <c r="K781" s="401"/>
      <c r="L781" s="401"/>
      <c r="M781" s="401"/>
      <c r="N781" s="401"/>
      <c r="O781" s="401"/>
      <c r="P781" s="401"/>
      <c r="Q781" s="401"/>
      <c r="R781" s="401"/>
      <c r="S781" s="401"/>
    </row>
    <row r="782" spans="1:19" s="396" customFormat="1" ht="15.75" customHeight="1">
      <c r="A782" s="401"/>
      <c r="B782" s="401"/>
      <c r="C782" s="401"/>
      <c r="D782" s="401"/>
      <c r="E782" s="401"/>
      <c r="F782" s="401"/>
      <c r="G782" s="401"/>
      <c r="H782" s="401"/>
      <c r="I782" s="401"/>
      <c r="J782" s="401"/>
      <c r="K782" s="401"/>
      <c r="L782" s="401"/>
      <c r="M782" s="401"/>
      <c r="N782" s="401"/>
      <c r="O782" s="401"/>
      <c r="P782" s="401"/>
      <c r="Q782" s="401"/>
      <c r="R782" s="401"/>
      <c r="S782" s="401"/>
    </row>
    <row r="783" spans="1:19" s="396" customFormat="1" ht="15.75" customHeight="1">
      <c r="A783" s="401"/>
      <c r="B783" s="401"/>
      <c r="C783" s="401"/>
      <c r="D783" s="401"/>
      <c r="E783" s="401"/>
      <c r="F783" s="401"/>
      <c r="G783" s="401"/>
      <c r="H783" s="401"/>
      <c r="I783" s="401"/>
      <c r="J783" s="401"/>
      <c r="K783" s="401"/>
      <c r="L783" s="401"/>
      <c r="M783" s="401"/>
      <c r="N783" s="401"/>
      <c r="O783" s="401"/>
      <c r="P783" s="401"/>
      <c r="Q783" s="401"/>
      <c r="R783" s="401"/>
      <c r="S783" s="401"/>
    </row>
    <row r="784" spans="1:19" s="396" customFormat="1" ht="15.75" customHeight="1">
      <c r="A784" s="401"/>
      <c r="B784" s="401"/>
      <c r="C784" s="401"/>
      <c r="D784" s="401"/>
      <c r="E784" s="401"/>
      <c r="F784" s="401"/>
      <c r="G784" s="401"/>
      <c r="H784" s="401"/>
      <c r="I784" s="401"/>
      <c r="J784" s="401"/>
      <c r="K784" s="401"/>
      <c r="L784" s="401"/>
      <c r="M784" s="401"/>
      <c r="N784" s="401"/>
      <c r="O784" s="401"/>
      <c r="P784" s="401"/>
      <c r="Q784" s="401"/>
      <c r="R784" s="401"/>
      <c r="S784" s="401"/>
    </row>
    <row r="785" spans="1:19" s="396" customFormat="1" ht="15.75" customHeight="1">
      <c r="A785" s="401"/>
      <c r="B785" s="401"/>
      <c r="C785" s="401"/>
      <c r="D785" s="401"/>
      <c r="E785" s="401"/>
      <c r="F785" s="401"/>
      <c r="G785" s="401"/>
      <c r="H785" s="401"/>
      <c r="I785" s="401"/>
      <c r="J785" s="401"/>
      <c r="K785" s="401"/>
      <c r="L785" s="401"/>
      <c r="M785" s="401"/>
      <c r="N785" s="401"/>
      <c r="O785" s="401"/>
      <c r="P785" s="401"/>
      <c r="Q785" s="401"/>
      <c r="R785" s="401"/>
      <c r="S785" s="401"/>
    </row>
    <row r="786" spans="1:19" s="396" customFormat="1" ht="15.75" customHeight="1">
      <c r="A786" s="401"/>
      <c r="B786" s="401"/>
      <c r="C786" s="401"/>
      <c r="D786" s="401"/>
      <c r="E786" s="401"/>
      <c r="F786" s="401"/>
      <c r="G786" s="401"/>
      <c r="H786" s="401"/>
      <c r="I786" s="401"/>
      <c r="J786" s="401"/>
      <c r="K786" s="401"/>
      <c r="L786" s="401"/>
      <c r="M786" s="401"/>
      <c r="N786" s="401"/>
      <c r="O786" s="401"/>
      <c r="P786" s="401"/>
      <c r="Q786" s="401"/>
      <c r="R786" s="401"/>
      <c r="S786" s="401"/>
    </row>
    <row r="787" spans="1:19" s="396" customFormat="1" ht="15.75" customHeight="1">
      <c r="A787" s="401"/>
      <c r="B787" s="401"/>
      <c r="C787" s="401"/>
      <c r="D787" s="401"/>
      <c r="E787" s="401"/>
      <c r="F787" s="401"/>
      <c r="G787" s="401"/>
      <c r="H787" s="401"/>
      <c r="I787" s="401"/>
      <c r="J787" s="401"/>
      <c r="K787" s="401"/>
      <c r="L787" s="401"/>
      <c r="M787" s="401"/>
      <c r="N787" s="401"/>
      <c r="O787" s="401"/>
      <c r="P787" s="401"/>
      <c r="Q787" s="401"/>
      <c r="R787" s="401"/>
      <c r="S787" s="401"/>
    </row>
    <row r="788" spans="1:19" s="396" customFormat="1" ht="15.75" customHeight="1">
      <c r="A788" s="401"/>
      <c r="B788" s="401"/>
      <c r="C788" s="401"/>
      <c r="D788" s="401"/>
      <c r="E788" s="401"/>
      <c r="F788" s="401"/>
      <c r="G788" s="401"/>
      <c r="H788" s="401"/>
      <c r="I788" s="401"/>
      <c r="J788" s="401"/>
      <c r="K788" s="401"/>
      <c r="L788" s="401"/>
      <c r="M788" s="401"/>
      <c r="N788" s="401"/>
      <c r="O788" s="401"/>
      <c r="P788" s="401"/>
      <c r="Q788" s="401"/>
      <c r="R788" s="401"/>
      <c r="S788" s="401"/>
    </row>
    <row r="789" spans="1:19" s="396" customFormat="1" ht="15.75" customHeight="1">
      <c r="A789" s="401"/>
      <c r="B789" s="401"/>
      <c r="C789" s="401"/>
      <c r="D789" s="401"/>
      <c r="E789" s="401"/>
      <c r="F789" s="401"/>
      <c r="G789" s="401"/>
      <c r="H789" s="401"/>
      <c r="I789" s="401"/>
      <c r="J789" s="401"/>
      <c r="K789" s="401"/>
      <c r="L789" s="401"/>
      <c r="M789" s="401"/>
      <c r="N789" s="401"/>
      <c r="O789" s="401"/>
      <c r="P789" s="401"/>
      <c r="Q789" s="401"/>
      <c r="R789" s="401"/>
      <c r="S789" s="401"/>
    </row>
    <row r="790" spans="1:19" s="396" customFormat="1" ht="15.75" customHeight="1">
      <c r="A790" s="401"/>
      <c r="B790" s="401"/>
      <c r="C790" s="401"/>
      <c r="D790" s="401"/>
      <c r="E790" s="401"/>
      <c r="F790" s="401"/>
      <c r="G790" s="401"/>
      <c r="H790" s="401"/>
      <c r="I790" s="401"/>
      <c r="J790" s="401"/>
      <c r="K790" s="401"/>
      <c r="L790" s="401"/>
      <c r="M790" s="401"/>
      <c r="N790" s="401"/>
      <c r="O790" s="401"/>
      <c r="P790" s="401"/>
      <c r="Q790" s="401"/>
      <c r="R790" s="401"/>
      <c r="S790" s="401"/>
    </row>
    <row r="791" spans="1:19" s="396" customFormat="1" ht="15.75" customHeight="1">
      <c r="A791" s="401"/>
      <c r="B791" s="401"/>
      <c r="C791" s="401"/>
      <c r="D791" s="401"/>
      <c r="E791" s="401"/>
      <c r="F791" s="401"/>
      <c r="G791" s="401"/>
      <c r="H791" s="401"/>
      <c r="I791" s="401"/>
      <c r="J791" s="401"/>
      <c r="K791" s="401"/>
      <c r="L791" s="401"/>
      <c r="M791" s="401"/>
      <c r="N791" s="401"/>
      <c r="O791" s="401"/>
      <c r="P791" s="401"/>
      <c r="Q791" s="401"/>
      <c r="R791" s="401"/>
      <c r="S791" s="401"/>
    </row>
    <row r="792" spans="1:19" s="396" customFormat="1" ht="15.75" customHeight="1">
      <c r="A792" s="401"/>
      <c r="B792" s="401"/>
      <c r="C792" s="401"/>
      <c r="D792" s="401"/>
      <c r="E792" s="401"/>
      <c r="F792" s="401"/>
      <c r="G792" s="401"/>
      <c r="H792" s="401"/>
      <c r="I792" s="401"/>
      <c r="J792" s="401"/>
      <c r="K792" s="401"/>
      <c r="L792" s="401"/>
      <c r="M792" s="401"/>
      <c r="N792" s="401"/>
      <c r="O792" s="401"/>
      <c r="P792" s="401"/>
      <c r="Q792" s="401"/>
      <c r="R792" s="401"/>
      <c r="S792" s="401"/>
    </row>
    <row r="793" spans="1:19" s="396" customFormat="1" ht="15.75" customHeight="1">
      <c r="A793" s="401"/>
      <c r="B793" s="401"/>
      <c r="C793" s="401"/>
      <c r="D793" s="401"/>
      <c r="E793" s="401"/>
      <c r="F793" s="401"/>
      <c r="G793" s="401"/>
      <c r="H793" s="401"/>
      <c r="I793" s="401"/>
      <c r="J793" s="401"/>
      <c r="K793" s="401"/>
      <c r="L793" s="401"/>
      <c r="M793" s="401"/>
      <c r="N793" s="401"/>
      <c r="O793" s="401"/>
      <c r="P793" s="401"/>
      <c r="Q793" s="401"/>
      <c r="R793" s="401"/>
      <c r="S793" s="401"/>
    </row>
    <row r="794" spans="1:19" s="396" customFormat="1" ht="15.75" customHeight="1">
      <c r="A794" s="401"/>
      <c r="B794" s="401"/>
      <c r="C794" s="401"/>
      <c r="D794" s="401"/>
      <c r="E794" s="401"/>
      <c r="F794" s="401"/>
      <c r="G794" s="401"/>
      <c r="H794" s="401"/>
      <c r="I794" s="401"/>
      <c r="J794" s="401"/>
      <c r="K794" s="401"/>
      <c r="L794" s="401"/>
      <c r="M794" s="401"/>
      <c r="N794" s="401"/>
      <c r="O794" s="401"/>
      <c r="P794" s="401"/>
      <c r="Q794" s="401"/>
      <c r="R794" s="401"/>
      <c r="S794" s="401"/>
    </row>
    <row r="795" spans="1:19" s="396" customFormat="1" ht="15.75" customHeight="1">
      <c r="A795" s="401"/>
      <c r="B795" s="401"/>
      <c r="C795" s="401"/>
      <c r="D795" s="401"/>
      <c r="E795" s="401"/>
      <c r="F795" s="401"/>
      <c r="G795" s="401"/>
      <c r="H795" s="401"/>
      <c r="I795" s="401"/>
      <c r="J795" s="401"/>
      <c r="K795" s="401"/>
      <c r="L795" s="401"/>
      <c r="M795" s="401"/>
      <c r="N795" s="401"/>
      <c r="O795" s="401"/>
      <c r="P795" s="401"/>
      <c r="Q795" s="401"/>
      <c r="R795" s="401"/>
      <c r="S795" s="401"/>
    </row>
    <row r="796" spans="1:19" s="396" customFormat="1" ht="15.75" customHeight="1">
      <c r="A796" s="401"/>
      <c r="B796" s="401"/>
      <c r="C796" s="401"/>
      <c r="D796" s="401"/>
      <c r="E796" s="401"/>
      <c r="F796" s="401"/>
      <c r="G796" s="401"/>
      <c r="H796" s="401"/>
      <c r="I796" s="401"/>
      <c r="J796" s="401"/>
      <c r="K796" s="401"/>
      <c r="L796" s="401"/>
      <c r="M796" s="401"/>
      <c r="N796" s="401"/>
      <c r="O796" s="401"/>
      <c r="P796" s="401"/>
      <c r="Q796" s="401"/>
      <c r="R796" s="401"/>
      <c r="S796" s="401"/>
    </row>
    <row r="797" spans="1:19" s="396" customFormat="1" ht="15.75" customHeight="1">
      <c r="A797" s="401"/>
      <c r="B797" s="401"/>
      <c r="C797" s="401"/>
      <c r="D797" s="401"/>
      <c r="E797" s="401"/>
      <c r="F797" s="401"/>
      <c r="G797" s="401"/>
      <c r="H797" s="401"/>
      <c r="I797" s="401"/>
      <c r="J797" s="401"/>
      <c r="K797" s="401"/>
      <c r="L797" s="401"/>
      <c r="M797" s="401"/>
      <c r="N797" s="401"/>
      <c r="O797" s="401"/>
      <c r="P797" s="401"/>
      <c r="Q797" s="401"/>
      <c r="R797" s="401"/>
      <c r="S797" s="401"/>
    </row>
    <row r="798" spans="1:19" s="396" customFormat="1" ht="15.75" customHeight="1">
      <c r="A798" s="401"/>
      <c r="B798" s="401"/>
      <c r="C798" s="401"/>
      <c r="D798" s="401"/>
      <c r="E798" s="401"/>
      <c r="F798" s="401"/>
      <c r="G798" s="401"/>
      <c r="H798" s="401"/>
      <c r="I798" s="401"/>
      <c r="J798" s="401"/>
      <c r="K798" s="401"/>
      <c r="L798" s="401"/>
      <c r="M798" s="401"/>
      <c r="N798" s="401"/>
      <c r="O798" s="401"/>
      <c r="P798" s="401"/>
      <c r="Q798" s="401"/>
      <c r="R798" s="401"/>
      <c r="S798" s="401"/>
    </row>
    <row r="799" spans="1:19" s="396" customFormat="1" ht="15.75" customHeight="1">
      <c r="A799" s="401"/>
      <c r="B799" s="401"/>
      <c r="C799" s="401"/>
      <c r="D799" s="401"/>
      <c r="E799" s="401"/>
      <c r="F799" s="401"/>
      <c r="G799" s="401"/>
      <c r="H799" s="401"/>
      <c r="I799" s="401"/>
      <c r="J799" s="401"/>
      <c r="K799" s="401"/>
      <c r="L799" s="401"/>
      <c r="M799" s="401"/>
      <c r="N799" s="401"/>
      <c r="O799" s="401"/>
      <c r="P799" s="401"/>
      <c r="Q799" s="401"/>
      <c r="R799" s="401"/>
      <c r="S799" s="401"/>
    </row>
    <row r="800" spans="1:19" s="396" customFormat="1" ht="15.75" customHeight="1">
      <c r="A800" s="401"/>
      <c r="B800" s="401"/>
      <c r="C800" s="401"/>
      <c r="D800" s="401"/>
      <c r="E800" s="401"/>
      <c r="F800" s="401"/>
      <c r="G800" s="401"/>
      <c r="H800" s="401"/>
      <c r="I800" s="401"/>
      <c r="J800" s="401"/>
      <c r="K800" s="401"/>
      <c r="L800" s="401"/>
      <c r="M800" s="401"/>
      <c r="N800" s="401"/>
      <c r="O800" s="401"/>
      <c r="P800" s="401"/>
      <c r="Q800" s="401"/>
      <c r="R800" s="401"/>
      <c r="S800" s="401"/>
    </row>
    <row r="801" spans="1:19" s="396" customFormat="1" ht="15.75" customHeight="1">
      <c r="A801" s="401"/>
      <c r="B801" s="401"/>
      <c r="C801" s="401"/>
      <c r="D801" s="401"/>
      <c r="E801" s="401"/>
      <c r="F801" s="401"/>
      <c r="G801" s="401"/>
      <c r="H801" s="401"/>
      <c r="I801" s="401"/>
      <c r="J801" s="401"/>
      <c r="K801" s="401"/>
      <c r="L801" s="401"/>
      <c r="M801" s="401"/>
      <c r="N801" s="401"/>
      <c r="O801" s="401"/>
      <c r="P801" s="401"/>
      <c r="Q801" s="401"/>
      <c r="R801" s="401"/>
      <c r="S801" s="401"/>
    </row>
    <row r="802" spans="1:19" s="396" customFormat="1" ht="15.75" customHeight="1">
      <c r="A802" s="401"/>
      <c r="B802" s="401"/>
      <c r="C802" s="401"/>
      <c r="D802" s="401"/>
      <c r="E802" s="401"/>
      <c r="F802" s="401"/>
      <c r="G802" s="401"/>
      <c r="H802" s="401"/>
      <c r="I802" s="401"/>
      <c r="J802" s="401"/>
      <c r="K802" s="401"/>
      <c r="L802" s="401"/>
      <c r="M802" s="401"/>
      <c r="N802" s="401"/>
      <c r="O802" s="401"/>
      <c r="P802" s="401"/>
      <c r="Q802" s="401"/>
      <c r="R802" s="401"/>
      <c r="S802" s="401"/>
    </row>
    <row r="803" spans="1:19" s="396" customFormat="1" ht="15.75" customHeight="1">
      <c r="A803" s="401"/>
      <c r="B803" s="401"/>
      <c r="C803" s="401"/>
      <c r="D803" s="401"/>
      <c r="E803" s="401"/>
      <c r="F803" s="401"/>
      <c r="G803" s="401"/>
      <c r="H803" s="401"/>
      <c r="I803" s="401"/>
      <c r="J803" s="401"/>
      <c r="K803" s="401"/>
      <c r="L803" s="401"/>
      <c r="M803" s="401"/>
      <c r="N803" s="401"/>
      <c r="O803" s="401"/>
      <c r="P803" s="401"/>
      <c r="Q803" s="401"/>
      <c r="R803" s="401"/>
      <c r="S803" s="401"/>
    </row>
    <row r="804" spans="1:19" s="396" customFormat="1" ht="15.75" customHeight="1">
      <c r="A804" s="401"/>
      <c r="B804" s="401"/>
      <c r="C804" s="401"/>
      <c r="D804" s="401"/>
      <c r="E804" s="401"/>
      <c r="F804" s="401"/>
      <c r="G804" s="401"/>
      <c r="H804" s="401"/>
      <c r="I804" s="401"/>
      <c r="J804" s="401"/>
      <c r="K804" s="401"/>
      <c r="L804" s="401"/>
      <c r="M804" s="401"/>
      <c r="N804" s="401"/>
      <c r="O804" s="401"/>
      <c r="P804" s="401"/>
      <c r="Q804" s="401"/>
      <c r="R804" s="401"/>
      <c r="S804" s="401"/>
    </row>
    <row r="805" spans="1:19" s="396" customFormat="1" ht="15.75" customHeight="1">
      <c r="A805" s="401"/>
      <c r="B805" s="401"/>
      <c r="C805" s="401"/>
      <c r="D805" s="401"/>
      <c r="E805" s="401"/>
      <c r="F805" s="401"/>
      <c r="G805" s="401"/>
      <c r="H805" s="401"/>
      <c r="I805" s="401"/>
      <c r="J805" s="401"/>
      <c r="K805" s="401"/>
      <c r="L805" s="401"/>
      <c r="M805" s="401"/>
      <c r="N805" s="401"/>
      <c r="O805" s="401"/>
      <c r="P805" s="401"/>
      <c r="Q805" s="401"/>
      <c r="R805" s="401"/>
      <c r="S805" s="401"/>
    </row>
    <row r="806" spans="1:19" s="396" customFormat="1" ht="15.75" customHeight="1">
      <c r="A806" s="401"/>
      <c r="B806" s="401"/>
      <c r="C806" s="401"/>
      <c r="D806" s="401"/>
      <c r="E806" s="401"/>
      <c r="F806" s="401"/>
      <c r="G806" s="401"/>
      <c r="H806" s="401"/>
      <c r="I806" s="401"/>
      <c r="J806" s="401"/>
      <c r="K806" s="401"/>
      <c r="L806" s="401"/>
      <c r="M806" s="401"/>
      <c r="N806" s="401"/>
      <c r="O806" s="401"/>
      <c r="P806" s="401"/>
      <c r="Q806" s="401"/>
      <c r="R806" s="401"/>
      <c r="S806" s="401"/>
    </row>
    <row r="807" spans="1:19" s="396" customFormat="1" ht="15.75" customHeight="1">
      <c r="A807" s="401"/>
      <c r="B807" s="401"/>
      <c r="C807" s="401"/>
      <c r="D807" s="401"/>
      <c r="E807" s="401"/>
      <c r="F807" s="401"/>
      <c r="G807" s="401"/>
      <c r="H807" s="401"/>
      <c r="I807" s="401"/>
      <c r="J807" s="401"/>
      <c r="K807" s="401"/>
      <c r="L807" s="401"/>
      <c r="M807" s="401"/>
      <c r="N807" s="401"/>
      <c r="O807" s="401"/>
      <c r="P807" s="401"/>
      <c r="Q807" s="401"/>
      <c r="R807" s="401"/>
      <c r="S807" s="401"/>
    </row>
    <row r="808" spans="1:19" s="396" customFormat="1" ht="15.75" customHeight="1">
      <c r="A808" s="401"/>
      <c r="B808" s="401"/>
      <c r="C808" s="401"/>
      <c r="D808" s="401"/>
      <c r="E808" s="401"/>
      <c r="F808" s="401"/>
      <c r="G808" s="401"/>
      <c r="H808" s="401"/>
      <c r="I808" s="401"/>
      <c r="J808" s="401"/>
      <c r="K808" s="401"/>
      <c r="L808" s="401"/>
      <c r="M808" s="401"/>
      <c r="N808" s="401"/>
      <c r="O808" s="401"/>
      <c r="P808" s="401"/>
      <c r="Q808" s="401"/>
      <c r="R808" s="401"/>
      <c r="S808" s="401"/>
    </row>
    <row r="809" spans="1:19" s="396" customFormat="1" ht="15.75" customHeight="1">
      <c r="A809" s="401"/>
      <c r="B809" s="401"/>
      <c r="C809" s="401"/>
      <c r="D809" s="401"/>
      <c r="E809" s="401"/>
      <c r="F809" s="401"/>
      <c r="G809" s="401"/>
      <c r="H809" s="401"/>
      <c r="I809" s="401"/>
      <c r="J809" s="401"/>
      <c r="K809" s="401"/>
      <c r="L809" s="401"/>
      <c r="M809" s="401"/>
      <c r="N809" s="401"/>
      <c r="O809" s="401"/>
      <c r="P809" s="401"/>
      <c r="Q809" s="401"/>
      <c r="R809" s="401"/>
      <c r="S809" s="401"/>
    </row>
    <row r="810" spans="1:19" s="396" customFormat="1" ht="15.75" customHeight="1">
      <c r="A810" s="401"/>
      <c r="B810" s="401"/>
      <c r="C810" s="401"/>
      <c r="D810" s="401"/>
      <c r="E810" s="401"/>
      <c r="F810" s="401"/>
      <c r="G810" s="401"/>
      <c r="H810" s="401"/>
      <c r="I810" s="401"/>
      <c r="J810" s="401"/>
      <c r="K810" s="401"/>
      <c r="L810" s="401"/>
      <c r="M810" s="401"/>
      <c r="N810" s="401"/>
      <c r="O810" s="401"/>
      <c r="P810" s="401"/>
      <c r="Q810" s="401"/>
      <c r="R810" s="401"/>
      <c r="S810" s="401"/>
    </row>
    <row r="811" spans="1:19" s="396" customFormat="1" ht="15.75" customHeight="1">
      <c r="A811" s="401"/>
      <c r="B811" s="401"/>
      <c r="C811" s="401"/>
      <c r="D811" s="401"/>
      <c r="E811" s="401"/>
      <c r="F811" s="401"/>
      <c r="G811" s="401"/>
      <c r="H811" s="401"/>
      <c r="I811" s="401"/>
      <c r="J811" s="401"/>
      <c r="K811" s="401"/>
      <c r="L811" s="401"/>
      <c r="M811" s="401"/>
      <c r="N811" s="401"/>
      <c r="O811" s="401"/>
      <c r="P811" s="401"/>
      <c r="Q811" s="401"/>
      <c r="R811" s="401"/>
      <c r="S811" s="401"/>
    </row>
    <row r="812" spans="1:19" s="396" customFormat="1" ht="15.75" customHeight="1">
      <c r="A812" s="401"/>
      <c r="B812" s="401"/>
      <c r="C812" s="401"/>
      <c r="D812" s="401"/>
      <c r="E812" s="401"/>
      <c r="F812" s="401"/>
      <c r="G812" s="401"/>
      <c r="H812" s="401"/>
      <c r="I812" s="401"/>
      <c r="J812" s="401"/>
      <c r="K812" s="401"/>
      <c r="L812" s="401"/>
      <c r="M812" s="401"/>
      <c r="N812" s="401"/>
      <c r="O812" s="401"/>
      <c r="P812" s="401"/>
      <c r="Q812" s="401"/>
      <c r="R812" s="401"/>
      <c r="S812" s="401"/>
    </row>
    <row r="813" spans="1:19" s="396" customFormat="1" ht="15.75" customHeight="1">
      <c r="A813" s="401"/>
      <c r="B813" s="401"/>
      <c r="C813" s="401"/>
      <c r="D813" s="401"/>
      <c r="E813" s="401"/>
      <c r="F813" s="401"/>
      <c r="G813" s="401"/>
      <c r="H813" s="401"/>
      <c r="I813" s="401"/>
      <c r="J813" s="401"/>
      <c r="K813" s="401"/>
      <c r="L813" s="401"/>
      <c r="M813" s="401"/>
      <c r="N813" s="401"/>
      <c r="O813" s="401"/>
      <c r="P813" s="401"/>
      <c r="Q813" s="401"/>
      <c r="R813" s="401"/>
      <c r="S813" s="401"/>
    </row>
    <row r="814" spans="1:19" s="396" customFormat="1" ht="15.75" customHeight="1">
      <c r="A814" s="401"/>
      <c r="B814" s="401"/>
      <c r="C814" s="401"/>
      <c r="D814" s="401"/>
      <c r="E814" s="401"/>
      <c r="F814" s="401"/>
      <c r="G814" s="401"/>
      <c r="H814" s="401"/>
      <c r="I814" s="401"/>
      <c r="J814" s="401"/>
      <c r="K814" s="401"/>
      <c r="L814" s="401"/>
      <c r="M814" s="401"/>
      <c r="N814" s="401"/>
      <c r="O814" s="401"/>
      <c r="P814" s="401"/>
      <c r="Q814" s="401"/>
      <c r="R814" s="401"/>
      <c r="S814" s="401"/>
    </row>
    <row r="815" spans="1:19" s="396" customFormat="1" ht="15.75" customHeight="1">
      <c r="A815" s="401"/>
      <c r="B815" s="401"/>
      <c r="C815" s="401"/>
      <c r="D815" s="401"/>
      <c r="E815" s="401"/>
      <c r="F815" s="401"/>
      <c r="G815" s="401"/>
      <c r="H815" s="401"/>
      <c r="I815" s="401"/>
      <c r="J815" s="401"/>
      <c r="K815" s="401"/>
      <c r="L815" s="401"/>
      <c r="M815" s="401"/>
      <c r="N815" s="401"/>
      <c r="O815" s="401"/>
      <c r="P815" s="401"/>
      <c r="Q815" s="401"/>
      <c r="R815" s="401"/>
      <c r="S815" s="401"/>
    </row>
    <row r="816" spans="1:19" s="396" customFormat="1" ht="15.75" customHeight="1">
      <c r="A816" s="401"/>
      <c r="B816" s="401"/>
      <c r="C816" s="401"/>
      <c r="D816" s="401"/>
      <c r="E816" s="401"/>
      <c r="F816" s="401"/>
      <c r="G816" s="401"/>
      <c r="H816" s="401"/>
      <c r="I816" s="401"/>
      <c r="J816" s="401"/>
      <c r="K816" s="401"/>
      <c r="L816" s="401"/>
      <c r="M816" s="401"/>
      <c r="N816" s="401"/>
      <c r="O816" s="401"/>
      <c r="P816" s="401"/>
      <c r="Q816" s="401"/>
      <c r="R816" s="401"/>
      <c r="S816" s="401"/>
    </row>
    <row r="817" spans="1:19" s="396" customFormat="1" ht="15.75" customHeight="1">
      <c r="A817" s="401"/>
      <c r="B817" s="401"/>
      <c r="C817" s="401"/>
      <c r="D817" s="401"/>
      <c r="E817" s="401"/>
      <c r="F817" s="401"/>
      <c r="G817" s="401"/>
      <c r="H817" s="401"/>
      <c r="I817" s="401"/>
      <c r="J817" s="401"/>
      <c r="K817" s="401"/>
      <c r="L817" s="401"/>
      <c r="M817" s="401"/>
      <c r="N817" s="401"/>
      <c r="O817" s="401"/>
      <c r="P817" s="401"/>
      <c r="Q817" s="401"/>
      <c r="R817" s="401"/>
      <c r="S817" s="401"/>
    </row>
    <row r="818" spans="1:19" s="396" customFormat="1" ht="15.75" customHeight="1">
      <c r="A818" s="401"/>
      <c r="B818" s="401"/>
      <c r="C818" s="401"/>
      <c r="D818" s="401"/>
      <c r="E818" s="401"/>
      <c r="F818" s="401"/>
      <c r="G818" s="401"/>
      <c r="H818" s="401"/>
      <c r="I818" s="401"/>
      <c r="J818" s="401"/>
      <c r="K818" s="401"/>
      <c r="L818" s="401"/>
      <c r="M818" s="401"/>
      <c r="N818" s="401"/>
      <c r="O818" s="401"/>
      <c r="P818" s="401"/>
      <c r="Q818" s="401"/>
      <c r="R818" s="401"/>
      <c r="S818" s="401"/>
    </row>
    <row r="819" spans="1:19" s="396" customFormat="1" ht="15.75" customHeight="1">
      <c r="A819" s="401"/>
      <c r="B819" s="401"/>
      <c r="C819" s="401"/>
      <c r="D819" s="401"/>
      <c r="E819" s="401"/>
      <c r="F819" s="401"/>
      <c r="G819" s="401"/>
      <c r="H819" s="401"/>
      <c r="I819" s="401"/>
      <c r="J819" s="401"/>
      <c r="K819" s="401"/>
      <c r="L819" s="401"/>
      <c r="M819" s="401"/>
      <c r="N819" s="401"/>
      <c r="O819" s="401"/>
      <c r="P819" s="401"/>
      <c r="Q819" s="401"/>
      <c r="R819" s="401"/>
      <c r="S819" s="401"/>
    </row>
    <row r="820" spans="1:19" s="396" customFormat="1" ht="15.75" customHeight="1">
      <c r="A820" s="401"/>
      <c r="B820" s="401"/>
      <c r="C820" s="401"/>
      <c r="D820" s="401"/>
      <c r="E820" s="401"/>
      <c r="F820" s="401"/>
      <c r="G820" s="401"/>
      <c r="H820" s="401"/>
      <c r="I820" s="401"/>
      <c r="J820" s="401"/>
      <c r="K820" s="401"/>
      <c r="L820" s="401"/>
      <c r="M820" s="401"/>
      <c r="N820" s="401"/>
      <c r="O820" s="401"/>
      <c r="P820" s="401"/>
      <c r="Q820" s="401"/>
      <c r="R820" s="401"/>
      <c r="S820" s="401"/>
    </row>
    <row r="821" spans="1:19" s="396" customFormat="1" ht="15.75" customHeight="1">
      <c r="A821" s="401"/>
      <c r="B821" s="401"/>
      <c r="C821" s="401"/>
      <c r="D821" s="401"/>
      <c r="E821" s="401"/>
      <c r="F821" s="401"/>
      <c r="G821" s="401"/>
      <c r="H821" s="401"/>
      <c r="I821" s="401"/>
      <c r="J821" s="401"/>
      <c r="K821" s="401"/>
      <c r="L821" s="401"/>
      <c r="M821" s="401"/>
      <c r="N821" s="401"/>
      <c r="O821" s="401"/>
      <c r="P821" s="401"/>
      <c r="Q821" s="401"/>
      <c r="R821" s="401"/>
      <c r="S821" s="401"/>
    </row>
    <row r="822" spans="1:19" s="396" customFormat="1" ht="15.75" customHeight="1">
      <c r="A822" s="401"/>
      <c r="B822" s="401"/>
      <c r="C822" s="401"/>
      <c r="D822" s="401"/>
      <c r="E822" s="401"/>
      <c r="F822" s="401"/>
      <c r="G822" s="401"/>
      <c r="H822" s="401"/>
      <c r="I822" s="401"/>
      <c r="J822" s="401"/>
      <c r="K822" s="401"/>
      <c r="L822" s="401"/>
      <c r="M822" s="401"/>
      <c r="N822" s="401"/>
      <c r="O822" s="401"/>
      <c r="P822" s="401"/>
      <c r="Q822" s="401"/>
      <c r="R822" s="401"/>
      <c r="S822" s="401"/>
    </row>
    <row r="823" spans="1:19" s="396" customFormat="1" ht="15.75" customHeight="1">
      <c r="A823" s="401"/>
      <c r="B823" s="401"/>
      <c r="C823" s="401"/>
      <c r="D823" s="401"/>
      <c r="E823" s="401"/>
      <c r="F823" s="401"/>
      <c r="G823" s="401"/>
      <c r="H823" s="401"/>
      <c r="I823" s="401"/>
      <c r="J823" s="401"/>
      <c r="K823" s="401"/>
      <c r="L823" s="401"/>
      <c r="M823" s="401"/>
      <c r="N823" s="401"/>
      <c r="O823" s="401"/>
      <c r="P823" s="401"/>
      <c r="Q823" s="401"/>
      <c r="R823" s="401"/>
      <c r="S823" s="401"/>
    </row>
    <row r="824" spans="1:19" s="396" customFormat="1" ht="15.75" customHeight="1">
      <c r="A824" s="401"/>
      <c r="B824" s="401"/>
      <c r="C824" s="401"/>
      <c r="D824" s="401"/>
      <c r="E824" s="401"/>
      <c r="F824" s="401"/>
      <c r="G824" s="401"/>
      <c r="H824" s="401"/>
      <c r="I824" s="401"/>
      <c r="J824" s="401"/>
      <c r="K824" s="401"/>
      <c r="L824" s="401"/>
      <c r="M824" s="401"/>
      <c r="N824" s="401"/>
      <c r="O824" s="401"/>
      <c r="P824" s="401"/>
      <c r="Q824" s="401"/>
      <c r="R824" s="401"/>
      <c r="S824" s="401"/>
    </row>
    <row r="825" spans="1:19" s="396" customFormat="1" ht="15.75" customHeight="1">
      <c r="A825" s="401"/>
      <c r="B825" s="401"/>
      <c r="C825" s="401"/>
      <c r="D825" s="401"/>
      <c r="E825" s="401"/>
      <c r="F825" s="401"/>
      <c r="G825" s="401"/>
      <c r="H825" s="401"/>
      <c r="I825" s="401"/>
      <c r="J825" s="401"/>
      <c r="K825" s="401"/>
      <c r="L825" s="401"/>
      <c r="M825" s="401"/>
      <c r="N825" s="401"/>
      <c r="O825" s="401"/>
      <c r="P825" s="401"/>
      <c r="Q825" s="401"/>
      <c r="R825" s="401"/>
      <c r="S825" s="401"/>
    </row>
    <row r="826" spans="1:19" s="396" customFormat="1" ht="15.75" customHeight="1">
      <c r="A826" s="401"/>
      <c r="B826" s="401"/>
      <c r="C826" s="401"/>
      <c r="D826" s="401"/>
      <c r="E826" s="401"/>
      <c r="F826" s="401"/>
      <c r="G826" s="401"/>
      <c r="H826" s="401"/>
      <c r="I826" s="401"/>
      <c r="J826" s="401"/>
      <c r="K826" s="401"/>
      <c r="L826" s="401"/>
      <c r="M826" s="401"/>
      <c r="N826" s="401"/>
      <c r="O826" s="401"/>
      <c r="P826" s="401"/>
      <c r="Q826" s="401"/>
      <c r="R826" s="401"/>
      <c r="S826" s="401"/>
    </row>
    <row r="827" spans="1:19" s="396" customFormat="1" ht="15.75" customHeight="1">
      <c r="A827" s="401"/>
      <c r="B827" s="401"/>
      <c r="C827" s="401"/>
      <c r="D827" s="401"/>
      <c r="E827" s="401"/>
      <c r="F827" s="401"/>
      <c r="G827" s="401"/>
      <c r="H827" s="401"/>
      <c r="I827" s="401"/>
      <c r="J827" s="401"/>
      <c r="K827" s="401"/>
      <c r="L827" s="401"/>
      <c r="M827" s="401"/>
      <c r="N827" s="401"/>
      <c r="O827" s="401"/>
      <c r="P827" s="401"/>
      <c r="Q827" s="401"/>
      <c r="R827" s="401"/>
      <c r="S827" s="401"/>
    </row>
    <row r="828" spans="1:19" s="396" customFormat="1" ht="15.75" customHeight="1">
      <c r="A828" s="401"/>
      <c r="B828" s="401"/>
      <c r="C828" s="401"/>
      <c r="D828" s="401"/>
      <c r="E828" s="401"/>
      <c r="F828" s="401"/>
      <c r="G828" s="401"/>
      <c r="H828" s="401"/>
      <c r="I828" s="401"/>
      <c r="J828" s="401"/>
      <c r="K828" s="401"/>
      <c r="L828" s="401"/>
      <c r="M828" s="401"/>
      <c r="N828" s="401"/>
      <c r="O828" s="401"/>
      <c r="P828" s="401"/>
      <c r="Q828" s="401"/>
      <c r="R828" s="401"/>
      <c r="S828" s="401"/>
    </row>
    <row r="829" spans="1:19" s="396" customFormat="1" ht="15.75" customHeight="1">
      <c r="A829" s="401"/>
      <c r="B829" s="401"/>
      <c r="C829" s="401"/>
      <c r="D829" s="401"/>
      <c r="E829" s="401"/>
      <c r="F829" s="401"/>
      <c r="G829" s="401"/>
      <c r="H829" s="401"/>
      <c r="I829" s="401"/>
      <c r="J829" s="401"/>
      <c r="K829" s="401"/>
      <c r="L829" s="401"/>
      <c r="M829" s="401"/>
      <c r="N829" s="401"/>
      <c r="O829" s="401"/>
      <c r="P829" s="401"/>
      <c r="Q829" s="401"/>
      <c r="R829" s="401"/>
      <c r="S829" s="401"/>
    </row>
    <row r="830" spans="1:19" s="396" customFormat="1" ht="15.75" customHeight="1">
      <c r="A830" s="401"/>
      <c r="B830" s="401"/>
      <c r="C830" s="401"/>
      <c r="D830" s="401"/>
      <c r="E830" s="401"/>
      <c r="F830" s="401"/>
      <c r="G830" s="401"/>
      <c r="H830" s="401"/>
      <c r="I830" s="401"/>
      <c r="J830" s="401"/>
      <c r="K830" s="401"/>
      <c r="L830" s="401"/>
      <c r="M830" s="401"/>
      <c r="N830" s="401"/>
      <c r="O830" s="401"/>
      <c r="P830" s="401"/>
      <c r="Q830" s="401"/>
      <c r="R830" s="401"/>
      <c r="S830" s="401"/>
    </row>
    <row r="831" spans="1:19" s="396" customFormat="1" ht="15.75" customHeight="1">
      <c r="A831" s="401"/>
      <c r="B831" s="401"/>
      <c r="C831" s="401"/>
      <c r="D831" s="401"/>
      <c r="E831" s="401"/>
      <c r="F831" s="401"/>
      <c r="G831" s="401"/>
      <c r="H831" s="401"/>
      <c r="I831" s="401"/>
      <c r="J831" s="401"/>
      <c r="K831" s="401"/>
      <c r="L831" s="401"/>
      <c r="M831" s="401"/>
      <c r="N831" s="401"/>
      <c r="O831" s="401"/>
      <c r="P831" s="401"/>
      <c r="Q831" s="401"/>
      <c r="R831" s="401"/>
      <c r="S831" s="401"/>
    </row>
    <row r="832" spans="1:19" s="396" customFormat="1" ht="15.75" customHeight="1">
      <c r="A832" s="401"/>
      <c r="B832" s="401"/>
      <c r="C832" s="401"/>
      <c r="D832" s="401"/>
      <c r="E832" s="401"/>
      <c r="F832" s="401"/>
      <c r="G832" s="401"/>
      <c r="H832" s="401"/>
      <c r="I832" s="401"/>
      <c r="J832" s="401"/>
      <c r="K832" s="401"/>
      <c r="L832" s="401"/>
      <c r="M832" s="401"/>
      <c r="N832" s="401"/>
      <c r="O832" s="401"/>
      <c r="P832" s="401"/>
      <c r="Q832" s="401"/>
      <c r="R832" s="401"/>
      <c r="S832" s="401"/>
    </row>
    <row r="833" spans="1:19" s="396" customFormat="1" ht="15.75" customHeight="1">
      <c r="A833" s="401"/>
      <c r="B833" s="401"/>
      <c r="C833" s="401"/>
      <c r="D833" s="401"/>
      <c r="E833" s="401"/>
      <c r="F833" s="401"/>
      <c r="G833" s="401"/>
      <c r="H833" s="401"/>
      <c r="I833" s="401"/>
      <c r="J833" s="401"/>
      <c r="K833" s="401"/>
      <c r="L833" s="401"/>
      <c r="M833" s="401"/>
      <c r="N833" s="401"/>
      <c r="O833" s="401"/>
      <c r="P833" s="401"/>
      <c r="Q833" s="401"/>
      <c r="R833" s="401"/>
      <c r="S833" s="401"/>
    </row>
    <row r="834" spans="1:19" s="396" customFormat="1" ht="15.75" customHeight="1">
      <c r="A834" s="401"/>
      <c r="B834" s="401"/>
      <c r="C834" s="401"/>
      <c r="D834" s="401"/>
      <c r="E834" s="401"/>
      <c r="F834" s="401"/>
      <c r="G834" s="401"/>
      <c r="H834" s="401"/>
      <c r="I834" s="401"/>
      <c r="J834" s="401"/>
      <c r="K834" s="401"/>
      <c r="L834" s="401"/>
      <c r="M834" s="401"/>
      <c r="N834" s="401"/>
      <c r="O834" s="401"/>
      <c r="P834" s="401"/>
      <c r="Q834" s="401"/>
      <c r="R834" s="401"/>
      <c r="S834" s="401"/>
    </row>
    <row r="835" spans="1:19" s="396" customFormat="1" ht="15.75" customHeight="1">
      <c r="A835" s="401"/>
      <c r="B835" s="401"/>
      <c r="C835" s="401"/>
      <c r="D835" s="401"/>
      <c r="E835" s="401"/>
      <c r="F835" s="401"/>
      <c r="G835" s="401"/>
      <c r="H835" s="401"/>
      <c r="I835" s="401"/>
      <c r="J835" s="401"/>
      <c r="K835" s="401"/>
      <c r="L835" s="401"/>
      <c r="M835" s="401"/>
      <c r="N835" s="401"/>
      <c r="O835" s="401"/>
      <c r="P835" s="401"/>
      <c r="Q835" s="401"/>
      <c r="R835" s="401"/>
      <c r="S835" s="401"/>
    </row>
    <row r="836" spans="1:19" s="396" customFormat="1" ht="15.75" customHeight="1">
      <c r="A836" s="401"/>
      <c r="B836" s="401"/>
      <c r="C836" s="401"/>
      <c r="D836" s="401"/>
      <c r="E836" s="401"/>
      <c r="F836" s="401"/>
      <c r="G836" s="401"/>
      <c r="H836" s="401"/>
      <c r="I836" s="401"/>
      <c r="J836" s="401"/>
      <c r="K836" s="401"/>
      <c r="L836" s="401"/>
      <c r="M836" s="401"/>
      <c r="N836" s="401"/>
      <c r="O836" s="401"/>
      <c r="P836" s="401"/>
      <c r="Q836" s="401"/>
      <c r="R836" s="401"/>
      <c r="S836" s="401"/>
    </row>
    <row r="837" spans="1:19" s="396" customFormat="1" ht="15.75" customHeight="1">
      <c r="A837" s="401"/>
      <c r="B837" s="401"/>
      <c r="C837" s="401"/>
      <c r="D837" s="401"/>
      <c r="E837" s="401"/>
      <c r="F837" s="401"/>
      <c r="G837" s="401"/>
      <c r="H837" s="401"/>
      <c r="I837" s="401"/>
      <c r="J837" s="401"/>
      <c r="K837" s="401"/>
      <c r="L837" s="401"/>
      <c r="M837" s="401"/>
      <c r="N837" s="401"/>
      <c r="O837" s="401"/>
      <c r="P837" s="401"/>
      <c r="Q837" s="401"/>
      <c r="R837" s="401"/>
      <c r="S837" s="401"/>
    </row>
    <row r="838" spans="1:19" s="396" customFormat="1" ht="15.75" customHeight="1">
      <c r="A838" s="401"/>
      <c r="B838" s="401"/>
      <c r="C838" s="401"/>
      <c r="D838" s="401"/>
      <c r="E838" s="401"/>
      <c r="F838" s="401"/>
      <c r="G838" s="401"/>
      <c r="H838" s="401"/>
      <c r="I838" s="401"/>
      <c r="J838" s="401"/>
      <c r="K838" s="401"/>
      <c r="L838" s="401"/>
      <c r="M838" s="401"/>
      <c r="N838" s="401"/>
      <c r="O838" s="401"/>
      <c r="P838" s="401"/>
      <c r="Q838" s="401"/>
      <c r="R838" s="401"/>
      <c r="S838" s="401"/>
    </row>
    <row r="839" spans="1:19" s="396" customFormat="1" ht="15.75" customHeight="1">
      <c r="A839" s="401"/>
      <c r="B839" s="401"/>
      <c r="C839" s="401"/>
      <c r="D839" s="401"/>
      <c r="E839" s="401"/>
      <c r="F839" s="401"/>
      <c r="G839" s="401"/>
      <c r="H839" s="401"/>
      <c r="I839" s="401"/>
      <c r="J839" s="401"/>
      <c r="K839" s="401"/>
      <c r="L839" s="401"/>
      <c r="M839" s="401"/>
      <c r="N839" s="401"/>
      <c r="O839" s="401"/>
      <c r="P839" s="401"/>
      <c r="Q839" s="401"/>
      <c r="R839" s="401"/>
      <c r="S839" s="401"/>
    </row>
    <row r="840" spans="1:19" s="396" customFormat="1" ht="15.75" customHeight="1">
      <c r="A840" s="401"/>
      <c r="B840" s="401"/>
      <c r="C840" s="401"/>
      <c r="D840" s="401"/>
      <c r="E840" s="401"/>
      <c r="F840" s="401"/>
      <c r="G840" s="401"/>
      <c r="H840" s="401"/>
      <c r="I840" s="401"/>
      <c r="J840" s="401"/>
      <c r="K840" s="401"/>
      <c r="L840" s="401"/>
      <c r="M840" s="401"/>
      <c r="N840" s="401"/>
      <c r="O840" s="401"/>
      <c r="P840" s="401"/>
      <c r="Q840" s="401"/>
      <c r="R840" s="401"/>
      <c r="S840" s="401"/>
    </row>
    <row r="841" spans="1:19" s="396" customFormat="1" ht="15.75" customHeight="1">
      <c r="A841" s="401"/>
      <c r="B841" s="401"/>
      <c r="C841" s="401"/>
      <c r="D841" s="401"/>
      <c r="E841" s="401"/>
      <c r="F841" s="401"/>
      <c r="G841" s="401"/>
      <c r="H841" s="401"/>
      <c r="I841" s="401"/>
      <c r="J841" s="401"/>
      <c r="K841" s="401"/>
      <c r="L841" s="401"/>
      <c r="M841" s="401"/>
      <c r="N841" s="401"/>
      <c r="O841" s="401"/>
      <c r="P841" s="401"/>
      <c r="Q841" s="401"/>
      <c r="R841" s="401"/>
      <c r="S841" s="401"/>
    </row>
    <row r="842" spans="1:19" s="396" customFormat="1" ht="15.75" customHeight="1">
      <c r="A842" s="401"/>
      <c r="B842" s="401"/>
      <c r="C842" s="401"/>
      <c r="D842" s="401"/>
      <c r="E842" s="401"/>
      <c r="F842" s="401"/>
      <c r="G842" s="401"/>
      <c r="H842" s="401"/>
      <c r="I842" s="401"/>
      <c r="J842" s="401"/>
      <c r="K842" s="401"/>
      <c r="L842" s="401"/>
      <c r="M842" s="401"/>
      <c r="N842" s="401"/>
      <c r="O842" s="401"/>
      <c r="P842" s="401"/>
      <c r="Q842" s="401"/>
      <c r="R842" s="401"/>
      <c r="S842" s="401"/>
    </row>
    <row r="843" spans="1:19" s="396" customFormat="1" ht="15.75" customHeight="1">
      <c r="A843" s="401"/>
      <c r="B843" s="401"/>
      <c r="C843" s="401"/>
      <c r="D843" s="401"/>
      <c r="E843" s="401"/>
      <c r="F843" s="401"/>
      <c r="G843" s="401"/>
      <c r="H843" s="401"/>
      <c r="I843" s="401"/>
      <c r="J843" s="401"/>
      <c r="K843" s="401"/>
      <c r="L843" s="401"/>
      <c r="M843" s="401"/>
      <c r="N843" s="401"/>
      <c r="O843" s="401"/>
      <c r="P843" s="401"/>
      <c r="Q843" s="401"/>
      <c r="R843" s="401"/>
      <c r="S843" s="401"/>
    </row>
    <row r="844" spans="1:19" s="396" customFormat="1" ht="15.75" customHeight="1">
      <c r="A844" s="401"/>
      <c r="B844" s="401"/>
      <c r="C844" s="401"/>
      <c r="D844" s="401"/>
      <c r="E844" s="401"/>
      <c r="F844" s="401"/>
      <c r="G844" s="401"/>
      <c r="H844" s="401"/>
      <c r="I844" s="401"/>
      <c r="J844" s="401"/>
      <c r="K844" s="401"/>
      <c r="L844" s="401"/>
      <c r="M844" s="401"/>
      <c r="N844" s="401"/>
      <c r="O844" s="401"/>
      <c r="P844" s="401"/>
      <c r="Q844" s="401"/>
      <c r="R844" s="401"/>
      <c r="S844" s="401"/>
    </row>
    <row r="845" spans="1:19" s="396" customFormat="1" ht="15.75" customHeight="1">
      <c r="A845" s="401"/>
      <c r="B845" s="401"/>
      <c r="C845" s="401"/>
      <c r="D845" s="401"/>
      <c r="E845" s="401"/>
      <c r="F845" s="401"/>
      <c r="G845" s="401"/>
      <c r="H845" s="401"/>
      <c r="I845" s="401"/>
      <c r="J845" s="401"/>
      <c r="K845" s="401"/>
      <c r="L845" s="401"/>
      <c r="M845" s="401"/>
      <c r="N845" s="401"/>
      <c r="O845" s="401"/>
      <c r="P845" s="401"/>
      <c r="Q845" s="401"/>
      <c r="R845" s="401"/>
      <c r="S845" s="401"/>
    </row>
    <row r="846" spans="1:19" s="396" customFormat="1" ht="15.75" customHeight="1">
      <c r="A846" s="401"/>
      <c r="B846" s="401"/>
      <c r="C846" s="401"/>
      <c r="D846" s="401"/>
      <c r="E846" s="401"/>
      <c r="F846" s="401"/>
      <c r="G846" s="401"/>
      <c r="H846" s="401"/>
      <c r="I846" s="401"/>
      <c r="J846" s="401"/>
      <c r="K846" s="401"/>
      <c r="L846" s="401"/>
      <c r="M846" s="401"/>
      <c r="N846" s="401"/>
      <c r="O846" s="401"/>
      <c r="P846" s="401"/>
      <c r="Q846" s="401"/>
      <c r="R846" s="401"/>
      <c r="S846" s="401"/>
    </row>
    <row r="847" spans="1:19" s="396" customFormat="1" ht="15.75" customHeight="1">
      <c r="A847" s="401"/>
      <c r="B847" s="401"/>
      <c r="C847" s="401"/>
      <c r="D847" s="401"/>
      <c r="E847" s="401"/>
      <c r="F847" s="401"/>
      <c r="G847" s="401"/>
      <c r="H847" s="401"/>
      <c r="I847" s="401"/>
      <c r="J847" s="401"/>
      <c r="K847" s="401"/>
      <c r="L847" s="401"/>
      <c r="M847" s="401"/>
      <c r="N847" s="401"/>
      <c r="O847" s="401"/>
      <c r="P847" s="401"/>
      <c r="Q847" s="401"/>
      <c r="R847" s="401"/>
      <c r="S847" s="401"/>
    </row>
    <row r="848" spans="1:19" s="396" customFormat="1" ht="15.75" customHeight="1">
      <c r="A848" s="401"/>
      <c r="B848" s="401"/>
      <c r="C848" s="401"/>
      <c r="D848" s="401"/>
      <c r="E848" s="401"/>
      <c r="F848" s="401"/>
      <c r="G848" s="401"/>
      <c r="H848" s="401"/>
      <c r="I848" s="401"/>
      <c r="J848" s="401"/>
      <c r="K848" s="401"/>
      <c r="L848" s="401"/>
      <c r="M848" s="401"/>
      <c r="N848" s="401"/>
      <c r="O848" s="401"/>
      <c r="P848" s="401"/>
      <c r="Q848" s="401"/>
      <c r="R848" s="401"/>
      <c r="S848" s="401"/>
    </row>
    <row r="849" spans="1:19" s="396" customFormat="1" ht="15.75" customHeight="1">
      <c r="A849" s="401"/>
      <c r="B849" s="401"/>
      <c r="C849" s="401"/>
      <c r="D849" s="401"/>
      <c r="E849" s="401"/>
      <c r="F849" s="401"/>
      <c r="G849" s="401"/>
      <c r="H849" s="401"/>
      <c r="I849" s="401"/>
      <c r="J849" s="401"/>
      <c r="K849" s="401"/>
      <c r="L849" s="401"/>
      <c r="M849" s="401"/>
      <c r="N849" s="401"/>
      <c r="O849" s="401"/>
      <c r="P849" s="401"/>
      <c r="Q849" s="401"/>
      <c r="R849" s="401"/>
      <c r="S849" s="401"/>
    </row>
    <row r="850" spans="1:19" s="396" customFormat="1" ht="15.75" customHeight="1">
      <c r="A850" s="401"/>
      <c r="B850" s="401"/>
      <c r="C850" s="401"/>
      <c r="D850" s="401"/>
      <c r="E850" s="401"/>
      <c r="F850" s="401"/>
      <c r="G850" s="401"/>
      <c r="H850" s="401"/>
      <c r="I850" s="401"/>
      <c r="J850" s="401"/>
      <c r="K850" s="401"/>
      <c r="L850" s="401"/>
      <c r="M850" s="401"/>
      <c r="N850" s="401"/>
      <c r="O850" s="401"/>
      <c r="P850" s="401"/>
      <c r="Q850" s="401"/>
      <c r="R850" s="401"/>
      <c r="S850" s="401"/>
    </row>
    <row r="851" spans="1:19" s="396" customFormat="1" ht="15.75" customHeight="1">
      <c r="A851" s="401"/>
      <c r="B851" s="401"/>
      <c r="C851" s="401"/>
      <c r="D851" s="401"/>
      <c r="E851" s="401"/>
      <c r="F851" s="401"/>
      <c r="G851" s="401"/>
      <c r="H851" s="401"/>
      <c r="I851" s="401"/>
      <c r="J851" s="401"/>
      <c r="K851" s="401"/>
      <c r="L851" s="401"/>
      <c r="M851" s="401"/>
      <c r="N851" s="401"/>
      <c r="O851" s="401"/>
      <c r="P851" s="401"/>
      <c r="Q851" s="401"/>
      <c r="R851" s="401"/>
      <c r="S851" s="401"/>
    </row>
    <row r="852" spans="1:19" s="396" customFormat="1" ht="15.75" customHeight="1">
      <c r="A852" s="401"/>
      <c r="B852" s="401"/>
      <c r="C852" s="401"/>
      <c r="D852" s="401"/>
      <c r="E852" s="401"/>
      <c r="F852" s="401"/>
      <c r="G852" s="401"/>
      <c r="H852" s="401"/>
      <c r="I852" s="401"/>
      <c r="J852" s="401"/>
      <c r="K852" s="401"/>
      <c r="L852" s="401"/>
      <c r="M852" s="401"/>
      <c r="N852" s="401"/>
      <c r="O852" s="401"/>
      <c r="P852" s="401"/>
      <c r="Q852" s="401"/>
      <c r="R852" s="401"/>
      <c r="S852" s="401"/>
    </row>
    <row r="853" spans="1:19" s="396" customFormat="1" ht="15.75" customHeight="1">
      <c r="A853" s="401"/>
      <c r="B853" s="401"/>
      <c r="C853" s="401"/>
      <c r="D853" s="401"/>
      <c r="E853" s="401"/>
      <c r="F853" s="401"/>
      <c r="G853" s="401"/>
      <c r="H853" s="401"/>
      <c r="I853" s="401"/>
      <c r="J853" s="401"/>
      <c r="K853" s="401"/>
      <c r="L853" s="401"/>
      <c r="M853" s="401"/>
      <c r="N853" s="401"/>
      <c r="O853" s="401"/>
      <c r="P853" s="401"/>
      <c r="Q853" s="401"/>
      <c r="R853" s="401"/>
      <c r="S853" s="401"/>
    </row>
    <row r="854" spans="1:19" s="396" customFormat="1" ht="15.75" customHeight="1">
      <c r="A854" s="401"/>
      <c r="B854" s="401"/>
      <c r="C854" s="401"/>
      <c r="D854" s="401"/>
      <c r="E854" s="401"/>
      <c r="F854" s="401"/>
      <c r="G854" s="401"/>
      <c r="H854" s="401"/>
      <c r="I854" s="401"/>
      <c r="J854" s="401"/>
      <c r="K854" s="401"/>
      <c r="L854" s="401"/>
      <c r="M854" s="401"/>
      <c r="N854" s="401"/>
      <c r="O854" s="401"/>
      <c r="P854" s="401"/>
      <c r="Q854" s="401"/>
      <c r="R854" s="401"/>
      <c r="S854" s="401"/>
    </row>
    <row r="855" spans="1:19" s="396" customFormat="1" ht="15.75" customHeight="1">
      <c r="A855" s="401"/>
      <c r="B855" s="401"/>
      <c r="C855" s="401"/>
      <c r="D855" s="401"/>
      <c r="E855" s="401"/>
      <c r="F855" s="401"/>
      <c r="G855" s="401"/>
      <c r="H855" s="401"/>
      <c r="I855" s="401"/>
      <c r="J855" s="401"/>
      <c r="K855" s="401"/>
      <c r="L855" s="401"/>
      <c r="M855" s="401"/>
      <c r="N855" s="401"/>
      <c r="O855" s="401"/>
      <c r="P855" s="401"/>
      <c r="Q855" s="401"/>
      <c r="R855" s="401"/>
      <c r="S855" s="401"/>
    </row>
    <row r="856" spans="1:19" s="396" customFormat="1" ht="15.75" customHeight="1">
      <c r="A856" s="401"/>
      <c r="B856" s="401"/>
      <c r="C856" s="401"/>
      <c r="D856" s="401"/>
      <c r="E856" s="401"/>
      <c r="F856" s="401"/>
      <c r="G856" s="401"/>
      <c r="H856" s="401"/>
      <c r="I856" s="401"/>
      <c r="J856" s="401"/>
      <c r="K856" s="401"/>
      <c r="L856" s="401"/>
      <c r="M856" s="401"/>
      <c r="N856" s="401"/>
      <c r="O856" s="401"/>
      <c r="P856" s="401"/>
      <c r="Q856" s="401"/>
      <c r="R856" s="401"/>
      <c r="S856" s="401"/>
    </row>
    <row r="857" spans="1:19" s="396" customFormat="1" ht="15.75" customHeight="1">
      <c r="A857" s="401"/>
      <c r="B857" s="401"/>
      <c r="C857" s="401"/>
      <c r="D857" s="401"/>
      <c r="E857" s="401"/>
      <c r="F857" s="401"/>
      <c r="G857" s="401"/>
      <c r="H857" s="401"/>
      <c r="I857" s="401"/>
      <c r="J857" s="401"/>
      <c r="K857" s="401"/>
      <c r="L857" s="401"/>
      <c r="M857" s="401"/>
      <c r="N857" s="401"/>
      <c r="O857" s="401"/>
      <c r="P857" s="401"/>
      <c r="Q857" s="401"/>
      <c r="R857" s="401"/>
      <c r="S857" s="401"/>
    </row>
    <row r="858" spans="1:19" s="396" customFormat="1" ht="15.75" customHeight="1">
      <c r="A858" s="401"/>
      <c r="B858" s="401"/>
      <c r="C858" s="401"/>
      <c r="D858" s="401"/>
      <c r="E858" s="401"/>
      <c r="F858" s="401"/>
      <c r="G858" s="401"/>
      <c r="H858" s="401"/>
      <c r="I858" s="401"/>
      <c r="J858" s="401"/>
      <c r="K858" s="401"/>
      <c r="L858" s="401"/>
      <c r="M858" s="401"/>
      <c r="N858" s="401"/>
      <c r="O858" s="401"/>
      <c r="P858" s="401"/>
      <c r="Q858" s="401"/>
      <c r="R858" s="401"/>
      <c r="S858" s="401"/>
    </row>
    <row r="859" spans="1:19" s="396" customFormat="1" ht="15.75" customHeight="1">
      <c r="A859" s="401"/>
      <c r="B859" s="401"/>
      <c r="C859" s="401"/>
      <c r="D859" s="401"/>
      <c r="E859" s="401"/>
      <c r="F859" s="401"/>
      <c r="G859" s="401"/>
      <c r="H859" s="401"/>
      <c r="I859" s="401"/>
      <c r="J859" s="401"/>
      <c r="K859" s="401"/>
      <c r="L859" s="401"/>
      <c r="M859" s="401"/>
      <c r="N859" s="401"/>
      <c r="O859" s="401"/>
      <c r="P859" s="401"/>
      <c r="Q859" s="401"/>
      <c r="R859" s="401"/>
      <c r="S859" s="401"/>
    </row>
    <row r="860" spans="1:19" s="396" customFormat="1" ht="15.75" customHeight="1">
      <c r="A860" s="401"/>
      <c r="B860" s="401"/>
      <c r="C860" s="401"/>
      <c r="D860" s="401"/>
      <c r="E860" s="401"/>
      <c r="F860" s="401"/>
      <c r="G860" s="401"/>
      <c r="H860" s="401"/>
      <c r="I860" s="401"/>
      <c r="J860" s="401"/>
      <c r="K860" s="401"/>
      <c r="L860" s="401"/>
      <c r="M860" s="401"/>
      <c r="N860" s="401"/>
      <c r="O860" s="401"/>
      <c r="P860" s="401"/>
      <c r="Q860" s="401"/>
      <c r="R860" s="401"/>
      <c r="S860" s="401"/>
    </row>
    <row r="861" spans="1:19" s="396" customFormat="1" ht="15.75" customHeight="1">
      <c r="A861" s="401"/>
      <c r="B861" s="401"/>
      <c r="C861" s="401"/>
      <c r="D861" s="401"/>
      <c r="E861" s="401"/>
      <c r="F861" s="401"/>
      <c r="G861" s="401"/>
      <c r="H861" s="401"/>
      <c r="I861" s="401"/>
      <c r="J861" s="401"/>
      <c r="K861" s="401"/>
      <c r="L861" s="401"/>
      <c r="M861" s="401"/>
      <c r="N861" s="401"/>
      <c r="O861" s="401"/>
      <c r="P861" s="401"/>
      <c r="Q861" s="401"/>
      <c r="R861" s="401"/>
      <c r="S861" s="401"/>
    </row>
    <row r="862" spans="1:19" s="396" customFormat="1" ht="15.75" customHeight="1">
      <c r="A862" s="401"/>
      <c r="B862" s="401"/>
      <c r="C862" s="401"/>
      <c r="D862" s="401"/>
      <c r="E862" s="401"/>
      <c r="F862" s="401"/>
      <c r="G862" s="401"/>
      <c r="H862" s="401"/>
      <c r="I862" s="401"/>
      <c r="J862" s="401"/>
      <c r="K862" s="401"/>
      <c r="L862" s="401"/>
      <c r="M862" s="401"/>
      <c r="N862" s="401"/>
      <c r="O862" s="401"/>
      <c r="P862" s="401"/>
      <c r="Q862" s="401"/>
      <c r="R862" s="401"/>
      <c r="S862" s="401"/>
    </row>
    <row r="863" spans="1:19" s="396" customFormat="1" ht="15.75" customHeight="1">
      <c r="A863" s="401"/>
      <c r="B863" s="401"/>
      <c r="C863" s="401"/>
      <c r="D863" s="401"/>
      <c r="E863" s="401"/>
      <c r="F863" s="401"/>
      <c r="G863" s="401"/>
      <c r="H863" s="401"/>
      <c r="I863" s="401"/>
      <c r="J863" s="401"/>
      <c r="K863" s="401"/>
      <c r="L863" s="401"/>
      <c r="M863" s="401"/>
      <c r="N863" s="401"/>
      <c r="O863" s="401"/>
      <c r="P863" s="401"/>
      <c r="Q863" s="401"/>
      <c r="R863" s="401"/>
      <c r="S863" s="401"/>
    </row>
    <row r="864" spans="1:19" s="396" customFormat="1" ht="15.75" customHeight="1">
      <c r="A864" s="401"/>
      <c r="B864" s="401"/>
      <c r="C864" s="401"/>
      <c r="D864" s="401"/>
      <c r="E864" s="401"/>
      <c r="F864" s="401"/>
      <c r="G864" s="401"/>
      <c r="H864" s="401"/>
      <c r="I864" s="401"/>
      <c r="J864" s="401"/>
      <c r="K864" s="401"/>
      <c r="L864" s="401"/>
      <c r="M864" s="401"/>
      <c r="N864" s="401"/>
      <c r="O864" s="401"/>
      <c r="P864" s="401"/>
      <c r="Q864" s="401"/>
      <c r="R864" s="401"/>
      <c r="S864" s="401"/>
    </row>
    <row r="865" spans="1:19" s="396" customFormat="1" ht="15.75" customHeight="1">
      <c r="A865" s="401"/>
      <c r="B865" s="401"/>
      <c r="C865" s="401"/>
      <c r="D865" s="401"/>
      <c r="E865" s="401"/>
      <c r="F865" s="401"/>
      <c r="G865" s="401"/>
      <c r="H865" s="401"/>
      <c r="I865" s="401"/>
      <c r="J865" s="401"/>
      <c r="K865" s="401"/>
      <c r="L865" s="401"/>
      <c r="M865" s="401"/>
      <c r="N865" s="401"/>
      <c r="O865" s="401"/>
      <c r="P865" s="401"/>
      <c r="Q865" s="401"/>
      <c r="R865" s="401"/>
      <c r="S865" s="401"/>
    </row>
    <row r="866" spans="1:19" s="396" customFormat="1" ht="15.75" customHeight="1">
      <c r="A866" s="401"/>
      <c r="B866" s="401"/>
      <c r="C866" s="401"/>
      <c r="D866" s="401"/>
      <c r="E866" s="401"/>
      <c r="F866" s="401"/>
      <c r="G866" s="401"/>
      <c r="H866" s="401"/>
      <c r="I866" s="401"/>
      <c r="J866" s="401"/>
      <c r="K866" s="401"/>
      <c r="L866" s="401"/>
      <c r="M866" s="401"/>
      <c r="N866" s="401"/>
      <c r="O866" s="401"/>
      <c r="P866" s="401"/>
      <c r="Q866" s="401"/>
      <c r="R866" s="401"/>
      <c r="S866" s="401"/>
    </row>
    <row r="867" spans="1:19" s="396" customFormat="1" ht="15.75" customHeight="1">
      <c r="A867" s="401"/>
      <c r="B867" s="401"/>
      <c r="C867" s="401"/>
      <c r="D867" s="401"/>
      <c r="E867" s="401"/>
      <c r="F867" s="401"/>
      <c r="G867" s="401"/>
      <c r="H867" s="401"/>
      <c r="I867" s="401"/>
      <c r="J867" s="401"/>
      <c r="K867" s="401"/>
      <c r="L867" s="401"/>
      <c r="M867" s="401"/>
      <c r="N867" s="401"/>
      <c r="O867" s="401"/>
      <c r="P867" s="401"/>
      <c r="Q867" s="401"/>
      <c r="R867" s="401"/>
      <c r="S867" s="401"/>
    </row>
    <row r="868" spans="1:19" s="396" customFormat="1" ht="15.75" customHeight="1">
      <c r="A868" s="401"/>
      <c r="B868" s="401"/>
      <c r="C868" s="401"/>
      <c r="D868" s="401"/>
      <c r="E868" s="401"/>
      <c r="F868" s="401"/>
      <c r="G868" s="401"/>
      <c r="H868" s="401"/>
      <c r="I868" s="401"/>
      <c r="J868" s="401"/>
      <c r="K868" s="401"/>
      <c r="L868" s="401"/>
      <c r="M868" s="401"/>
      <c r="N868" s="401"/>
      <c r="O868" s="401"/>
      <c r="P868" s="401"/>
      <c r="Q868" s="401"/>
      <c r="R868" s="401"/>
      <c r="S868" s="401"/>
    </row>
    <row r="869" spans="1:19" s="396" customFormat="1" ht="15.75" customHeight="1">
      <c r="A869" s="401"/>
      <c r="B869" s="401"/>
      <c r="C869" s="401"/>
      <c r="D869" s="401"/>
      <c r="E869" s="401"/>
      <c r="F869" s="401"/>
      <c r="G869" s="401"/>
      <c r="H869" s="401"/>
      <c r="I869" s="401"/>
      <c r="J869" s="401"/>
      <c r="K869" s="401"/>
      <c r="L869" s="401"/>
      <c r="M869" s="401"/>
      <c r="N869" s="401"/>
      <c r="O869" s="401"/>
      <c r="P869" s="401"/>
      <c r="Q869" s="401"/>
      <c r="R869" s="401"/>
      <c r="S869" s="401"/>
    </row>
    <row r="870" spans="1:19" s="396" customFormat="1" ht="15.75" customHeight="1">
      <c r="A870" s="401"/>
      <c r="B870" s="401"/>
      <c r="C870" s="401"/>
      <c r="D870" s="401"/>
      <c r="E870" s="401"/>
      <c r="F870" s="401"/>
      <c r="G870" s="401"/>
      <c r="H870" s="401"/>
      <c r="I870" s="401"/>
      <c r="J870" s="401"/>
      <c r="K870" s="401"/>
      <c r="L870" s="401"/>
      <c r="M870" s="401"/>
      <c r="N870" s="401"/>
      <c r="O870" s="401"/>
      <c r="P870" s="401"/>
      <c r="Q870" s="401"/>
      <c r="R870" s="401"/>
      <c r="S870" s="401"/>
    </row>
    <row r="871" spans="1:19" s="396" customFormat="1" ht="15.75" customHeight="1">
      <c r="A871" s="401"/>
      <c r="B871" s="401"/>
      <c r="C871" s="401"/>
      <c r="D871" s="401"/>
      <c r="E871" s="401"/>
      <c r="F871" s="401"/>
      <c r="G871" s="401"/>
      <c r="H871" s="401"/>
      <c r="I871" s="401"/>
      <c r="J871" s="401"/>
      <c r="K871" s="401"/>
      <c r="L871" s="401"/>
      <c r="M871" s="401"/>
      <c r="N871" s="401"/>
      <c r="O871" s="401"/>
      <c r="P871" s="401"/>
      <c r="Q871" s="401"/>
      <c r="R871" s="401"/>
      <c r="S871" s="401"/>
    </row>
    <row r="872" spans="1:19" s="396" customFormat="1" ht="15.75" customHeight="1">
      <c r="A872" s="401"/>
      <c r="B872" s="401"/>
      <c r="C872" s="401"/>
      <c r="D872" s="401"/>
      <c r="E872" s="401"/>
      <c r="F872" s="401"/>
      <c r="G872" s="401"/>
      <c r="H872" s="401"/>
      <c r="I872" s="401"/>
      <c r="J872" s="401"/>
      <c r="K872" s="401"/>
      <c r="L872" s="401"/>
      <c r="M872" s="401"/>
      <c r="N872" s="401"/>
      <c r="O872" s="401"/>
      <c r="P872" s="401"/>
      <c r="Q872" s="401"/>
      <c r="R872" s="401"/>
      <c r="S872" s="401"/>
    </row>
    <row r="873" spans="1:19" s="396" customFormat="1" ht="15.75" customHeight="1">
      <c r="A873" s="401"/>
      <c r="B873" s="401"/>
      <c r="C873" s="401"/>
      <c r="D873" s="401"/>
      <c r="E873" s="401"/>
      <c r="F873" s="401"/>
      <c r="G873" s="401"/>
      <c r="H873" s="401"/>
      <c r="I873" s="401"/>
      <c r="J873" s="401"/>
      <c r="K873" s="401"/>
      <c r="L873" s="401"/>
      <c r="M873" s="401"/>
      <c r="N873" s="401"/>
      <c r="O873" s="401"/>
      <c r="P873" s="401"/>
      <c r="Q873" s="401"/>
      <c r="R873" s="401"/>
      <c r="S873" s="401"/>
    </row>
    <row r="874" spans="1:19" s="396" customFormat="1" ht="15.75" customHeight="1">
      <c r="A874" s="401"/>
      <c r="B874" s="401"/>
      <c r="C874" s="401"/>
      <c r="D874" s="401"/>
      <c r="E874" s="401"/>
      <c r="F874" s="401"/>
      <c r="G874" s="401"/>
      <c r="H874" s="401"/>
      <c r="I874" s="401"/>
      <c r="J874" s="401"/>
      <c r="K874" s="401"/>
      <c r="L874" s="401"/>
      <c r="M874" s="401"/>
      <c r="N874" s="401"/>
      <c r="O874" s="401"/>
      <c r="P874" s="401"/>
      <c r="Q874" s="401"/>
      <c r="R874" s="401"/>
      <c r="S874" s="401"/>
    </row>
    <row r="875" spans="1:19" s="396" customFormat="1" ht="15.75" customHeight="1">
      <c r="A875" s="401"/>
      <c r="B875" s="401"/>
      <c r="C875" s="401"/>
      <c r="D875" s="401"/>
      <c r="E875" s="401"/>
      <c r="F875" s="401"/>
      <c r="G875" s="401"/>
      <c r="H875" s="401"/>
      <c r="I875" s="401"/>
      <c r="J875" s="401"/>
      <c r="K875" s="401"/>
      <c r="L875" s="401"/>
      <c r="M875" s="401"/>
      <c r="N875" s="401"/>
      <c r="O875" s="401"/>
      <c r="P875" s="401"/>
      <c r="Q875" s="401"/>
      <c r="R875" s="401"/>
      <c r="S875" s="401"/>
    </row>
    <row r="876" spans="1:19" s="396" customFormat="1" ht="15.75" customHeight="1">
      <c r="A876" s="401"/>
      <c r="B876" s="401"/>
      <c r="C876" s="401"/>
      <c r="D876" s="401"/>
      <c r="E876" s="401"/>
      <c r="F876" s="401"/>
      <c r="G876" s="401"/>
      <c r="H876" s="401"/>
      <c r="I876" s="401"/>
      <c r="J876" s="401"/>
      <c r="K876" s="401"/>
      <c r="L876" s="401"/>
      <c r="M876" s="401"/>
      <c r="N876" s="401"/>
      <c r="O876" s="401"/>
      <c r="P876" s="401"/>
      <c r="Q876" s="401"/>
      <c r="R876" s="401"/>
      <c r="S876" s="401"/>
    </row>
    <row r="877" spans="1:19" s="396" customFormat="1" ht="15.75" customHeight="1">
      <c r="A877" s="401"/>
      <c r="B877" s="401"/>
      <c r="C877" s="401"/>
      <c r="D877" s="401"/>
      <c r="E877" s="401"/>
      <c r="F877" s="401"/>
      <c r="G877" s="401"/>
      <c r="H877" s="401"/>
      <c r="I877" s="401"/>
      <c r="J877" s="401"/>
      <c r="K877" s="401"/>
      <c r="L877" s="401"/>
      <c r="M877" s="401"/>
      <c r="N877" s="401"/>
      <c r="O877" s="401"/>
      <c r="P877" s="401"/>
      <c r="Q877" s="401"/>
      <c r="R877" s="401"/>
      <c r="S877" s="401"/>
    </row>
    <row r="878" spans="1:19" s="396" customFormat="1" ht="15.75" customHeight="1">
      <c r="A878" s="401"/>
      <c r="B878" s="401"/>
      <c r="C878" s="401"/>
      <c r="D878" s="401"/>
      <c r="E878" s="401"/>
      <c r="F878" s="401"/>
      <c r="G878" s="401"/>
      <c r="H878" s="401"/>
      <c r="I878" s="401"/>
      <c r="J878" s="401"/>
      <c r="K878" s="401"/>
      <c r="L878" s="401"/>
      <c r="M878" s="401"/>
      <c r="N878" s="401"/>
      <c r="O878" s="401"/>
      <c r="P878" s="401"/>
      <c r="Q878" s="401"/>
      <c r="R878" s="401"/>
      <c r="S878" s="401"/>
    </row>
    <row r="879" spans="1:19" s="396" customFormat="1" ht="15.75" customHeight="1">
      <c r="A879" s="401"/>
      <c r="B879" s="401"/>
      <c r="C879" s="401"/>
      <c r="D879" s="401"/>
      <c r="E879" s="401"/>
      <c r="F879" s="401"/>
      <c r="G879" s="401"/>
      <c r="H879" s="401"/>
      <c r="I879" s="401"/>
      <c r="J879" s="401"/>
      <c r="K879" s="401"/>
      <c r="L879" s="401"/>
      <c r="M879" s="401"/>
      <c r="N879" s="401"/>
      <c r="O879" s="401"/>
      <c r="P879" s="401"/>
      <c r="Q879" s="401"/>
      <c r="R879" s="401"/>
      <c r="S879" s="401"/>
    </row>
    <row r="880" spans="1:19" s="396" customFormat="1" ht="15.75" customHeight="1">
      <c r="A880" s="401"/>
      <c r="B880" s="401"/>
      <c r="C880" s="401"/>
      <c r="D880" s="401"/>
      <c r="E880" s="401"/>
      <c r="F880" s="401"/>
      <c r="G880" s="401"/>
      <c r="H880" s="401"/>
      <c r="I880" s="401"/>
      <c r="J880" s="401"/>
      <c r="K880" s="401"/>
      <c r="L880" s="401"/>
      <c r="M880" s="401"/>
      <c r="N880" s="401"/>
      <c r="O880" s="401"/>
      <c r="P880" s="401"/>
      <c r="Q880" s="401"/>
      <c r="R880" s="401"/>
      <c r="S880" s="401"/>
    </row>
    <row r="881" spans="1:19" s="396" customFormat="1" ht="15.75" customHeight="1">
      <c r="A881" s="401"/>
      <c r="B881" s="401"/>
      <c r="C881" s="401"/>
      <c r="D881" s="401"/>
      <c r="E881" s="401"/>
      <c r="F881" s="401"/>
      <c r="G881" s="401"/>
      <c r="H881" s="401"/>
      <c r="I881" s="401"/>
      <c r="J881" s="401"/>
      <c r="K881" s="401"/>
      <c r="L881" s="401"/>
      <c r="M881" s="401"/>
      <c r="N881" s="401"/>
      <c r="O881" s="401"/>
      <c r="P881" s="401"/>
      <c r="Q881" s="401"/>
      <c r="R881" s="401"/>
      <c r="S881" s="401"/>
    </row>
    <row r="882" spans="1:19" s="396" customFormat="1" ht="15.75" customHeight="1">
      <c r="A882" s="401"/>
      <c r="B882" s="401"/>
      <c r="C882" s="401"/>
      <c r="D882" s="401"/>
      <c r="E882" s="401"/>
      <c r="F882" s="401"/>
      <c r="G882" s="401"/>
      <c r="H882" s="401"/>
      <c r="I882" s="401"/>
      <c r="J882" s="401"/>
      <c r="K882" s="401"/>
      <c r="L882" s="401"/>
      <c r="M882" s="401"/>
      <c r="N882" s="401"/>
      <c r="O882" s="401"/>
      <c r="P882" s="401"/>
      <c r="Q882" s="401"/>
      <c r="R882" s="401"/>
      <c r="S882" s="401"/>
    </row>
    <row r="883" spans="1:19" s="396" customFormat="1" ht="15.75" customHeight="1">
      <c r="A883" s="401"/>
      <c r="B883" s="401"/>
      <c r="C883" s="401"/>
      <c r="D883" s="401"/>
      <c r="E883" s="401"/>
      <c r="F883" s="401"/>
      <c r="G883" s="401"/>
      <c r="H883" s="401"/>
      <c r="I883" s="401"/>
      <c r="J883" s="401"/>
      <c r="K883" s="401"/>
      <c r="L883" s="401"/>
      <c r="M883" s="401"/>
      <c r="N883" s="401"/>
      <c r="O883" s="401"/>
      <c r="P883" s="401"/>
      <c r="Q883" s="401"/>
      <c r="R883" s="401"/>
      <c r="S883" s="401"/>
    </row>
    <row r="884" spans="1:19" s="396" customFormat="1" ht="15.75" customHeight="1">
      <c r="A884" s="401"/>
      <c r="B884" s="401"/>
      <c r="C884" s="401"/>
      <c r="D884" s="401"/>
      <c r="E884" s="401"/>
      <c r="F884" s="401"/>
      <c r="G884" s="401"/>
      <c r="H884" s="401"/>
      <c r="I884" s="401"/>
      <c r="J884" s="401"/>
      <c r="K884" s="401"/>
      <c r="L884" s="401"/>
      <c r="M884" s="401"/>
      <c r="N884" s="401"/>
      <c r="O884" s="401"/>
      <c r="P884" s="401"/>
      <c r="Q884" s="401"/>
      <c r="R884" s="401"/>
      <c r="S884" s="401"/>
    </row>
    <row r="885" spans="1:19" s="396" customFormat="1" ht="15.75" customHeight="1">
      <c r="A885" s="401"/>
      <c r="B885" s="401"/>
      <c r="C885" s="401"/>
      <c r="D885" s="401"/>
      <c r="E885" s="401"/>
      <c r="F885" s="401"/>
      <c r="G885" s="401"/>
      <c r="H885" s="401"/>
      <c r="I885" s="401"/>
      <c r="J885" s="401"/>
      <c r="K885" s="401"/>
      <c r="L885" s="401"/>
      <c r="M885" s="401"/>
      <c r="N885" s="401"/>
      <c r="O885" s="401"/>
      <c r="P885" s="401"/>
      <c r="Q885" s="401"/>
      <c r="R885" s="401"/>
      <c r="S885" s="401"/>
    </row>
    <row r="886" spans="1:19" s="396" customFormat="1" ht="15.75" customHeight="1">
      <c r="A886" s="401"/>
      <c r="B886" s="401"/>
      <c r="C886" s="401"/>
      <c r="D886" s="401"/>
      <c r="E886" s="401"/>
      <c r="F886" s="401"/>
      <c r="G886" s="401"/>
      <c r="H886" s="401"/>
      <c r="I886" s="401"/>
      <c r="J886" s="401"/>
      <c r="K886" s="401"/>
      <c r="L886" s="401"/>
      <c r="M886" s="401"/>
      <c r="N886" s="401"/>
      <c r="O886" s="401"/>
      <c r="P886" s="401"/>
      <c r="Q886" s="401"/>
      <c r="R886" s="401"/>
      <c r="S886" s="401"/>
    </row>
    <row r="887" spans="1:19" s="396" customFormat="1" ht="15.75" customHeight="1">
      <c r="A887" s="401"/>
      <c r="B887" s="401"/>
      <c r="C887" s="401"/>
      <c r="D887" s="401"/>
      <c r="E887" s="401"/>
      <c r="F887" s="401"/>
      <c r="G887" s="401"/>
      <c r="H887" s="401"/>
      <c r="I887" s="401"/>
      <c r="J887" s="401"/>
      <c r="K887" s="401"/>
      <c r="L887" s="401"/>
      <c r="M887" s="401"/>
      <c r="N887" s="401"/>
      <c r="O887" s="401"/>
      <c r="P887" s="401"/>
      <c r="Q887" s="401"/>
      <c r="R887" s="401"/>
      <c r="S887" s="401"/>
    </row>
    <row r="888" spans="1:19" s="396" customFormat="1" ht="15.75" customHeight="1">
      <c r="A888" s="401"/>
      <c r="B888" s="401"/>
      <c r="C888" s="401"/>
      <c r="D888" s="401"/>
      <c r="E888" s="401"/>
      <c r="F888" s="401"/>
      <c r="G888" s="401"/>
      <c r="H888" s="401"/>
      <c r="I888" s="401"/>
      <c r="J888" s="401"/>
      <c r="K888" s="401"/>
      <c r="L888" s="401"/>
      <c r="M888" s="401"/>
      <c r="N888" s="401"/>
      <c r="O888" s="401"/>
      <c r="P888" s="401"/>
      <c r="Q888" s="401"/>
      <c r="R888" s="401"/>
      <c r="S888" s="401"/>
    </row>
    <row r="889" spans="1:19" s="396" customFormat="1" ht="15.75" customHeight="1">
      <c r="A889" s="401"/>
      <c r="B889" s="401"/>
      <c r="C889" s="401"/>
      <c r="D889" s="401"/>
      <c r="E889" s="401"/>
      <c r="F889" s="401"/>
      <c r="G889" s="401"/>
      <c r="H889" s="401"/>
      <c r="I889" s="401"/>
      <c r="J889" s="401"/>
      <c r="K889" s="401"/>
      <c r="L889" s="401"/>
      <c r="M889" s="401"/>
      <c r="N889" s="401"/>
      <c r="O889" s="401"/>
      <c r="P889" s="401"/>
      <c r="Q889" s="401"/>
      <c r="R889" s="401"/>
      <c r="S889" s="401"/>
    </row>
    <row r="890" spans="1:19" s="396" customFormat="1" ht="15.75" customHeight="1">
      <c r="A890" s="401"/>
      <c r="B890" s="401"/>
      <c r="C890" s="401"/>
      <c r="D890" s="401"/>
      <c r="E890" s="401"/>
      <c r="F890" s="401"/>
      <c r="G890" s="401"/>
      <c r="H890" s="401"/>
      <c r="I890" s="401"/>
      <c r="J890" s="401"/>
      <c r="K890" s="401"/>
      <c r="L890" s="401"/>
      <c r="M890" s="401"/>
      <c r="N890" s="401"/>
      <c r="O890" s="401"/>
      <c r="P890" s="401"/>
      <c r="Q890" s="401"/>
      <c r="R890" s="401"/>
      <c r="S890" s="401"/>
    </row>
    <row r="891" spans="1:19" s="396" customFormat="1" ht="15.75" customHeight="1">
      <c r="A891" s="401"/>
      <c r="B891" s="401"/>
      <c r="C891" s="401"/>
      <c r="D891" s="401"/>
      <c r="E891" s="401"/>
      <c r="F891" s="401"/>
      <c r="G891" s="401"/>
      <c r="H891" s="401"/>
      <c r="I891" s="401"/>
      <c r="J891" s="401"/>
      <c r="K891" s="401"/>
      <c r="L891" s="401"/>
      <c r="M891" s="401"/>
      <c r="N891" s="401"/>
      <c r="O891" s="401"/>
      <c r="P891" s="401"/>
      <c r="Q891" s="401"/>
      <c r="R891" s="401"/>
      <c r="S891" s="401"/>
    </row>
    <row r="892" spans="1:19" s="396" customFormat="1" ht="15.75" customHeight="1">
      <c r="A892" s="401"/>
      <c r="B892" s="401"/>
      <c r="C892" s="401"/>
      <c r="D892" s="401"/>
      <c r="E892" s="401"/>
      <c r="F892" s="401"/>
      <c r="G892" s="401"/>
      <c r="H892" s="401"/>
      <c r="I892" s="401"/>
      <c r="J892" s="401"/>
      <c r="K892" s="401"/>
      <c r="L892" s="401"/>
      <c r="M892" s="401"/>
      <c r="N892" s="401"/>
      <c r="O892" s="401"/>
      <c r="P892" s="401"/>
      <c r="Q892" s="401"/>
      <c r="R892" s="401"/>
      <c r="S892" s="401"/>
    </row>
    <row r="893" spans="1:19" s="396" customFormat="1" ht="15.75" customHeight="1">
      <c r="A893" s="401"/>
      <c r="B893" s="401"/>
      <c r="C893" s="401"/>
      <c r="D893" s="401"/>
      <c r="E893" s="401"/>
      <c r="F893" s="401"/>
      <c r="G893" s="401"/>
      <c r="H893" s="401"/>
      <c r="I893" s="401"/>
      <c r="J893" s="401"/>
      <c r="K893" s="401"/>
      <c r="L893" s="401"/>
      <c r="M893" s="401"/>
      <c r="N893" s="401"/>
      <c r="O893" s="401"/>
      <c r="P893" s="401"/>
      <c r="Q893" s="401"/>
      <c r="R893" s="401"/>
      <c r="S893" s="401"/>
    </row>
    <row r="894" spans="1:19" s="396" customFormat="1" ht="15.75" customHeight="1">
      <c r="A894" s="401"/>
      <c r="B894" s="401"/>
      <c r="C894" s="401"/>
      <c r="D894" s="401"/>
      <c r="E894" s="401"/>
      <c r="F894" s="401"/>
      <c r="G894" s="401"/>
      <c r="H894" s="401"/>
      <c r="I894" s="401"/>
      <c r="J894" s="401"/>
      <c r="K894" s="401"/>
      <c r="L894" s="401"/>
      <c r="M894" s="401"/>
      <c r="N894" s="401"/>
      <c r="O894" s="401"/>
      <c r="P894" s="401"/>
      <c r="Q894" s="401"/>
      <c r="R894" s="401"/>
      <c r="S894" s="401"/>
    </row>
    <row r="895" spans="1:19" s="396" customFormat="1" ht="15.75" customHeight="1">
      <c r="A895" s="401"/>
      <c r="B895" s="401"/>
      <c r="C895" s="401"/>
      <c r="D895" s="401"/>
      <c r="E895" s="401"/>
      <c r="F895" s="401"/>
      <c r="G895" s="401"/>
      <c r="H895" s="401"/>
      <c r="I895" s="401"/>
      <c r="J895" s="401"/>
      <c r="K895" s="401"/>
      <c r="L895" s="401"/>
      <c r="M895" s="401"/>
      <c r="N895" s="401"/>
      <c r="O895" s="401"/>
      <c r="P895" s="401"/>
      <c r="Q895" s="401"/>
      <c r="R895" s="401"/>
      <c r="S895" s="401"/>
    </row>
    <row r="896" spans="1:19" s="396" customFormat="1" ht="15.75" customHeight="1">
      <c r="A896" s="401"/>
      <c r="B896" s="401"/>
      <c r="C896" s="401"/>
      <c r="D896" s="401"/>
      <c r="E896" s="401"/>
      <c r="F896" s="401"/>
      <c r="G896" s="401"/>
      <c r="H896" s="401"/>
      <c r="I896" s="401"/>
      <c r="J896" s="401"/>
      <c r="K896" s="401"/>
      <c r="L896" s="401"/>
      <c r="M896" s="401"/>
      <c r="N896" s="401"/>
      <c r="O896" s="401"/>
      <c r="P896" s="401"/>
      <c r="Q896" s="401"/>
      <c r="R896" s="401"/>
      <c r="S896" s="401"/>
    </row>
    <row r="897" spans="1:19" s="396" customFormat="1" ht="15.75" customHeight="1">
      <c r="A897" s="401"/>
      <c r="B897" s="401"/>
      <c r="C897" s="401"/>
      <c r="D897" s="401"/>
      <c r="E897" s="401"/>
      <c r="F897" s="401"/>
      <c r="G897" s="401"/>
      <c r="H897" s="401"/>
      <c r="I897" s="401"/>
      <c r="J897" s="401"/>
      <c r="K897" s="401"/>
      <c r="L897" s="401"/>
      <c r="M897" s="401"/>
      <c r="N897" s="401"/>
      <c r="O897" s="401"/>
      <c r="P897" s="401"/>
      <c r="Q897" s="401"/>
      <c r="R897" s="401"/>
      <c r="S897" s="401"/>
    </row>
    <row r="898" spans="1:19" s="396" customFormat="1" ht="15.75" customHeight="1">
      <c r="A898" s="401"/>
      <c r="B898" s="401"/>
      <c r="C898" s="401"/>
      <c r="D898" s="401"/>
      <c r="E898" s="401"/>
      <c r="F898" s="401"/>
      <c r="G898" s="401"/>
      <c r="H898" s="401"/>
      <c r="I898" s="401"/>
      <c r="J898" s="401"/>
      <c r="K898" s="401"/>
      <c r="L898" s="401"/>
      <c r="M898" s="401"/>
      <c r="N898" s="401"/>
      <c r="O898" s="401"/>
      <c r="P898" s="401"/>
      <c r="Q898" s="401"/>
      <c r="R898" s="401"/>
      <c r="S898" s="401"/>
    </row>
    <row r="899" spans="1:19" s="396" customFormat="1" ht="15.75" customHeight="1">
      <c r="A899" s="401"/>
      <c r="B899" s="401"/>
      <c r="C899" s="401"/>
      <c r="D899" s="401"/>
      <c r="E899" s="401"/>
      <c r="F899" s="401"/>
      <c r="G899" s="401"/>
      <c r="H899" s="401"/>
      <c r="I899" s="401"/>
      <c r="J899" s="401"/>
      <c r="K899" s="401"/>
      <c r="L899" s="401"/>
      <c r="M899" s="401"/>
      <c r="N899" s="401"/>
      <c r="O899" s="401"/>
      <c r="P899" s="401"/>
      <c r="Q899" s="401"/>
      <c r="R899" s="401"/>
      <c r="S899" s="401"/>
    </row>
    <row r="900" spans="1:19" s="396" customFormat="1" ht="15.75" customHeight="1">
      <c r="A900" s="401"/>
      <c r="B900" s="401"/>
      <c r="C900" s="401"/>
      <c r="D900" s="401"/>
      <c r="E900" s="401"/>
      <c r="F900" s="401"/>
      <c r="G900" s="401"/>
      <c r="H900" s="401"/>
      <c r="I900" s="401"/>
      <c r="J900" s="401"/>
      <c r="K900" s="401"/>
      <c r="L900" s="401"/>
      <c r="M900" s="401"/>
      <c r="N900" s="401"/>
      <c r="O900" s="401"/>
      <c r="P900" s="401"/>
      <c r="Q900" s="401"/>
      <c r="R900" s="401"/>
      <c r="S900" s="401"/>
    </row>
    <row r="901" spans="1:19" s="396" customFormat="1" ht="15.75" customHeight="1">
      <c r="A901" s="401"/>
      <c r="B901" s="401"/>
      <c r="C901" s="401"/>
      <c r="D901" s="401"/>
      <c r="E901" s="401"/>
      <c r="F901" s="401"/>
      <c r="G901" s="401"/>
      <c r="H901" s="401"/>
      <c r="I901" s="401"/>
      <c r="J901" s="401"/>
      <c r="K901" s="401"/>
      <c r="L901" s="401"/>
      <c r="M901" s="401"/>
      <c r="N901" s="401"/>
      <c r="O901" s="401"/>
      <c r="P901" s="401"/>
      <c r="Q901" s="401"/>
      <c r="R901" s="401"/>
      <c r="S901" s="401"/>
    </row>
    <row r="902" spans="1:19" s="396" customFormat="1" ht="15.75" customHeight="1">
      <c r="A902" s="401"/>
      <c r="B902" s="401"/>
      <c r="C902" s="401"/>
      <c r="D902" s="401"/>
      <c r="E902" s="401"/>
      <c r="F902" s="401"/>
      <c r="G902" s="401"/>
      <c r="H902" s="401"/>
      <c r="I902" s="401"/>
      <c r="J902" s="401"/>
      <c r="K902" s="401"/>
      <c r="L902" s="401"/>
      <c r="M902" s="401"/>
      <c r="N902" s="401"/>
      <c r="O902" s="401"/>
      <c r="P902" s="401"/>
      <c r="Q902" s="401"/>
      <c r="R902" s="401"/>
      <c r="S902" s="401"/>
    </row>
    <row r="903" spans="1:19" s="396" customFormat="1" ht="15.75" customHeight="1">
      <c r="A903" s="401"/>
      <c r="B903" s="401"/>
      <c r="C903" s="401"/>
      <c r="D903" s="401"/>
      <c r="E903" s="401"/>
      <c r="F903" s="401"/>
      <c r="G903" s="401"/>
      <c r="H903" s="401"/>
      <c r="I903" s="401"/>
      <c r="J903" s="401"/>
      <c r="K903" s="401"/>
      <c r="L903" s="401"/>
      <c r="M903" s="401"/>
      <c r="N903" s="401"/>
      <c r="O903" s="401"/>
      <c r="P903" s="401"/>
      <c r="Q903" s="401"/>
      <c r="R903" s="401"/>
      <c r="S903" s="401"/>
    </row>
    <row r="904" spans="1:19" s="396" customFormat="1" ht="15.75" customHeight="1">
      <c r="A904" s="401"/>
      <c r="B904" s="401"/>
      <c r="C904" s="401"/>
      <c r="D904" s="401"/>
      <c r="E904" s="401"/>
      <c r="F904" s="401"/>
      <c r="G904" s="401"/>
      <c r="H904" s="401"/>
      <c r="I904" s="401"/>
      <c r="J904" s="401"/>
      <c r="K904" s="401"/>
      <c r="L904" s="401"/>
      <c r="M904" s="401"/>
      <c r="N904" s="401"/>
      <c r="O904" s="401"/>
      <c r="P904" s="401"/>
      <c r="Q904" s="401"/>
      <c r="R904" s="401"/>
      <c r="S904" s="401"/>
    </row>
    <row r="905" spans="1:19" s="396" customFormat="1" ht="15.75" customHeight="1">
      <c r="A905" s="401"/>
      <c r="B905" s="401"/>
      <c r="C905" s="401"/>
      <c r="D905" s="401"/>
      <c r="E905" s="401"/>
      <c r="F905" s="401"/>
      <c r="G905" s="401"/>
      <c r="H905" s="401"/>
      <c r="I905" s="401"/>
      <c r="J905" s="401"/>
      <c r="K905" s="401"/>
      <c r="L905" s="401"/>
      <c r="M905" s="401"/>
      <c r="N905" s="401"/>
      <c r="O905" s="401"/>
      <c r="P905" s="401"/>
      <c r="Q905" s="401"/>
      <c r="R905" s="401"/>
      <c r="S905" s="401"/>
    </row>
    <row r="906" spans="1:19" s="396" customFormat="1" ht="15.75" customHeight="1">
      <c r="A906" s="401"/>
      <c r="B906" s="401"/>
      <c r="C906" s="401"/>
      <c r="D906" s="401"/>
      <c r="E906" s="401"/>
      <c r="F906" s="401"/>
      <c r="G906" s="401"/>
      <c r="H906" s="401"/>
      <c r="I906" s="401"/>
      <c r="J906" s="401"/>
      <c r="K906" s="401"/>
      <c r="L906" s="401"/>
      <c r="M906" s="401"/>
      <c r="N906" s="401"/>
      <c r="O906" s="401"/>
      <c r="P906" s="401"/>
      <c r="Q906" s="401"/>
      <c r="R906" s="401"/>
      <c r="S906" s="401"/>
    </row>
    <row r="907" spans="1:19" s="396" customFormat="1" ht="15.75" customHeight="1">
      <c r="A907" s="401"/>
      <c r="B907" s="401"/>
      <c r="C907" s="401"/>
      <c r="D907" s="401"/>
      <c r="E907" s="401"/>
      <c r="F907" s="401"/>
      <c r="G907" s="401"/>
      <c r="H907" s="401"/>
      <c r="I907" s="401"/>
      <c r="J907" s="401"/>
      <c r="K907" s="401"/>
      <c r="L907" s="401"/>
      <c r="M907" s="401"/>
      <c r="N907" s="401"/>
      <c r="O907" s="401"/>
      <c r="P907" s="401"/>
      <c r="Q907" s="401"/>
      <c r="R907" s="401"/>
      <c r="S907" s="401"/>
    </row>
    <row r="908" spans="1:19" s="396" customFormat="1" ht="15.75" customHeight="1">
      <c r="A908" s="401"/>
      <c r="B908" s="401"/>
      <c r="C908" s="401"/>
      <c r="D908" s="401"/>
      <c r="E908" s="401"/>
      <c r="F908" s="401"/>
      <c r="G908" s="401"/>
      <c r="H908" s="401"/>
      <c r="I908" s="401"/>
      <c r="J908" s="401"/>
      <c r="K908" s="401"/>
      <c r="L908" s="401"/>
      <c r="M908" s="401"/>
      <c r="N908" s="401"/>
      <c r="O908" s="401"/>
      <c r="P908" s="401"/>
      <c r="Q908" s="401"/>
      <c r="R908" s="401"/>
      <c r="S908" s="401"/>
    </row>
    <row r="909" spans="1:19" s="396" customFormat="1" ht="15.75" customHeight="1">
      <c r="A909" s="401"/>
      <c r="B909" s="401"/>
      <c r="C909" s="401"/>
      <c r="D909" s="401"/>
      <c r="E909" s="401"/>
      <c r="F909" s="401"/>
      <c r="G909" s="401"/>
      <c r="H909" s="401"/>
      <c r="I909" s="401"/>
      <c r="J909" s="401"/>
      <c r="K909" s="401"/>
      <c r="L909" s="401"/>
      <c r="M909" s="401"/>
      <c r="N909" s="401"/>
      <c r="O909" s="401"/>
      <c r="P909" s="401"/>
      <c r="Q909" s="401"/>
      <c r="R909" s="401"/>
      <c r="S909" s="401"/>
    </row>
    <row r="910" spans="1:19" s="396" customFormat="1" ht="15.75" customHeight="1">
      <c r="A910" s="401"/>
      <c r="B910" s="401"/>
      <c r="C910" s="401"/>
      <c r="D910" s="401"/>
      <c r="E910" s="401"/>
      <c r="F910" s="401"/>
      <c r="G910" s="401"/>
      <c r="H910" s="401"/>
      <c r="I910" s="401"/>
      <c r="J910" s="401"/>
      <c r="K910" s="401"/>
      <c r="L910" s="401"/>
      <c r="M910" s="401"/>
      <c r="N910" s="401"/>
      <c r="O910" s="401"/>
      <c r="P910" s="401"/>
      <c r="Q910" s="401"/>
      <c r="R910" s="401"/>
      <c r="S910" s="401"/>
    </row>
    <row r="911" spans="1:19" s="396" customFormat="1" ht="15.75" customHeight="1">
      <c r="A911" s="401"/>
      <c r="B911" s="401"/>
      <c r="C911" s="401"/>
      <c r="D911" s="401"/>
      <c r="E911" s="401"/>
      <c r="F911" s="401"/>
      <c r="G911" s="401"/>
      <c r="H911" s="401"/>
      <c r="I911" s="401"/>
      <c r="J911" s="401"/>
      <c r="K911" s="401"/>
      <c r="L911" s="401"/>
      <c r="M911" s="401"/>
      <c r="N911" s="401"/>
      <c r="O911" s="401"/>
      <c r="P911" s="401"/>
      <c r="Q911" s="401"/>
      <c r="R911" s="401"/>
      <c r="S911" s="401"/>
    </row>
    <row r="912" spans="1:19" s="396" customFormat="1" ht="15.75" customHeight="1">
      <c r="A912" s="401"/>
      <c r="B912" s="401"/>
      <c r="C912" s="401"/>
      <c r="D912" s="401"/>
      <c r="E912" s="401"/>
      <c r="F912" s="401"/>
      <c r="G912" s="401"/>
      <c r="H912" s="401"/>
      <c r="I912" s="401"/>
      <c r="J912" s="401"/>
      <c r="K912" s="401"/>
      <c r="L912" s="401"/>
      <c r="M912" s="401"/>
      <c r="N912" s="401"/>
      <c r="O912" s="401"/>
      <c r="P912" s="401"/>
      <c r="Q912" s="401"/>
      <c r="R912" s="401"/>
      <c r="S912" s="401"/>
    </row>
    <row r="913" spans="1:19" s="396" customFormat="1" ht="15.75" customHeight="1">
      <c r="A913" s="401"/>
      <c r="B913" s="401"/>
      <c r="C913" s="401"/>
      <c r="D913" s="401"/>
      <c r="E913" s="401"/>
      <c r="F913" s="401"/>
      <c r="G913" s="401"/>
      <c r="H913" s="401"/>
      <c r="I913" s="401"/>
      <c r="J913" s="401"/>
      <c r="K913" s="401"/>
      <c r="L913" s="401"/>
      <c r="M913" s="401"/>
      <c r="N913" s="401"/>
      <c r="O913" s="401"/>
      <c r="P913" s="401"/>
      <c r="Q913" s="401"/>
      <c r="R913" s="401"/>
      <c r="S913" s="401"/>
    </row>
    <row r="914" spans="1:19" s="396" customFormat="1" ht="15.75" customHeight="1">
      <c r="A914" s="401"/>
      <c r="B914" s="401"/>
      <c r="C914" s="401"/>
      <c r="D914" s="401"/>
      <c r="E914" s="401"/>
      <c r="F914" s="401"/>
      <c r="G914" s="401"/>
      <c r="H914" s="401"/>
      <c r="I914" s="401"/>
      <c r="J914" s="401"/>
      <c r="K914" s="401"/>
      <c r="L914" s="401"/>
      <c r="M914" s="401"/>
      <c r="N914" s="401"/>
      <c r="O914" s="401"/>
      <c r="P914" s="401"/>
      <c r="Q914" s="401"/>
      <c r="R914" s="401"/>
      <c r="S914" s="401"/>
    </row>
    <row r="915" spans="1:19" s="396" customFormat="1" ht="15.75" customHeight="1">
      <c r="A915" s="401"/>
      <c r="B915" s="401"/>
      <c r="C915" s="401"/>
      <c r="D915" s="401"/>
      <c r="E915" s="401"/>
      <c r="F915" s="401"/>
      <c r="G915" s="401"/>
      <c r="H915" s="401"/>
      <c r="I915" s="401"/>
      <c r="J915" s="401"/>
      <c r="K915" s="401"/>
      <c r="L915" s="401"/>
      <c r="M915" s="401"/>
      <c r="N915" s="401"/>
      <c r="O915" s="401"/>
      <c r="P915" s="401"/>
      <c r="Q915" s="401"/>
      <c r="R915" s="401"/>
      <c r="S915" s="401"/>
    </row>
    <row r="916" spans="1:19" s="396" customFormat="1" ht="15.75" customHeight="1">
      <c r="A916" s="401"/>
      <c r="B916" s="401"/>
      <c r="C916" s="401"/>
      <c r="D916" s="401"/>
      <c r="E916" s="401"/>
      <c r="F916" s="401"/>
      <c r="G916" s="401"/>
      <c r="H916" s="401"/>
      <c r="I916" s="401"/>
      <c r="J916" s="401"/>
      <c r="K916" s="401"/>
      <c r="L916" s="401"/>
      <c r="M916" s="401"/>
      <c r="N916" s="401"/>
      <c r="O916" s="401"/>
      <c r="P916" s="401"/>
      <c r="Q916" s="401"/>
      <c r="R916" s="401"/>
      <c r="S916" s="401"/>
    </row>
    <row r="917" spans="1:19" s="396" customFormat="1" ht="15.75" customHeight="1">
      <c r="A917" s="401"/>
      <c r="B917" s="401"/>
      <c r="C917" s="401"/>
      <c r="D917" s="401"/>
      <c r="E917" s="401"/>
      <c r="F917" s="401"/>
      <c r="G917" s="401"/>
      <c r="H917" s="401"/>
      <c r="I917" s="401"/>
      <c r="J917" s="401"/>
      <c r="K917" s="401"/>
      <c r="L917" s="401"/>
      <c r="M917" s="401"/>
      <c r="N917" s="401"/>
      <c r="O917" s="401"/>
      <c r="P917" s="401"/>
      <c r="Q917" s="401"/>
      <c r="R917" s="401"/>
      <c r="S917" s="401"/>
    </row>
    <row r="918" spans="1:19" s="396" customFormat="1" ht="15.75" customHeight="1">
      <c r="A918" s="401"/>
      <c r="B918" s="401"/>
      <c r="C918" s="401"/>
      <c r="D918" s="401"/>
      <c r="E918" s="401"/>
      <c r="F918" s="401"/>
      <c r="G918" s="401"/>
      <c r="H918" s="401"/>
      <c r="I918" s="401"/>
      <c r="J918" s="401"/>
      <c r="K918" s="401"/>
      <c r="L918" s="401"/>
      <c r="M918" s="401"/>
      <c r="N918" s="401"/>
      <c r="O918" s="401"/>
      <c r="P918" s="401"/>
      <c r="Q918" s="401"/>
      <c r="R918" s="401"/>
      <c r="S918" s="401"/>
    </row>
    <row r="919" spans="1:19" s="396" customFormat="1" ht="15.75" customHeight="1">
      <c r="A919" s="401"/>
      <c r="B919" s="401"/>
      <c r="C919" s="401"/>
      <c r="D919" s="401"/>
      <c r="E919" s="401"/>
      <c r="F919" s="401"/>
      <c r="G919" s="401"/>
      <c r="H919" s="401"/>
      <c r="I919" s="401"/>
      <c r="J919" s="401"/>
      <c r="K919" s="401"/>
      <c r="L919" s="401"/>
      <c r="M919" s="401"/>
      <c r="N919" s="401"/>
      <c r="O919" s="401"/>
      <c r="P919" s="401"/>
      <c r="Q919" s="401"/>
      <c r="R919" s="401"/>
      <c r="S919" s="401"/>
    </row>
    <row r="920" spans="1:19" s="396" customFormat="1" ht="15.75" customHeight="1">
      <c r="A920" s="401"/>
      <c r="B920" s="401"/>
      <c r="C920" s="401"/>
      <c r="D920" s="401"/>
      <c r="E920" s="401"/>
      <c r="F920" s="401"/>
      <c r="G920" s="401"/>
      <c r="H920" s="401"/>
      <c r="I920" s="401"/>
      <c r="J920" s="401"/>
      <c r="K920" s="401"/>
      <c r="L920" s="401"/>
      <c r="M920" s="401"/>
      <c r="N920" s="401"/>
      <c r="O920" s="401"/>
      <c r="P920" s="401"/>
      <c r="Q920" s="401"/>
      <c r="R920" s="401"/>
      <c r="S920" s="401"/>
    </row>
    <row r="921" spans="1:19" s="396" customFormat="1" ht="15.75" customHeight="1">
      <c r="A921" s="401"/>
      <c r="B921" s="401"/>
      <c r="C921" s="401"/>
      <c r="D921" s="401"/>
      <c r="E921" s="401"/>
      <c r="F921" s="401"/>
      <c r="G921" s="401"/>
      <c r="H921" s="401"/>
      <c r="I921" s="401"/>
      <c r="J921" s="401"/>
      <c r="K921" s="401"/>
      <c r="L921" s="401"/>
      <c r="M921" s="401"/>
      <c r="N921" s="401"/>
      <c r="O921" s="401"/>
      <c r="P921" s="401"/>
      <c r="Q921" s="401"/>
      <c r="R921" s="401"/>
      <c r="S921" s="401"/>
    </row>
    <row r="922" spans="1:19" s="396" customFormat="1" ht="15.75" customHeight="1">
      <c r="A922" s="401"/>
      <c r="B922" s="401"/>
      <c r="C922" s="401"/>
      <c r="D922" s="401"/>
      <c r="E922" s="401"/>
      <c r="F922" s="401"/>
      <c r="G922" s="401"/>
      <c r="H922" s="401"/>
      <c r="I922" s="401"/>
      <c r="J922" s="401"/>
      <c r="K922" s="401"/>
      <c r="L922" s="401"/>
      <c r="M922" s="401"/>
      <c r="N922" s="401"/>
      <c r="O922" s="401"/>
      <c r="P922" s="401"/>
      <c r="Q922" s="401"/>
      <c r="R922" s="401"/>
      <c r="S922" s="401"/>
    </row>
    <row r="923" spans="1:19" s="396" customFormat="1" ht="15.75" customHeight="1">
      <c r="A923" s="401"/>
      <c r="B923" s="401"/>
      <c r="C923" s="401"/>
      <c r="D923" s="401"/>
      <c r="E923" s="401"/>
      <c r="F923" s="401"/>
      <c r="G923" s="401"/>
      <c r="H923" s="401"/>
      <c r="I923" s="401"/>
      <c r="J923" s="401"/>
      <c r="K923" s="401"/>
      <c r="L923" s="401"/>
      <c r="M923" s="401"/>
      <c r="N923" s="401"/>
      <c r="O923" s="401"/>
      <c r="P923" s="401"/>
      <c r="Q923" s="401"/>
      <c r="R923" s="401"/>
      <c r="S923" s="401"/>
    </row>
    <row r="924" spans="1:19" s="396" customFormat="1" ht="15.75" customHeight="1">
      <c r="A924" s="401"/>
      <c r="B924" s="401"/>
      <c r="C924" s="401"/>
      <c r="D924" s="401"/>
      <c r="E924" s="401"/>
      <c r="F924" s="401"/>
      <c r="G924" s="401"/>
      <c r="H924" s="401"/>
      <c r="I924" s="401"/>
      <c r="J924" s="401"/>
      <c r="K924" s="401"/>
      <c r="L924" s="401"/>
      <c r="M924" s="401"/>
      <c r="N924" s="401"/>
      <c r="O924" s="401"/>
      <c r="P924" s="401"/>
      <c r="Q924" s="401"/>
      <c r="R924" s="401"/>
      <c r="S924" s="401"/>
    </row>
    <row r="925" spans="1:19" s="396" customFormat="1" ht="15.75" customHeight="1">
      <c r="A925" s="401"/>
      <c r="B925" s="401"/>
      <c r="C925" s="401"/>
      <c r="D925" s="401"/>
      <c r="E925" s="401"/>
      <c r="F925" s="401"/>
      <c r="G925" s="401"/>
      <c r="H925" s="401"/>
      <c r="I925" s="401"/>
      <c r="J925" s="401"/>
      <c r="K925" s="401"/>
      <c r="L925" s="401"/>
      <c r="M925" s="401"/>
      <c r="N925" s="401"/>
      <c r="O925" s="401"/>
      <c r="P925" s="401"/>
      <c r="Q925" s="401"/>
      <c r="R925" s="401"/>
      <c r="S925" s="401"/>
    </row>
    <row r="926" spans="1:19" s="396" customFormat="1" ht="15.75" customHeight="1">
      <c r="A926" s="401"/>
      <c r="B926" s="401"/>
      <c r="C926" s="401"/>
      <c r="D926" s="401"/>
      <c r="E926" s="401"/>
      <c r="F926" s="401"/>
      <c r="G926" s="401"/>
      <c r="H926" s="401"/>
      <c r="I926" s="401"/>
      <c r="J926" s="401"/>
      <c r="K926" s="401"/>
      <c r="L926" s="401"/>
      <c r="M926" s="401"/>
      <c r="N926" s="401"/>
      <c r="O926" s="401"/>
      <c r="P926" s="401"/>
      <c r="Q926" s="401"/>
      <c r="R926" s="401"/>
      <c r="S926" s="401"/>
    </row>
    <row r="927" spans="1:19" s="396" customFormat="1" ht="15.75" customHeight="1">
      <c r="A927" s="401"/>
      <c r="B927" s="401"/>
      <c r="C927" s="401"/>
      <c r="D927" s="401"/>
      <c r="E927" s="401"/>
      <c r="F927" s="401"/>
      <c r="G927" s="401"/>
      <c r="H927" s="401"/>
      <c r="I927" s="401"/>
      <c r="J927" s="401"/>
      <c r="K927" s="401"/>
      <c r="L927" s="401"/>
      <c r="M927" s="401"/>
      <c r="N927" s="401"/>
      <c r="O927" s="401"/>
      <c r="P927" s="401"/>
      <c r="Q927" s="401"/>
      <c r="R927" s="401"/>
      <c r="S927" s="401"/>
    </row>
    <row r="928" spans="1:19" s="396" customFormat="1" ht="15.75" customHeight="1">
      <c r="A928" s="401"/>
      <c r="B928" s="401"/>
      <c r="C928" s="401"/>
      <c r="D928" s="401"/>
      <c r="E928" s="401"/>
      <c r="F928" s="401"/>
      <c r="G928" s="401"/>
      <c r="H928" s="401"/>
      <c r="I928" s="401"/>
      <c r="J928" s="401"/>
      <c r="K928" s="401"/>
      <c r="L928" s="401"/>
      <c r="M928" s="401"/>
      <c r="N928" s="401"/>
      <c r="O928" s="401"/>
      <c r="P928" s="401"/>
      <c r="Q928" s="401"/>
      <c r="R928" s="401"/>
      <c r="S928" s="401"/>
    </row>
    <row r="929" spans="1:19" s="396" customFormat="1" ht="15.75" customHeight="1">
      <c r="A929" s="401"/>
      <c r="B929" s="401"/>
      <c r="C929" s="401"/>
      <c r="D929" s="401"/>
      <c r="E929" s="401"/>
      <c r="F929" s="401"/>
      <c r="G929" s="401"/>
      <c r="H929" s="401"/>
      <c r="I929" s="401"/>
      <c r="J929" s="401"/>
      <c r="K929" s="401"/>
      <c r="L929" s="401"/>
      <c r="M929" s="401"/>
      <c r="N929" s="401"/>
      <c r="O929" s="401"/>
      <c r="P929" s="401"/>
      <c r="Q929" s="401"/>
      <c r="R929" s="401"/>
      <c r="S929" s="401"/>
    </row>
    <row r="930" spans="1:19" s="396" customFormat="1" ht="15.75" customHeight="1">
      <c r="A930" s="401"/>
      <c r="B930" s="401"/>
      <c r="C930" s="401"/>
      <c r="D930" s="401"/>
      <c r="E930" s="401"/>
      <c r="F930" s="401"/>
      <c r="G930" s="401"/>
      <c r="H930" s="401"/>
      <c r="I930" s="401"/>
      <c r="J930" s="401"/>
      <c r="K930" s="401"/>
      <c r="L930" s="401"/>
      <c r="M930" s="401"/>
      <c r="N930" s="401"/>
      <c r="O930" s="401"/>
      <c r="P930" s="401"/>
      <c r="Q930" s="401"/>
      <c r="R930" s="401"/>
      <c r="S930" s="401"/>
    </row>
    <row r="931" spans="1:19" s="396" customFormat="1" ht="15.75" customHeight="1">
      <c r="A931" s="401"/>
      <c r="B931" s="401"/>
      <c r="C931" s="401"/>
      <c r="D931" s="401"/>
      <c r="E931" s="401"/>
      <c r="F931" s="401"/>
      <c r="G931" s="401"/>
      <c r="H931" s="401"/>
      <c r="I931" s="401"/>
      <c r="J931" s="401"/>
      <c r="K931" s="401"/>
      <c r="L931" s="401"/>
      <c r="M931" s="401"/>
      <c r="N931" s="401"/>
      <c r="O931" s="401"/>
      <c r="P931" s="401"/>
      <c r="Q931" s="401"/>
      <c r="R931" s="401"/>
      <c r="S931" s="401"/>
    </row>
    <row r="932" spans="1:19" s="396" customFormat="1" ht="15.75" customHeight="1">
      <c r="A932" s="401"/>
      <c r="B932" s="401"/>
      <c r="C932" s="401"/>
      <c r="D932" s="401"/>
      <c r="E932" s="401"/>
      <c r="F932" s="401"/>
      <c r="G932" s="401"/>
      <c r="H932" s="401"/>
      <c r="I932" s="401"/>
      <c r="J932" s="401"/>
      <c r="K932" s="401"/>
      <c r="L932" s="401"/>
      <c r="M932" s="401"/>
      <c r="N932" s="401"/>
      <c r="O932" s="401"/>
      <c r="P932" s="401"/>
      <c r="Q932" s="401"/>
      <c r="R932" s="401"/>
      <c r="S932" s="401"/>
    </row>
    <row r="933" spans="1:19" s="396" customFormat="1" ht="15.75" customHeight="1">
      <c r="A933" s="401"/>
      <c r="B933" s="401"/>
      <c r="C933" s="401"/>
      <c r="D933" s="401"/>
      <c r="E933" s="401"/>
      <c r="F933" s="401"/>
      <c r="G933" s="401"/>
      <c r="H933" s="401"/>
      <c r="I933" s="401"/>
      <c r="J933" s="401"/>
      <c r="K933" s="401"/>
      <c r="L933" s="401"/>
      <c r="M933" s="401"/>
      <c r="N933" s="401"/>
      <c r="O933" s="401"/>
      <c r="P933" s="401"/>
      <c r="Q933" s="401"/>
      <c r="R933" s="401"/>
      <c r="S933" s="401"/>
    </row>
    <row r="934" spans="1:19" s="396" customFormat="1" ht="15.75" customHeight="1">
      <c r="A934" s="401"/>
      <c r="B934" s="401"/>
      <c r="C934" s="401"/>
      <c r="D934" s="401"/>
      <c r="E934" s="401"/>
      <c r="F934" s="401"/>
      <c r="G934" s="401"/>
      <c r="H934" s="401"/>
      <c r="I934" s="401"/>
      <c r="J934" s="401"/>
      <c r="K934" s="401"/>
      <c r="L934" s="401"/>
      <c r="M934" s="401"/>
      <c r="N934" s="401"/>
      <c r="O934" s="401"/>
      <c r="P934" s="401"/>
      <c r="Q934" s="401"/>
      <c r="R934" s="401"/>
      <c r="S934" s="401"/>
    </row>
    <row r="935" spans="1:19" s="396" customFormat="1" ht="15.75" customHeight="1">
      <c r="A935" s="401"/>
      <c r="B935" s="401"/>
      <c r="C935" s="401"/>
      <c r="D935" s="401"/>
      <c r="E935" s="401"/>
      <c r="F935" s="401"/>
      <c r="G935" s="401"/>
      <c r="H935" s="401"/>
      <c r="I935" s="401"/>
      <c r="J935" s="401"/>
      <c r="K935" s="401"/>
      <c r="L935" s="401"/>
      <c r="M935" s="401"/>
      <c r="N935" s="401"/>
      <c r="O935" s="401"/>
      <c r="P935" s="401"/>
      <c r="Q935" s="401"/>
      <c r="R935" s="401"/>
      <c r="S935" s="401"/>
    </row>
    <row r="936" spans="1:19" s="396" customFormat="1" ht="15.75" customHeight="1">
      <c r="A936" s="401"/>
      <c r="B936" s="401"/>
      <c r="C936" s="401"/>
      <c r="D936" s="401"/>
      <c r="E936" s="401"/>
      <c r="F936" s="401"/>
      <c r="G936" s="401"/>
      <c r="H936" s="401"/>
      <c r="I936" s="401"/>
      <c r="J936" s="401"/>
      <c r="K936" s="401"/>
      <c r="L936" s="401"/>
      <c r="M936" s="401"/>
      <c r="N936" s="401"/>
      <c r="O936" s="401"/>
      <c r="P936" s="401"/>
      <c r="Q936" s="401"/>
      <c r="R936" s="401"/>
      <c r="S936" s="401"/>
    </row>
    <row r="937" spans="1:19" s="396" customFormat="1" ht="15.75" customHeight="1">
      <c r="A937" s="401"/>
      <c r="B937" s="401"/>
      <c r="C937" s="401"/>
      <c r="D937" s="401"/>
      <c r="E937" s="401"/>
      <c r="F937" s="401"/>
      <c r="G937" s="401"/>
      <c r="H937" s="401"/>
      <c r="I937" s="401"/>
      <c r="J937" s="401"/>
      <c r="K937" s="401"/>
      <c r="L937" s="401"/>
      <c r="M937" s="401"/>
      <c r="N937" s="401"/>
      <c r="O937" s="401"/>
      <c r="P937" s="401"/>
      <c r="Q937" s="401"/>
      <c r="R937" s="401"/>
      <c r="S937" s="401"/>
    </row>
    <row r="938" spans="1:19" s="396" customFormat="1" ht="15.75" customHeight="1">
      <c r="A938" s="401"/>
      <c r="B938" s="401"/>
      <c r="C938" s="401"/>
      <c r="D938" s="401"/>
      <c r="E938" s="401"/>
      <c r="F938" s="401"/>
      <c r="G938" s="401"/>
      <c r="H938" s="401"/>
      <c r="I938" s="401"/>
      <c r="J938" s="401"/>
      <c r="K938" s="401"/>
      <c r="L938" s="401"/>
      <c r="M938" s="401"/>
      <c r="N938" s="401"/>
      <c r="O938" s="401"/>
      <c r="P938" s="401"/>
      <c r="Q938" s="401"/>
      <c r="R938" s="401"/>
      <c r="S938" s="401"/>
    </row>
    <row r="939" spans="1:19" s="396" customFormat="1" ht="15.75" customHeight="1">
      <c r="A939" s="401"/>
      <c r="B939" s="401"/>
      <c r="C939" s="401"/>
      <c r="D939" s="401"/>
      <c r="E939" s="401"/>
      <c r="F939" s="401"/>
      <c r="G939" s="401"/>
      <c r="H939" s="401"/>
      <c r="I939" s="401"/>
      <c r="J939" s="401"/>
      <c r="K939" s="401"/>
      <c r="L939" s="401"/>
      <c r="M939" s="401"/>
      <c r="N939" s="401"/>
      <c r="O939" s="401"/>
      <c r="P939" s="401"/>
      <c r="Q939" s="401"/>
      <c r="R939" s="401"/>
      <c r="S939" s="401"/>
    </row>
    <row r="940" spans="1:19" s="396" customFormat="1" ht="15.75" customHeight="1">
      <c r="A940" s="401"/>
      <c r="B940" s="401"/>
      <c r="C940" s="401"/>
      <c r="D940" s="401"/>
      <c r="E940" s="401"/>
      <c r="F940" s="401"/>
      <c r="G940" s="401"/>
      <c r="H940" s="401"/>
      <c r="I940" s="401"/>
      <c r="J940" s="401"/>
      <c r="K940" s="401"/>
      <c r="L940" s="401"/>
      <c r="M940" s="401"/>
      <c r="N940" s="401"/>
      <c r="O940" s="401"/>
      <c r="P940" s="401"/>
      <c r="Q940" s="401"/>
      <c r="R940" s="401"/>
      <c r="S940" s="401"/>
    </row>
    <row r="941" spans="1:19" s="396" customFormat="1" ht="15.75" customHeight="1">
      <c r="A941" s="401"/>
      <c r="B941" s="401"/>
      <c r="C941" s="401"/>
      <c r="D941" s="401"/>
      <c r="E941" s="401"/>
      <c r="F941" s="401"/>
      <c r="G941" s="401"/>
      <c r="H941" s="401"/>
      <c r="I941" s="401"/>
      <c r="J941" s="401"/>
      <c r="K941" s="401"/>
      <c r="L941" s="401"/>
      <c r="M941" s="401"/>
      <c r="N941" s="401"/>
      <c r="O941" s="401"/>
      <c r="P941" s="401"/>
      <c r="Q941" s="401"/>
      <c r="R941" s="401"/>
      <c r="S941" s="401"/>
    </row>
    <row r="942" spans="1:19" s="396" customFormat="1" ht="15.75" customHeight="1">
      <c r="A942" s="401"/>
      <c r="B942" s="401"/>
      <c r="C942" s="401"/>
      <c r="D942" s="401"/>
      <c r="E942" s="401"/>
      <c r="F942" s="401"/>
      <c r="G942" s="401"/>
      <c r="H942" s="401"/>
      <c r="I942" s="401"/>
      <c r="J942" s="401"/>
      <c r="K942" s="401"/>
      <c r="L942" s="401"/>
      <c r="M942" s="401"/>
      <c r="N942" s="401"/>
      <c r="O942" s="401"/>
      <c r="P942" s="401"/>
      <c r="Q942" s="401"/>
      <c r="R942" s="401"/>
      <c r="S942" s="401"/>
    </row>
    <row r="943" spans="1:19" s="396" customFormat="1" ht="15.75" customHeight="1">
      <c r="A943" s="401"/>
      <c r="B943" s="401"/>
      <c r="C943" s="401"/>
      <c r="D943" s="401"/>
      <c r="E943" s="401"/>
      <c r="F943" s="401"/>
      <c r="G943" s="401"/>
      <c r="H943" s="401"/>
      <c r="I943" s="401"/>
      <c r="J943" s="401"/>
      <c r="K943" s="401"/>
      <c r="L943" s="401"/>
      <c r="M943" s="401"/>
      <c r="N943" s="401"/>
      <c r="O943" s="401"/>
      <c r="P943" s="401"/>
      <c r="Q943" s="401"/>
      <c r="R943" s="401"/>
      <c r="S943" s="401"/>
    </row>
    <row r="944" spans="1:19" s="396" customFormat="1" ht="15.75" customHeight="1">
      <c r="A944" s="401"/>
      <c r="B944" s="401"/>
      <c r="C944" s="401"/>
      <c r="D944" s="401"/>
      <c r="E944" s="401"/>
      <c r="F944" s="401"/>
      <c r="G944" s="401"/>
      <c r="H944" s="401"/>
      <c r="I944" s="401"/>
      <c r="J944" s="401"/>
      <c r="K944" s="401"/>
      <c r="L944" s="401"/>
      <c r="M944" s="401"/>
      <c r="N944" s="401"/>
      <c r="O944" s="401"/>
      <c r="P944" s="401"/>
      <c r="Q944" s="401"/>
      <c r="R944" s="401"/>
      <c r="S944" s="401"/>
    </row>
    <row r="945" spans="1:19" s="396" customFormat="1" ht="15.75" customHeight="1">
      <c r="A945" s="401"/>
      <c r="B945" s="401"/>
      <c r="C945" s="401"/>
      <c r="D945" s="401"/>
      <c r="E945" s="401"/>
      <c r="F945" s="401"/>
      <c r="G945" s="401"/>
      <c r="H945" s="401"/>
      <c r="I945" s="401"/>
      <c r="J945" s="401"/>
      <c r="K945" s="401"/>
      <c r="L945" s="401"/>
      <c r="M945" s="401"/>
      <c r="N945" s="401"/>
      <c r="O945" s="401"/>
      <c r="P945" s="401"/>
      <c r="Q945" s="401"/>
      <c r="R945" s="401"/>
      <c r="S945" s="401"/>
    </row>
    <row r="946" spans="1:19" s="396" customFormat="1" ht="15.75" customHeight="1">
      <c r="A946" s="401"/>
      <c r="B946" s="401"/>
      <c r="C946" s="401"/>
      <c r="D946" s="401"/>
      <c r="E946" s="401"/>
      <c r="F946" s="401"/>
      <c r="G946" s="401"/>
      <c r="H946" s="401"/>
      <c r="I946" s="401"/>
      <c r="J946" s="401"/>
      <c r="K946" s="401"/>
      <c r="L946" s="401"/>
      <c r="M946" s="401"/>
      <c r="N946" s="401"/>
      <c r="O946" s="401"/>
      <c r="P946" s="401"/>
      <c r="Q946" s="401"/>
      <c r="R946" s="401"/>
      <c r="S946" s="401"/>
    </row>
    <row r="947" spans="1:19" s="396" customFormat="1" ht="15.75" customHeight="1">
      <c r="A947" s="401"/>
      <c r="B947" s="401"/>
      <c r="C947" s="401"/>
      <c r="D947" s="401"/>
      <c r="E947" s="401"/>
      <c r="F947" s="401"/>
      <c r="G947" s="401"/>
      <c r="H947" s="401"/>
      <c r="I947" s="401"/>
      <c r="J947" s="401"/>
      <c r="K947" s="401"/>
      <c r="L947" s="401"/>
      <c r="M947" s="401"/>
      <c r="N947" s="401"/>
      <c r="O947" s="401"/>
      <c r="P947" s="401"/>
      <c r="Q947" s="401"/>
      <c r="R947" s="401"/>
      <c r="S947" s="401"/>
    </row>
    <row r="948" spans="1:19" s="396" customFormat="1" ht="15.75" customHeight="1">
      <c r="A948" s="401"/>
      <c r="B948" s="401"/>
      <c r="C948" s="401"/>
      <c r="D948" s="401"/>
      <c r="E948" s="401"/>
      <c r="F948" s="401"/>
      <c r="G948" s="401"/>
      <c r="H948" s="401"/>
      <c r="I948" s="401"/>
      <c r="J948" s="401"/>
      <c r="K948" s="401"/>
      <c r="L948" s="401"/>
      <c r="M948" s="401"/>
      <c r="N948" s="401"/>
      <c r="O948" s="401"/>
      <c r="P948" s="401"/>
      <c r="Q948" s="401"/>
      <c r="R948" s="401"/>
      <c r="S948" s="401"/>
    </row>
    <row r="949" spans="1:19" s="396" customFormat="1" ht="15.75" customHeight="1">
      <c r="A949" s="401"/>
      <c r="B949" s="401"/>
      <c r="C949" s="401"/>
      <c r="D949" s="401"/>
      <c r="E949" s="401"/>
      <c r="F949" s="401"/>
      <c r="G949" s="401"/>
      <c r="H949" s="401"/>
      <c r="I949" s="401"/>
      <c r="J949" s="401"/>
      <c r="K949" s="401"/>
      <c r="L949" s="401"/>
      <c r="M949" s="401"/>
      <c r="N949" s="401"/>
      <c r="O949" s="401"/>
      <c r="P949" s="401"/>
      <c r="Q949" s="401"/>
      <c r="R949" s="401"/>
      <c r="S949" s="401"/>
    </row>
    <row r="950" spans="1:19" s="396" customFormat="1" ht="15.75" customHeight="1">
      <c r="A950" s="401"/>
      <c r="B950" s="401"/>
      <c r="C950" s="401"/>
      <c r="D950" s="401"/>
      <c r="E950" s="401"/>
      <c r="F950" s="401"/>
      <c r="G950" s="401"/>
      <c r="H950" s="401"/>
      <c r="I950" s="401"/>
      <c r="J950" s="401"/>
      <c r="K950" s="401"/>
      <c r="L950" s="401"/>
      <c r="M950" s="401"/>
      <c r="N950" s="401"/>
      <c r="O950" s="401"/>
      <c r="P950" s="401"/>
      <c r="Q950" s="401"/>
      <c r="R950" s="401"/>
      <c r="S950" s="401"/>
    </row>
    <row r="951" spans="1:19" s="396" customFormat="1" ht="15.75" customHeight="1">
      <c r="A951" s="401"/>
      <c r="B951" s="401"/>
      <c r="C951" s="401"/>
      <c r="D951" s="401"/>
      <c r="E951" s="401"/>
      <c r="F951" s="401"/>
      <c r="G951" s="401"/>
      <c r="H951" s="401"/>
      <c r="I951" s="401"/>
      <c r="J951" s="401"/>
      <c r="K951" s="401"/>
      <c r="L951" s="401"/>
      <c r="M951" s="401"/>
      <c r="N951" s="401"/>
      <c r="O951" s="401"/>
      <c r="P951" s="401"/>
      <c r="Q951" s="401"/>
      <c r="R951" s="401"/>
      <c r="S951" s="401"/>
    </row>
    <row r="952" spans="1:19" s="396" customFormat="1" ht="15.75" customHeight="1">
      <c r="A952" s="401"/>
      <c r="B952" s="401"/>
      <c r="C952" s="401"/>
      <c r="D952" s="401"/>
      <c r="E952" s="401"/>
      <c r="F952" s="401"/>
      <c r="G952" s="401"/>
      <c r="H952" s="401"/>
      <c r="I952" s="401"/>
      <c r="J952" s="401"/>
      <c r="K952" s="401"/>
      <c r="L952" s="401"/>
      <c r="M952" s="401"/>
      <c r="N952" s="401"/>
      <c r="O952" s="401"/>
      <c r="P952" s="401"/>
      <c r="Q952" s="401"/>
      <c r="R952" s="401"/>
      <c r="S952" s="401"/>
    </row>
    <row r="953" spans="1:19" s="396" customFormat="1" ht="15.75" customHeight="1">
      <c r="A953" s="401"/>
      <c r="B953" s="401"/>
      <c r="C953" s="401"/>
      <c r="D953" s="401"/>
      <c r="E953" s="401"/>
      <c r="F953" s="401"/>
      <c r="G953" s="401"/>
      <c r="H953" s="401"/>
      <c r="I953" s="401"/>
      <c r="J953" s="401"/>
      <c r="K953" s="401"/>
      <c r="L953" s="401"/>
      <c r="M953" s="401"/>
      <c r="N953" s="401"/>
      <c r="O953" s="401"/>
      <c r="P953" s="401"/>
      <c r="Q953" s="401"/>
      <c r="R953" s="401"/>
      <c r="S953" s="401"/>
    </row>
    <row r="954" spans="1:19" s="396" customFormat="1" ht="15.75" customHeight="1">
      <c r="A954" s="401"/>
      <c r="B954" s="401"/>
      <c r="C954" s="401"/>
      <c r="D954" s="401"/>
      <c r="E954" s="401"/>
      <c r="F954" s="401"/>
      <c r="G954" s="401"/>
      <c r="H954" s="401"/>
      <c r="I954" s="401"/>
      <c r="J954" s="401"/>
      <c r="K954" s="401"/>
      <c r="L954" s="401"/>
      <c r="M954" s="401"/>
      <c r="N954" s="401"/>
      <c r="O954" s="401"/>
      <c r="P954" s="401"/>
      <c r="Q954" s="401"/>
      <c r="R954" s="401"/>
      <c r="S954" s="401"/>
    </row>
    <row r="955" spans="1:19" s="396" customFormat="1" ht="15.75" customHeight="1">
      <c r="A955" s="401"/>
      <c r="B955" s="401"/>
      <c r="C955" s="401"/>
      <c r="D955" s="401"/>
      <c r="E955" s="401"/>
      <c r="F955" s="401"/>
      <c r="G955" s="401"/>
      <c r="H955" s="401"/>
      <c r="I955" s="401"/>
      <c r="J955" s="401"/>
      <c r="K955" s="401"/>
      <c r="L955" s="401"/>
      <c r="M955" s="401"/>
      <c r="N955" s="401"/>
      <c r="O955" s="401"/>
      <c r="P955" s="401"/>
      <c r="Q955" s="401"/>
      <c r="R955" s="401"/>
      <c r="S955" s="401"/>
    </row>
    <row r="956" spans="1:19" s="396" customFormat="1" ht="15.75" customHeight="1">
      <c r="A956" s="401"/>
      <c r="B956" s="401"/>
      <c r="C956" s="401"/>
      <c r="D956" s="401"/>
      <c r="E956" s="401"/>
      <c r="F956" s="401"/>
      <c r="G956" s="401"/>
      <c r="H956" s="401"/>
      <c r="I956" s="401"/>
      <c r="J956" s="401"/>
      <c r="K956" s="401"/>
      <c r="L956" s="401"/>
      <c r="M956" s="401"/>
      <c r="N956" s="401"/>
      <c r="O956" s="401"/>
      <c r="P956" s="401"/>
      <c r="Q956" s="401"/>
      <c r="R956" s="401"/>
      <c r="S956" s="401"/>
    </row>
    <row r="957" spans="1:19" s="396" customFormat="1" ht="15.75" customHeight="1">
      <c r="A957" s="401"/>
      <c r="B957" s="401"/>
      <c r="C957" s="401"/>
      <c r="D957" s="401"/>
      <c r="E957" s="401"/>
      <c r="F957" s="401"/>
      <c r="G957" s="401"/>
      <c r="H957" s="401"/>
      <c r="I957" s="401"/>
      <c r="J957" s="401"/>
      <c r="K957" s="401"/>
      <c r="L957" s="401"/>
      <c r="M957" s="401"/>
      <c r="N957" s="401"/>
      <c r="O957" s="401"/>
      <c r="P957" s="401"/>
      <c r="Q957" s="401"/>
      <c r="R957" s="401"/>
      <c r="S957" s="401"/>
    </row>
    <row r="958" spans="1:19" s="396" customFormat="1" ht="15.75" customHeight="1">
      <c r="A958" s="401"/>
      <c r="B958" s="401"/>
      <c r="C958" s="401"/>
      <c r="D958" s="401"/>
      <c r="E958" s="401"/>
      <c r="F958" s="401"/>
      <c r="G958" s="401"/>
      <c r="H958" s="401"/>
      <c r="I958" s="401"/>
      <c r="J958" s="401"/>
      <c r="K958" s="401"/>
      <c r="L958" s="401"/>
      <c r="M958" s="401"/>
      <c r="N958" s="401"/>
      <c r="O958" s="401"/>
      <c r="P958" s="401"/>
      <c r="Q958" s="401"/>
      <c r="R958" s="401"/>
      <c r="S958" s="401"/>
    </row>
    <row r="959" spans="1:19" s="396" customFormat="1" ht="15.75" customHeight="1">
      <c r="A959" s="401"/>
      <c r="B959" s="401"/>
      <c r="C959" s="401"/>
      <c r="D959" s="401"/>
      <c r="E959" s="401"/>
      <c r="F959" s="401"/>
      <c r="G959" s="401"/>
      <c r="H959" s="401"/>
      <c r="I959" s="401"/>
      <c r="J959" s="401"/>
      <c r="K959" s="401"/>
      <c r="L959" s="401"/>
      <c r="M959" s="401"/>
      <c r="N959" s="401"/>
      <c r="O959" s="401"/>
      <c r="P959" s="401"/>
      <c r="Q959" s="401"/>
      <c r="R959" s="401"/>
      <c r="S959" s="401"/>
    </row>
    <row r="960" spans="1:19" s="396" customFormat="1" ht="15.75" customHeight="1">
      <c r="A960" s="401"/>
      <c r="B960" s="401"/>
      <c r="C960" s="401"/>
      <c r="D960" s="401"/>
      <c r="E960" s="401"/>
      <c r="F960" s="401"/>
      <c r="G960" s="401"/>
      <c r="H960" s="401"/>
      <c r="I960" s="401"/>
      <c r="J960" s="401"/>
      <c r="K960" s="401"/>
      <c r="L960" s="401"/>
      <c r="M960" s="401"/>
      <c r="N960" s="401"/>
      <c r="O960" s="401"/>
      <c r="P960" s="401"/>
      <c r="Q960" s="401"/>
      <c r="R960" s="401"/>
      <c r="S960" s="401"/>
    </row>
    <row r="961" spans="1:19" s="396" customFormat="1" ht="15.75" customHeight="1">
      <c r="A961" s="401"/>
      <c r="B961" s="401"/>
      <c r="C961" s="401"/>
      <c r="D961" s="401"/>
      <c r="E961" s="401"/>
      <c r="F961" s="401"/>
      <c r="G961" s="401"/>
      <c r="H961" s="401"/>
      <c r="I961" s="401"/>
      <c r="J961" s="401"/>
      <c r="K961" s="401"/>
      <c r="L961" s="401"/>
      <c r="M961" s="401"/>
      <c r="N961" s="401"/>
      <c r="O961" s="401"/>
      <c r="P961" s="401"/>
      <c r="Q961" s="401"/>
      <c r="R961" s="401"/>
      <c r="S961" s="401"/>
    </row>
    <row r="962" spans="1:19" s="396" customFormat="1" ht="15.75" customHeight="1">
      <c r="A962" s="401"/>
      <c r="B962" s="401"/>
      <c r="C962" s="401"/>
      <c r="D962" s="401"/>
      <c r="E962" s="401"/>
      <c r="F962" s="401"/>
      <c r="G962" s="401"/>
      <c r="H962" s="401"/>
      <c r="I962" s="401"/>
      <c r="J962" s="401"/>
      <c r="K962" s="401"/>
      <c r="L962" s="401"/>
      <c r="M962" s="401"/>
      <c r="N962" s="401"/>
      <c r="O962" s="401"/>
      <c r="P962" s="401"/>
      <c r="Q962" s="401"/>
      <c r="R962" s="401"/>
      <c r="S962" s="401"/>
    </row>
    <row r="963" spans="1:19" s="396" customFormat="1" ht="15.75" customHeight="1">
      <c r="A963" s="401"/>
      <c r="B963" s="401"/>
      <c r="C963" s="401"/>
      <c r="D963" s="401"/>
      <c r="E963" s="401"/>
      <c r="F963" s="401"/>
      <c r="G963" s="401"/>
      <c r="H963" s="401"/>
      <c r="I963" s="401"/>
      <c r="J963" s="401"/>
      <c r="K963" s="401"/>
      <c r="L963" s="401"/>
      <c r="M963" s="401"/>
      <c r="N963" s="401"/>
      <c r="O963" s="401"/>
      <c r="P963" s="401"/>
      <c r="Q963" s="401"/>
      <c r="R963" s="401"/>
      <c r="S963" s="401"/>
    </row>
    <row r="964" spans="1:19" s="396" customFormat="1" ht="15.75" customHeight="1">
      <c r="A964" s="401"/>
      <c r="B964" s="401"/>
      <c r="C964" s="401"/>
      <c r="D964" s="401"/>
      <c r="E964" s="401"/>
      <c r="F964" s="401"/>
      <c r="G964" s="401"/>
      <c r="H964" s="401"/>
      <c r="I964" s="401"/>
      <c r="J964" s="401"/>
      <c r="K964" s="401"/>
      <c r="L964" s="401"/>
      <c r="M964" s="401"/>
      <c r="N964" s="401"/>
      <c r="O964" s="401"/>
      <c r="P964" s="401"/>
      <c r="Q964" s="401"/>
      <c r="R964" s="401"/>
      <c r="S964" s="401"/>
    </row>
    <row r="965" spans="1:19" s="396" customFormat="1" ht="15.75" customHeight="1">
      <c r="A965" s="401"/>
      <c r="B965" s="401"/>
      <c r="C965" s="401"/>
      <c r="D965" s="401"/>
      <c r="E965" s="401"/>
      <c r="F965" s="401"/>
      <c r="G965" s="401"/>
      <c r="H965" s="401"/>
      <c r="I965" s="401"/>
      <c r="J965" s="401"/>
      <c r="K965" s="401"/>
      <c r="L965" s="401"/>
      <c r="M965" s="401"/>
      <c r="N965" s="401"/>
      <c r="O965" s="401"/>
      <c r="P965" s="401"/>
      <c r="Q965" s="401"/>
      <c r="R965" s="401"/>
      <c r="S965" s="401"/>
    </row>
    <row r="966" spans="1:19" s="396" customFormat="1" ht="15.75" customHeight="1">
      <c r="A966" s="401"/>
      <c r="B966" s="401"/>
      <c r="C966" s="401"/>
      <c r="D966" s="401"/>
      <c r="E966" s="401"/>
      <c r="F966" s="401"/>
      <c r="G966" s="401"/>
      <c r="H966" s="401"/>
      <c r="I966" s="401"/>
      <c r="J966" s="401"/>
      <c r="K966" s="401"/>
      <c r="L966" s="401"/>
      <c r="M966" s="401"/>
      <c r="N966" s="401"/>
      <c r="O966" s="401"/>
      <c r="P966" s="401"/>
      <c r="Q966" s="401"/>
      <c r="R966" s="401"/>
      <c r="S966" s="401"/>
    </row>
    <row r="967" spans="1:19" s="396" customFormat="1" ht="15.75" customHeight="1">
      <c r="A967" s="401"/>
      <c r="B967" s="401"/>
      <c r="C967" s="401"/>
      <c r="D967" s="401"/>
      <c r="E967" s="401"/>
      <c r="F967" s="401"/>
      <c r="G967" s="401"/>
      <c r="H967" s="401"/>
      <c r="I967" s="401"/>
      <c r="J967" s="401"/>
      <c r="K967" s="401"/>
      <c r="L967" s="401"/>
      <c r="M967" s="401"/>
      <c r="N967" s="401"/>
      <c r="O967" s="401"/>
      <c r="P967" s="401"/>
      <c r="Q967" s="401"/>
      <c r="R967" s="401"/>
      <c r="S967" s="401"/>
    </row>
    <row r="968" spans="1:19" s="396" customFormat="1" ht="15.75" customHeight="1">
      <c r="A968" s="401"/>
      <c r="B968" s="401"/>
      <c r="C968" s="401"/>
      <c r="D968" s="401"/>
      <c r="E968" s="401"/>
      <c r="F968" s="401"/>
      <c r="G968" s="401"/>
      <c r="H968" s="401"/>
      <c r="I968" s="401"/>
      <c r="J968" s="401"/>
      <c r="K968" s="401"/>
      <c r="L968" s="401"/>
      <c r="M968" s="401"/>
      <c r="N968" s="401"/>
      <c r="O968" s="401"/>
      <c r="P968" s="401"/>
      <c r="Q968" s="401"/>
      <c r="R968" s="401"/>
      <c r="S968" s="401"/>
    </row>
    <row r="969" spans="1:19" s="396" customFormat="1" ht="15.75" customHeight="1">
      <c r="A969" s="401"/>
      <c r="B969" s="401"/>
      <c r="C969" s="401"/>
      <c r="D969" s="401"/>
      <c r="E969" s="401"/>
      <c r="F969" s="401"/>
      <c r="G969" s="401"/>
      <c r="H969" s="401"/>
      <c r="I969" s="401"/>
      <c r="J969" s="401"/>
      <c r="K969" s="401"/>
      <c r="L969" s="401"/>
      <c r="M969" s="401"/>
      <c r="N969" s="401"/>
      <c r="O969" s="401"/>
      <c r="P969" s="401"/>
      <c r="Q969" s="401"/>
      <c r="R969" s="401"/>
      <c r="S969" s="401"/>
    </row>
    <row r="970" spans="1:19" s="396" customFormat="1" ht="15.75" customHeight="1">
      <c r="A970" s="401"/>
      <c r="B970" s="401"/>
      <c r="C970" s="401"/>
      <c r="D970" s="401"/>
      <c r="E970" s="401"/>
      <c r="F970" s="401"/>
      <c r="G970" s="401"/>
      <c r="H970" s="401"/>
      <c r="I970" s="401"/>
      <c r="J970" s="401"/>
      <c r="K970" s="401"/>
      <c r="L970" s="401"/>
      <c r="M970" s="401"/>
      <c r="N970" s="401"/>
      <c r="O970" s="401"/>
      <c r="P970" s="401"/>
      <c r="Q970" s="401"/>
      <c r="R970" s="401"/>
      <c r="S970" s="401"/>
    </row>
    <row r="971" spans="1:19" s="396" customFormat="1" ht="15.75" customHeight="1">
      <c r="A971" s="401"/>
      <c r="B971" s="401"/>
      <c r="C971" s="401"/>
      <c r="D971" s="401"/>
      <c r="E971" s="401"/>
      <c r="F971" s="401"/>
      <c r="G971" s="401"/>
      <c r="H971" s="401"/>
      <c r="I971" s="401"/>
      <c r="J971" s="401"/>
      <c r="K971" s="401"/>
      <c r="L971" s="401"/>
      <c r="M971" s="401"/>
      <c r="N971" s="401"/>
      <c r="O971" s="401"/>
      <c r="P971" s="401"/>
      <c r="Q971" s="401"/>
      <c r="R971" s="401"/>
      <c r="S971" s="401"/>
    </row>
    <row r="972" spans="1:19" s="396" customFormat="1" ht="15.75" customHeight="1">
      <c r="A972" s="401"/>
      <c r="B972" s="401"/>
      <c r="C972" s="401"/>
      <c r="D972" s="401"/>
      <c r="E972" s="401"/>
      <c r="F972" s="401"/>
      <c r="G972" s="401"/>
      <c r="H972" s="401"/>
      <c r="I972" s="401"/>
      <c r="J972" s="401"/>
      <c r="K972" s="401"/>
      <c r="L972" s="401"/>
      <c r="M972" s="401"/>
      <c r="N972" s="401"/>
      <c r="O972" s="401"/>
      <c r="P972" s="401"/>
      <c r="Q972" s="401"/>
      <c r="R972" s="401"/>
      <c r="S972" s="401"/>
    </row>
    <row r="973" spans="1:19" s="396" customFormat="1" ht="15.75" customHeight="1">
      <c r="A973" s="401"/>
      <c r="B973" s="401"/>
      <c r="C973" s="401"/>
      <c r="D973" s="401"/>
      <c r="E973" s="401"/>
      <c r="F973" s="401"/>
      <c r="G973" s="401"/>
      <c r="H973" s="401"/>
      <c r="I973" s="401"/>
      <c r="J973" s="401"/>
      <c r="K973" s="401"/>
      <c r="L973" s="401"/>
      <c r="M973" s="401"/>
      <c r="N973" s="401"/>
      <c r="O973" s="401"/>
      <c r="P973" s="401"/>
      <c r="Q973" s="401"/>
      <c r="R973" s="401"/>
      <c r="S973" s="401"/>
    </row>
    <row r="974" spans="1:19" s="396" customFormat="1" ht="15.75" customHeight="1">
      <c r="A974" s="401"/>
      <c r="B974" s="401"/>
      <c r="C974" s="401"/>
      <c r="D974" s="401"/>
      <c r="E974" s="401"/>
      <c r="F974" s="401"/>
      <c r="G974" s="401"/>
      <c r="H974" s="401"/>
      <c r="I974" s="401"/>
      <c r="J974" s="401"/>
      <c r="K974" s="401"/>
      <c r="L974" s="401"/>
      <c r="M974" s="401"/>
      <c r="N974" s="401"/>
      <c r="O974" s="401"/>
      <c r="P974" s="401"/>
      <c r="Q974" s="401"/>
      <c r="R974" s="401"/>
      <c r="S974" s="401"/>
    </row>
    <row r="975" spans="1:19" s="396" customFormat="1" ht="15.75" customHeight="1">
      <c r="A975" s="401"/>
      <c r="B975" s="401"/>
      <c r="C975" s="401"/>
      <c r="D975" s="401"/>
      <c r="E975" s="401"/>
      <c r="F975" s="401"/>
      <c r="G975" s="401"/>
      <c r="H975" s="401"/>
      <c r="I975" s="401"/>
      <c r="J975" s="401"/>
      <c r="K975" s="401"/>
      <c r="L975" s="401"/>
      <c r="M975" s="401"/>
      <c r="N975" s="401"/>
      <c r="O975" s="401"/>
      <c r="P975" s="401"/>
      <c r="Q975" s="401"/>
      <c r="R975" s="401"/>
      <c r="S975" s="401"/>
    </row>
    <row r="976" spans="1:19" s="396" customFormat="1" ht="15.75" customHeight="1">
      <c r="A976" s="401"/>
      <c r="B976" s="401"/>
      <c r="C976" s="401"/>
      <c r="D976" s="401"/>
      <c r="E976" s="401"/>
      <c r="F976" s="401"/>
      <c r="G976" s="401"/>
      <c r="H976" s="401"/>
      <c r="I976" s="401"/>
      <c r="J976" s="401"/>
      <c r="K976" s="401"/>
      <c r="L976" s="401"/>
      <c r="M976" s="401"/>
      <c r="N976" s="401"/>
      <c r="O976" s="401"/>
      <c r="P976" s="401"/>
      <c r="Q976" s="401"/>
      <c r="R976" s="401"/>
      <c r="S976" s="401"/>
    </row>
    <row r="977" spans="1:19" s="396" customFormat="1" ht="15.75" customHeight="1">
      <c r="A977" s="401"/>
      <c r="B977" s="401"/>
      <c r="C977" s="401"/>
      <c r="D977" s="401"/>
      <c r="E977" s="401"/>
      <c r="F977" s="401"/>
      <c r="G977" s="401"/>
      <c r="H977" s="401"/>
      <c r="I977" s="401"/>
      <c r="J977" s="401"/>
      <c r="K977" s="401"/>
      <c r="L977" s="401"/>
      <c r="M977" s="401"/>
      <c r="N977" s="401"/>
      <c r="O977" s="401"/>
      <c r="P977" s="401"/>
      <c r="Q977" s="401"/>
      <c r="R977" s="401"/>
      <c r="S977" s="401"/>
    </row>
    <row r="978" spans="1:19" s="396" customFormat="1" ht="15.75" customHeight="1">
      <c r="A978" s="401"/>
      <c r="B978" s="401"/>
      <c r="C978" s="401"/>
      <c r="D978" s="401"/>
      <c r="E978" s="401"/>
      <c r="F978" s="401"/>
      <c r="G978" s="401"/>
      <c r="H978" s="401"/>
      <c r="I978" s="401"/>
      <c r="J978" s="401"/>
      <c r="K978" s="401"/>
      <c r="L978" s="401"/>
      <c r="M978" s="401"/>
      <c r="N978" s="401"/>
      <c r="O978" s="401"/>
      <c r="P978" s="401"/>
      <c r="Q978" s="401"/>
      <c r="R978" s="401"/>
      <c r="S978" s="401"/>
    </row>
    <row r="979" spans="1:19" s="396" customFormat="1" ht="15.75" customHeight="1">
      <c r="A979" s="401"/>
      <c r="B979" s="401"/>
      <c r="C979" s="401"/>
      <c r="D979" s="401"/>
      <c r="E979" s="401"/>
      <c r="F979" s="401"/>
      <c r="G979" s="401"/>
      <c r="H979" s="401"/>
      <c r="I979" s="401"/>
      <c r="J979" s="401"/>
      <c r="K979" s="401"/>
      <c r="L979" s="401"/>
      <c r="M979" s="401"/>
      <c r="N979" s="401"/>
      <c r="O979" s="401"/>
      <c r="P979" s="401"/>
      <c r="Q979" s="401"/>
      <c r="R979" s="401"/>
      <c r="S979" s="401"/>
    </row>
    <row r="980" spans="1:19" s="396" customFormat="1" ht="15.75" customHeight="1">
      <c r="A980" s="401"/>
      <c r="B980" s="401"/>
      <c r="C980" s="401"/>
      <c r="D980" s="401"/>
      <c r="E980" s="401"/>
      <c r="F980" s="401"/>
      <c r="G980" s="401"/>
      <c r="H980" s="401"/>
      <c r="I980" s="401"/>
      <c r="J980" s="401"/>
      <c r="K980" s="401"/>
      <c r="L980" s="401"/>
      <c r="M980" s="401"/>
      <c r="N980" s="401"/>
      <c r="O980" s="401"/>
      <c r="P980" s="401"/>
      <c r="Q980" s="401"/>
      <c r="R980" s="401"/>
      <c r="S980" s="401"/>
    </row>
    <row r="981" spans="1:19" s="396" customFormat="1" ht="15.75" customHeight="1">
      <c r="A981" s="401"/>
      <c r="B981" s="401"/>
      <c r="C981" s="401"/>
      <c r="D981" s="401"/>
      <c r="E981" s="401"/>
      <c r="F981" s="401"/>
      <c r="G981" s="401"/>
      <c r="H981" s="401"/>
      <c r="I981" s="401"/>
      <c r="J981" s="401"/>
      <c r="K981" s="401"/>
      <c r="L981" s="401"/>
      <c r="M981" s="401"/>
      <c r="N981" s="401"/>
      <c r="O981" s="401"/>
      <c r="P981" s="401"/>
      <c r="Q981" s="401"/>
      <c r="R981" s="401"/>
      <c r="S981" s="401"/>
    </row>
    <row r="982" spans="1:19" s="396" customFormat="1" ht="15.75" customHeight="1">
      <c r="A982" s="401"/>
      <c r="B982" s="401"/>
      <c r="C982" s="401"/>
      <c r="D982" s="401"/>
      <c r="E982" s="401"/>
      <c r="F982" s="401"/>
      <c r="G982" s="401"/>
      <c r="H982" s="401"/>
      <c r="I982" s="401"/>
      <c r="J982" s="401"/>
      <c r="K982" s="401"/>
      <c r="L982" s="401"/>
      <c r="M982" s="401"/>
      <c r="N982" s="401"/>
      <c r="O982" s="401"/>
      <c r="P982" s="401"/>
      <c r="Q982" s="401"/>
      <c r="R982" s="401"/>
      <c r="S982" s="401"/>
    </row>
    <row r="983" spans="1:19" s="396" customFormat="1" ht="15.75" customHeight="1">
      <c r="A983" s="401"/>
      <c r="B983" s="401"/>
      <c r="C983" s="401"/>
      <c r="D983" s="401"/>
      <c r="E983" s="401"/>
      <c r="F983" s="401"/>
      <c r="G983" s="401"/>
      <c r="H983" s="401"/>
      <c r="I983" s="401"/>
      <c r="J983" s="401"/>
      <c r="K983" s="401"/>
      <c r="L983" s="401"/>
      <c r="M983" s="401"/>
      <c r="N983" s="401"/>
      <c r="O983" s="401"/>
      <c r="P983" s="401"/>
      <c r="Q983" s="401"/>
      <c r="R983" s="401"/>
      <c r="S983" s="401"/>
    </row>
    <row r="984" spans="1:19" s="396" customFormat="1" ht="15.75" customHeight="1">
      <c r="A984" s="401"/>
      <c r="B984" s="401"/>
      <c r="C984" s="401"/>
      <c r="D984" s="401"/>
      <c r="E984" s="401"/>
      <c r="F984" s="401"/>
      <c r="G984" s="401"/>
      <c r="H984" s="401"/>
      <c r="I984" s="401"/>
      <c r="J984" s="401"/>
      <c r="K984" s="401"/>
      <c r="L984" s="401"/>
      <c r="M984" s="401"/>
      <c r="N984" s="401"/>
      <c r="O984" s="401"/>
      <c r="P984" s="401"/>
      <c r="Q984" s="401"/>
      <c r="R984" s="401"/>
      <c r="S984" s="401"/>
    </row>
    <row r="985" spans="1:19" s="396" customFormat="1" ht="15.75" customHeight="1">
      <c r="A985" s="401"/>
      <c r="B985" s="401"/>
      <c r="C985" s="401"/>
      <c r="D985" s="401"/>
      <c r="E985" s="401"/>
      <c r="F985" s="401"/>
      <c r="G985" s="401"/>
      <c r="H985" s="401"/>
      <c r="I985" s="401"/>
      <c r="J985" s="401"/>
      <c r="K985" s="401"/>
      <c r="L985" s="401"/>
      <c r="M985" s="401"/>
      <c r="N985" s="401"/>
      <c r="O985" s="401"/>
      <c r="P985" s="401"/>
      <c r="Q985" s="401"/>
      <c r="R985" s="401"/>
      <c r="S985" s="401"/>
    </row>
    <row r="986" spans="1:19" s="396" customFormat="1" ht="15.75" customHeight="1">
      <c r="A986" s="401"/>
      <c r="B986" s="401"/>
      <c r="C986" s="401"/>
      <c r="D986" s="401"/>
      <c r="E986" s="401"/>
      <c r="F986" s="401"/>
      <c r="G986" s="401"/>
      <c r="H986" s="401"/>
      <c r="I986" s="401"/>
      <c r="J986" s="401"/>
      <c r="K986" s="401"/>
      <c r="L986" s="401"/>
      <c r="M986" s="401"/>
      <c r="N986" s="401"/>
      <c r="O986" s="401"/>
      <c r="P986" s="401"/>
      <c r="Q986" s="401"/>
      <c r="R986" s="401"/>
      <c r="S986" s="401"/>
    </row>
    <row r="987" spans="1:19" s="396" customFormat="1" ht="15.75" customHeight="1">
      <c r="A987" s="401"/>
      <c r="B987" s="401"/>
      <c r="C987" s="401"/>
      <c r="D987" s="401"/>
      <c r="E987" s="401"/>
      <c r="F987" s="401"/>
      <c r="G987" s="401"/>
      <c r="H987" s="401"/>
      <c r="I987" s="401"/>
      <c r="J987" s="401"/>
      <c r="K987" s="401"/>
      <c r="L987" s="401"/>
      <c r="M987" s="401"/>
      <c r="N987" s="401"/>
      <c r="O987" s="401"/>
      <c r="P987" s="401"/>
      <c r="Q987" s="401"/>
      <c r="R987" s="401"/>
      <c r="S987" s="401"/>
    </row>
    <row r="988" spans="1:19" s="396" customFormat="1" ht="15.75" customHeight="1">
      <c r="A988" s="401"/>
      <c r="B988" s="401"/>
      <c r="C988" s="401"/>
      <c r="D988" s="401"/>
      <c r="E988" s="401"/>
      <c r="F988" s="401"/>
      <c r="G988" s="401"/>
      <c r="H988" s="401"/>
      <c r="I988" s="401"/>
      <c r="J988" s="401"/>
      <c r="K988" s="401"/>
      <c r="L988" s="401"/>
      <c r="M988" s="401"/>
      <c r="N988" s="401"/>
      <c r="O988" s="401"/>
      <c r="P988" s="401"/>
      <c r="Q988" s="401"/>
      <c r="R988" s="401"/>
      <c r="S988" s="401"/>
    </row>
    <row r="989" spans="1:19" s="396" customFormat="1" ht="15.75" customHeight="1">
      <c r="A989" s="401"/>
      <c r="B989" s="401"/>
      <c r="C989" s="401"/>
      <c r="D989" s="401"/>
      <c r="E989" s="401"/>
      <c r="F989" s="401"/>
      <c r="G989" s="401"/>
      <c r="H989" s="401"/>
      <c r="I989" s="401"/>
      <c r="J989" s="401"/>
      <c r="K989" s="401"/>
      <c r="L989" s="401"/>
      <c r="M989" s="401"/>
      <c r="N989" s="401"/>
      <c r="O989" s="401"/>
      <c r="P989" s="401"/>
      <c r="Q989" s="401"/>
      <c r="R989" s="401"/>
      <c r="S989" s="401"/>
    </row>
    <row r="990" spans="1:19" s="396" customFormat="1" ht="15.75" customHeight="1">
      <c r="A990" s="401"/>
      <c r="B990" s="401"/>
      <c r="C990" s="401"/>
      <c r="D990" s="401"/>
      <c r="E990" s="401"/>
      <c r="F990" s="401"/>
      <c r="G990" s="401"/>
      <c r="H990" s="401"/>
      <c r="I990" s="401"/>
      <c r="J990" s="401"/>
      <c r="K990" s="401"/>
      <c r="L990" s="401"/>
      <c r="M990" s="401"/>
      <c r="N990" s="401"/>
      <c r="O990" s="401"/>
      <c r="P990" s="401"/>
      <c r="Q990" s="401"/>
      <c r="R990" s="401"/>
      <c r="S990" s="401"/>
    </row>
    <row r="991" spans="1:19" s="396" customFormat="1" ht="15.75" customHeight="1">
      <c r="A991" s="401"/>
      <c r="B991" s="401"/>
      <c r="C991" s="401"/>
      <c r="D991" s="401"/>
      <c r="E991" s="401"/>
      <c r="F991" s="401"/>
      <c r="G991" s="401"/>
      <c r="H991" s="401"/>
      <c r="I991" s="401"/>
      <c r="J991" s="401"/>
      <c r="K991" s="401"/>
      <c r="L991" s="401"/>
      <c r="M991" s="401"/>
      <c r="N991" s="401"/>
      <c r="O991" s="401"/>
      <c r="P991" s="401"/>
      <c r="Q991" s="401"/>
      <c r="R991" s="401"/>
      <c r="S991" s="401"/>
    </row>
    <row r="992" spans="1:19" s="396" customFormat="1" ht="15.75" customHeight="1">
      <c r="A992" s="401"/>
      <c r="B992" s="401"/>
      <c r="C992" s="401"/>
      <c r="D992" s="401"/>
      <c r="E992" s="401"/>
      <c r="F992" s="401"/>
      <c r="G992" s="401"/>
      <c r="H992" s="401"/>
      <c r="I992" s="401"/>
      <c r="J992" s="401"/>
      <c r="K992" s="401"/>
      <c r="L992" s="401"/>
      <c r="M992" s="401"/>
      <c r="N992" s="401"/>
      <c r="O992" s="401"/>
      <c r="P992" s="401"/>
      <c r="Q992" s="401"/>
      <c r="R992" s="401"/>
      <c r="S992" s="401"/>
    </row>
    <row r="993" spans="1:19" s="396" customFormat="1" ht="15.75" customHeight="1">
      <c r="A993" s="401"/>
      <c r="B993" s="401"/>
      <c r="C993" s="401"/>
      <c r="D993" s="401"/>
      <c r="E993" s="401"/>
      <c r="F993" s="401"/>
      <c r="G993" s="401"/>
      <c r="H993" s="401"/>
      <c r="I993" s="401"/>
      <c r="J993" s="401"/>
      <c r="K993" s="401"/>
      <c r="L993" s="401"/>
      <c r="M993" s="401"/>
      <c r="N993" s="401"/>
      <c r="O993" s="401"/>
      <c r="P993" s="401"/>
      <c r="Q993" s="401"/>
      <c r="R993" s="401"/>
      <c r="S993" s="401"/>
    </row>
    <row r="994" spans="1:19" s="396" customFormat="1" ht="15.75" customHeight="1">
      <c r="A994" s="401"/>
      <c r="B994" s="401"/>
      <c r="C994" s="401"/>
      <c r="D994" s="401"/>
      <c r="E994" s="401"/>
      <c r="F994" s="401"/>
      <c r="G994" s="401"/>
      <c r="H994" s="401"/>
      <c r="I994" s="401"/>
      <c r="J994" s="401"/>
      <c r="K994" s="401"/>
      <c r="L994" s="401"/>
      <c r="M994" s="401"/>
      <c r="N994" s="401"/>
      <c r="O994" s="401"/>
      <c r="P994" s="401"/>
      <c r="Q994" s="401"/>
      <c r="R994" s="401"/>
      <c r="S994" s="401"/>
    </row>
    <row r="995" spans="1:19" s="396" customFormat="1" ht="15.75" customHeight="1">
      <c r="A995" s="401"/>
      <c r="B995" s="401"/>
      <c r="C995" s="401"/>
      <c r="D995" s="401"/>
      <c r="E995" s="401"/>
      <c r="F995" s="401"/>
      <c r="G995" s="401"/>
      <c r="H995" s="401"/>
      <c r="I995" s="401"/>
      <c r="J995" s="401"/>
      <c r="K995" s="401"/>
      <c r="L995" s="401"/>
      <c r="M995" s="401"/>
      <c r="N995" s="401"/>
      <c r="O995" s="401"/>
      <c r="P995" s="401"/>
      <c r="Q995" s="401"/>
      <c r="R995" s="401"/>
      <c r="S995" s="401"/>
    </row>
    <row r="996" spans="1:19" s="396" customFormat="1" ht="15.75" customHeight="1">
      <c r="A996" s="401"/>
      <c r="B996" s="401"/>
      <c r="C996" s="401"/>
      <c r="D996" s="401"/>
      <c r="E996" s="401"/>
      <c r="F996" s="401"/>
      <c r="G996" s="401"/>
      <c r="H996" s="401"/>
      <c r="I996" s="401"/>
      <c r="J996" s="401"/>
      <c r="K996" s="401"/>
      <c r="L996" s="401"/>
      <c r="M996" s="401"/>
      <c r="N996" s="401"/>
      <c r="O996" s="401"/>
      <c r="P996" s="401"/>
      <c r="Q996" s="401"/>
      <c r="R996" s="401"/>
      <c r="S996" s="401"/>
    </row>
    <row r="997" spans="1:19" s="396" customFormat="1" ht="15.75" customHeight="1">
      <c r="A997" s="401"/>
      <c r="B997" s="401"/>
      <c r="C997" s="401"/>
      <c r="D997" s="401"/>
      <c r="E997" s="401"/>
      <c r="F997" s="401"/>
      <c r="G997" s="401"/>
      <c r="H997" s="401"/>
      <c r="I997" s="401"/>
      <c r="J997" s="401"/>
      <c r="K997" s="401"/>
      <c r="L997" s="401"/>
      <c r="M997" s="401"/>
      <c r="N997" s="401"/>
      <c r="O997" s="401"/>
      <c r="P997" s="401"/>
      <c r="Q997" s="401"/>
      <c r="R997" s="401"/>
      <c r="S997" s="401"/>
    </row>
    <row r="998" spans="1:19" s="396" customFormat="1" ht="15.75" customHeight="1">
      <c r="A998" s="401"/>
      <c r="B998" s="401"/>
      <c r="C998" s="401"/>
      <c r="D998" s="401"/>
      <c r="E998" s="401"/>
      <c r="F998" s="401"/>
      <c r="G998" s="401"/>
      <c r="H998" s="401"/>
      <c r="I998" s="401"/>
      <c r="J998" s="401"/>
      <c r="K998" s="401"/>
      <c r="L998" s="401"/>
      <c r="M998" s="401"/>
      <c r="N998" s="401"/>
      <c r="O998" s="401"/>
      <c r="P998" s="401"/>
      <c r="Q998" s="401"/>
      <c r="R998" s="401"/>
      <c r="S998" s="401"/>
    </row>
    <row r="999" spans="1:19" s="396" customFormat="1" ht="15.75" customHeight="1">
      <c r="A999" s="401"/>
      <c r="B999" s="401"/>
      <c r="C999" s="401"/>
      <c r="D999" s="401"/>
      <c r="E999" s="401"/>
      <c r="F999" s="401"/>
      <c r="G999" s="401"/>
      <c r="H999" s="401"/>
      <c r="I999" s="401"/>
      <c r="J999" s="401"/>
      <c r="K999" s="401"/>
      <c r="L999" s="401"/>
      <c r="M999" s="401"/>
      <c r="N999" s="401"/>
      <c r="O999" s="401"/>
      <c r="P999" s="401"/>
      <c r="Q999" s="401"/>
      <c r="R999" s="401"/>
      <c r="S999" s="401"/>
    </row>
    <row r="1000" spans="1:19" s="396" customFormat="1" ht="15.75" customHeight="1">
      <c r="A1000" s="401"/>
      <c r="B1000" s="401"/>
      <c r="C1000" s="401"/>
      <c r="D1000" s="401"/>
      <c r="E1000" s="401"/>
      <c r="F1000" s="401"/>
      <c r="G1000" s="401"/>
      <c r="H1000" s="401"/>
      <c r="I1000" s="401"/>
      <c r="J1000" s="401"/>
      <c r="K1000" s="401"/>
      <c r="L1000" s="401"/>
      <c r="M1000" s="401"/>
      <c r="N1000" s="401"/>
      <c r="O1000" s="401"/>
      <c r="P1000" s="401"/>
      <c r="Q1000" s="401"/>
      <c r="R1000" s="401"/>
      <c r="S1000" s="401"/>
    </row>
    <row r="1001" spans="1:19" s="396" customFormat="1" ht="15.75" customHeight="1">
      <c r="A1001" s="401"/>
      <c r="B1001" s="401"/>
      <c r="C1001" s="401"/>
      <c r="D1001" s="401"/>
      <c r="E1001" s="401"/>
      <c r="F1001" s="401"/>
      <c r="G1001" s="401"/>
      <c r="H1001" s="401"/>
      <c r="I1001" s="401"/>
      <c r="J1001" s="401"/>
      <c r="K1001" s="401"/>
      <c r="L1001" s="401"/>
      <c r="M1001" s="401"/>
      <c r="N1001" s="401"/>
      <c r="O1001" s="401"/>
      <c r="P1001" s="401"/>
      <c r="Q1001" s="401"/>
      <c r="R1001" s="401"/>
      <c r="S1001" s="401"/>
    </row>
    <row r="1002" spans="1:19" s="396" customFormat="1" ht="15.75" customHeight="1">
      <c r="A1002" s="401"/>
      <c r="B1002" s="401"/>
      <c r="C1002" s="401"/>
      <c r="D1002" s="401"/>
      <c r="E1002" s="401"/>
      <c r="F1002" s="401"/>
      <c r="G1002" s="401"/>
      <c r="H1002" s="401"/>
      <c r="I1002" s="401"/>
      <c r="J1002" s="401"/>
      <c r="K1002" s="401"/>
      <c r="L1002" s="401"/>
      <c r="M1002" s="401"/>
      <c r="N1002" s="401"/>
      <c r="O1002" s="401"/>
      <c r="P1002" s="401"/>
      <c r="Q1002" s="401"/>
      <c r="R1002" s="401"/>
      <c r="S1002" s="401"/>
    </row>
    <row r="1003" spans="1:19" s="396" customFormat="1" ht="15.75" customHeight="1">
      <c r="A1003" s="401"/>
      <c r="B1003" s="401"/>
      <c r="C1003" s="401"/>
      <c r="D1003" s="401"/>
      <c r="E1003" s="401"/>
      <c r="F1003" s="401"/>
      <c r="G1003" s="401"/>
      <c r="H1003" s="401"/>
      <c r="I1003" s="401"/>
      <c r="J1003" s="401"/>
      <c r="K1003" s="401"/>
      <c r="L1003" s="401"/>
      <c r="M1003" s="401"/>
      <c r="N1003" s="401"/>
      <c r="O1003" s="401"/>
      <c r="P1003" s="401"/>
      <c r="Q1003" s="401"/>
      <c r="R1003" s="401"/>
      <c r="S1003" s="401"/>
    </row>
    <row r="1004" spans="1:19" s="396" customFormat="1" ht="15.75" customHeight="1">
      <c r="A1004" s="401"/>
      <c r="B1004" s="401"/>
      <c r="C1004" s="401"/>
      <c r="D1004" s="401"/>
      <c r="E1004" s="401"/>
      <c r="F1004" s="401"/>
      <c r="G1004" s="401"/>
      <c r="H1004" s="401"/>
      <c r="I1004" s="401"/>
      <c r="J1004" s="401"/>
      <c r="K1004" s="401"/>
      <c r="L1004" s="401"/>
      <c r="M1004" s="401"/>
      <c r="N1004" s="401"/>
      <c r="O1004" s="401"/>
      <c r="P1004" s="401"/>
      <c r="Q1004" s="401"/>
      <c r="R1004" s="401"/>
      <c r="S1004" s="401"/>
    </row>
    <row r="1005" spans="1:19" s="396" customFormat="1" ht="15.75" customHeight="1">
      <c r="A1005" s="401"/>
      <c r="B1005" s="401"/>
      <c r="C1005" s="401"/>
      <c r="D1005" s="401"/>
      <c r="E1005" s="401"/>
      <c r="F1005" s="401"/>
      <c r="G1005" s="401"/>
      <c r="H1005" s="401"/>
      <c r="I1005" s="401"/>
      <c r="J1005" s="401"/>
      <c r="K1005" s="401"/>
      <c r="L1005" s="401"/>
      <c r="M1005" s="401"/>
      <c r="N1005" s="401"/>
      <c r="O1005" s="401"/>
      <c r="P1005" s="401"/>
      <c r="Q1005" s="401"/>
      <c r="R1005" s="401"/>
      <c r="S1005" s="401"/>
    </row>
    <row r="1006" spans="1:19" s="396" customFormat="1" ht="15.75" customHeight="1">
      <c r="A1006" s="401"/>
      <c r="B1006" s="401"/>
      <c r="C1006" s="401"/>
      <c r="D1006" s="401"/>
      <c r="E1006" s="401"/>
      <c r="F1006" s="401"/>
      <c r="G1006" s="401"/>
      <c r="H1006" s="401"/>
      <c r="I1006" s="401"/>
      <c r="J1006" s="401"/>
      <c r="K1006" s="401"/>
      <c r="L1006" s="401"/>
      <c r="M1006" s="401"/>
      <c r="N1006" s="401"/>
      <c r="O1006" s="401"/>
      <c r="P1006" s="401"/>
      <c r="Q1006" s="401"/>
      <c r="R1006" s="401"/>
      <c r="S1006" s="401"/>
    </row>
    <row r="1007" spans="1:19" s="396" customFormat="1" ht="15.75" customHeight="1">
      <c r="A1007" s="401"/>
      <c r="B1007" s="401"/>
      <c r="C1007" s="401"/>
      <c r="D1007" s="401"/>
      <c r="E1007" s="401"/>
      <c r="F1007" s="401"/>
      <c r="G1007" s="401"/>
      <c r="H1007" s="401"/>
      <c r="I1007" s="401"/>
      <c r="J1007" s="401"/>
      <c r="K1007" s="401"/>
      <c r="L1007" s="401"/>
      <c r="M1007" s="401"/>
      <c r="N1007" s="401"/>
      <c r="O1007" s="401"/>
      <c r="P1007" s="401"/>
      <c r="Q1007" s="401"/>
      <c r="R1007" s="401"/>
      <c r="S1007" s="401"/>
    </row>
    <row r="1008" spans="1:19" s="396" customFormat="1" ht="15.75" customHeight="1">
      <c r="A1008" s="401"/>
      <c r="B1008" s="401"/>
      <c r="C1008" s="401"/>
      <c r="D1008" s="401"/>
      <c r="E1008" s="401"/>
      <c r="F1008" s="401"/>
      <c r="G1008" s="401"/>
      <c r="H1008" s="401"/>
      <c r="I1008" s="401"/>
      <c r="J1008" s="401"/>
      <c r="K1008" s="401"/>
      <c r="L1008" s="401"/>
      <c r="M1008" s="401"/>
      <c r="N1008" s="401"/>
      <c r="O1008" s="401"/>
      <c r="P1008" s="401"/>
      <c r="Q1008" s="401"/>
      <c r="R1008" s="401"/>
      <c r="S1008" s="401"/>
    </row>
    <row r="1009" spans="1:19" s="396" customFormat="1" ht="15.75" customHeight="1">
      <c r="A1009" s="401"/>
      <c r="B1009" s="401"/>
      <c r="C1009" s="401"/>
      <c r="D1009" s="401"/>
      <c r="E1009" s="401"/>
      <c r="F1009" s="401"/>
      <c r="G1009" s="401"/>
      <c r="H1009" s="401"/>
      <c r="I1009" s="401"/>
      <c r="J1009" s="401"/>
      <c r="K1009" s="401"/>
      <c r="L1009" s="401"/>
      <c r="M1009" s="401"/>
      <c r="N1009" s="401"/>
      <c r="O1009" s="401"/>
      <c r="P1009" s="401"/>
      <c r="Q1009" s="401"/>
      <c r="R1009" s="401"/>
      <c r="S1009" s="401"/>
    </row>
    <row r="1010" spans="1:19" s="396" customFormat="1" ht="15.75" customHeight="1">
      <c r="A1010" s="401"/>
      <c r="B1010" s="401"/>
      <c r="C1010" s="401"/>
      <c r="D1010" s="401"/>
      <c r="E1010" s="401"/>
      <c r="F1010" s="401"/>
      <c r="G1010" s="401"/>
      <c r="H1010" s="401"/>
      <c r="I1010" s="401"/>
      <c r="J1010" s="401"/>
      <c r="K1010" s="401"/>
      <c r="L1010" s="401"/>
      <c r="M1010" s="401"/>
      <c r="N1010" s="401"/>
      <c r="O1010" s="401"/>
      <c r="P1010" s="401"/>
      <c r="Q1010" s="401"/>
      <c r="R1010" s="401"/>
      <c r="S1010" s="401"/>
    </row>
    <row r="1011" spans="1:19" s="396" customFormat="1" ht="15.75" customHeight="1">
      <c r="A1011" s="401"/>
      <c r="B1011" s="401"/>
      <c r="C1011" s="401"/>
      <c r="D1011" s="401"/>
      <c r="E1011" s="401"/>
      <c r="F1011" s="401"/>
      <c r="G1011" s="401"/>
      <c r="H1011" s="401"/>
      <c r="I1011" s="401"/>
      <c r="J1011" s="401"/>
      <c r="K1011" s="401"/>
      <c r="L1011" s="401"/>
      <c r="M1011" s="401"/>
      <c r="N1011" s="401"/>
      <c r="O1011" s="401"/>
      <c r="P1011" s="401"/>
      <c r="Q1011" s="401"/>
      <c r="R1011" s="401"/>
      <c r="S1011" s="401"/>
    </row>
    <row r="1012" spans="1:19" s="396" customFormat="1" ht="15.75" customHeight="1">
      <c r="A1012" s="401"/>
      <c r="B1012" s="401"/>
      <c r="C1012" s="401"/>
      <c r="D1012" s="401"/>
      <c r="E1012" s="401"/>
      <c r="F1012" s="401"/>
      <c r="G1012" s="401"/>
      <c r="H1012" s="401"/>
      <c r="I1012" s="401"/>
      <c r="J1012" s="401"/>
      <c r="K1012" s="401"/>
      <c r="L1012" s="401"/>
      <c r="M1012" s="401"/>
      <c r="N1012" s="401"/>
      <c r="O1012" s="401"/>
      <c r="P1012" s="401"/>
      <c r="Q1012" s="401"/>
      <c r="R1012" s="401"/>
      <c r="S1012" s="401"/>
    </row>
    <row r="1013" spans="1:19" s="396" customFormat="1" ht="15.75" customHeight="1">
      <c r="A1013" s="401"/>
      <c r="B1013" s="401"/>
      <c r="C1013" s="401"/>
      <c r="D1013" s="401"/>
      <c r="E1013" s="401"/>
      <c r="F1013" s="401"/>
      <c r="G1013" s="401"/>
      <c r="H1013" s="401"/>
      <c r="I1013" s="401"/>
      <c r="J1013" s="401"/>
      <c r="K1013" s="401"/>
      <c r="L1013" s="401"/>
      <c r="M1013" s="401"/>
      <c r="N1013" s="401"/>
      <c r="O1013" s="401"/>
      <c r="P1013" s="401"/>
      <c r="Q1013" s="401"/>
      <c r="R1013" s="401"/>
      <c r="S1013" s="401"/>
    </row>
    <row r="1014" spans="1:19" s="396" customFormat="1" ht="15.75" customHeight="1">
      <c r="A1014" s="401"/>
      <c r="B1014" s="401"/>
      <c r="C1014" s="401"/>
      <c r="D1014" s="401"/>
      <c r="E1014" s="401"/>
      <c r="F1014" s="401"/>
      <c r="G1014" s="401"/>
      <c r="H1014" s="401"/>
      <c r="I1014" s="401"/>
      <c r="J1014" s="401"/>
      <c r="K1014" s="401"/>
      <c r="L1014" s="401"/>
      <c r="M1014" s="401"/>
      <c r="N1014" s="401"/>
      <c r="O1014" s="401"/>
      <c r="P1014" s="401"/>
      <c r="Q1014" s="401"/>
      <c r="R1014" s="401"/>
      <c r="S1014" s="401"/>
    </row>
    <row r="1015" spans="1:19" s="396" customFormat="1" ht="15.75" customHeight="1">
      <c r="A1015" s="401"/>
      <c r="B1015" s="401"/>
      <c r="C1015" s="401"/>
      <c r="D1015" s="401"/>
      <c r="E1015" s="401"/>
      <c r="F1015" s="401"/>
      <c r="G1015" s="401"/>
      <c r="H1015" s="401"/>
      <c r="I1015" s="401"/>
      <c r="J1015" s="401"/>
      <c r="K1015" s="401"/>
      <c r="L1015" s="401"/>
      <c r="M1015" s="401"/>
      <c r="N1015" s="401"/>
      <c r="O1015" s="401"/>
      <c r="P1015" s="401"/>
      <c r="Q1015" s="401"/>
      <c r="R1015" s="401"/>
      <c r="S1015" s="401"/>
    </row>
    <row r="1016" spans="1:19" s="396" customFormat="1" ht="15.75" customHeight="1">
      <c r="A1016" s="401"/>
      <c r="B1016" s="401"/>
      <c r="C1016" s="401"/>
      <c r="D1016" s="401"/>
      <c r="E1016" s="401"/>
      <c r="F1016" s="401"/>
      <c r="G1016" s="401"/>
      <c r="H1016" s="401"/>
      <c r="I1016" s="401"/>
      <c r="J1016" s="401"/>
      <c r="K1016" s="401"/>
      <c r="L1016" s="401"/>
      <c r="M1016" s="401"/>
      <c r="N1016" s="401"/>
      <c r="O1016" s="401"/>
      <c r="P1016" s="401"/>
      <c r="Q1016" s="401"/>
      <c r="R1016" s="401"/>
      <c r="S1016" s="401"/>
    </row>
    <row r="1017" spans="1:19" s="396" customFormat="1" ht="15.75" customHeight="1">
      <c r="A1017" s="401"/>
      <c r="B1017" s="401"/>
      <c r="C1017" s="401"/>
      <c r="D1017" s="401"/>
      <c r="E1017" s="401"/>
      <c r="F1017" s="401"/>
      <c r="G1017" s="401"/>
      <c r="H1017" s="401"/>
      <c r="I1017" s="401"/>
      <c r="J1017" s="401"/>
      <c r="K1017" s="401"/>
      <c r="L1017" s="401"/>
      <c r="M1017" s="401"/>
      <c r="N1017" s="401"/>
      <c r="O1017" s="401"/>
      <c r="P1017" s="401"/>
      <c r="Q1017" s="401"/>
      <c r="R1017" s="401"/>
      <c r="S1017" s="401"/>
    </row>
    <row r="1018" spans="1:19" s="396" customFormat="1" ht="15.75" customHeight="1">
      <c r="A1018" s="401"/>
      <c r="B1018" s="401"/>
      <c r="C1018" s="401"/>
      <c r="D1018" s="401"/>
      <c r="E1018" s="401"/>
      <c r="F1018" s="401"/>
      <c r="G1018" s="401"/>
      <c r="H1018" s="401"/>
      <c r="I1018" s="401"/>
      <c r="J1018" s="401"/>
      <c r="K1018" s="401"/>
      <c r="L1018" s="401"/>
      <c r="M1018" s="401"/>
      <c r="N1018" s="401"/>
      <c r="O1018" s="401"/>
      <c r="P1018" s="401"/>
      <c r="Q1018" s="401"/>
      <c r="R1018" s="401"/>
      <c r="S1018" s="401"/>
    </row>
    <row r="1019" spans="1:19" s="396" customFormat="1" ht="15.75" customHeight="1">
      <c r="A1019" s="401"/>
      <c r="B1019" s="401"/>
      <c r="C1019" s="401"/>
      <c r="D1019" s="401"/>
      <c r="E1019" s="401"/>
      <c r="F1019" s="401"/>
      <c r="G1019" s="401"/>
      <c r="H1019" s="401"/>
      <c r="I1019" s="401"/>
      <c r="J1019" s="401"/>
      <c r="K1019" s="401"/>
      <c r="L1019" s="401"/>
      <c r="M1019" s="401"/>
      <c r="N1019" s="401"/>
      <c r="O1019" s="401"/>
      <c r="P1019" s="401"/>
      <c r="Q1019" s="401"/>
      <c r="R1019" s="401"/>
      <c r="S1019" s="401"/>
    </row>
    <row r="1020" spans="1:19" s="396" customFormat="1" ht="15.75" customHeight="1">
      <c r="A1020" s="401"/>
      <c r="B1020" s="401"/>
      <c r="C1020" s="401"/>
      <c r="D1020" s="401"/>
      <c r="E1020" s="401"/>
      <c r="F1020" s="401"/>
      <c r="G1020" s="401"/>
      <c r="H1020" s="401"/>
      <c r="I1020" s="401"/>
      <c r="J1020" s="401"/>
      <c r="K1020" s="401"/>
      <c r="L1020" s="401"/>
      <c r="M1020" s="401"/>
      <c r="N1020" s="401"/>
      <c r="O1020" s="401"/>
      <c r="P1020" s="401"/>
      <c r="Q1020" s="401"/>
      <c r="R1020" s="401"/>
      <c r="S1020" s="401"/>
    </row>
    <row r="1021" spans="1:19" s="396" customFormat="1" ht="15.75" customHeight="1">
      <c r="A1021" s="401"/>
      <c r="B1021" s="401"/>
      <c r="C1021" s="401"/>
      <c r="D1021" s="401"/>
      <c r="E1021" s="401"/>
      <c r="F1021" s="401"/>
      <c r="G1021" s="401"/>
      <c r="H1021" s="401"/>
      <c r="I1021" s="401"/>
      <c r="J1021" s="401"/>
      <c r="K1021" s="401"/>
      <c r="L1021" s="401"/>
      <c r="M1021" s="401"/>
      <c r="N1021" s="401"/>
      <c r="O1021" s="401"/>
      <c r="P1021" s="401"/>
      <c r="Q1021" s="401"/>
      <c r="R1021" s="401"/>
      <c r="S1021" s="401"/>
    </row>
    <row r="1022" spans="1:19" s="396" customFormat="1" ht="15.75" customHeight="1">
      <c r="A1022" s="401"/>
      <c r="B1022" s="401"/>
      <c r="C1022" s="401"/>
      <c r="D1022" s="401"/>
      <c r="E1022" s="401"/>
      <c r="F1022" s="401"/>
      <c r="G1022" s="401"/>
      <c r="H1022" s="401"/>
      <c r="I1022" s="401"/>
      <c r="J1022" s="401"/>
      <c r="K1022" s="401"/>
      <c r="L1022" s="401"/>
      <c r="M1022" s="401"/>
      <c r="N1022" s="401"/>
      <c r="O1022" s="401"/>
      <c r="P1022" s="401"/>
      <c r="Q1022" s="401"/>
      <c r="R1022" s="401"/>
      <c r="S1022" s="401"/>
    </row>
    <row r="1023" spans="1:19" s="396" customFormat="1" ht="15.75" customHeight="1">
      <c r="A1023" s="401"/>
      <c r="B1023" s="401"/>
      <c r="C1023" s="401"/>
      <c r="D1023" s="401"/>
      <c r="E1023" s="401"/>
      <c r="F1023" s="401"/>
      <c r="G1023" s="401"/>
      <c r="H1023" s="401"/>
      <c r="I1023" s="401"/>
      <c r="J1023" s="401"/>
      <c r="K1023" s="401"/>
      <c r="L1023" s="401"/>
      <c r="M1023" s="401"/>
      <c r="N1023" s="401"/>
      <c r="O1023" s="401"/>
      <c r="P1023" s="401"/>
      <c r="Q1023" s="401"/>
      <c r="R1023" s="401"/>
      <c r="S1023" s="401"/>
    </row>
    <row r="1024" spans="1:19" s="396" customFormat="1" ht="15.75" customHeight="1">
      <c r="A1024" s="401"/>
      <c r="B1024" s="401"/>
      <c r="C1024" s="401"/>
      <c r="D1024" s="401"/>
      <c r="E1024" s="401"/>
      <c r="F1024" s="401"/>
      <c r="G1024" s="401"/>
      <c r="H1024" s="401"/>
      <c r="I1024" s="401"/>
      <c r="J1024" s="401"/>
      <c r="K1024" s="401"/>
      <c r="L1024" s="401"/>
      <c r="M1024" s="401"/>
      <c r="N1024" s="401"/>
      <c r="O1024" s="401"/>
      <c r="P1024" s="401"/>
      <c r="Q1024" s="401"/>
      <c r="R1024" s="401"/>
      <c r="S1024" s="401"/>
    </row>
    <row r="1025" spans="1:19" s="396" customFormat="1" ht="15.75" customHeight="1">
      <c r="A1025" s="401"/>
      <c r="B1025" s="401"/>
      <c r="C1025" s="401"/>
      <c r="D1025" s="401"/>
      <c r="E1025" s="401"/>
      <c r="F1025" s="401"/>
      <c r="G1025" s="401"/>
      <c r="H1025" s="401"/>
      <c r="I1025" s="401"/>
      <c r="J1025" s="401"/>
      <c r="K1025" s="401"/>
      <c r="L1025" s="401"/>
      <c r="M1025" s="401"/>
      <c r="N1025" s="401"/>
      <c r="O1025" s="401"/>
      <c r="P1025" s="401"/>
      <c r="Q1025" s="401"/>
      <c r="R1025" s="401"/>
      <c r="S1025" s="401"/>
    </row>
    <row r="1026" spans="1:19" s="396" customFormat="1" ht="15.75" customHeight="1">
      <c r="A1026" s="401"/>
      <c r="B1026" s="401"/>
      <c r="C1026" s="401"/>
      <c r="D1026" s="401"/>
      <c r="E1026" s="401"/>
      <c r="F1026" s="401"/>
      <c r="G1026" s="401"/>
      <c r="H1026" s="401"/>
      <c r="I1026" s="401"/>
      <c r="J1026" s="401"/>
      <c r="K1026" s="401"/>
      <c r="L1026" s="401"/>
      <c r="M1026" s="401"/>
      <c r="N1026" s="401"/>
      <c r="O1026" s="401"/>
      <c r="P1026" s="401"/>
      <c r="Q1026" s="401"/>
      <c r="R1026" s="401"/>
      <c r="S1026" s="401"/>
    </row>
    <row r="1027" spans="1:19" s="396" customFormat="1" ht="15.75" customHeight="1">
      <c r="A1027" s="401"/>
      <c r="B1027" s="401"/>
      <c r="C1027" s="401"/>
      <c r="D1027" s="401"/>
      <c r="E1027" s="401"/>
      <c r="F1027" s="401"/>
      <c r="G1027" s="401"/>
      <c r="H1027" s="401"/>
      <c r="I1027" s="401"/>
      <c r="J1027" s="401"/>
      <c r="K1027" s="401"/>
      <c r="L1027" s="401"/>
      <c r="M1027" s="401"/>
      <c r="N1027" s="401"/>
      <c r="O1027" s="401"/>
      <c r="P1027" s="401"/>
      <c r="Q1027" s="401"/>
      <c r="R1027" s="401"/>
      <c r="S1027" s="401"/>
    </row>
    <row r="1028" spans="1:19" s="396" customFormat="1" ht="15.75" customHeight="1">
      <c r="A1028" s="401"/>
      <c r="B1028" s="401"/>
      <c r="C1028" s="401"/>
      <c r="D1028" s="401"/>
      <c r="E1028" s="401"/>
      <c r="F1028" s="401"/>
      <c r="G1028" s="401"/>
      <c r="H1028" s="401"/>
      <c r="I1028" s="401"/>
      <c r="J1028" s="401"/>
      <c r="K1028" s="401"/>
      <c r="L1028" s="401"/>
      <c r="M1028" s="401"/>
      <c r="N1028" s="401"/>
      <c r="O1028" s="401"/>
      <c r="P1028" s="401"/>
      <c r="Q1028" s="401"/>
      <c r="R1028" s="401"/>
      <c r="S1028" s="401"/>
    </row>
    <row r="1029" spans="1:19" s="396" customFormat="1" ht="15.75" customHeight="1">
      <c r="A1029" s="401"/>
      <c r="B1029" s="401"/>
      <c r="C1029" s="401"/>
      <c r="D1029" s="401"/>
      <c r="E1029" s="401"/>
      <c r="F1029" s="401"/>
      <c r="G1029" s="401"/>
      <c r="H1029" s="401"/>
      <c r="I1029" s="401"/>
      <c r="J1029" s="401"/>
      <c r="K1029" s="401"/>
      <c r="L1029" s="401"/>
      <c r="M1029" s="401"/>
      <c r="N1029" s="401"/>
      <c r="O1029" s="401"/>
      <c r="P1029" s="401"/>
      <c r="Q1029" s="401"/>
      <c r="R1029" s="401"/>
      <c r="S1029" s="401"/>
    </row>
    <row r="1030" spans="1:19" s="396" customFormat="1" ht="15.75" customHeight="1">
      <c r="A1030" s="401"/>
      <c r="B1030" s="401"/>
      <c r="C1030" s="401"/>
      <c r="D1030" s="401"/>
      <c r="E1030" s="401"/>
      <c r="F1030" s="401"/>
      <c r="G1030" s="401"/>
      <c r="H1030" s="401"/>
      <c r="I1030" s="401"/>
      <c r="J1030" s="401"/>
      <c r="K1030" s="401"/>
      <c r="L1030" s="401"/>
      <c r="M1030" s="401"/>
      <c r="N1030" s="401"/>
      <c r="O1030" s="401"/>
      <c r="P1030" s="401"/>
      <c r="Q1030" s="401"/>
      <c r="R1030" s="401"/>
      <c r="S1030" s="401"/>
    </row>
    <row r="1031" spans="1:19" s="396" customFormat="1" ht="15.75" customHeight="1">
      <c r="A1031" s="401"/>
      <c r="B1031" s="401"/>
      <c r="C1031" s="401"/>
      <c r="D1031" s="401"/>
      <c r="E1031" s="401"/>
      <c r="F1031" s="401"/>
      <c r="G1031" s="401"/>
      <c r="H1031" s="401"/>
      <c r="I1031" s="401"/>
      <c r="J1031" s="401"/>
      <c r="K1031" s="401"/>
      <c r="L1031" s="401"/>
      <c r="M1031" s="401"/>
      <c r="N1031" s="401"/>
      <c r="O1031" s="401"/>
      <c r="P1031" s="401"/>
      <c r="Q1031" s="401"/>
      <c r="R1031" s="401"/>
      <c r="S1031" s="401"/>
    </row>
    <row r="1032" spans="1:19" s="396" customFormat="1" ht="15.75" customHeight="1">
      <c r="A1032" s="401"/>
      <c r="B1032" s="401"/>
      <c r="C1032" s="401"/>
      <c r="D1032" s="401"/>
      <c r="E1032" s="401"/>
      <c r="F1032" s="401"/>
      <c r="G1032" s="401"/>
      <c r="H1032" s="401"/>
      <c r="I1032" s="401"/>
      <c r="J1032" s="401"/>
      <c r="K1032" s="401"/>
      <c r="L1032" s="401"/>
      <c r="M1032" s="401"/>
      <c r="N1032" s="401"/>
      <c r="O1032" s="401"/>
      <c r="P1032" s="401"/>
      <c r="Q1032" s="401"/>
      <c r="R1032" s="401"/>
      <c r="S1032" s="401"/>
    </row>
    <row r="1033" spans="1:19" s="396" customFormat="1" ht="15.75" customHeight="1">
      <c r="A1033" s="401"/>
      <c r="B1033" s="401"/>
      <c r="C1033" s="401"/>
      <c r="D1033" s="401"/>
      <c r="E1033" s="401"/>
      <c r="F1033" s="401"/>
      <c r="G1033" s="401"/>
      <c r="H1033" s="401"/>
      <c r="I1033" s="401"/>
      <c r="J1033" s="401"/>
      <c r="K1033" s="401"/>
      <c r="L1033" s="401"/>
      <c r="M1033" s="401"/>
      <c r="N1033" s="401"/>
      <c r="O1033" s="401"/>
      <c r="P1033" s="401"/>
      <c r="Q1033" s="401"/>
      <c r="R1033" s="401"/>
      <c r="S1033" s="401"/>
    </row>
    <row r="1034" spans="1:19" s="396" customFormat="1" ht="15.75" customHeight="1">
      <c r="A1034" s="401"/>
      <c r="B1034" s="401"/>
      <c r="C1034" s="401"/>
      <c r="D1034" s="401"/>
      <c r="E1034" s="401"/>
      <c r="F1034" s="401"/>
      <c r="G1034" s="401"/>
      <c r="H1034" s="401"/>
      <c r="I1034" s="401"/>
      <c r="J1034" s="401"/>
      <c r="K1034" s="401"/>
      <c r="L1034" s="401"/>
      <c r="M1034" s="401"/>
      <c r="N1034" s="401"/>
      <c r="O1034" s="401"/>
      <c r="P1034" s="401"/>
      <c r="Q1034" s="401"/>
      <c r="R1034" s="401"/>
      <c r="S1034" s="401"/>
    </row>
    <row r="1035" spans="1:19" s="396" customFormat="1" ht="15.75" customHeight="1">
      <c r="A1035" s="401"/>
      <c r="B1035" s="401"/>
      <c r="C1035" s="401"/>
      <c r="D1035" s="401"/>
      <c r="E1035" s="401"/>
      <c r="F1035" s="401"/>
      <c r="G1035" s="401"/>
      <c r="H1035" s="401"/>
      <c r="I1035" s="401"/>
      <c r="J1035" s="401"/>
      <c r="K1035" s="401"/>
      <c r="L1035" s="401"/>
      <c r="M1035" s="401"/>
      <c r="N1035" s="401"/>
      <c r="O1035" s="401"/>
      <c r="P1035" s="401"/>
      <c r="Q1035" s="401"/>
      <c r="R1035" s="401"/>
      <c r="S1035" s="401"/>
    </row>
    <row r="1036" spans="1:19" s="396" customFormat="1" ht="15.75" customHeight="1">
      <c r="A1036" s="401"/>
      <c r="B1036" s="401"/>
      <c r="C1036" s="401"/>
      <c r="D1036" s="401"/>
      <c r="E1036" s="401"/>
      <c r="F1036" s="401"/>
      <c r="G1036" s="401"/>
      <c r="H1036" s="401"/>
      <c r="I1036" s="401"/>
      <c r="J1036" s="401"/>
      <c r="K1036" s="401"/>
      <c r="L1036" s="401"/>
      <c r="M1036" s="401"/>
      <c r="N1036" s="401"/>
      <c r="O1036" s="401"/>
      <c r="P1036" s="401"/>
      <c r="Q1036" s="401"/>
      <c r="R1036" s="401"/>
      <c r="S1036" s="401"/>
    </row>
    <row r="1037" spans="1:19" s="396" customFormat="1" ht="15.75" customHeight="1">
      <c r="A1037" s="401"/>
      <c r="B1037" s="401"/>
      <c r="C1037" s="401"/>
      <c r="D1037" s="401"/>
      <c r="E1037" s="401"/>
      <c r="F1037" s="401"/>
      <c r="G1037" s="401"/>
      <c r="H1037" s="401"/>
      <c r="I1037" s="401"/>
      <c r="J1037" s="401"/>
      <c r="K1037" s="401"/>
      <c r="L1037" s="401"/>
      <c r="M1037" s="401"/>
      <c r="N1037" s="401"/>
      <c r="O1037" s="401"/>
      <c r="P1037" s="401"/>
      <c r="Q1037" s="401"/>
      <c r="R1037" s="401"/>
      <c r="S1037" s="401"/>
    </row>
    <row r="1038" spans="1:19" s="396" customFormat="1" ht="15.75" customHeight="1">
      <c r="A1038" s="401"/>
      <c r="B1038" s="401"/>
      <c r="C1038" s="401"/>
      <c r="D1038" s="401"/>
      <c r="E1038" s="401"/>
      <c r="F1038" s="401"/>
      <c r="G1038" s="401"/>
      <c r="H1038" s="401"/>
      <c r="I1038" s="401"/>
      <c r="J1038" s="401"/>
      <c r="K1038" s="401"/>
      <c r="L1038" s="401"/>
      <c r="M1038" s="401"/>
      <c r="N1038" s="401"/>
      <c r="O1038" s="401"/>
      <c r="P1038" s="401"/>
      <c r="Q1038" s="401"/>
      <c r="R1038" s="401"/>
      <c r="S1038" s="401"/>
    </row>
    <row r="1039" spans="1:19" s="396" customFormat="1" ht="15.75" customHeight="1">
      <c r="A1039" s="401"/>
      <c r="B1039" s="401"/>
      <c r="C1039" s="401"/>
      <c r="D1039" s="401"/>
      <c r="E1039" s="401"/>
      <c r="F1039" s="401"/>
      <c r="G1039" s="401"/>
      <c r="H1039" s="401"/>
      <c r="I1039" s="401"/>
      <c r="J1039" s="401"/>
      <c r="K1039" s="401"/>
      <c r="L1039" s="401"/>
      <c r="M1039" s="401"/>
      <c r="N1039" s="401"/>
      <c r="O1039" s="401"/>
      <c r="P1039" s="401"/>
      <c r="Q1039" s="401"/>
      <c r="R1039" s="401"/>
      <c r="S1039" s="401"/>
    </row>
    <row r="1040" spans="1:19" s="396" customFormat="1" ht="15.75" customHeight="1">
      <c r="A1040" s="401"/>
      <c r="B1040" s="401"/>
      <c r="C1040" s="401"/>
      <c r="D1040" s="401"/>
      <c r="E1040" s="401"/>
      <c r="F1040" s="401"/>
      <c r="G1040" s="401"/>
      <c r="H1040" s="401"/>
      <c r="I1040" s="401"/>
      <c r="J1040" s="401"/>
      <c r="K1040" s="401"/>
      <c r="L1040" s="401"/>
      <c r="M1040" s="401"/>
      <c r="N1040" s="401"/>
      <c r="O1040" s="401"/>
      <c r="P1040" s="401"/>
      <c r="Q1040" s="401"/>
      <c r="R1040" s="401"/>
      <c r="S1040" s="401"/>
    </row>
    <row r="1041" spans="1:19" s="396" customFormat="1" ht="15.75" customHeight="1">
      <c r="A1041" s="401"/>
      <c r="B1041" s="401"/>
      <c r="C1041" s="401"/>
      <c r="D1041" s="401"/>
      <c r="E1041" s="401"/>
      <c r="F1041" s="401"/>
      <c r="G1041" s="401"/>
      <c r="H1041" s="401"/>
      <c r="I1041" s="401"/>
      <c r="J1041" s="401"/>
      <c r="K1041" s="401"/>
      <c r="L1041" s="401"/>
      <c r="M1041" s="401"/>
      <c r="N1041" s="401"/>
      <c r="O1041" s="401"/>
      <c r="P1041" s="401"/>
      <c r="Q1041" s="401"/>
      <c r="R1041" s="401"/>
      <c r="S1041" s="401"/>
    </row>
    <row r="1042" spans="1:19" s="396" customFormat="1" ht="15.75" customHeight="1">
      <c r="A1042" s="401"/>
      <c r="B1042" s="401"/>
      <c r="C1042" s="401"/>
      <c r="D1042" s="401"/>
      <c r="E1042" s="401"/>
      <c r="F1042" s="401"/>
      <c r="G1042" s="401"/>
      <c r="H1042" s="401"/>
      <c r="I1042" s="401"/>
      <c r="J1042" s="401"/>
      <c r="K1042" s="401"/>
      <c r="L1042" s="401"/>
      <c r="M1042" s="401"/>
      <c r="N1042" s="401"/>
      <c r="O1042" s="401"/>
      <c r="P1042" s="401"/>
      <c r="Q1042" s="401"/>
      <c r="R1042" s="401"/>
      <c r="S1042" s="401"/>
    </row>
    <row r="1043" spans="1:19" s="396" customFormat="1" ht="15.75" customHeight="1">
      <c r="A1043" s="401"/>
      <c r="B1043" s="401"/>
      <c r="C1043" s="401"/>
      <c r="D1043" s="401"/>
      <c r="E1043" s="401"/>
      <c r="F1043" s="401"/>
      <c r="G1043" s="401"/>
      <c r="H1043" s="401"/>
      <c r="I1043" s="401"/>
      <c r="J1043" s="401"/>
      <c r="K1043" s="401"/>
      <c r="L1043" s="401"/>
      <c r="M1043" s="401"/>
      <c r="N1043" s="401"/>
      <c r="O1043" s="401"/>
      <c r="P1043" s="401"/>
      <c r="Q1043" s="401"/>
      <c r="R1043" s="401"/>
      <c r="S1043" s="401"/>
    </row>
    <row r="1044" spans="1:19" s="396" customFormat="1" ht="15.75" customHeight="1">
      <c r="A1044" s="401"/>
      <c r="B1044" s="401"/>
      <c r="C1044" s="401"/>
      <c r="D1044" s="401"/>
      <c r="E1044" s="401"/>
      <c r="F1044" s="401"/>
      <c r="G1044" s="401"/>
      <c r="H1044" s="401"/>
      <c r="I1044" s="401"/>
      <c r="J1044" s="401"/>
      <c r="K1044" s="401"/>
      <c r="L1044" s="401"/>
      <c r="M1044" s="401"/>
      <c r="N1044" s="401"/>
      <c r="O1044" s="401"/>
      <c r="P1044" s="401"/>
      <c r="Q1044" s="401"/>
      <c r="R1044" s="401"/>
      <c r="S1044" s="401"/>
    </row>
    <row r="1045" spans="1:19" s="396" customFormat="1" ht="15.75" customHeight="1">
      <c r="A1045" s="401"/>
      <c r="B1045" s="401"/>
      <c r="C1045" s="401"/>
      <c r="D1045" s="401"/>
      <c r="E1045" s="401"/>
      <c r="F1045" s="401"/>
      <c r="G1045" s="401"/>
      <c r="H1045" s="401"/>
      <c r="I1045" s="401"/>
      <c r="J1045" s="401"/>
      <c r="K1045" s="401"/>
      <c r="L1045" s="401"/>
      <c r="M1045" s="401"/>
      <c r="N1045" s="401"/>
      <c r="O1045" s="401"/>
      <c r="P1045" s="401"/>
      <c r="Q1045" s="401"/>
      <c r="R1045" s="401"/>
      <c r="S1045" s="401"/>
    </row>
    <row r="1046" spans="1:19" s="396" customFormat="1" ht="15.75" customHeight="1">
      <c r="A1046" s="401"/>
      <c r="B1046" s="401"/>
      <c r="C1046" s="401"/>
      <c r="D1046" s="401"/>
      <c r="E1046" s="401"/>
      <c r="F1046" s="401"/>
      <c r="G1046" s="401"/>
      <c r="H1046" s="401"/>
      <c r="I1046" s="401"/>
      <c r="J1046" s="401"/>
      <c r="K1046" s="401"/>
      <c r="L1046" s="401"/>
      <c r="M1046" s="401"/>
      <c r="N1046" s="401"/>
      <c r="O1046" s="401"/>
      <c r="P1046" s="401"/>
      <c r="Q1046" s="401"/>
      <c r="R1046" s="401"/>
      <c r="S1046" s="401"/>
    </row>
    <row r="1047" spans="1:19" s="396" customFormat="1" ht="15.75" customHeight="1">
      <c r="A1047" s="401"/>
      <c r="B1047" s="401"/>
      <c r="C1047" s="401"/>
      <c r="D1047" s="401"/>
      <c r="E1047" s="401"/>
      <c r="F1047" s="401"/>
      <c r="G1047" s="401"/>
      <c r="H1047" s="401"/>
      <c r="I1047" s="401"/>
      <c r="J1047" s="401"/>
      <c r="K1047" s="401"/>
      <c r="L1047" s="401"/>
      <c r="M1047" s="401"/>
      <c r="N1047" s="401"/>
      <c r="O1047" s="401"/>
      <c r="P1047" s="401"/>
      <c r="Q1047" s="401"/>
      <c r="R1047" s="401"/>
      <c r="S1047" s="401"/>
    </row>
    <row r="1048" spans="1:19" s="396" customFormat="1" ht="15.75" customHeight="1">
      <c r="A1048" s="401"/>
      <c r="B1048" s="401"/>
      <c r="C1048" s="401"/>
      <c r="D1048" s="401"/>
      <c r="E1048" s="401"/>
      <c r="F1048" s="401"/>
      <c r="G1048" s="401"/>
      <c r="H1048" s="401"/>
      <c r="I1048" s="401"/>
      <c r="J1048" s="401"/>
      <c r="K1048" s="401"/>
      <c r="L1048" s="401"/>
      <c r="M1048" s="401"/>
      <c r="N1048" s="401"/>
      <c r="O1048" s="401"/>
      <c r="P1048" s="401"/>
      <c r="Q1048" s="401"/>
      <c r="R1048" s="401"/>
      <c r="S1048" s="401"/>
    </row>
    <row r="1049" spans="1:19" s="396" customFormat="1" ht="15.75" customHeight="1">
      <c r="A1049" s="401"/>
      <c r="B1049" s="401"/>
      <c r="C1049" s="401"/>
      <c r="D1049" s="401"/>
      <c r="E1049" s="401"/>
      <c r="F1049" s="401"/>
      <c r="G1049" s="401"/>
      <c r="H1049" s="401"/>
      <c r="I1049" s="401"/>
      <c r="J1049" s="401"/>
      <c r="K1049" s="401"/>
      <c r="L1049" s="401"/>
      <c r="M1049" s="401"/>
      <c r="N1049" s="401"/>
      <c r="O1049" s="401"/>
      <c r="P1049" s="401"/>
      <c r="Q1049" s="401"/>
      <c r="R1049" s="401"/>
      <c r="S1049" s="401"/>
    </row>
    <row r="1050" spans="1:19" s="396" customFormat="1" ht="15.75" customHeight="1">
      <c r="A1050" s="401"/>
      <c r="B1050" s="401"/>
      <c r="C1050" s="401"/>
      <c r="D1050" s="401"/>
      <c r="E1050" s="401"/>
      <c r="F1050" s="401"/>
      <c r="G1050" s="401"/>
      <c r="H1050" s="401"/>
      <c r="I1050" s="401"/>
      <c r="J1050" s="401"/>
      <c r="K1050" s="401"/>
      <c r="L1050" s="401"/>
      <c r="M1050" s="401"/>
      <c r="N1050" s="401"/>
      <c r="O1050" s="401"/>
      <c r="P1050" s="401"/>
      <c r="Q1050" s="401"/>
      <c r="R1050" s="401"/>
      <c r="S1050" s="401"/>
    </row>
    <row r="1051" spans="1:19" s="396" customFormat="1" ht="15.75" customHeight="1">
      <c r="A1051" s="401"/>
      <c r="B1051" s="401"/>
      <c r="C1051" s="401"/>
      <c r="D1051" s="401"/>
      <c r="E1051" s="401"/>
      <c r="F1051" s="401"/>
      <c r="G1051" s="401"/>
      <c r="H1051" s="401"/>
      <c r="I1051" s="401"/>
      <c r="J1051" s="401"/>
      <c r="K1051" s="401"/>
      <c r="L1051" s="401"/>
      <c r="M1051" s="401"/>
      <c r="N1051" s="401"/>
      <c r="O1051" s="401"/>
      <c r="P1051" s="401"/>
      <c r="Q1051" s="401"/>
      <c r="R1051" s="401"/>
      <c r="S1051" s="401"/>
    </row>
    <row r="1052" spans="1:19" s="396" customFormat="1" ht="15.75" customHeight="1">
      <c r="A1052" s="401"/>
      <c r="B1052" s="401"/>
      <c r="C1052" s="401"/>
      <c r="D1052" s="401"/>
      <c r="E1052" s="401"/>
      <c r="F1052" s="401"/>
      <c r="G1052" s="401"/>
      <c r="H1052" s="401"/>
      <c r="I1052" s="401"/>
      <c r="J1052" s="401"/>
      <c r="K1052" s="401"/>
      <c r="L1052" s="401"/>
      <c r="M1052" s="401"/>
      <c r="N1052" s="401"/>
      <c r="O1052" s="401"/>
      <c r="P1052" s="401"/>
      <c r="Q1052" s="401"/>
      <c r="R1052" s="401"/>
      <c r="S1052" s="401"/>
    </row>
    <row r="1053" spans="1:19" s="396" customFormat="1" ht="15.75" customHeight="1">
      <c r="A1053" s="401"/>
      <c r="B1053" s="401"/>
      <c r="C1053" s="401"/>
      <c r="D1053" s="401"/>
      <c r="E1053" s="401"/>
      <c r="F1053" s="401"/>
      <c r="G1053" s="401"/>
      <c r="H1053" s="401"/>
      <c r="I1053" s="401"/>
      <c r="J1053" s="401"/>
      <c r="K1053" s="401"/>
      <c r="L1053" s="401"/>
      <c r="M1053" s="401"/>
      <c r="N1053" s="401"/>
      <c r="O1053" s="401"/>
      <c r="P1053" s="401"/>
      <c r="Q1053" s="401"/>
      <c r="R1053" s="401"/>
      <c r="S1053" s="401"/>
    </row>
    <row r="1054" spans="1:19" s="396" customFormat="1" ht="15.75" customHeight="1">
      <c r="A1054" s="401"/>
      <c r="B1054" s="401"/>
      <c r="C1054" s="401"/>
      <c r="D1054" s="401"/>
      <c r="E1054" s="401"/>
      <c r="F1054" s="401"/>
      <c r="G1054" s="401"/>
      <c r="H1054" s="401"/>
      <c r="I1054" s="401"/>
      <c r="J1054" s="401"/>
      <c r="K1054" s="401"/>
      <c r="L1054" s="401"/>
      <c r="M1054" s="401"/>
      <c r="N1054" s="401"/>
      <c r="O1054" s="401"/>
      <c r="P1054" s="401"/>
      <c r="Q1054" s="401"/>
      <c r="R1054" s="401"/>
      <c r="S1054" s="401"/>
    </row>
    <row r="1055" spans="1:19" s="396" customFormat="1" ht="15.75" customHeight="1">
      <c r="A1055" s="401"/>
      <c r="B1055" s="401"/>
      <c r="C1055" s="401"/>
      <c r="D1055" s="401"/>
      <c r="E1055" s="401"/>
      <c r="F1055" s="401"/>
      <c r="G1055" s="401"/>
      <c r="H1055" s="401"/>
      <c r="I1055" s="401"/>
      <c r="J1055" s="401"/>
      <c r="K1055" s="401"/>
      <c r="L1055" s="401"/>
      <c r="M1055" s="401"/>
      <c r="N1055" s="401"/>
      <c r="O1055" s="401"/>
      <c r="P1055" s="401"/>
      <c r="Q1055" s="401"/>
      <c r="R1055" s="401"/>
      <c r="S1055" s="401"/>
    </row>
    <row r="1056" spans="1:19" s="396" customFormat="1" ht="15.75" customHeight="1">
      <c r="A1056" s="401"/>
      <c r="B1056" s="401"/>
      <c r="C1056" s="401"/>
      <c r="D1056" s="401"/>
      <c r="E1056" s="401"/>
      <c r="F1056" s="401"/>
      <c r="G1056" s="401"/>
      <c r="H1056" s="401"/>
      <c r="I1056" s="401"/>
      <c r="J1056" s="401"/>
      <c r="K1056" s="401"/>
      <c r="L1056" s="401"/>
      <c r="M1056" s="401"/>
      <c r="N1056" s="401"/>
      <c r="O1056" s="401"/>
      <c r="P1056" s="401"/>
      <c r="Q1056" s="401"/>
      <c r="R1056" s="401"/>
      <c r="S1056" s="401"/>
    </row>
    <row r="1057" spans="1:19" s="396" customFormat="1" ht="15.75" customHeight="1">
      <c r="A1057" s="401"/>
      <c r="B1057" s="401"/>
      <c r="C1057" s="401"/>
      <c r="D1057" s="401"/>
      <c r="E1057" s="401"/>
      <c r="F1057" s="401"/>
      <c r="G1057" s="401"/>
      <c r="H1057" s="401"/>
      <c r="I1057" s="401"/>
      <c r="J1057" s="401"/>
      <c r="K1057" s="401"/>
      <c r="L1057" s="401"/>
      <c r="M1057" s="401"/>
      <c r="N1057" s="401"/>
      <c r="O1057" s="401"/>
      <c r="P1057" s="401"/>
      <c r="Q1057" s="401"/>
      <c r="R1057" s="401"/>
      <c r="S1057" s="401"/>
    </row>
    <row r="1058" spans="1:19" s="396" customFormat="1" ht="15.75" customHeight="1">
      <c r="A1058" s="401"/>
      <c r="B1058" s="401"/>
      <c r="C1058" s="401"/>
      <c r="D1058" s="401"/>
      <c r="E1058" s="401"/>
      <c r="F1058" s="401"/>
      <c r="G1058" s="401"/>
      <c r="H1058" s="401"/>
      <c r="I1058" s="401"/>
      <c r="J1058" s="401"/>
      <c r="K1058" s="401"/>
      <c r="L1058" s="401"/>
      <c r="M1058" s="401"/>
      <c r="N1058" s="401"/>
      <c r="O1058" s="401"/>
      <c r="P1058" s="401"/>
      <c r="Q1058" s="401"/>
      <c r="R1058" s="401"/>
      <c r="S1058" s="401"/>
    </row>
    <row r="1059" spans="1:19" s="396" customFormat="1" ht="15.75" customHeight="1">
      <c r="A1059" s="401"/>
      <c r="B1059" s="401"/>
      <c r="C1059" s="401"/>
      <c r="D1059" s="401"/>
      <c r="E1059" s="401"/>
      <c r="F1059" s="401"/>
      <c r="G1059" s="401"/>
      <c r="H1059" s="401"/>
      <c r="I1059" s="401"/>
      <c r="J1059" s="401"/>
      <c r="K1059" s="401"/>
      <c r="L1059" s="401"/>
      <c r="M1059" s="401"/>
      <c r="N1059" s="401"/>
      <c r="O1059" s="401"/>
      <c r="P1059" s="401"/>
      <c r="Q1059" s="401"/>
      <c r="R1059" s="401"/>
      <c r="S1059" s="401"/>
    </row>
    <row r="1060" spans="1:19" s="396" customFormat="1" ht="15.75" customHeight="1">
      <c r="A1060" s="401"/>
      <c r="B1060" s="401"/>
      <c r="C1060" s="401"/>
      <c r="D1060" s="401"/>
      <c r="E1060" s="401"/>
      <c r="F1060" s="401"/>
      <c r="G1060" s="401"/>
      <c r="H1060" s="401"/>
      <c r="I1060" s="401"/>
      <c r="J1060" s="401"/>
      <c r="K1060" s="401"/>
      <c r="L1060" s="401"/>
      <c r="M1060" s="401"/>
      <c r="N1060" s="401"/>
      <c r="O1060" s="401"/>
      <c r="P1060" s="401"/>
      <c r="Q1060" s="401"/>
      <c r="R1060" s="401"/>
      <c r="S1060" s="401"/>
    </row>
    <row r="1061" spans="1:19" s="396" customFormat="1" ht="15.75" customHeight="1">
      <c r="A1061" s="401"/>
      <c r="B1061" s="401"/>
      <c r="C1061" s="401"/>
      <c r="D1061" s="401"/>
      <c r="E1061" s="401"/>
      <c r="F1061" s="401"/>
      <c r="G1061" s="401"/>
      <c r="H1061" s="401"/>
      <c r="I1061" s="401"/>
      <c r="J1061" s="401"/>
      <c r="K1061" s="401"/>
      <c r="L1061" s="401"/>
      <c r="M1061" s="401"/>
      <c r="N1061" s="401"/>
      <c r="O1061" s="401"/>
      <c r="P1061" s="401"/>
      <c r="Q1061" s="401"/>
      <c r="R1061" s="401"/>
      <c r="S1061" s="401"/>
    </row>
    <row r="1062" spans="1:19" s="396" customFormat="1" ht="15.75" customHeight="1">
      <c r="A1062" s="401"/>
      <c r="B1062" s="401"/>
      <c r="C1062" s="401"/>
      <c r="D1062" s="401"/>
      <c r="E1062" s="401"/>
      <c r="F1062" s="401"/>
      <c r="G1062" s="401"/>
      <c r="H1062" s="401"/>
      <c r="I1062" s="401"/>
      <c r="J1062" s="401"/>
      <c r="K1062" s="401"/>
      <c r="L1062" s="401"/>
      <c r="M1062" s="401"/>
      <c r="N1062" s="401"/>
      <c r="O1062" s="401"/>
      <c r="P1062" s="401"/>
      <c r="Q1062" s="401"/>
      <c r="R1062" s="401"/>
      <c r="S1062" s="401"/>
    </row>
    <row r="1063" spans="1:19" s="396" customFormat="1" ht="15" customHeight="1"/>
    <row r="1064" spans="1:19" s="396" customFormat="1" ht="15" customHeight="1"/>
  </sheetData>
  <sheetProtection algorithmName="SHA-512" hashValue="2YN9VwHPjFwg1fzochCqC9UMXL1CEkMLcrpMSrKNuS+kLc1DZibCpZlSzcGeFl4hoB5B+wm6FF6lSIxdopu8Cw==" saltValue="PJlpvDC7A/WJqoAOXyPA1w==" spinCount="100000" sheet="1" objects="1" scenarios="1" formatCells="0" formatColumns="0" formatRows="0"/>
  <mergeCells count="331">
    <mergeCell ref="G19:M19"/>
    <mergeCell ref="C43:D43"/>
    <mergeCell ref="E43:F43"/>
    <mergeCell ref="G42:H42"/>
    <mergeCell ref="E37:F37"/>
    <mergeCell ref="O42:R42"/>
    <mergeCell ref="O43:R43"/>
    <mergeCell ref="C25:D26"/>
    <mergeCell ref="C32:D32"/>
    <mergeCell ref="E32:F32"/>
    <mergeCell ref="G32:H32"/>
    <mergeCell ref="M32:N32"/>
    <mergeCell ref="C41:D41"/>
    <mergeCell ref="E41:F41"/>
    <mergeCell ref="C42:D42"/>
    <mergeCell ref="E42:F42"/>
    <mergeCell ref="E40:F40"/>
    <mergeCell ref="M42:N42"/>
    <mergeCell ref="C19:E21"/>
    <mergeCell ref="M41:N41"/>
    <mergeCell ref="N19:R21"/>
    <mergeCell ref="O32:R32"/>
    <mergeCell ref="O33:R33"/>
    <mergeCell ref="E34:F34"/>
    <mergeCell ref="C3:R3"/>
    <mergeCell ref="C4:R4"/>
    <mergeCell ref="C8:E9"/>
    <mergeCell ref="F8:F9"/>
    <mergeCell ref="G8:M9"/>
    <mergeCell ref="C10:E12"/>
    <mergeCell ref="G10:M10"/>
    <mergeCell ref="G16:M16"/>
    <mergeCell ref="G17:M17"/>
    <mergeCell ref="G11:M11"/>
    <mergeCell ref="G12:M12"/>
    <mergeCell ref="C13:E15"/>
    <mergeCell ref="G13:M13"/>
    <mergeCell ref="G14:M14"/>
    <mergeCell ref="G15:M15"/>
    <mergeCell ref="C16:E18"/>
    <mergeCell ref="N8:R9"/>
    <mergeCell ref="N10:R12"/>
    <mergeCell ref="N13:R15"/>
    <mergeCell ref="N16:R18"/>
    <mergeCell ref="G18:M18"/>
    <mergeCell ref="G20:M20"/>
    <mergeCell ref="G21:M21"/>
    <mergeCell ref="I25:J25"/>
    <mergeCell ref="K25:L25"/>
    <mergeCell ref="M25:N26"/>
    <mergeCell ref="G25:H26"/>
    <mergeCell ref="G35:H35"/>
    <mergeCell ref="G41:H41"/>
    <mergeCell ref="M43:N43"/>
    <mergeCell ref="D24:H24"/>
    <mergeCell ref="E25:F26"/>
    <mergeCell ref="G36:H36"/>
    <mergeCell ref="G34:H34"/>
    <mergeCell ref="E38:F38"/>
    <mergeCell ref="E39:F39"/>
    <mergeCell ref="E36:F36"/>
    <mergeCell ref="C33:D33"/>
    <mergeCell ref="E33:F33"/>
    <mergeCell ref="G33:H33"/>
    <mergeCell ref="M33:N33"/>
    <mergeCell ref="C34:D34"/>
    <mergeCell ref="C27:D27"/>
    <mergeCell ref="E27:F27"/>
    <mergeCell ref="G27:H27"/>
    <mergeCell ref="M64:N64"/>
    <mergeCell ref="O64:R64"/>
    <mergeCell ref="M68:N68"/>
    <mergeCell ref="O25:R26"/>
    <mergeCell ref="O44:R44"/>
    <mergeCell ref="O41:R41"/>
    <mergeCell ref="M44:N44"/>
    <mergeCell ref="M36:N36"/>
    <mergeCell ref="G43:H43"/>
    <mergeCell ref="O47:R48"/>
    <mergeCell ref="O58:R58"/>
    <mergeCell ref="O57:R57"/>
    <mergeCell ref="O56:R56"/>
    <mergeCell ref="O53:R53"/>
    <mergeCell ref="O54:R54"/>
    <mergeCell ref="M50:N50"/>
    <mergeCell ref="O50:R50"/>
    <mergeCell ref="M55:N55"/>
    <mergeCell ref="O55:R55"/>
    <mergeCell ref="M51:N51"/>
    <mergeCell ref="O51:R51"/>
    <mergeCell ref="M52:N52"/>
    <mergeCell ref="O52:R52"/>
    <mergeCell ref="M67:N67"/>
    <mergeCell ref="O94:R94"/>
    <mergeCell ref="O92:R92"/>
    <mergeCell ref="O93:R93"/>
    <mergeCell ref="O89:R89"/>
    <mergeCell ref="O91:R91"/>
    <mergeCell ref="O80:R80"/>
    <mergeCell ref="O88:R88"/>
    <mergeCell ref="M90:N90"/>
    <mergeCell ref="O90:R90"/>
    <mergeCell ref="M93:N93"/>
    <mergeCell ref="M91:N91"/>
    <mergeCell ref="O81:R81"/>
    <mergeCell ref="O82:R82"/>
    <mergeCell ref="O83:R83"/>
    <mergeCell ref="O86:R86"/>
    <mergeCell ref="O87:R87"/>
    <mergeCell ref="M80:N80"/>
    <mergeCell ref="O84:R84"/>
    <mergeCell ref="M86:N86"/>
    <mergeCell ref="O85:R85"/>
    <mergeCell ref="M82:N82"/>
    <mergeCell ref="M88:N88"/>
    <mergeCell ref="M94:N94"/>
    <mergeCell ref="M92:N92"/>
    <mergeCell ref="O72:R72"/>
    <mergeCell ref="M69:N69"/>
    <mergeCell ref="O69:R69"/>
    <mergeCell ref="M70:N70"/>
    <mergeCell ref="O70:R70"/>
    <mergeCell ref="M89:N89"/>
    <mergeCell ref="O77:R78"/>
    <mergeCell ref="M77:N78"/>
    <mergeCell ref="O74:R74"/>
    <mergeCell ref="M73:N73"/>
    <mergeCell ref="O73:R73"/>
    <mergeCell ref="M71:N71"/>
    <mergeCell ref="O71:R71"/>
    <mergeCell ref="M87:N87"/>
    <mergeCell ref="M84:N84"/>
    <mergeCell ref="M85:N85"/>
    <mergeCell ref="M83:N83"/>
    <mergeCell ref="M81:N81"/>
    <mergeCell ref="M58:N58"/>
    <mergeCell ref="M57:N57"/>
    <mergeCell ref="M56:N56"/>
    <mergeCell ref="G47:H48"/>
    <mergeCell ref="G50:H50"/>
    <mergeCell ref="G55:H55"/>
    <mergeCell ref="G52:H52"/>
    <mergeCell ref="M53:N53"/>
    <mergeCell ref="M54:N54"/>
    <mergeCell ref="I47:J47"/>
    <mergeCell ref="G58:H58"/>
    <mergeCell ref="G57:H57"/>
    <mergeCell ref="G56:H56"/>
    <mergeCell ref="G53:H53"/>
    <mergeCell ref="G54:H54"/>
    <mergeCell ref="G51:H51"/>
    <mergeCell ref="O61:R62"/>
    <mergeCell ref="E90:F90"/>
    <mergeCell ref="G90:H90"/>
    <mergeCell ref="G72:H72"/>
    <mergeCell ref="E81:F81"/>
    <mergeCell ref="G61:H62"/>
    <mergeCell ref="I61:J61"/>
    <mergeCell ref="G74:H74"/>
    <mergeCell ref="E70:F70"/>
    <mergeCell ref="G70:H70"/>
    <mergeCell ref="K61:L61"/>
    <mergeCell ref="M61:N62"/>
    <mergeCell ref="O68:R68"/>
    <mergeCell ref="M65:N65"/>
    <mergeCell ref="O65:R65"/>
    <mergeCell ref="M66:N66"/>
    <mergeCell ref="O66:R66"/>
    <mergeCell ref="O67:R67"/>
    <mergeCell ref="E67:F67"/>
    <mergeCell ref="G67:H67"/>
    <mergeCell ref="E68:F68"/>
    <mergeCell ref="M74:N74"/>
    <mergeCell ref="M72:N72"/>
    <mergeCell ref="I77:J77"/>
    <mergeCell ref="C51:D51"/>
    <mergeCell ref="E51:F51"/>
    <mergeCell ref="C35:D35"/>
    <mergeCell ref="E35:F35"/>
    <mergeCell ref="M34:N34"/>
    <mergeCell ref="M35:N35"/>
    <mergeCell ref="O35:R35"/>
    <mergeCell ref="O36:R36"/>
    <mergeCell ref="O34:R34"/>
    <mergeCell ref="C36:D36"/>
    <mergeCell ref="K47:L47"/>
    <mergeCell ref="M47:N48"/>
    <mergeCell ref="E44:F44"/>
    <mergeCell ref="C44:D44"/>
    <mergeCell ref="G44:H44"/>
    <mergeCell ref="C47:D48"/>
    <mergeCell ref="E47:F48"/>
    <mergeCell ref="C50:D50"/>
    <mergeCell ref="E50:F50"/>
    <mergeCell ref="G37:H37"/>
    <mergeCell ref="G38:H38"/>
    <mergeCell ref="G39:H39"/>
    <mergeCell ref="G40:H40"/>
    <mergeCell ref="C37:D37"/>
    <mergeCell ref="C52:D52"/>
    <mergeCell ref="E58:F58"/>
    <mergeCell ref="C58:D58"/>
    <mergeCell ref="E56:F56"/>
    <mergeCell ref="E52:F52"/>
    <mergeCell ref="C53:D53"/>
    <mergeCell ref="E53:F53"/>
    <mergeCell ref="C54:D54"/>
    <mergeCell ref="E54:F54"/>
    <mergeCell ref="C57:D57"/>
    <mergeCell ref="E57:F57"/>
    <mergeCell ref="C55:D55"/>
    <mergeCell ref="E55:F55"/>
    <mergeCell ref="C56:D56"/>
    <mergeCell ref="K77:L77"/>
    <mergeCell ref="C65:D65"/>
    <mergeCell ref="E65:F65"/>
    <mergeCell ref="E64:F64"/>
    <mergeCell ref="C61:D62"/>
    <mergeCell ref="E61:F62"/>
    <mergeCell ref="C64:D64"/>
    <mergeCell ref="C69:D69"/>
    <mergeCell ref="E69:F69"/>
    <mergeCell ref="G69:H69"/>
    <mergeCell ref="C70:D70"/>
    <mergeCell ref="G64:H64"/>
    <mergeCell ref="C68:D68"/>
    <mergeCell ref="G68:H68"/>
    <mergeCell ref="C67:D67"/>
    <mergeCell ref="G65:H65"/>
    <mergeCell ref="C66:D66"/>
    <mergeCell ref="E66:F66"/>
    <mergeCell ref="G66:H66"/>
    <mergeCell ref="E74:F74"/>
    <mergeCell ref="C74:D74"/>
    <mergeCell ref="C73:D73"/>
    <mergeCell ref="E73:F73"/>
    <mergeCell ref="G73:H73"/>
    <mergeCell ref="C71:D71"/>
    <mergeCell ref="E71:F71"/>
    <mergeCell ref="G71:H71"/>
    <mergeCell ref="C72:D72"/>
    <mergeCell ref="E72:F72"/>
    <mergeCell ref="C86:D86"/>
    <mergeCell ref="E86:F86"/>
    <mergeCell ref="G86:H86"/>
    <mergeCell ref="G81:H81"/>
    <mergeCell ref="C84:D84"/>
    <mergeCell ref="E84:F84"/>
    <mergeCell ref="G84:H84"/>
    <mergeCell ref="C85:D85"/>
    <mergeCell ref="E85:F85"/>
    <mergeCell ref="G85:H85"/>
    <mergeCell ref="C82:D82"/>
    <mergeCell ref="E82:F82"/>
    <mergeCell ref="G83:H83"/>
    <mergeCell ref="C77:D78"/>
    <mergeCell ref="E77:F78"/>
    <mergeCell ref="C80:D80"/>
    <mergeCell ref="E80:F80"/>
    <mergeCell ref="G80:H80"/>
    <mergeCell ref="G82:H82"/>
    <mergeCell ref="C83:D83"/>
    <mergeCell ref="E83:F83"/>
    <mergeCell ref="G77:H78"/>
    <mergeCell ref="C88:D88"/>
    <mergeCell ref="E88:F88"/>
    <mergeCell ref="G88:H88"/>
    <mergeCell ref="C87:D87"/>
    <mergeCell ref="E87:F87"/>
    <mergeCell ref="G87:H87"/>
    <mergeCell ref="C81:D81"/>
    <mergeCell ref="C89:D89"/>
    <mergeCell ref="C97:D98"/>
    <mergeCell ref="E92:F92"/>
    <mergeCell ref="E94:F94"/>
    <mergeCell ref="C94:D94"/>
    <mergeCell ref="C93:D93"/>
    <mergeCell ref="E93:F93"/>
    <mergeCell ref="C91:D91"/>
    <mergeCell ref="E91:F91"/>
    <mergeCell ref="C92:D92"/>
    <mergeCell ref="E97:F98"/>
    <mergeCell ref="E89:F89"/>
    <mergeCell ref="C90:D90"/>
    <mergeCell ref="G93:H93"/>
    <mergeCell ref="G91:H91"/>
    <mergeCell ref="I97:J97"/>
    <mergeCell ref="G103:H103"/>
    <mergeCell ref="G102:H102"/>
    <mergeCell ref="G101:H101"/>
    <mergeCell ref="G94:H94"/>
    <mergeCell ref="G92:H92"/>
    <mergeCell ref="G89:H89"/>
    <mergeCell ref="G97:H98"/>
    <mergeCell ref="C103:D103"/>
    <mergeCell ref="C99:D99"/>
    <mergeCell ref="E99:F99"/>
    <mergeCell ref="G99:H99"/>
    <mergeCell ref="C102:D102"/>
    <mergeCell ref="E102:F102"/>
    <mergeCell ref="C100:D100"/>
    <mergeCell ref="E100:F100"/>
    <mergeCell ref="G100:H100"/>
    <mergeCell ref="C101:D101"/>
    <mergeCell ref="E101:F101"/>
    <mergeCell ref="E103:F103"/>
    <mergeCell ref="M27:N27"/>
    <mergeCell ref="O27:R27"/>
    <mergeCell ref="C28:D28"/>
    <mergeCell ref="E28:F28"/>
    <mergeCell ref="G28:H28"/>
    <mergeCell ref="M28:N28"/>
    <mergeCell ref="O28:R28"/>
    <mergeCell ref="G29:H29"/>
    <mergeCell ref="M29:N29"/>
    <mergeCell ref="O29:R29"/>
    <mergeCell ref="C29:D29"/>
    <mergeCell ref="E29:F29"/>
    <mergeCell ref="C38:D38"/>
    <mergeCell ref="C39:D39"/>
    <mergeCell ref="C40:D40"/>
    <mergeCell ref="C30:D30"/>
    <mergeCell ref="E30:F30"/>
    <mergeCell ref="G30:H30"/>
    <mergeCell ref="M30:N30"/>
    <mergeCell ref="O30:R30"/>
    <mergeCell ref="C31:D31"/>
    <mergeCell ref="E31:F31"/>
    <mergeCell ref="G31:H31"/>
    <mergeCell ref="M31:N31"/>
    <mergeCell ref="O31:R31"/>
  </mergeCells>
  <pageMargins left="0.70866141732283472" right="0.70866141732283472" top="0.74803149606299213" bottom="0.74803149606299213" header="0" footer="0"/>
  <pageSetup paperSize="9" scale="32" fitToHeight="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xr:uid="{00000000-0002-0000-0A00-000000000000}">
          <x14:formula1>
            <xm:f>'Datos 2'!$A$13:$A$19</xm:f>
          </x14:formula1>
          <xm:sqref>G80:G94 G64:G74 G50:G58</xm:sqref>
        </x14:dataValidation>
        <x14:dataValidation type="list" allowBlank="1" showErrorMessage="1" xr:uid="{00000000-0002-0000-0A00-000001000000}">
          <x14:formula1>
            <xm:f>'Datos 1'!$G$4:$G$7</xm:f>
          </x14:formula1>
          <xm:sqref>D24 D46 D60 D76</xm:sqref>
        </x14:dataValidation>
        <x14:dataValidation type="list" allowBlank="1" showInputMessage="1" showErrorMessage="1" xr:uid="{00000000-0002-0000-0A00-000002000000}">
          <x14:formula1>
            <xm:f>'Datos 1'!$N$19:$N$25</xm:f>
          </x14:formula1>
          <xm:sqref>C80:C94 C27:C44 C64:C74 C50:C58</xm:sqref>
        </x14:dataValidation>
        <x14:dataValidation type="list" allowBlank="1" xr:uid="{00000000-0002-0000-0A00-000003000000}">
          <x14:formula1>
            <xm:f>'Datos 2'!$A$18</xm:f>
          </x14:formula1>
          <xm:sqref>G99:H103</xm:sqref>
        </x14:dataValidation>
        <x14:dataValidation type="list" allowBlank="1" showInputMessage="1" showErrorMessage="1" xr:uid="{00000000-0002-0000-0A00-000004000000}">
          <x14:formula1>
            <xm:f>'Datos 1'!$N$24</xm:f>
          </x14:formula1>
          <xm:sqref>C99:D103</xm:sqref>
        </x14:dataValidation>
        <x14:dataValidation type="list" allowBlank="1" xr:uid="{00000000-0002-0000-0A00-000005000000}">
          <x14:formula1>
            <xm:f>Hoja1!$B$27:$B$31</xm:f>
          </x14:formula1>
          <xm:sqref>E99:F103</xm:sqref>
        </x14:dataValidation>
        <x14:dataValidation type="list" allowBlank="1" showErrorMessage="1" xr:uid="{00000000-0002-0000-0A00-000006000000}">
          <x14:formula1>
            <xm:f>Hoja1!$C$27:$C$33</xm:f>
          </x14:formula1>
          <xm:sqref>I99:I103</xm:sqref>
        </x14:dataValidation>
        <x14:dataValidation type="list" allowBlank="1" showErrorMessage="1" xr:uid="{00000000-0002-0000-0A00-000007000000}">
          <x14:formula1>
            <xm:f>Hoja1!$K$3:$K$5</xm:f>
          </x14:formula1>
          <xm:sqref>E80:E94</xm:sqref>
        </x14:dataValidation>
        <x14:dataValidation type="list" allowBlank="1" xr:uid="{00000000-0002-0000-0A00-000008000000}">
          <x14:formula1>
            <xm:f>Hoja1!$B$3:$B$9</xm:f>
          </x14:formula1>
          <xm:sqref>E50:F58</xm:sqref>
        </x14:dataValidation>
        <x14:dataValidation type="list" allowBlank="1" xr:uid="{00000000-0002-0000-0A00-000009000000}">
          <x14:formula1>
            <xm:f>Hoja1!$C$3:$C$6</xm:f>
          </x14:formula1>
          <xm:sqref>E64:F74</xm:sqref>
        </x14:dataValidation>
        <x14:dataValidation type="list" allowBlank="1" xr:uid="{00000000-0002-0000-0A00-00000A000000}">
          <x14:formula1>
            <xm:f>Hoja1!$A$8:$A$24</xm:f>
          </x14:formula1>
          <xm:sqref>E27:F44</xm:sqref>
        </x14:dataValidation>
        <x14:dataValidation type="list" allowBlank="1" showInputMessage="1" showErrorMessage="1" xr:uid="{00000000-0002-0000-0A00-00000B000000}">
          <x14:formula1>
            <xm:f>'Datos 2'!$A$13:$A$19</xm:f>
          </x14:formula1>
          <xm:sqref>G27:H44</xm:sqref>
        </x14:dataValidation>
        <x14:dataValidation type="list" allowBlank="1" showErrorMessage="1" xr:uid="{00000000-0002-0000-0A00-00000C000000}">
          <x14:formula1>
            <xm:f>Hoja1!$F$3:$F$7</xm:f>
          </x14:formula1>
          <xm:sqref>I27:I44 I50:I58 I64:I74 I80:I94</xm:sqref>
        </x14:dataValidation>
        <x14:dataValidation type="list" allowBlank="1" showErrorMessage="1" xr:uid="{00000000-0002-0000-0A00-00000D000000}">
          <x14:formula1>
            <xm:f>'Datos 2'!$A$23:$A$32</xm:f>
          </x14:formula1>
          <xm:sqref>K27:K44 K50:K58 K64:K74 K80:K94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1">
    <tabColor theme="5" tint="-0.499984740745262"/>
    <outlinePr summaryBelow="0" summaryRight="0"/>
  </sheetPr>
  <dimension ref="A1:AE225"/>
  <sheetViews>
    <sheetView showGridLines="0" showZeros="0" view="pageBreakPreview" zoomScale="82" zoomScaleNormal="100" zoomScaleSheetLayoutView="82" workbookViewId="0">
      <pane xSplit="3" ySplit="10" topLeftCell="F65" activePane="bottomRight" state="frozen"/>
      <selection pane="topRight" activeCell="D1" sqref="D1"/>
      <selection pane="bottomLeft" activeCell="A11" sqref="A11"/>
      <selection pane="bottomRight" activeCell="Q235" sqref="Q235"/>
    </sheetView>
  </sheetViews>
  <sheetFormatPr baseColWidth="10" defaultColWidth="12.75" defaultRowHeight="15" customHeight="1"/>
  <cols>
    <col min="1" max="1" width="5.5" customWidth="1"/>
    <col min="2" max="2" width="2.5" customWidth="1"/>
    <col min="3" max="3" width="17.625" customWidth="1"/>
    <col min="4" max="4" width="22.375" customWidth="1"/>
    <col min="5" max="5" width="34.25" customWidth="1"/>
    <col min="6" max="6" width="10.5" customWidth="1"/>
    <col min="7" max="7" width="11.5" customWidth="1"/>
    <col min="8" max="8" width="13.875" customWidth="1"/>
    <col min="9" max="9" width="14.625" customWidth="1"/>
    <col min="10" max="10" width="13.25" customWidth="1"/>
    <col min="11" max="11" width="13.125" customWidth="1"/>
    <col min="12" max="12" width="14.75" customWidth="1"/>
    <col min="13" max="13" width="14.125" customWidth="1"/>
    <col min="14" max="14" width="15.375" customWidth="1"/>
    <col min="15" max="15" width="14" customWidth="1"/>
    <col min="16" max="16" width="12.625" customWidth="1"/>
    <col min="17" max="17" width="18" customWidth="1"/>
    <col min="18" max="18" width="2.75" customWidth="1"/>
    <col min="19" max="19" width="6" customWidth="1"/>
    <col min="20" max="20" width="20.375" customWidth="1"/>
    <col min="21" max="23" width="4.75" customWidth="1"/>
  </cols>
  <sheetData>
    <row r="1" spans="2:27" ht="15" customHeight="1" thickBot="1"/>
    <row r="2" spans="2:27" ht="15.75" thickBot="1">
      <c r="B2" s="616"/>
      <c r="C2" s="617"/>
      <c r="D2" s="617"/>
      <c r="E2" s="617"/>
      <c r="F2" s="617"/>
      <c r="G2" s="617"/>
      <c r="H2" s="617"/>
      <c r="I2" s="617"/>
      <c r="J2" s="617"/>
      <c r="K2" s="617"/>
      <c r="L2" s="617"/>
      <c r="M2" s="617"/>
      <c r="N2" s="617"/>
      <c r="O2" s="617"/>
      <c r="P2" s="617"/>
      <c r="Q2" s="617"/>
      <c r="R2" s="618"/>
    </row>
    <row r="3" spans="2:27" ht="16.5" thickBot="1">
      <c r="B3" s="399"/>
      <c r="C3" s="2194" t="s">
        <v>0</v>
      </c>
      <c r="D3" s="2195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4"/>
      <c r="R3" s="403"/>
    </row>
    <row r="4" spans="2:27" ht="16.5" thickBot="1">
      <c r="B4" s="399"/>
      <c r="C4" s="2191" t="s">
        <v>342</v>
      </c>
      <c r="D4" s="2192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4"/>
      <c r="R4" s="403"/>
    </row>
    <row r="5" spans="2:27">
      <c r="B5" s="399"/>
      <c r="C5" s="401"/>
      <c r="D5" s="401"/>
      <c r="E5" s="401"/>
      <c r="F5" s="401"/>
      <c r="G5" s="401"/>
      <c r="H5" s="401"/>
      <c r="I5" s="401"/>
      <c r="J5" s="401"/>
      <c r="K5" s="401"/>
      <c r="L5" s="401"/>
      <c r="M5" s="401"/>
      <c r="N5" s="401"/>
      <c r="O5" s="401"/>
      <c r="P5" s="401"/>
      <c r="Q5" s="401"/>
      <c r="R5" s="403"/>
    </row>
    <row r="6" spans="2:27">
      <c r="B6" s="399"/>
      <c r="C6" s="400" t="s">
        <v>479</v>
      </c>
      <c r="D6" s="400"/>
      <c r="E6" s="400"/>
      <c r="F6" s="400"/>
      <c r="G6" s="400"/>
      <c r="H6" s="400"/>
      <c r="I6" s="400"/>
      <c r="J6" s="400"/>
      <c r="K6" s="400"/>
      <c r="L6" s="400"/>
      <c r="M6" s="400"/>
      <c r="N6" s="400"/>
      <c r="O6" s="400"/>
      <c r="P6" s="400"/>
      <c r="Q6" s="400"/>
      <c r="R6" s="392"/>
      <c r="S6" s="619"/>
      <c r="T6" s="619"/>
      <c r="U6" s="619"/>
      <c r="V6" s="619"/>
      <c r="W6" s="619"/>
    </row>
    <row r="7" spans="2:27">
      <c r="B7" s="399"/>
      <c r="C7" s="2452" t="s">
        <v>480</v>
      </c>
      <c r="D7" s="2452"/>
      <c r="E7" s="2453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620"/>
      <c r="S7" s="621"/>
      <c r="T7" s="621"/>
      <c r="U7" s="621"/>
      <c r="V7" s="621"/>
      <c r="W7" s="621"/>
      <c r="X7" s="621"/>
      <c r="Y7" s="621"/>
      <c r="Z7" s="621"/>
      <c r="AA7" s="621"/>
    </row>
    <row r="8" spans="2:27" ht="30.75" customHeight="1">
      <c r="B8" s="399"/>
      <c r="C8" s="2541" t="s">
        <v>150</v>
      </c>
      <c r="D8" s="2469" t="s">
        <v>1249</v>
      </c>
      <c r="E8" s="2469" t="s">
        <v>454</v>
      </c>
      <c r="F8" s="2542" t="s">
        <v>133</v>
      </c>
      <c r="G8" s="2540" t="s">
        <v>134</v>
      </c>
      <c r="H8" s="2540" t="s">
        <v>481</v>
      </c>
      <c r="I8" s="2540" t="s">
        <v>482</v>
      </c>
      <c r="J8" s="2540" t="s">
        <v>483</v>
      </c>
      <c r="K8" s="2540" t="s">
        <v>484</v>
      </c>
      <c r="L8" s="2540" t="s">
        <v>485</v>
      </c>
      <c r="M8" s="637" t="s">
        <v>486</v>
      </c>
      <c r="N8" s="637" t="s">
        <v>487</v>
      </c>
      <c r="O8" s="2540" t="s">
        <v>488</v>
      </c>
      <c r="P8" s="637" t="s">
        <v>489</v>
      </c>
      <c r="Q8" s="2540" t="s">
        <v>490</v>
      </c>
      <c r="R8" s="403"/>
    </row>
    <row r="9" spans="2:27">
      <c r="B9" s="399"/>
      <c r="C9" s="2503"/>
      <c r="D9" s="2510"/>
      <c r="E9" s="2510"/>
      <c r="F9" s="2529"/>
      <c r="G9" s="2459"/>
      <c r="H9" s="2459"/>
      <c r="I9" s="2459"/>
      <c r="J9" s="2459"/>
      <c r="K9" s="2459"/>
      <c r="L9" s="2459"/>
      <c r="M9" s="122"/>
      <c r="N9" s="122"/>
      <c r="O9" s="2459"/>
      <c r="P9" s="122"/>
      <c r="Q9" s="2459"/>
      <c r="R9" s="403"/>
    </row>
    <row r="10" spans="2:27" ht="2.25" customHeight="1">
      <c r="B10" s="399"/>
      <c r="C10" s="622"/>
      <c r="D10" s="623"/>
      <c r="E10" s="623"/>
      <c r="F10" s="623"/>
      <c r="G10" s="623"/>
      <c r="H10" s="623"/>
      <c r="I10" s="624"/>
      <c r="J10" s="624"/>
      <c r="K10" s="624"/>
      <c r="L10" s="624"/>
      <c r="M10" s="625"/>
      <c r="N10" s="625"/>
      <c r="O10" s="625"/>
      <c r="P10" s="625"/>
      <c r="Q10" s="624"/>
      <c r="R10" s="403"/>
    </row>
    <row r="11" spans="2:27" ht="15" customHeight="1">
      <c r="B11" s="399"/>
      <c r="C11" s="2525" t="s">
        <v>27</v>
      </c>
      <c r="D11" s="2534" t="s">
        <v>491</v>
      </c>
      <c r="E11" s="2535"/>
      <c r="F11" s="638"/>
      <c r="G11" s="638"/>
      <c r="H11" s="639">
        <f t="shared" ref="H11:I11" si="0">SUM(H12:H33)</f>
        <v>0</v>
      </c>
      <c r="I11" s="639">
        <f t="shared" si="0"/>
        <v>0</v>
      </c>
      <c r="J11" s="123"/>
      <c r="K11" s="123"/>
      <c r="L11" s="639">
        <f>SUM(L12:L33)</f>
        <v>0</v>
      </c>
      <c r="M11" s="639">
        <f>SUM(M12:M33)</f>
        <v>0</v>
      </c>
      <c r="N11" s="639">
        <f t="shared" ref="N11:P11" si="1">SUM(N12:N33)</f>
        <v>0</v>
      </c>
      <c r="O11" s="639">
        <f t="shared" si="1"/>
        <v>0</v>
      </c>
      <c r="P11" s="639">
        <f t="shared" si="1"/>
        <v>0</v>
      </c>
      <c r="Q11" s="639">
        <f>SUM(Q12:Q33)</f>
        <v>0</v>
      </c>
      <c r="R11" s="403"/>
    </row>
    <row r="12" spans="2:27" ht="18" customHeight="1">
      <c r="B12" s="399"/>
      <c r="C12" s="2526"/>
      <c r="D12" s="124"/>
      <c r="E12" s="124"/>
      <c r="F12" s="125"/>
      <c r="G12" s="125"/>
      <c r="H12" s="126"/>
      <c r="I12" s="640">
        <f>+G12*H12</f>
        <v>0</v>
      </c>
      <c r="J12" s="641" t="str">
        <f>IFERROR(H12/$H$11*$J$11,"")</f>
        <v/>
      </c>
      <c r="K12" s="641" t="str">
        <f>IFERROR(H12/$H$11*$K$11,"")</f>
        <v/>
      </c>
      <c r="L12" s="641">
        <f>SUM(I12:K12)</f>
        <v>0</v>
      </c>
      <c r="M12" s="641">
        <f>L12*$M$9</f>
        <v>0</v>
      </c>
      <c r="N12" s="641">
        <f>L12*$N$9</f>
        <v>0</v>
      </c>
      <c r="O12" s="641">
        <f>SUM(L12:N12)</f>
        <v>0</v>
      </c>
      <c r="P12" s="641">
        <f>O12*$P$9</f>
        <v>0</v>
      </c>
      <c r="Q12" s="641">
        <f>+O12+P12</f>
        <v>0</v>
      </c>
      <c r="R12" s="403"/>
      <c r="U12" s="396"/>
      <c r="V12" s="396"/>
      <c r="W12" s="396"/>
      <c r="X12" s="396"/>
    </row>
    <row r="13" spans="2:27" ht="18" customHeight="1">
      <c r="B13" s="399"/>
      <c r="C13" s="2526"/>
      <c r="D13" s="124"/>
      <c r="E13" s="124"/>
      <c r="F13" s="125"/>
      <c r="G13" s="125"/>
      <c r="H13" s="126"/>
      <c r="I13" s="640">
        <f t="shared" ref="I13:I33" si="2">+G13*H13</f>
        <v>0</v>
      </c>
      <c r="J13" s="641" t="str">
        <f t="shared" ref="J13:J33" si="3">IFERROR(H13/$H$11*$J$11,"")</f>
        <v/>
      </c>
      <c r="K13" s="641" t="str">
        <f t="shared" ref="K13:K33" si="4">IFERROR(H13/$H$11*$K$11,"")</f>
        <v/>
      </c>
      <c r="L13" s="641">
        <f t="shared" ref="L13:L33" si="5">SUM(I13:K13)</f>
        <v>0</v>
      </c>
      <c r="M13" s="641">
        <f t="shared" ref="M13:M33" si="6">L13*$M$9</f>
        <v>0</v>
      </c>
      <c r="N13" s="641">
        <f t="shared" ref="N13:N33" si="7">L13*$N$9</f>
        <v>0</v>
      </c>
      <c r="O13" s="641">
        <f t="shared" ref="O13:O33" si="8">SUM(L13:N13)</f>
        <v>0</v>
      </c>
      <c r="P13" s="641">
        <f t="shared" ref="P13:P33" si="9">O13*$P$9</f>
        <v>0</v>
      </c>
      <c r="Q13" s="641">
        <f t="shared" ref="Q13:Q33" si="10">+O13+P13</f>
        <v>0</v>
      </c>
      <c r="R13" s="403"/>
      <c r="U13" s="1337"/>
      <c r="V13" s="396"/>
      <c r="W13" s="396"/>
      <c r="X13" s="396"/>
    </row>
    <row r="14" spans="2:27" ht="18" customHeight="1">
      <c r="B14" s="399"/>
      <c r="C14" s="2526"/>
      <c r="D14" s="124"/>
      <c r="E14" s="124"/>
      <c r="F14" s="125"/>
      <c r="G14" s="127"/>
      <c r="H14" s="126"/>
      <c r="I14" s="640">
        <f t="shared" si="2"/>
        <v>0</v>
      </c>
      <c r="J14" s="641" t="str">
        <f t="shared" si="3"/>
        <v/>
      </c>
      <c r="K14" s="641" t="str">
        <f t="shared" si="4"/>
        <v/>
      </c>
      <c r="L14" s="641">
        <f t="shared" si="5"/>
        <v>0</v>
      </c>
      <c r="M14" s="641">
        <f t="shared" si="6"/>
        <v>0</v>
      </c>
      <c r="N14" s="641">
        <f t="shared" si="7"/>
        <v>0</v>
      </c>
      <c r="O14" s="641">
        <f t="shared" si="8"/>
        <v>0</v>
      </c>
      <c r="P14" s="641">
        <f t="shared" si="9"/>
        <v>0</v>
      </c>
      <c r="Q14" s="641">
        <f t="shared" si="10"/>
        <v>0</v>
      </c>
      <c r="R14" s="403"/>
      <c r="U14" s="1337"/>
      <c r="V14" s="396"/>
      <c r="W14" s="396"/>
      <c r="X14" s="396"/>
    </row>
    <row r="15" spans="2:27" ht="18" customHeight="1">
      <c r="B15" s="399"/>
      <c r="C15" s="2526"/>
      <c r="D15" s="124"/>
      <c r="E15" s="124"/>
      <c r="F15" s="125"/>
      <c r="G15" s="128"/>
      <c r="H15" s="126"/>
      <c r="I15" s="640">
        <f t="shared" si="2"/>
        <v>0</v>
      </c>
      <c r="J15" s="641" t="str">
        <f t="shared" si="3"/>
        <v/>
      </c>
      <c r="K15" s="641" t="str">
        <f t="shared" si="4"/>
        <v/>
      </c>
      <c r="L15" s="641">
        <f t="shared" si="5"/>
        <v>0</v>
      </c>
      <c r="M15" s="641">
        <f t="shared" si="6"/>
        <v>0</v>
      </c>
      <c r="N15" s="641">
        <f t="shared" si="7"/>
        <v>0</v>
      </c>
      <c r="O15" s="641">
        <f t="shared" si="8"/>
        <v>0</v>
      </c>
      <c r="P15" s="641">
        <f t="shared" si="9"/>
        <v>0</v>
      </c>
      <c r="Q15" s="641">
        <f t="shared" si="10"/>
        <v>0</v>
      </c>
      <c r="R15" s="403"/>
      <c r="U15" s="1337"/>
      <c r="V15" s="396"/>
      <c r="W15" s="396"/>
      <c r="X15" s="396"/>
    </row>
    <row r="16" spans="2:27" ht="18" customHeight="1">
      <c r="B16" s="399"/>
      <c r="C16" s="2526"/>
      <c r="D16" s="124"/>
      <c r="E16" s="124"/>
      <c r="F16" s="125"/>
      <c r="G16" s="127"/>
      <c r="H16" s="126"/>
      <c r="I16" s="640">
        <f t="shared" si="2"/>
        <v>0</v>
      </c>
      <c r="J16" s="641" t="str">
        <f t="shared" si="3"/>
        <v/>
      </c>
      <c r="K16" s="641" t="str">
        <f t="shared" si="4"/>
        <v/>
      </c>
      <c r="L16" s="641">
        <f t="shared" si="5"/>
        <v>0</v>
      </c>
      <c r="M16" s="641">
        <f t="shared" si="6"/>
        <v>0</v>
      </c>
      <c r="N16" s="641">
        <f t="shared" si="7"/>
        <v>0</v>
      </c>
      <c r="O16" s="641">
        <f t="shared" si="8"/>
        <v>0</v>
      </c>
      <c r="P16" s="641">
        <f t="shared" si="9"/>
        <v>0</v>
      </c>
      <c r="Q16" s="641">
        <f t="shared" si="10"/>
        <v>0</v>
      </c>
      <c r="R16" s="403"/>
      <c r="U16" s="1337"/>
      <c r="V16" s="396"/>
      <c r="W16" s="396"/>
      <c r="X16" s="396"/>
    </row>
    <row r="17" spans="2:24" ht="18" customHeight="1">
      <c r="B17" s="399"/>
      <c r="C17" s="2526"/>
      <c r="D17" s="124"/>
      <c r="E17" s="124"/>
      <c r="F17" s="125"/>
      <c r="G17" s="127"/>
      <c r="H17" s="126"/>
      <c r="I17" s="640">
        <f t="shared" si="2"/>
        <v>0</v>
      </c>
      <c r="J17" s="641" t="str">
        <f t="shared" si="3"/>
        <v/>
      </c>
      <c r="K17" s="641" t="str">
        <f t="shared" si="4"/>
        <v/>
      </c>
      <c r="L17" s="641">
        <f t="shared" si="5"/>
        <v>0</v>
      </c>
      <c r="M17" s="641">
        <f t="shared" si="6"/>
        <v>0</v>
      </c>
      <c r="N17" s="641">
        <f t="shared" si="7"/>
        <v>0</v>
      </c>
      <c r="O17" s="641">
        <f t="shared" si="8"/>
        <v>0</v>
      </c>
      <c r="P17" s="641">
        <f t="shared" si="9"/>
        <v>0</v>
      </c>
      <c r="Q17" s="641">
        <f t="shared" si="10"/>
        <v>0</v>
      </c>
      <c r="R17" s="403"/>
      <c r="U17" s="1337"/>
      <c r="V17" s="396"/>
      <c r="W17" s="396"/>
      <c r="X17" s="396"/>
    </row>
    <row r="18" spans="2:24" ht="18" customHeight="1">
      <c r="B18" s="399"/>
      <c r="C18" s="2526"/>
      <c r="D18" s="124"/>
      <c r="E18" s="124"/>
      <c r="F18" s="125"/>
      <c r="G18" s="125"/>
      <c r="H18" s="126"/>
      <c r="I18" s="640">
        <f t="shared" si="2"/>
        <v>0</v>
      </c>
      <c r="J18" s="641" t="str">
        <f t="shared" si="3"/>
        <v/>
      </c>
      <c r="K18" s="641" t="str">
        <f t="shared" si="4"/>
        <v/>
      </c>
      <c r="L18" s="641">
        <f t="shared" si="5"/>
        <v>0</v>
      </c>
      <c r="M18" s="641">
        <f t="shared" si="6"/>
        <v>0</v>
      </c>
      <c r="N18" s="641">
        <f t="shared" si="7"/>
        <v>0</v>
      </c>
      <c r="O18" s="641">
        <f t="shared" si="8"/>
        <v>0</v>
      </c>
      <c r="P18" s="641">
        <f t="shared" si="9"/>
        <v>0</v>
      </c>
      <c r="Q18" s="641">
        <f t="shared" si="10"/>
        <v>0</v>
      </c>
      <c r="R18" s="403"/>
      <c r="U18" s="1337"/>
      <c r="V18" s="396"/>
      <c r="W18" s="396"/>
      <c r="X18" s="396"/>
    </row>
    <row r="19" spans="2:24" ht="18" customHeight="1">
      <c r="B19" s="399"/>
      <c r="C19" s="2526"/>
      <c r="D19" s="124"/>
      <c r="E19" s="124"/>
      <c r="F19" s="125"/>
      <c r="G19" s="127"/>
      <c r="H19" s="126"/>
      <c r="I19" s="640">
        <f t="shared" si="2"/>
        <v>0</v>
      </c>
      <c r="J19" s="641" t="str">
        <f t="shared" si="3"/>
        <v/>
      </c>
      <c r="K19" s="641" t="str">
        <f t="shared" si="4"/>
        <v/>
      </c>
      <c r="L19" s="641">
        <f t="shared" si="5"/>
        <v>0</v>
      </c>
      <c r="M19" s="641">
        <f t="shared" si="6"/>
        <v>0</v>
      </c>
      <c r="N19" s="641">
        <f t="shared" si="7"/>
        <v>0</v>
      </c>
      <c r="O19" s="641">
        <f t="shared" si="8"/>
        <v>0</v>
      </c>
      <c r="P19" s="641">
        <f t="shared" si="9"/>
        <v>0</v>
      </c>
      <c r="Q19" s="641">
        <f t="shared" si="10"/>
        <v>0</v>
      </c>
      <c r="R19" s="403"/>
      <c r="U19" s="396"/>
      <c r="V19" s="396"/>
      <c r="W19" s="396"/>
      <c r="X19" s="396"/>
    </row>
    <row r="20" spans="2:24" ht="18" customHeight="1">
      <c r="B20" s="399"/>
      <c r="C20" s="2526"/>
      <c r="D20" s="124"/>
      <c r="E20" s="124"/>
      <c r="F20" s="125"/>
      <c r="G20" s="125"/>
      <c r="H20" s="126"/>
      <c r="I20" s="640">
        <f t="shared" si="2"/>
        <v>0</v>
      </c>
      <c r="J20" s="641" t="str">
        <f t="shared" si="3"/>
        <v/>
      </c>
      <c r="K20" s="641" t="str">
        <f t="shared" si="4"/>
        <v/>
      </c>
      <c r="L20" s="641">
        <f t="shared" si="5"/>
        <v>0</v>
      </c>
      <c r="M20" s="641">
        <f t="shared" si="6"/>
        <v>0</v>
      </c>
      <c r="N20" s="641">
        <f t="shared" si="7"/>
        <v>0</v>
      </c>
      <c r="O20" s="641">
        <f t="shared" si="8"/>
        <v>0</v>
      </c>
      <c r="P20" s="641">
        <f t="shared" si="9"/>
        <v>0</v>
      </c>
      <c r="Q20" s="641">
        <f t="shared" si="10"/>
        <v>0</v>
      </c>
      <c r="R20" s="403"/>
      <c r="U20" s="396"/>
      <c r="V20" s="396"/>
      <c r="W20" s="396"/>
      <c r="X20" s="396"/>
    </row>
    <row r="21" spans="2:24" ht="18" customHeight="1">
      <c r="B21" s="399"/>
      <c r="C21" s="2526"/>
      <c r="D21" s="124"/>
      <c r="E21" s="124"/>
      <c r="F21" s="125"/>
      <c r="G21" s="125"/>
      <c r="H21" s="126"/>
      <c r="I21" s="640">
        <f t="shared" si="2"/>
        <v>0</v>
      </c>
      <c r="J21" s="641" t="str">
        <f t="shared" si="3"/>
        <v/>
      </c>
      <c r="K21" s="641" t="str">
        <f t="shared" si="4"/>
        <v/>
      </c>
      <c r="L21" s="641">
        <f t="shared" si="5"/>
        <v>0</v>
      </c>
      <c r="M21" s="641">
        <f t="shared" si="6"/>
        <v>0</v>
      </c>
      <c r="N21" s="641">
        <f t="shared" si="7"/>
        <v>0</v>
      </c>
      <c r="O21" s="641">
        <f t="shared" si="8"/>
        <v>0</v>
      </c>
      <c r="P21" s="641">
        <f t="shared" si="9"/>
        <v>0</v>
      </c>
      <c r="Q21" s="641">
        <f t="shared" si="10"/>
        <v>0</v>
      </c>
      <c r="R21" s="403"/>
    </row>
    <row r="22" spans="2:24" ht="18" customHeight="1">
      <c r="B22" s="399"/>
      <c r="C22" s="2526"/>
      <c r="D22" s="124"/>
      <c r="E22" s="124"/>
      <c r="F22" s="125"/>
      <c r="G22" s="125"/>
      <c r="H22" s="126"/>
      <c r="I22" s="640">
        <f t="shared" si="2"/>
        <v>0</v>
      </c>
      <c r="J22" s="641" t="str">
        <f t="shared" si="3"/>
        <v/>
      </c>
      <c r="K22" s="641" t="str">
        <f t="shared" si="4"/>
        <v/>
      </c>
      <c r="L22" s="641">
        <f t="shared" si="5"/>
        <v>0</v>
      </c>
      <c r="M22" s="641">
        <f t="shared" si="6"/>
        <v>0</v>
      </c>
      <c r="N22" s="641">
        <f t="shared" si="7"/>
        <v>0</v>
      </c>
      <c r="O22" s="641">
        <f t="shared" si="8"/>
        <v>0</v>
      </c>
      <c r="P22" s="641">
        <f t="shared" si="9"/>
        <v>0</v>
      </c>
      <c r="Q22" s="641">
        <f t="shared" si="10"/>
        <v>0</v>
      </c>
      <c r="R22" s="403"/>
    </row>
    <row r="23" spans="2:24" ht="18" customHeight="1">
      <c r="B23" s="399"/>
      <c r="C23" s="2526"/>
      <c r="D23" s="124"/>
      <c r="E23" s="124"/>
      <c r="F23" s="125"/>
      <c r="G23" s="125"/>
      <c r="H23" s="126"/>
      <c r="I23" s="640">
        <f t="shared" si="2"/>
        <v>0</v>
      </c>
      <c r="J23" s="641" t="str">
        <f t="shared" si="3"/>
        <v/>
      </c>
      <c r="K23" s="641" t="str">
        <f t="shared" si="4"/>
        <v/>
      </c>
      <c r="L23" s="641">
        <f t="shared" si="5"/>
        <v>0</v>
      </c>
      <c r="M23" s="641">
        <f t="shared" si="6"/>
        <v>0</v>
      </c>
      <c r="N23" s="641">
        <f t="shared" si="7"/>
        <v>0</v>
      </c>
      <c r="O23" s="641">
        <f t="shared" si="8"/>
        <v>0</v>
      </c>
      <c r="P23" s="641">
        <f t="shared" si="9"/>
        <v>0</v>
      </c>
      <c r="Q23" s="641">
        <f t="shared" si="10"/>
        <v>0</v>
      </c>
      <c r="R23" s="403"/>
    </row>
    <row r="24" spans="2:24" ht="18" customHeight="1">
      <c r="B24" s="399"/>
      <c r="C24" s="2526"/>
      <c r="D24" s="124"/>
      <c r="E24" s="124"/>
      <c r="F24" s="125"/>
      <c r="G24" s="125"/>
      <c r="H24" s="126"/>
      <c r="I24" s="640">
        <f t="shared" si="2"/>
        <v>0</v>
      </c>
      <c r="J24" s="641" t="str">
        <f t="shared" si="3"/>
        <v/>
      </c>
      <c r="K24" s="641" t="str">
        <f t="shared" si="4"/>
        <v/>
      </c>
      <c r="L24" s="641">
        <f t="shared" si="5"/>
        <v>0</v>
      </c>
      <c r="M24" s="641">
        <f t="shared" si="6"/>
        <v>0</v>
      </c>
      <c r="N24" s="641">
        <f t="shared" si="7"/>
        <v>0</v>
      </c>
      <c r="O24" s="641">
        <f t="shared" si="8"/>
        <v>0</v>
      </c>
      <c r="P24" s="641">
        <f t="shared" si="9"/>
        <v>0</v>
      </c>
      <c r="Q24" s="641">
        <f t="shared" si="10"/>
        <v>0</v>
      </c>
      <c r="R24" s="403"/>
    </row>
    <row r="25" spans="2:24" ht="18" customHeight="1">
      <c r="B25" s="399"/>
      <c r="C25" s="2526"/>
      <c r="D25" s="124"/>
      <c r="E25" s="124"/>
      <c r="F25" s="125"/>
      <c r="G25" s="125"/>
      <c r="H25" s="126"/>
      <c r="I25" s="640">
        <f t="shared" si="2"/>
        <v>0</v>
      </c>
      <c r="J25" s="641" t="str">
        <f t="shared" si="3"/>
        <v/>
      </c>
      <c r="K25" s="641" t="str">
        <f t="shared" si="4"/>
        <v/>
      </c>
      <c r="L25" s="641">
        <f t="shared" si="5"/>
        <v>0</v>
      </c>
      <c r="M25" s="641">
        <f t="shared" si="6"/>
        <v>0</v>
      </c>
      <c r="N25" s="641">
        <f t="shared" si="7"/>
        <v>0</v>
      </c>
      <c r="O25" s="641">
        <f t="shared" si="8"/>
        <v>0</v>
      </c>
      <c r="P25" s="641">
        <f t="shared" si="9"/>
        <v>0</v>
      </c>
      <c r="Q25" s="641">
        <f t="shared" si="10"/>
        <v>0</v>
      </c>
      <c r="R25" s="403"/>
    </row>
    <row r="26" spans="2:24" ht="18" customHeight="1">
      <c r="B26" s="399"/>
      <c r="C26" s="2526"/>
      <c r="D26" s="124"/>
      <c r="E26" s="124"/>
      <c r="F26" s="125"/>
      <c r="G26" s="125"/>
      <c r="H26" s="126"/>
      <c r="I26" s="640">
        <f t="shared" si="2"/>
        <v>0</v>
      </c>
      <c r="J26" s="641" t="str">
        <f t="shared" si="3"/>
        <v/>
      </c>
      <c r="K26" s="641" t="str">
        <f t="shared" si="4"/>
        <v/>
      </c>
      <c r="L26" s="641">
        <f t="shared" si="5"/>
        <v>0</v>
      </c>
      <c r="M26" s="641">
        <f t="shared" si="6"/>
        <v>0</v>
      </c>
      <c r="N26" s="641">
        <f t="shared" si="7"/>
        <v>0</v>
      </c>
      <c r="O26" s="641">
        <f t="shared" si="8"/>
        <v>0</v>
      </c>
      <c r="P26" s="641">
        <f t="shared" si="9"/>
        <v>0</v>
      </c>
      <c r="Q26" s="641">
        <f t="shared" si="10"/>
        <v>0</v>
      </c>
      <c r="R26" s="403"/>
    </row>
    <row r="27" spans="2:24" ht="18" customHeight="1">
      <c r="B27" s="399"/>
      <c r="C27" s="2526"/>
      <c r="D27" s="124"/>
      <c r="E27" s="124"/>
      <c r="F27" s="125"/>
      <c r="G27" s="125"/>
      <c r="H27" s="126"/>
      <c r="I27" s="640">
        <f t="shared" si="2"/>
        <v>0</v>
      </c>
      <c r="J27" s="641" t="str">
        <f t="shared" si="3"/>
        <v/>
      </c>
      <c r="K27" s="641" t="str">
        <f t="shared" si="4"/>
        <v/>
      </c>
      <c r="L27" s="641">
        <f t="shared" si="5"/>
        <v>0</v>
      </c>
      <c r="M27" s="641">
        <f t="shared" si="6"/>
        <v>0</v>
      </c>
      <c r="N27" s="641">
        <f t="shared" si="7"/>
        <v>0</v>
      </c>
      <c r="O27" s="641">
        <f t="shared" si="8"/>
        <v>0</v>
      </c>
      <c r="P27" s="641">
        <f t="shared" si="9"/>
        <v>0</v>
      </c>
      <c r="Q27" s="641">
        <f t="shared" si="10"/>
        <v>0</v>
      </c>
      <c r="R27" s="403"/>
    </row>
    <row r="28" spans="2:24" ht="18" customHeight="1">
      <c r="B28" s="399"/>
      <c r="C28" s="2526"/>
      <c r="D28" s="124"/>
      <c r="E28" s="124"/>
      <c r="F28" s="125"/>
      <c r="G28" s="125"/>
      <c r="H28" s="126"/>
      <c r="I28" s="640">
        <f t="shared" si="2"/>
        <v>0</v>
      </c>
      <c r="J28" s="641" t="str">
        <f t="shared" si="3"/>
        <v/>
      </c>
      <c r="K28" s="641" t="str">
        <f t="shared" si="4"/>
        <v/>
      </c>
      <c r="L28" s="641">
        <f t="shared" si="5"/>
        <v>0</v>
      </c>
      <c r="M28" s="641">
        <f t="shared" si="6"/>
        <v>0</v>
      </c>
      <c r="N28" s="641">
        <f t="shared" si="7"/>
        <v>0</v>
      </c>
      <c r="O28" s="641">
        <f t="shared" si="8"/>
        <v>0</v>
      </c>
      <c r="P28" s="641">
        <f t="shared" si="9"/>
        <v>0</v>
      </c>
      <c r="Q28" s="641">
        <f t="shared" si="10"/>
        <v>0</v>
      </c>
      <c r="R28" s="403"/>
    </row>
    <row r="29" spans="2:24" ht="18" customHeight="1">
      <c r="B29" s="399"/>
      <c r="C29" s="2526"/>
      <c r="D29" s="124"/>
      <c r="E29" s="124"/>
      <c r="F29" s="125"/>
      <c r="G29" s="125"/>
      <c r="H29" s="126"/>
      <c r="I29" s="640">
        <f t="shared" si="2"/>
        <v>0</v>
      </c>
      <c r="J29" s="641" t="str">
        <f t="shared" si="3"/>
        <v/>
      </c>
      <c r="K29" s="641" t="str">
        <f t="shared" si="4"/>
        <v/>
      </c>
      <c r="L29" s="641">
        <f t="shared" si="5"/>
        <v>0</v>
      </c>
      <c r="M29" s="641">
        <f t="shared" si="6"/>
        <v>0</v>
      </c>
      <c r="N29" s="641">
        <f t="shared" si="7"/>
        <v>0</v>
      </c>
      <c r="O29" s="641">
        <f t="shared" si="8"/>
        <v>0</v>
      </c>
      <c r="P29" s="641">
        <f t="shared" si="9"/>
        <v>0</v>
      </c>
      <c r="Q29" s="641">
        <f t="shared" si="10"/>
        <v>0</v>
      </c>
      <c r="R29" s="403"/>
    </row>
    <row r="30" spans="2:24" ht="18" customHeight="1">
      <c r="B30" s="399"/>
      <c r="C30" s="2526"/>
      <c r="D30" s="124"/>
      <c r="E30" s="124"/>
      <c r="F30" s="125"/>
      <c r="G30" s="125"/>
      <c r="H30" s="126"/>
      <c r="I30" s="640">
        <f t="shared" si="2"/>
        <v>0</v>
      </c>
      <c r="J30" s="641" t="str">
        <f t="shared" si="3"/>
        <v/>
      </c>
      <c r="K30" s="641" t="str">
        <f t="shared" si="4"/>
        <v/>
      </c>
      <c r="L30" s="641">
        <f t="shared" si="5"/>
        <v>0</v>
      </c>
      <c r="M30" s="641">
        <f t="shared" si="6"/>
        <v>0</v>
      </c>
      <c r="N30" s="641">
        <f t="shared" si="7"/>
        <v>0</v>
      </c>
      <c r="O30" s="641">
        <f t="shared" si="8"/>
        <v>0</v>
      </c>
      <c r="P30" s="641">
        <f t="shared" si="9"/>
        <v>0</v>
      </c>
      <c r="Q30" s="641">
        <f t="shared" si="10"/>
        <v>0</v>
      </c>
      <c r="R30" s="403"/>
    </row>
    <row r="31" spans="2:24" ht="18" customHeight="1">
      <c r="B31" s="399"/>
      <c r="C31" s="2526"/>
      <c r="D31" s="124"/>
      <c r="E31" s="124"/>
      <c r="F31" s="125"/>
      <c r="G31" s="125"/>
      <c r="H31" s="126"/>
      <c r="I31" s="640">
        <f t="shared" si="2"/>
        <v>0</v>
      </c>
      <c r="J31" s="641" t="str">
        <f t="shared" si="3"/>
        <v/>
      </c>
      <c r="K31" s="641" t="str">
        <f t="shared" si="4"/>
        <v/>
      </c>
      <c r="L31" s="641">
        <f t="shared" si="5"/>
        <v>0</v>
      </c>
      <c r="M31" s="641">
        <f t="shared" si="6"/>
        <v>0</v>
      </c>
      <c r="N31" s="641">
        <f t="shared" si="7"/>
        <v>0</v>
      </c>
      <c r="O31" s="641">
        <f t="shared" si="8"/>
        <v>0</v>
      </c>
      <c r="P31" s="641">
        <f t="shared" si="9"/>
        <v>0</v>
      </c>
      <c r="Q31" s="641">
        <f t="shared" si="10"/>
        <v>0</v>
      </c>
      <c r="R31" s="403"/>
    </row>
    <row r="32" spans="2:24" ht="18" customHeight="1">
      <c r="B32" s="399"/>
      <c r="C32" s="2526"/>
      <c r="D32" s="124"/>
      <c r="E32" s="124"/>
      <c r="F32" s="125"/>
      <c r="G32" s="125"/>
      <c r="H32" s="126"/>
      <c r="I32" s="640">
        <f t="shared" si="2"/>
        <v>0</v>
      </c>
      <c r="J32" s="641" t="str">
        <f t="shared" si="3"/>
        <v/>
      </c>
      <c r="K32" s="641" t="str">
        <f t="shared" si="4"/>
        <v/>
      </c>
      <c r="L32" s="641">
        <f t="shared" si="5"/>
        <v>0</v>
      </c>
      <c r="M32" s="641">
        <f t="shared" si="6"/>
        <v>0</v>
      </c>
      <c r="N32" s="641">
        <f t="shared" si="7"/>
        <v>0</v>
      </c>
      <c r="O32" s="641">
        <f t="shared" si="8"/>
        <v>0</v>
      </c>
      <c r="P32" s="641">
        <f t="shared" si="9"/>
        <v>0</v>
      </c>
      <c r="Q32" s="641">
        <f t="shared" si="10"/>
        <v>0</v>
      </c>
      <c r="R32" s="403"/>
    </row>
    <row r="33" spans="2:18" ht="18" customHeight="1">
      <c r="B33" s="399"/>
      <c r="C33" s="2527"/>
      <c r="D33" s="124"/>
      <c r="E33" s="124"/>
      <c r="F33" s="125"/>
      <c r="G33" s="125"/>
      <c r="H33" s="126"/>
      <c r="I33" s="640">
        <f t="shared" si="2"/>
        <v>0</v>
      </c>
      <c r="J33" s="641" t="str">
        <f t="shared" si="3"/>
        <v/>
      </c>
      <c r="K33" s="641" t="str">
        <f t="shared" si="4"/>
        <v/>
      </c>
      <c r="L33" s="641">
        <f t="shared" si="5"/>
        <v>0</v>
      </c>
      <c r="M33" s="641">
        <f t="shared" si="6"/>
        <v>0</v>
      </c>
      <c r="N33" s="641">
        <f t="shared" si="7"/>
        <v>0</v>
      </c>
      <c r="O33" s="641">
        <f t="shared" si="8"/>
        <v>0</v>
      </c>
      <c r="P33" s="641">
        <f t="shared" si="9"/>
        <v>0</v>
      </c>
      <c r="Q33" s="641">
        <f t="shared" si="10"/>
        <v>0</v>
      </c>
      <c r="R33" s="403"/>
    </row>
    <row r="34" spans="2:18">
      <c r="B34" s="399"/>
      <c r="C34" s="2525" t="s">
        <v>28</v>
      </c>
      <c r="D34" s="2536" t="s">
        <v>492</v>
      </c>
      <c r="E34" s="2537"/>
      <c r="F34" s="642"/>
      <c r="G34" s="642"/>
      <c r="H34" s="639">
        <f>SUM(H35:H44)</f>
        <v>0</v>
      </c>
      <c r="I34" s="1478">
        <f>SUM(I35:I44)</f>
        <v>0</v>
      </c>
      <c r="J34" s="123"/>
      <c r="K34" s="123"/>
      <c r="L34" s="639">
        <f t="shared" ref="L34:Q34" si="11">SUM(L35:L44)</f>
        <v>0</v>
      </c>
      <c r="M34" s="639">
        <f t="shared" si="11"/>
        <v>0</v>
      </c>
      <c r="N34" s="639">
        <f t="shared" si="11"/>
        <v>0</v>
      </c>
      <c r="O34" s="639">
        <f t="shared" si="11"/>
        <v>0</v>
      </c>
      <c r="P34" s="639">
        <f t="shared" si="11"/>
        <v>0</v>
      </c>
      <c r="Q34" s="639">
        <f t="shared" si="11"/>
        <v>0</v>
      </c>
      <c r="R34" s="403"/>
    </row>
    <row r="35" spans="2:18" ht="18" customHeight="1">
      <c r="B35" s="399"/>
      <c r="C35" s="2528"/>
      <c r="D35" s="129"/>
      <c r="E35" s="129"/>
      <c r="F35" s="125"/>
      <c r="G35" s="1338"/>
      <c r="H35" s="126"/>
      <c r="I35" s="640">
        <f t="shared" ref="I35:I59" si="12">+G35*H35</f>
        <v>0</v>
      </c>
      <c r="J35" s="641" t="str">
        <f>IFERROR(H35/$H$34*$J$34,"")</f>
        <v/>
      </c>
      <c r="K35" s="641" t="str">
        <f>IFERROR(H35/$H$34*$K$34,"")</f>
        <v/>
      </c>
      <c r="L35" s="641">
        <f>SUM(I35:K35)</f>
        <v>0</v>
      </c>
      <c r="M35" s="641">
        <f>L35*$M$9</f>
        <v>0</v>
      </c>
      <c r="N35" s="641">
        <f>L35*$N$9</f>
        <v>0</v>
      </c>
      <c r="O35" s="641">
        <f>SUM(L35:N35)</f>
        <v>0</v>
      </c>
      <c r="P35" s="641">
        <f>O35*$P$9</f>
        <v>0</v>
      </c>
      <c r="Q35" s="641">
        <f t="shared" ref="Q35:Q65" si="13">+O35+P35</f>
        <v>0</v>
      </c>
      <c r="R35" s="403"/>
    </row>
    <row r="36" spans="2:18" ht="24.75" customHeight="1">
      <c r="B36" s="399"/>
      <c r="C36" s="2528"/>
      <c r="D36" s="129"/>
      <c r="E36" s="129"/>
      <c r="F36" s="125"/>
      <c r="G36" s="1338"/>
      <c r="H36" s="126"/>
      <c r="I36" s="640">
        <f t="shared" si="12"/>
        <v>0</v>
      </c>
      <c r="J36" s="641" t="str">
        <f t="shared" ref="J36:J44" si="14">IFERROR(H36/$H$34*$J$34,"")</f>
        <v/>
      </c>
      <c r="K36" s="641" t="str">
        <f t="shared" ref="K36:K44" si="15">IFERROR(H36/$H$34*$K$34,"")</f>
        <v/>
      </c>
      <c r="L36" s="641">
        <f t="shared" ref="L36:L44" si="16">SUM(I36:K36)</f>
        <v>0</v>
      </c>
      <c r="M36" s="641">
        <f t="shared" ref="M36:M44" si="17">L36*$M$9</f>
        <v>0</v>
      </c>
      <c r="N36" s="641">
        <f t="shared" ref="N36:N65" si="18">L36*$N$9</f>
        <v>0</v>
      </c>
      <c r="O36" s="641">
        <f t="shared" ref="O36:O65" si="19">SUM(L36:N36)</f>
        <v>0</v>
      </c>
      <c r="P36" s="641">
        <f t="shared" ref="P36:P65" si="20">O36*$P$9</f>
        <v>0</v>
      </c>
      <c r="Q36" s="641">
        <f t="shared" si="13"/>
        <v>0</v>
      </c>
      <c r="R36" s="403"/>
    </row>
    <row r="37" spans="2:18" ht="18" customHeight="1">
      <c r="B37" s="399"/>
      <c r="C37" s="2528"/>
      <c r="D37" s="129"/>
      <c r="E37" s="129"/>
      <c r="F37" s="125"/>
      <c r="G37" s="125"/>
      <c r="H37" s="126"/>
      <c r="I37" s="640">
        <f t="shared" si="12"/>
        <v>0</v>
      </c>
      <c r="J37" s="641" t="str">
        <f t="shared" si="14"/>
        <v/>
      </c>
      <c r="K37" s="641" t="str">
        <f t="shared" si="15"/>
        <v/>
      </c>
      <c r="L37" s="641">
        <f t="shared" si="16"/>
        <v>0</v>
      </c>
      <c r="M37" s="641">
        <f t="shared" si="17"/>
        <v>0</v>
      </c>
      <c r="N37" s="641">
        <f t="shared" si="18"/>
        <v>0</v>
      </c>
      <c r="O37" s="641">
        <f t="shared" si="19"/>
        <v>0</v>
      </c>
      <c r="P37" s="641">
        <f t="shared" si="20"/>
        <v>0</v>
      </c>
      <c r="Q37" s="641">
        <f t="shared" si="13"/>
        <v>0</v>
      </c>
      <c r="R37" s="403"/>
    </row>
    <row r="38" spans="2:18" ht="18" customHeight="1">
      <c r="B38" s="399"/>
      <c r="C38" s="2528"/>
      <c r="D38" s="129"/>
      <c r="E38" s="129"/>
      <c r="F38" s="125"/>
      <c r="G38" s="125"/>
      <c r="H38" s="126"/>
      <c r="I38" s="640">
        <f t="shared" si="12"/>
        <v>0</v>
      </c>
      <c r="J38" s="641" t="str">
        <f t="shared" si="14"/>
        <v/>
      </c>
      <c r="K38" s="641" t="str">
        <f t="shared" si="15"/>
        <v/>
      </c>
      <c r="L38" s="641">
        <f t="shared" si="16"/>
        <v>0</v>
      </c>
      <c r="M38" s="641">
        <f t="shared" si="17"/>
        <v>0</v>
      </c>
      <c r="N38" s="641">
        <f t="shared" si="18"/>
        <v>0</v>
      </c>
      <c r="O38" s="641">
        <f t="shared" si="19"/>
        <v>0</v>
      </c>
      <c r="P38" s="641">
        <f t="shared" si="20"/>
        <v>0</v>
      </c>
      <c r="Q38" s="641">
        <f t="shared" si="13"/>
        <v>0</v>
      </c>
      <c r="R38" s="403"/>
    </row>
    <row r="39" spans="2:18" ht="18" customHeight="1">
      <c r="B39" s="399"/>
      <c r="C39" s="2528"/>
      <c r="D39" s="129"/>
      <c r="E39" s="129"/>
      <c r="F39" s="125"/>
      <c r="G39" s="125"/>
      <c r="H39" s="126"/>
      <c r="I39" s="640">
        <f t="shared" si="12"/>
        <v>0</v>
      </c>
      <c r="J39" s="641" t="str">
        <f t="shared" si="14"/>
        <v/>
      </c>
      <c r="K39" s="641" t="str">
        <f t="shared" si="15"/>
        <v/>
      </c>
      <c r="L39" s="641">
        <f t="shared" si="16"/>
        <v>0</v>
      </c>
      <c r="M39" s="641">
        <f t="shared" si="17"/>
        <v>0</v>
      </c>
      <c r="N39" s="641">
        <f t="shared" si="18"/>
        <v>0</v>
      </c>
      <c r="O39" s="641">
        <f t="shared" si="19"/>
        <v>0</v>
      </c>
      <c r="P39" s="641">
        <f t="shared" si="20"/>
        <v>0</v>
      </c>
      <c r="Q39" s="641">
        <f t="shared" si="13"/>
        <v>0</v>
      </c>
      <c r="R39" s="403"/>
    </row>
    <row r="40" spans="2:18" ht="18" customHeight="1">
      <c r="B40" s="399"/>
      <c r="C40" s="2528"/>
      <c r="D40" s="129"/>
      <c r="E40" s="129"/>
      <c r="F40" s="125"/>
      <c r="G40" s="127"/>
      <c r="H40" s="126"/>
      <c r="I40" s="640">
        <f t="shared" si="12"/>
        <v>0</v>
      </c>
      <c r="J40" s="641" t="str">
        <f t="shared" si="14"/>
        <v/>
      </c>
      <c r="K40" s="641" t="str">
        <f t="shared" si="15"/>
        <v/>
      </c>
      <c r="L40" s="641">
        <f t="shared" si="16"/>
        <v>0</v>
      </c>
      <c r="M40" s="641">
        <f t="shared" si="17"/>
        <v>0</v>
      </c>
      <c r="N40" s="641">
        <f t="shared" si="18"/>
        <v>0</v>
      </c>
      <c r="O40" s="641">
        <f t="shared" si="19"/>
        <v>0</v>
      </c>
      <c r="P40" s="641">
        <f t="shared" si="20"/>
        <v>0</v>
      </c>
      <c r="Q40" s="641">
        <f t="shared" si="13"/>
        <v>0</v>
      </c>
      <c r="R40" s="403"/>
    </row>
    <row r="41" spans="2:18" ht="18" customHeight="1">
      <c r="B41" s="399"/>
      <c r="C41" s="2528"/>
      <c r="D41" s="129"/>
      <c r="E41" s="129"/>
      <c r="F41" s="125"/>
      <c r="G41" s="125"/>
      <c r="H41" s="126"/>
      <c r="I41" s="640">
        <f t="shared" si="12"/>
        <v>0</v>
      </c>
      <c r="J41" s="641" t="str">
        <f t="shared" si="14"/>
        <v/>
      </c>
      <c r="K41" s="641" t="str">
        <f t="shared" si="15"/>
        <v/>
      </c>
      <c r="L41" s="641">
        <f t="shared" si="16"/>
        <v>0</v>
      </c>
      <c r="M41" s="641">
        <f t="shared" si="17"/>
        <v>0</v>
      </c>
      <c r="N41" s="641">
        <f t="shared" si="18"/>
        <v>0</v>
      </c>
      <c r="O41" s="641">
        <f t="shared" si="19"/>
        <v>0</v>
      </c>
      <c r="P41" s="641">
        <f t="shared" si="20"/>
        <v>0</v>
      </c>
      <c r="Q41" s="641">
        <f t="shared" si="13"/>
        <v>0</v>
      </c>
      <c r="R41" s="403"/>
    </row>
    <row r="42" spans="2:18" ht="18" customHeight="1">
      <c r="B42" s="399"/>
      <c r="C42" s="2528"/>
      <c r="D42" s="129"/>
      <c r="E42" s="129"/>
      <c r="F42" s="125"/>
      <c r="G42" s="125"/>
      <c r="H42" s="126"/>
      <c r="I42" s="640">
        <f t="shared" si="12"/>
        <v>0</v>
      </c>
      <c r="J42" s="641" t="str">
        <f t="shared" si="14"/>
        <v/>
      </c>
      <c r="K42" s="641" t="str">
        <f t="shared" si="15"/>
        <v/>
      </c>
      <c r="L42" s="641">
        <f t="shared" si="16"/>
        <v>0</v>
      </c>
      <c r="M42" s="641">
        <f t="shared" si="17"/>
        <v>0</v>
      </c>
      <c r="N42" s="641">
        <f t="shared" si="18"/>
        <v>0</v>
      </c>
      <c r="O42" s="641">
        <f t="shared" si="19"/>
        <v>0</v>
      </c>
      <c r="P42" s="641">
        <f t="shared" si="20"/>
        <v>0</v>
      </c>
      <c r="Q42" s="641">
        <f t="shared" si="13"/>
        <v>0</v>
      </c>
      <c r="R42" s="403"/>
    </row>
    <row r="43" spans="2:18" ht="18" customHeight="1">
      <c r="B43" s="399"/>
      <c r="C43" s="2528"/>
      <c r="D43" s="129"/>
      <c r="E43" s="129"/>
      <c r="F43" s="125"/>
      <c r="G43" s="125"/>
      <c r="H43" s="126"/>
      <c r="I43" s="640">
        <f t="shared" si="12"/>
        <v>0</v>
      </c>
      <c r="J43" s="641" t="str">
        <f t="shared" si="14"/>
        <v/>
      </c>
      <c r="K43" s="641" t="str">
        <f t="shared" si="15"/>
        <v/>
      </c>
      <c r="L43" s="641">
        <f t="shared" si="16"/>
        <v>0</v>
      </c>
      <c r="M43" s="641">
        <f t="shared" si="17"/>
        <v>0</v>
      </c>
      <c r="N43" s="641">
        <f t="shared" si="18"/>
        <v>0</v>
      </c>
      <c r="O43" s="641">
        <f t="shared" si="19"/>
        <v>0</v>
      </c>
      <c r="P43" s="641">
        <f t="shared" si="20"/>
        <v>0</v>
      </c>
      <c r="Q43" s="641">
        <f t="shared" si="13"/>
        <v>0</v>
      </c>
      <c r="R43" s="403"/>
    </row>
    <row r="44" spans="2:18" ht="18" customHeight="1">
      <c r="B44" s="399"/>
      <c r="C44" s="2529"/>
      <c r="D44" s="129"/>
      <c r="E44" s="129"/>
      <c r="F44" s="125"/>
      <c r="G44" s="125"/>
      <c r="H44" s="126"/>
      <c r="I44" s="640">
        <f t="shared" si="12"/>
        <v>0</v>
      </c>
      <c r="J44" s="641" t="str">
        <f t="shared" si="14"/>
        <v/>
      </c>
      <c r="K44" s="641" t="str">
        <f t="shared" si="15"/>
        <v/>
      </c>
      <c r="L44" s="641">
        <f t="shared" si="16"/>
        <v>0</v>
      </c>
      <c r="M44" s="641">
        <f t="shared" si="17"/>
        <v>0</v>
      </c>
      <c r="N44" s="641">
        <f t="shared" si="18"/>
        <v>0</v>
      </c>
      <c r="O44" s="641">
        <f t="shared" si="19"/>
        <v>0</v>
      </c>
      <c r="P44" s="641">
        <f t="shared" si="20"/>
        <v>0</v>
      </c>
      <c r="Q44" s="641">
        <f t="shared" si="13"/>
        <v>0</v>
      </c>
      <c r="R44" s="403"/>
    </row>
    <row r="45" spans="2:18">
      <c r="B45" s="399"/>
      <c r="C45" s="2525" t="s">
        <v>1261</v>
      </c>
      <c r="D45" s="2536" t="s">
        <v>493</v>
      </c>
      <c r="E45" s="2537"/>
      <c r="F45" s="633"/>
      <c r="G45" s="633"/>
      <c r="H45" s="639">
        <f t="shared" ref="H45:I45" si="21">SUM(H46:H55)</f>
        <v>0</v>
      </c>
      <c r="I45" s="639">
        <f t="shared" si="21"/>
        <v>0</v>
      </c>
      <c r="J45" s="123"/>
      <c r="K45" s="123"/>
      <c r="L45" s="639">
        <f t="shared" ref="L45:N45" si="22">SUM(L46:L55)</f>
        <v>0</v>
      </c>
      <c r="M45" s="639">
        <f t="shared" si="22"/>
        <v>0</v>
      </c>
      <c r="N45" s="639">
        <f t="shared" si="22"/>
        <v>0</v>
      </c>
      <c r="O45" s="639">
        <f>SUM(O46:O48)</f>
        <v>0</v>
      </c>
      <c r="P45" s="639">
        <f t="shared" ref="P45" si="23">SUM(P46:P55)</f>
        <v>0</v>
      </c>
      <c r="Q45" s="639">
        <f>SUM(Q46:Q55)</f>
        <v>0</v>
      </c>
      <c r="R45" s="403"/>
    </row>
    <row r="46" spans="2:18" ht="18" customHeight="1">
      <c r="B46" s="399"/>
      <c r="C46" s="2528"/>
      <c r="D46" s="131"/>
      <c r="E46" s="131"/>
      <c r="F46" s="125"/>
      <c r="G46" s="125"/>
      <c r="H46" s="126"/>
      <c r="I46" s="640">
        <f t="shared" si="12"/>
        <v>0</v>
      </c>
      <c r="J46" s="641" t="str">
        <f>IFERROR(H46/$H$45*$J$45,"")</f>
        <v/>
      </c>
      <c r="K46" s="641" t="str">
        <f>IFERROR(H46/$H$45*$K$45,"")</f>
        <v/>
      </c>
      <c r="L46" s="641">
        <f>SUM(I46:K46)</f>
        <v>0</v>
      </c>
      <c r="M46" s="641">
        <f>L46*$M$9</f>
        <v>0</v>
      </c>
      <c r="N46" s="641">
        <f t="shared" si="18"/>
        <v>0</v>
      </c>
      <c r="O46" s="641">
        <f t="shared" si="19"/>
        <v>0</v>
      </c>
      <c r="P46" s="641">
        <f t="shared" si="20"/>
        <v>0</v>
      </c>
      <c r="Q46" s="641">
        <f t="shared" si="13"/>
        <v>0</v>
      </c>
      <c r="R46" s="403"/>
    </row>
    <row r="47" spans="2:18" ht="18" customHeight="1">
      <c r="B47" s="399"/>
      <c r="C47" s="2528"/>
      <c r="D47" s="131"/>
      <c r="E47" s="131"/>
      <c r="F47" s="125"/>
      <c r="G47" s="125"/>
      <c r="H47" s="126"/>
      <c r="I47" s="640">
        <f t="shared" si="12"/>
        <v>0</v>
      </c>
      <c r="J47" s="641" t="str">
        <f t="shared" ref="J47:J55" si="24">IFERROR(H47/$H$45*$J$45,"")</f>
        <v/>
      </c>
      <c r="K47" s="641" t="str">
        <f t="shared" ref="K47:K55" si="25">IFERROR(H47/$H$45*$K$45,"")</f>
        <v/>
      </c>
      <c r="L47" s="641">
        <f t="shared" ref="L47:L59" si="26">SUM(I47:K47)</f>
        <v>0</v>
      </c>
      <c r="M47" s="641">
        <f t="shared" ref="M47:M65" si="27">L47*$M$9</f>
        <v>0</v>
      </c>
      <c r="N47" s="641">
        <f t="shared" si="18"/>
        <v>0</v>
      </c>
      <c r="O47" s="641">
        <f t="shared" si="19"/>
        <v>0</v>
      </c>
      <c r="P47" s="641">
        <f t="shared" si="20"/>
        <v>0</v>
      </c>
      <c r="Q47" s="641">
        <f t="shared" si="13"/>
        <v>0</v>
      </c>
      <c r="R47" s="403"/>
    </row>
    <row r="48" spans="2:18" ht="18" customHeight="1">
      <c r="B48" s="399"/>
      <c r="C48" s="2528"/>
      <c r="D48" s="131"/>
      <c r="E48" s="131"/>
      <c r="F48" s="125"/>
      <c r="G48" s="125"/>
      <c r="H48" s="126"/>
      <c r="I48" s="640">
        <f t="shared" si="12"/>
        <v>0</v>
      </c>
      <c r="J48" s="641" t="str">
        <f t="shared" si="24"/>
        <v/>
      </c>
      <c r="K48" s="641" t="str">
        <f t="shared" si="25"/>
        <v/>
      </c>
      <c r="L48" s="641">
        <f t="shared" si="26"/>
        <v>0</v>
      </c>
      <c r="M48" s="641">
        <f t="shared" si="27"/>
        <v>0</v>
      </c>
      <c r="N48" s="641">
        <f t="shared" si="18"/>
        <v>0</v>
      </c>
      <c r="O48" s="641">
        <f t="shared" si="19"/>
        <v>0</v>
      </c>
      <c r="P48" s="641">
        <f t="shared" si="20"/>
        <v>0</v>
      </c>
      <c r="Q48" s="641">
        <f t="shared" si="13"/>
        <v>0</v>
      </c>
      <c r="R48" s="403"/>
    </row>
    <row r="49" spans="1:18" ht="18" customHeight="1">
      <c r="B49" s="399"/>
      <c r="C49" s="2528"/>
      <c r="D49" s="131"/>
      <c r="E49" s="131"/>
      <c r="F49" s="125"/>
      <c r="G49" s="125"/>
      <c r="H49" s="126"/>
      <c r="I49" s="640">
        <f t="shared" si="12"/>
        <v>0</v>
      </c>
      <c r="J49" s="641" t="str">
        <f t="shared" si="24"/>
        <v/>
      </c>
      <c r="K49" s="641" t="str">
        <f t="shared" si="25"/>
        <v/>
      </c>
      <c r="L49" s="641">
        <f t="shared" si="26"/>
        <v>0</v>
      </c>
      <c r="M49" s="641">
        <f t="shared" si="27"/>
        <v>0</v>
      </c>
      <c r="N49" s="641">
        <f t="shared" si="18"/>
        <v>0</v>
      </c>
      <c r="O49" s="641">
        <f t="shared" si="19"/>
        <v>0</v>
      </c>
      <c r="P49" s="641">
        <f t="shared" si="20"/>
        <v>0</v>
      </c>
      <c r="Q49" s="641">
        <f t="shared" si="13"/>
        <v>0</v>
      </c>
      <c r="R49" s="403"/>
    </row>
    <row r="50" spans="1:18" ht="18" customHeight="1">
      <c r="B50" s="399"/>
      <c r="C50" s="2528"/>
      <c r="D50" s="131"/>
      <c r="E50" s="131"/>
      <c r="F50" s="125"/>
      <c r="G50" s="125"/>
      <c r="H50" s="126"/>
      <c r="I50" s="640">
        <f t="shared" si="12"/>
        <v>0</v>
      </c>
      <c r="J50" s="641" t="str">
        <f t="shared" si="24"/>
        <v/>
      </c>
      <c r="K50" s="641" t="str">
        <f t="shared" si="25"/>
        <v/>
      </c>
      <c r="L50" s="641">
        <f t="shared" si="26"/>
        <v>0</v>
      </c>
      <c r="M50" s="641">
        <f t="shared" si="27"/>
        <v>0</v>
      </c>
      <c r="N50" s="641">
        <f t="shared" si="18"/>
        <v>0</v>
      </c>
      <c r="O50" s="641">
        <f t="shared" si="19"/>
        <v>0</v>
      </c>
      <c r="P50" s="641">
        <f t="shared" si="20"/>
        <v>0</v>
      </c>
      <c r="Q50" s="641">
        <f t="shared" si="13"/>
        <v>0</v>
      </c>
      <c r="R50" s="403"/>
    </row>
    <row r="51" spans="1:18" ht="18" customHeight="1">
      <c r="B51" s="399"/>
      <c r="C51" s="2528"/>
      <c r="D51" s="131"/>
      <c r="E51" s="131"/>
      <c r="F51" s="125"/>
      <c r="G51" s="127"/>
      <c r="H51" s="126"/>
      <c r="I51" s="640">
        <f t="shared" si="12"/>
        <v>0</v>
      </c>
      <c r="J51" s="641" t="str">
        <f t="shared" si="24"/>
        <v/>
      </c>
      <c r="K51" s="641" t="str">
        <f t="shared" si="25"/>
        <v/>
      </c>
      <c r="L51" s="641">
        <f t="shared" si="26"/>
        <v>0</v>
      </c>
      <c r="M51" s="641">
        <f t="shared" si="27"/>
        <v>0</v>
      </c>
      <c r="N51" s="641">
        <f t="shared" si="18"/>
        <v>0</v>
      </c>
      <c r="O51" s="641">
        <f t="shared" si="19"/>
        <v>0</v>
      </c>
      <c r="P51" s="641">
        <f t="shared" si="20"/>
        <v>0</v>
      </c>
      <c r="Q51" s="641">
        <f t="shared" si="13"/>
        <v>0</v>
      </c>
      <c r="R51" s="403"/>
    </row>
    <row r="52" spans="1:18" ht="18" customHeight="1">
      <c r="B52" s="399"/>
      <c r="C52" s="2528"/>
      <c r="D52" s="131"/>
      <c r="E52" s="131"/>
      <c r="F52" s="125"/>
      <c r="G52" s="125"/>
      <c r="H52" s="126"/>
      <c r="I52" s="640">
        <f t="shared" si="12"/>
        <v>0</v>
      </c>
      <c r="J52" s="641" t="str">
        <f t="shared" si="24"/>
        <v/>
      </c>
      <c r="K52" s="641" t="str">
        <f t="shared" si="25"/>
        <v/>
      </c>
      <c r="L52" s="641">
        <f t="shared" si="26"/>
        <v>0</v>
      </c>
      <c r="M52" s="641">
        <f t="shared" si="27"/>
        <v>0</v>
      </c>
      <c r="N52" s="641">
        <f t="shared" si="18"/>
        <v>0</v>
      </c>
      <c r="O52" s="641">
        <f t="shared" si="19"/>
        <v>0</v>
      </c>
      <c r="P52" s="641">
        <f t="shared" si="20"/>
        <v>0</v>
      </c>
      <c r="Q52" s="641">
        <f t="shared" si="13"/>
        <v>0</v>
      </c>
      <c r="R52" s="403"/>
    </row>
    <row r="53" spans="1:18" ht="18" customHeight="1">
      <c r="B53" s="399"/>
      <c r="C53" s="2528"/>
      <c r="D53" s="131"/>
      <c r="E53" s="131"/>
      <c r="F53" s="125"/>
      <c r="G53" s="130"/>
      <c r="H53" s="126"/>
      <c r="I53" s="640">
        <f t="shared" si="12"/>
        <v>0</v>
      </c>
      <c r="J53" s="641" t="str">
        <f t="shared" si="24"/>
        <v/>
      </c>
      <c r="K53" s="641" t="str">
        <f t="shared" si="25"/>
        <v/>
      </c>
      <c r="L53" s="641">
        <f t="shared" si="26"/>
        <v>0</v>
      </c>
      <c r="M53" s="641">
        <f t="shared" si="27"/>
        <v>0</v>
      </c>
      <c r="N53" s="641">
        <f t="shared" si="18"/>
        <v>0</v>
      </c>
      <c r="O53" s="641">
        <f t="shared" si="19"/>
        <v>0</v>
      </c>
      <c r="P53" s="641">
        <f t="shared" si="20"/>
        <v>0</v>
      </c>
      <c r="Q53" s="641">
        <f t="shared" si="13"/>
        <v>0</v>
      </c>
      <c r="R53" s="403"/>
    </row>
    <row r="54" spans="1:18" ht="18" customHeight="1">
      <c r="B54" s="399"/>
      <c r="C54" s="2528"/>
      <c r="D54" s="131"/>
      <c r="E54" s="131"/>
      <c r="F54" s="125"/>
      <c r="G54" s="125"/>
      <c r="H54" s="126"/>
      <c r="I54" s="640">
        <f t="shared" si="12"/>
        <v>0</v>
      </c>
      <c r="J54" s="641" t="str">
        <f t="shared" si="24"/>
        <v/>
      </c>
      <c r="K54" s="641" t="str">
        <f t="shared" si="25"/>
        <v/>
      </c>
      <c r="L54" s="641">
        <f t="shared" si="26"/>
        <v>0</v>
      </c>
      <c r="M54" s="641">
        <f t="shared" si="27"/>
        <v>0</v>
      </c>
      <c r="N54" s="641">
        <f t="shared" si="18"/>
        <v>0</v>
      </c>
      <c r="O54" s="641">
        <f t="shared" si="19"/>
        <v>0</v>
      </c>
      <c r="P54" s="641">
        <f t="shared" si="20"/>
        <v>0</v>
      </c>
      <c r="Q54" s="641">
        <f t="shared" si="13"/>
        <v>0</v>
      </c>
      <c r="R54" s="403"/>
    </row>
    <row r="55" spans="1:18" ht="18" customHeight="1">
      <c r="B55" s="399"/>
      <c r="C55" s="2529"/>
      <c r="D55" s="131"/>
      <c r="E55" s="131"/>
      <c r="F55" s="125"/>
      <c r="G55" s="125"/>
      <c r="H55" s="126"/>
      <c r="I55" s="640">
        <f t="shared" si="12"/>
        <v>0</v>
      </c>
      <c r="J55" s="641" t="str">
        <f t="shared" si="24"/>
        <v/>
      </c>
      <c r="K55" s="641" t="str">
        <f t="shared" si="25"/>
        <v/>
      </c>
      <c r="L55" s="641">
        <f t="shared" si="26"/>
        <v>0</v>
      </c>
      <c r="M55" s="641">
        <f t="shared" si="27"/>
        <v>0</v>
      </c>
      <c r="N55" s="641">
        <f t="shared" si="18"/>
        <v>0</v>
      </c>
      <c r="O55" s="641">
        <f t="shared" si="19"/>
        <v>0</v>
      </c>
      <c r="P55" s="641">
        <f t="shared" si="20"/>
        <v>0</v>
      </c>
      <c r="Q55" s="641">
        <f t="shared" si="13"/>
        <v>0</v>
      </c>
      <c r="R55" s="403"/>
    </row>
    <row r="56" spans="1:18">
      <c r="B56" s="399"/>
      <c r="C56" s="2525" t="s">
        <v>1296</v>
      </c>
      <c r="D56" s="2536" t="s">
        <v>494</v>
      </c>
      <c r="E56" s="2537"/>
      <c r="F56" s="633"/>
      <c r="G56" s="633"/>
      <c r="H56" s="639">
        <f>SUM(H57:H59)</f>
        <v>0</v>
      </c>
      <c r="I56" s="639">
        <f>SUM(I57:I59)</f>
        <v>0</v>
      </c>
      <c r="J56" s="123"/>
      <c r="K56" s="123"/>
      <c r="L56" s="639">
        <f t="shared" ref="L56:Q56" si="28">SUM(L57:L59)</f>
        <v>0</v>
      </c>
      <c r="M56" s="639">
        <f t="shared" si="28"/>
        <v>0</v>
      </c>
      <c r="N56" s="639">
        <f t="shared" si="28"/>
        <v>0</v>
      </c>
      <c r="O56" s="639">
        <f t="shared" si="28"/>
        <v>0</v>
      </c>
      <c r="P56" s="639">
        <f t="shared" si="28"/>
        <v>0</v>
      </c>
      <c r="Q56" s="639">
        <f t="shared" si="28"/>
        <v>0</v>
      </c>
      <c r="R56" s="403"/>
    </row>
    <row r="57" spans="1:18" ht="18" customHeight="1">
      <c r="B57" s="399"/>
      <c r="C57" s="2528"/>
      <c r="D57" s="131"/>
      <c r="E57" s="131"/>
      <c r="F57" s="125"/>
      <c r="G57" s="125"/>
      <c r="H57" s="126"/>
      <c r="I57" s="640">
        <f t="shared" si="12"/>
        <v>0</v>
      </c>
      <c r="J57" s="641" t="str">
        <f>IFERROR(H57/$H$56*$J$56,"")</f>
        <v/>
      </c>
      <c r="K57" s="641" t="str">
        <f>IFERROR(H57/$H$56*$K$56,"")</f>
        <v/>
      </c>
      <c r="L57" s="641">
        <f t="shared" si="26"/>
        <v>0</v>
      </c>
      <c r="M57" s="641">
        <f t="shared" si="27"/>
        <v>0</v>
      </c>
      <c r="N57" s="641">
        <f t="shared" si="18"/>
        <v>0</v>
      </c>
      <c r="O57" s="641">
        <f t="shared" si="19"/>
        <v>0</v>
      </c>
      <c r="P57" s="641">
        <f t="shared" si="20"/>
        <v>0</v>
      </c>
      <c r="Q57" s="641">
        <f t="shared" si="13"/>
        <v>0</v>
      </c>
      <c r="R57" s="403"/>
    </row>
    <row r="58" spans="1:18" ht="18" customHeight="1">
      <c r="B58" s="399"/>
      <c r="C58" s="2528"/>
      <c r="D58" s="131"/>
      <c r="E58" s="131"/>
      <c r="F58" s="125"/>
      <c r="G58" s="125"/>
      <c r="H58" s="126"/>
      <c r="I58" s="640">
        <f t="shared" si="12"/>
        <v>0</v>
      </c>
      <c r="J58" s="641" t="str">
        <f t="shared" ref="J58:J59" si="29">IFERROR(H58/$H$56*$J$56,"")</f>
        <v/>
      </c>
      <c r="K58" s="641" t="str">
        <f t="shared" ref="K58:K59" si="30">IFERROR(H58/$H$56*$K$56,"")</f>
        <v/>
      </c>
      <c r="L58" s="641">
        <f t="shared" si="26"/>
        <v>0</v>
      </c>
      <c r="M58" s="641">
        <f t="shared" si="27"/>
        <v>0</v>
      </c>
      <c r="N58" s="641">
        <f t="shared" si="18"/>
        <v>0</v>
      </c>
      <c r="O58" s="641">
        <f t="shared" si="19"/>
        <v>0</v>
      </c>
      <c r="P58" s="641">
        <f t="shared" si="20"/>
        <v>0</v>
      </c>
      <c r="Q58" s="641">
        <f t="shared" si="13"/>
        <v>0</v>
      </c>
      <c r="R58" s="403"/>
    </row>
    <row r="59" spans="1:18" ht="18" customHeight="1">
      <c r="B59" s="399"/>
      <c r="C59" s="2528"/>
      <c r="D59" s="131"/>
      <c r="E59" s="131"/>
      <c r="F59" s="125"/>
      <c r="G59" s="125"/>
      <c r="H59" s="126"/>
      <c r="I59" s="640">
        <f t="shared" si="12"/>
        <v>0</v>
      </c>
      <c r="J59" s="641" t="str">
        <f t="shared" si="29"/>
        <v/>
      </c>
      <c r="K59" s="641" t="str">
        <f t="shared" si="30"/>
        <v/>
      </c>
      <c r="L59" s="641">
        <f t="shared" si="26"/>
        <v>0</v>
      </c>
      <c r="M59" s="641">
        <f t="shared" si="27"/>
        <v>0</v>
      </c>
      <c r="N59" s="641">
        <f t="shared" si="18"/>
        <v>0</v>
      </c>
      <c r="O59" s="641">
        <f t="shared" si="19"/>
        <v>0</v>
      </c>
      <c r="P59" s="641">
        <f t="shared" si="20"/>
        <v>0</v>
      </c>
      <c r="Q59" s="641">
        <f t="shared" si="13"/>
        <v>0</v>
      </c>
      <c r="R59" s="403"/>
    </row>
    <row r="60" spans="1:18">
      <c r="B60" s="399"/>
      <c r="C60" s="2530" t="s">
        <v>471</v>
      </c>
      <c r="D60" s="2538" t="s">
        <v>495</v>
      </c>
      <c r="E60" s="2539"/>
      <c r="F60" s="633"/>
      <c r="G60" s="633"/>
      <c r="H60" s="639">
        <f t="shared" ref="H60:P60" si="31">SUM(H61:H65)</f>
        <v>0</v>
      </c>
      <c r="I60" s="639">
        <f t="shared" si="31"/>
        <v>0</v>
      </c>
      <c r="J60" s="639"/>
      <c r="K60" s="639"/>
      <c r="L60" s="639">
        <f>SUM(L61:L65)</f>
        <v>0</v>
      </c>
      <c r="M60" s="639">
        <f t="shared" si="31"/>
        <v>0</v>
      </c>
      <c r="N60" s="639">
        <f t="shared" si="31"/>
        <v>0</v>
      </c>
      <c r="O60" s="639">
        <f t="shared" si="31"/>
        <v>0</v>
      </c>
      <c r="P60" s="639">
        <f t="shared" si="31"/>
        <v>0</v>
      </c>
      <c r="Q60" s="639">
        <f>SUM(Q61:Q65)</f>
        <v>0</v>
      </c>
      <c r="R60" s="403"/>
    </row>
    <row r="61" spans="1:18" ht="18" customHeight="1">
      <c r="A61" s="626"/>
      <c r="B61" s="399"/>
      <c r="C61" s="2531"/>
      <c r="D61" s="131"/>
      <c r="E61" s="131"/>
      <c r="F61" s="132"/>
      <c r="G61" s="128"/>
      <c r="H61" s="133"/>
      <c r="I61" s="643">
        <f>G61*H61</f>
        <v>0</v>
      </c>
      <c r="J61" s="644"/>
      <c r="K61" s="644"/>
      <c r="L61" s="644">
        <f>+I61</f>
        <v>0</v>
      </c>
      <c r="M61" s="641">
        <f t="shared" si="27"/>
        <v>0</v>
      </c>
      <c r="N61" s="641">
        <f t="shared" si="18"/>
        <v>0</v>
      </c>
      <c r="O61" s="641">
        <f t="shared" si="19"/>
        <v>0</v>
      </c>
      <c r="P61" s="641">
        <f t="shared" si="20"/>
        <v>0</v>
      </c>
      <c r="Q61" s="641">
        <f t="shared" si="13"/>
        <v>0</v>
      </c>
      <c r="R61" s="403"/>
    </row>
    <row r="62" spans="1:18" ht="18" customHeight="1">
      <c r="B62" s="399"/>
      <c r="C62" s="2531"/>
      <c r="D62" s="131"/>
      <c r="E62" s="131"/>
      <c r="F62" s="132"/>
      <c r="G62" s="128"/>
      <c r="H62" s="133"/>
      <c r="I62" s="643">
        <f t="shared" ref="I62:I65" si="32">G62*H62</f>
        <v>0</v>
      </c>
      <c r="J62" s="644"/>
      <c r="K62" s="644"/>
      <c r="L62" s="644">
        <f t="shared" ref="L62:L65" si="33">+I62</f>
        <v>0</v>
      </c>
      <c r="M62" s="641">
        <f t="shared" si="27"/>
        <v>0</v>
      </c>
      <c r="N62" s="641">
        <f t="shared" si="18"/>
        <v>0</v>
      </c>
      <c r="O62" s="641">
        <f t="shared" si="19"/>
        <v>0</v>
      </c>
      <c r="P62" s="641">
        <f t="shared" si="20"/>
        <v>0</v>
      </c>
      <c r="Q62" s="641">
        <f t="shared" si="13"/>
        <v>0</v>
      </c>
      <c r="R62" s="403"/>
    </row>
    <row r="63" spans="1:18" ht="18" customHeight="1">
      <c r="B63" s="399"/>
      <c r="C63" s="2531"/>
      <c r="D63" s="131"/>
      <c r="E63" s="131"/>
      <c r="F63" s="132"/>
      <c r="G63" s="128"/>
      <c r="H63" s="133"/>
      <c r="I63" s="643">
        <f t="shared" si="32"/>
        <v>0</v>
      </c>
      <c r="J63" s="645"/>
      <c r="K63" s="645"/>
      <c r="L63" s="644">
        <f t="shared" si="33"/>
        <v>0</v>
      </c>
      <c r="M63" s="641">
        <f t="shared" si="27"/>
        <v>0</v>
      </c>
      <c r="N63" s="641">
        <f t="shared" si="18"/>
        <v>0</v>
      </c>
      <c r="O63" s="641">
        <f t="shared" si="19"/>
        <v>0</v>
      </c>
      <c r="P63" s="641">
        <f t="shared" si="20"/>
        <v>0</v>
      </c>
      <c r="Q63" s="641">
        <f t="shared" si="13"/>
        <v>0</v>
      </c>
      <c r="R63" s="403"/>
    </row>
    <row r="64" spans="1:18" ht="18" customHeight="1">
      <c r="B64" s="399"/>
      <c r="C64" s="2531"/>
      <c r="D64" s="131"/>
      <c r="E64" s="131"/>
      <c r="F64" s="132"/>
      <c r="G64" s="125"/>
      <c r="H64" s="133"/>
      <c r="I64" s="643">
        <f t="shared" si="32"/>
        <v>0</v>
      </c>
      <c r="J64" s="646"/>
      <c r="K64" s="646"/>
      <c r="L64" s="644">
        <f t="shared" si="33"/>
        <v>0</v>
      </c>
      <c r="M64" s="641">
        <f t="shared" si="27"/>
        <v>0</v>
      </c>
      <c r="N64" s="641">
        <f t="shared" si="18"/>
        <v>0</v>
      </c>
      <c r="O64" s="641">
        <f t="shared" si="19"/>
        <v>0</v>
      </c>
      <c r="P64" s="641">
        <f t="shared" si="20"/>
        <v>0</v>
      </c>
      <c r="Q64" s="641">
        <f t="shared" si="13"/>
        <v>0</v>
      </c>
      <c r="R64" s="403"/>
    </row>
    <row r="65" spans="1:31" ht="18" customHeight="1">
      <c r="B65" s="399"/>
      <c r="C65" s="2531"/>
      <c r="D65" s="131"/>
      <c r="E65" s="131"/>
      <c r="F65" s="132"/>
      <c r="G65" s="125"/>
      <c r="H65" s="133"/>
      <c r="I65" s="643">
        <f t="shared" si="32"/>
        <v>0</v>
      </c>
      <c r="J65" s="646"/>
      <c r="K65" s="646"/>
      <c r="L65" s="644">
        <f t="shared" si="33"/>
        <v>0</v>
      </c>
      <c r="M65" s="641">
        <f t="shared" si="27"/>
        <v>0</v>
      </c>
      <c r="N65" s="641">
        <f t="shared" si="18"/>
        <v>0</v>
      </c>
      <c r="O65" s="641">
        <f t="shared" si="19"/>
        <v>0</v>
      </c>
      <c r="P65" s="641">
        <f t="shared" si="20"/>
        <v>0</v>
      </c>
      <c r="Q65" s="641">
        <f t="shared" si="13"/>
        <v>0</v>
      </c>
      <c r="R65" s="403"/>
    </row>
    <row r="66" spans="1:31">
      <c r="B66" s="399"/>
      <c r="C66" s="2532" t="s">
        <v>496</v>
      </c>
      <c r="D66" s="2533"/>
      <c r="E66" s="1630"/>
      <c r="F66" s="633"/>
      <c r="G66" s="633"/>
      <c r="H66" s="639"/>
      <c r="I66" s="639">
        <f t="shared" ref="I66:Q66" si="34">I11+I34+I45+I56+I60</f>
        <v>0</v>
      </c>
      <c r="J66" s="639">
        <f t="shared" si="34"/>
        <v>0</v>
      </c>
      <c r="K66" s="639">
        <f t="shared" si="34"/>
        <v>0</v>
      </c>
      <c r="L66" s="639">
        <f t="shared" si="34"/>
        <v>0</v>
      </c>
      <c r="M66" s="639">
        <f t="shared" si="34"/>
        <v>0</v>
      </c>
      <c r="N66" s="639">
        <f t="shared" si="34"/>
        <v>0</v>
      </c>
      <c r="O66" s="639">
        <f t="shared" si="34"/>
        <v>0</v>
      </c>
      <c r="P66" s="639">
        <f t="shared" si="34"/>
        <v>0</v>
      </c>
      <c r="Q66" s="639">
        <f t="shared" si="34"/>
        <v>0</v>
      </c>
      <c r="R66" s="403"/>
    </row>
    <row r="67" spans="1:31" ht="8.25" customHeight="1">
      <c r="A67" s="627"/>
      <c r="B67" s="628"/>
      <c r="C67" s="622"/>
      <c r="D67" s="622"/>
      <c r="E67" s="622"/>
      <c r="F67" s="622"/>
      <c r="G67" s="622"/>
      <c r="H67" s="629"/>
      <c r="I67" s="630"/>
      <c r="J67" s="630"/>
      <c r="K67" s="630"/>
      <c r="L67" s="630"/>
      <c r="M67" s="629"/>
      <c r="N67" s="629"/>
      <c r="O67" s="629"/>
      <c r="P67" s="629"/>
      <c r="Q67" s="630"/>
      <c r="R67" s="631"/>
      <c r="S67" s="627"/>
      <c r="T67" s="627"/>
      <c r="U67" s="627"/>
      <c r="V67" s="627"/>
      <c r="W67" s="627"/>
      <c r="X67" s="627"/>
      <c r="Y67" s="627"/>
      <c r="Z67" s="627"/>
      <c r="AA67" s="627"/>
      <c r="AB67" s="627"/>
      <c r="AC67" s="627"/>
      <c r="AD67" s="627"/>
      <c r="AE67" s="627"/>
    </row>
    <row r="68" spans="1:31" ht="18" customHeight="1">
      <c r="B68" s="399"/>
      <c r="C68" s="2512" t="s">
        <v>497</v>
      </c>
      <c r="D68" s="2513"/>
      <c r="E68" s="2484"/>
      <c r="F68" s="1227"/>
      <c r="G68" s="1227"/>
      <c r="H68" s="1228">
        <f t="shared" ref="H68:I68" si="35">SUM(H69:H70)</f>
        <v>0</v>
      </c>
      <c r="I68" s="1229">
        <f t="shared" si="35"/>
        <v>0</v>
      </c>
      <c r="J68" s="1229"/>
      <c r="K68" s="1229"/>
      <c r="L68" s="1229">
        <f>SUM(L69:L70)</f>
        <v>0</v>
      </c>
      <c r="M68" s="1229"/>
      <c r="N68" s="1229"/>
      <c r="O68" s="1229">
        <f>SUM(O69:O70)</f>
        <v>0</v>
      </c>
      <c r="P68" s="1229"/>
      <c r="Q68" s="1229">
        <f>SUM(Q69:Q70)</f>
        <v>0</v>
      </c>
      <c r="R68" s="403"/>
    </row>
    <row r="69" spans="1:31" ht="18" customHeight="1">
      <c r="B69" s="399"/>
      <c r="C69" s="2514" t="s">
        <v>498</v>
      </c>
      <c r="D69" s="2478"/>
      <c r="E69" s="1630"/>
      <c r="F69" s="125"/>
      <c r="G69" s="125"/>
      <c r="H69" s="126"/>
      <c r="I69" s="641">
        <f>H69*G69</f>
        <v>0</v>
      </c>
      <c r="J69" s="641"/>
      <c r="K69" s="641"/>
      <c r="L69" s="641">
        <f>+I69</f>
        <v>0</v>
      </c>
      <c r="M69" s="641"/>
      <c r="N69" s="641"/>
      <c r="O69" s="641">
        <f>SUM(L69:N69)</f>
        <v>0</v>
      </c>
      <c r="P69" s="641"/>
      <c r="Q69" s="641">
        <f>+O69+P69</f>
        <v>0</v>
      </c>
      <c r="R69" s="403"/>
    </row>
    <row r="70" spans="1:31" ht="18" customHeight="1">
      <c r="B70" s="399"/>
      <c r="C70" s="2514" t="s">
        <v>499</v>
      </c>
      <c r="D70" s="2478"/>
      <c r="E70" s="1630"/>
      <c r="F70" s="125"/>
      <c r="G70" s="125"/>
      <c r="H70" s="126"/>
      <c r="I70" s="641">
        <f>H70*G70</f>
        <v>0</v>
      </c>
      <c r="J70" s="641"/>
      <c r="K70" s="641"/>
      <c r="L70" s="641">
        <f>+I70</f>
        <v>0</v>
      </c>
      <c r="M70" s="641"/>
      <c r="N70" s="641"/>
      <c r="O70" s="641">
        <f>SUM(L70:N70)</f>
        <v>0</v>
      </c>
      <c r="P70" s="641"/>
      <c r="Q70" s="641">
        <f>+O70+P70</f>
        <v>0</v>
      </c>
      <c r="R70" s="403"/>
    </row>
    <row r="71" spans="1:31" ht="18" customHeight="1">
      <c r="B71" s="399"/>
      <c r="C71" s="2512" t="s">
        <v>500</v>
      </c>
      <c r="D71" s="2513"/>
      <c r="E71" s="2484"/>
      <c r="F71" s="1227"/>
      <c r="G71" s="1227"/>
      <c r="H71" s="1229">
        <f t="shared" ref="H71" si="36">SUM(H72:H73)</f>
        <v>0</v>
      </c>
      <c r="I71" s="1229">
        <f>SUM(I72:I73)</f>
        <v>0</v>
      </c>
      <c r="J71" s="1229"/>
      <c r="K71" s="1229"/>
      <c r="L71" s="1229">
        <f>SUM(L72:L73)</f>
        <v>0</v>
      </c>
      <c r="M71" s="1229"/>
      <c r="N71" s="1229"/>
      <c r="O71" s="1229">
        <f>SUM(O72:O73)</f>
        <v>0</v>
      </c>
      <c r="P71" s="1229"/>
      <c r="Q71" s="1229">
        <f>SUM(Q72:Q73)</f>
        <v>0</v>
      </c>
      <c r="R71" s="403"/>
    </row>
    <row r="72" spans="1:31" ht="18" customHeight="1">
      <c r="B72" s="399"/>
      <c r="C72" s="2514" t="s">
        <v>501</v>
      </c>
      <c r="D72" s="2478"/>
      <c r="E72" s="1630"/>
      <c r="F72" s="125"/>
      <c r="G72" s="125"/>
      <c r="H72" s="126"/>
      <c r="I72" s="641">
        <f>H72*G72</f>
        <v>0</v>
      </c>
      <c r="J72" s="641"/>
      <c r="K72" s="641"/>
      <c r="L72" s="641">
        <f>I72</f>
        <v>0</v>
      </c>
      <c r="M72" s="641"/>
      <c r="N72" s="641"/>
      <c r="O72" s="641">
        <f>SUM(L72:N72)</f>
        <v>0</v>
      </c>
      <c r="P72" s="641"/>
      <c r="Q72" s="641">
        <f>+O72+P72</f>
        <v>0</v>
      </c>
      <c r="R72" s="403"/>
    </row>
    <row r="73" spans="1:31" ht="18" customHeight="1">
      <c r="B73" s="399"/>
      <c r="C73" s="2514" t="s">
        <v>502</v>
      </c>
      <c r="D73" s="2478"/>
      <c r="E73" s="1630"/>
      <c r="F73" s="125"/>
      <c r="G73" s="125"/>
      <c r="H73" s="126"/>
      <c r="I73" s="641">
        <f>H73*G73</f>
        <v>0</v>
      </c>
      <c r="J73" s="641"/>
      <c r="K73" s="641"/>
      <c r="L73" s="641">
        <f>I73</f>
        <v>0</v>
      </c>
      <c r="M73" s="641"/>
      <c r="N73" s="641"/>
      <c r="O73" s="641">
        <f>SUM(L73:N73)</f>
        <v>0</v>
      </c>
      <c r="P73" s="641"/>
      <c r="Q73" s="641">
        <f>+O73+P73</f>
        <v>0</v>
      </c>
      <c r="R73" s="403"/>
    </row>
    <row r="74" spans="1:31" ht="18" customHeight="1">
      <c r="B74" s="399"/>
      <c r="C74" s="2512" t="s">
        <v>503</v>
      </c>
      <c r="D74" s="2513"/>
      <c r="E74" s="2484"/>
      <c r="F74" s="1231"/>
      <c r="G74" s="1231"/>
      <c r="H74" s="1232">
        <f t="shared" ref="H74" si="37">SUM(H75)</f>
        <v>0</v>
      </c>
      <c r="I74" s="1229">
        <f>SUM(I75)</f>
        <v>0</v>
      </c>
      <c r="J74" s="1233"/>
      <c r="K74" s="1233"/>
      <c r="L74" s="1229">
        <f>SUM(L75)</f>
        <v>0</v>
      </c>
      <c r="M74" s="1229"/>
      <c r="N74" s="1229"/>
      <c r="O74" s="1229">
        <f>SUM(O75)</f>
        <v>0</v>
      </c>
      <c r="P74" s="1229"/>
      <c r="Q74" s="1229">
        <f>SUM(Q75)</f>
        <v>0</v>
      </c>
      <c r="R74" s="403"/>
    </row>
    <row r="75" spans="1:31" ht="18" customHeight="1">
      <c r="B75" s="399"/>
      <c r="C75" s="2514" t="s">
        <v>504</v>
      </c>
      <c r="D75" s="2478"/>
      <c r="E75" s="1630"/>
      <c r="F75" s="125"/>
      <c r="G75" s="125"/>
      <c r="H75" s="126"/>
      <c r="I75" s="641" t="str">
        <f>IF((H75*G75)=0,"",(H75*G75))</f>
        <v/>
      </c>
      <c r="J75" s="648"/>
      <c r="K75" s="648"/>
      <c r="L75" s="641" t="str">
        <f>+I75</f>
        <v/>
      </c>
      <c r="M75" s="648"/>
      <c r="N75" s="648"/>
      <c r="O75" s="641">
        <f>SUM(L75:N75)</f>
        <v>0</v>
      </c>
      <c r="P75" s="648"/>
      <c r="Q75" s="641">
        <f>+O75+P75</f>
        <v>0</v>
      </c>
      <c r="R75" s="403"/>
    </row>
    <row r="76" spans="1:31" ht="18" customHeight="1">
      <c r="B76" s="399"/>
      <c r="C76" s="2512" t="s">
        <v>505</v>
      </c>
      <c r="D76" s="2513"/>
      <c r="E76" s="2484"/>
      <c r="F76" s="1234"/>
      <c r="G76" s="1234"/>
      <c r="H76" s="1229">
        <f t="shared" ref="H76" si="38">SUM(H77)</f>
        <v>0</v>
      </c>
      <c r="I76" s="1229">
        <f>SUM(I77)</f>
        <v>0</v>
      </c>
      <c r="J76" s="1234"/>
      <c r="K76" s="1234"/>
      <c r="L76" s="1229">
        <f>SUM(L77)</f>
        <v>0</v>
      </c>
      <c r="M76" s="1234"/>
      <c r="N76" s="1234"/>
      <c r="O76" s="1229">
        <f>SUM(O77)</f>
        <v>0</v>
      </c>
      <c r="P76" s="1234"/>
      <c r="Q76" s="1229">
        <f>SUM(Q77)</f>
        <v>0</v>
      </c>
      <c r="R76" s="403"/>
    </row>
    <row r="77" spans="1:31" ht="18" customHeight="1">
      <c r="B77" s="399"/>
      <c r="C77" s="2514" t="s">
        <v>506</v>
      </c>
      <c r="D77" s="2478"/>
      <c r="E77" s="1630"/>
      <c r="F77" s="125"/>
      <c r="G77" s="125"/>
      <c r="H77" s="1339"/>
      <c r="I77" s="641">
        <f>H77*G77</f>
        <v>0</v>
      </c>
      <c r="J77" s="641"/>
      <c r="K77" s="641"/>
      <c r="L77" s="641">
        <f>+I77</f>
        <v>0</v>
      </c>
      <c r="M77" s="641"/>
      <c r="N77" s="641"/>
      <c r="O77" s="641">
        <f>SUM(L77:N77)</f>
        <v>0</v>
      </c>
      <c r="P77" s="641"/>
      <c r="Q77" s="641">
        <f>+O77+P77</f>
        <v>0</v>
      </c>
      <c r="R77" s="403"/>
    </row>
    <row r="78" spans="1:31" ht="8.25" customHeight="1">
      <c r="A78" s="627"/>
      <c r="B78" s="628"/>
      <c r="C78" s="622"/>
      <c r="D78" s="622"/>
      <c r="E78" s="622"/>
      <c r="F78" s="622"/>
      <c r="G78" s="622"/>
      <c r="H78" s="629"/>
      <c r="I78" s="630"/>
      <c r="J78" s="630"/>
      <c r="K78" s="630"/>
      <c r="L78" s="630"/>
      <c r="M78" s="629"/>
      <c r="N78" s="629"/>
      <c r="O78" s="629"/>
      <c r="P78" s="629"/>
      <c r="Q78" s="630"/>
      <c r="R78" s="631"/>
      <c r="S78" s="627"/>
      <c r="T78" s="627"/>
      <c r="U78" s="627"/>
      <c r="V78" s="627"/>
      <c r="W78" s="627"/>
      <c r="X78" s="627"/>
      <c r="Y78" s="627"/>
      <c r="Z78" s="627"/>
      <c r="AA78" s="627"/>
      <c r="AB78" s="627"/>
      <c r="AC78" s="627"/>
      <c r="AD78" s="627"/>
      <c r="AE78" s="627"/>
    </row>
    <row r="79" spans="1:31">
      <c r="B79" s="399"/>
      <c r="C79" s="2516" t="s">
        <v>1242</v>
      </c>
      <c r="D79" s="2516"/>
      <c r="E79" s="2517"/>
      <c r="F79" s="649"/>
      <c r="G79" s="649"/>
      <c r="H79" s="650"/>
      <c r="I79" s="650">
        <f>I76+I74+I71+I68+I66</f>
        <v>0</v>
      </c>
      <c r="J79" s="650">
        <f t="shared" ref="J79:Q79" si="39">J76+J74+J71+J68+J66</f>
        <v>0</v>
      </c>
      <c r="K79" s="650">
        <f t="shared" si="39"/>
        <v>0</v>
      </c>
      <c r="L79" s="650">
        <f t="shared" si="39"/>
        <v>0</v>
      </c>
      <c r="M79" s="650">
        <f t="shared" si="39"/>
        <v>0</v>
      </c>
      <c r="N79" s="650">
        <f t="shared" si="39"/>
        <v>0</v>
      </c>
      <c r="O79" s="650">
        <f t="shared" si="39"/>
        <v>0</v>
      </c>
      <c r="P79" s="650">
        <f t="shared" si="39"/>
        <v>0</v>
      </c>
      <c r="Q79" s="650">
        <f t="shared" si="39"/>
        <v>0</v>
      </c>
      <c r="R79" s="631"/>
    </row>
    <row r="80" spans="1:31" s="379" customFormat="1" ht="17.25" customHeight="1">
      <c r="B80" s="380"/>
      <c r="C80" s="2522" t="s">
        <v>1331</v>
      </c>
      <c r="D80" s="2522"/>
      <c r="E80" s="2522"/>
      <c r="F80" s="2522"/>
      <c r="G80" s="2522"/>
      <c r="H80" s="2522"/>
      <c r="I80" s="2522"/>
      <c r="J80" s="2522"/>
      <c r="K80" s="2522"/>
      <c r="L80" s="2522"/>
      <c r="M80" s="2522"/>
      <c r="N80" s="2522"/>
      <c r="O80" s="2522"/>
      <c r="P80" s="2522"/>
      <c r="Q80" s="382"/>
      <c r="R80" s="383"/>
    </row>
    <row r="81" spans="2:29" s="379" customFormat="1" ht="17.25" customHeight="1">
      <c r="B81" s="380"/>
      <c r="C81" s="2523" t="s">
        <v>1243</v>
      </c>
      <c r="D81" s="2523"/>
      <c r="E81" s="2523"/>
      <c r="F81" s="2523"/>
      <c r="G81" s="2523"/>
      <c r="H81" s="2523"/>
      <c r="I81" s="2523"/>
      <c r="J81" s="2523"/>
      <c r="K81" s="2523"/>
      <c r="L81" s="2523"/>
      <c r="M81" s="2523"/>
      <c r="N81" s="2523"/>
      <c r="O81" s="2523"/>
      <c r="P81" s="2523"/>
      <c r="Q81" s="384">
        <f>SUM(Q79:Q80)</f>
        <v>0</v>
      </c>
      <c r="R81" s="383"/>
    </row>
    <row r="82" spans="2:29" s="379" customFormat="1" ht="27" customHeight="1">
      <c r="B82" s="380"/>
      <c r="C82" s="2524"/>
      <c r="D82" s="2524"/>
      <c r="E82" s="2524"/>
      <c r="F82" s="2524"/>
      <c r="G82" s="2524"/>
      <c r="H82" s="2524"/>
      <c r="I82" s="2524"/>
      <c r="J82" s="2524"/>
      <c r="K82" s="2524"/>
      <c r="L82" s="2524"/>
      <c r="M82" s="2524"/>
      <c r="N82" s="2524"/>
      <c r="O82" s="2524"/>
      <c r="P82" s="2524"/>
      <c r="Q82" s="2524"/>
      <c r="R82" s="383"/>
    </row>
    <row r="83" spans="2:29" s="379" customFormat="1" ht="17.25" customHeight="1">
      <c r="B83" s="380"/>
      <c r="C83" s="2521"/>
      <c r="D83" s="2521"/>
      <c r="E83" s="2521"/>
      <c r="F83" s="2521"/>
      <c r="G83" s="2521"/>
      <c r="H83" s="2521"/>
      <c r="I83" s="2521"/>
      <c r="J83" s="2521"/>
      <c r="K83" s="2521"/>
      <c r="L83" s="2521"/>
      <c r="M83" s="2521"/>
      <c r="N83" s="2521"/>
      <c r="O83" s="2521"/>
      <c r="P83" s="2521"/>
      <c r="Q83" s="381"/>
      <c r="R83" s="383"/>
    </row>
    <row r="84" spans="2:29">
      <c r="B84" s="399"/>
      <c r="C84" s="2452" t="s">
        <v>1320</v>
      </c>
      <c r="D84" s="2452"/>
      <c r="E84" s="2453"/>
      <c r="F84" s="2453"/>
      <c r="G84" s="2453"/>
      <c r="H84" s="2453"/>
      <c r="I84" s="2453"/>
      <c r="J84" s="2453"/>
      <c r="K84" s="2453"/>
      <c r="L84" s="2453"/>
      <c r="M84" s="2453"/>
      <c r="N84" s="2453"/>
      <c r="O84" s="2453"/>
      <c r="P84" s="2453"/>
      <c r="Q84" s="2453"/>
      <c r="R84" s="403"/>
    </row>
    <row r="85" spans="2:29" ht="63.75" customHeight="1">
      <c r="B85" s="399"/>
      <c r="C85" s="2518" t="s">
        <v>39</v>
      </c>
      <c r="D85" s="2519"/>
      <c r="E85" s="2520"/>
      <c r="F85" s="2515" t="s">
        <v>1213</v>
      </c>
      <c r="G85" s="1965"/>
      <c r="H85" s="651" t="s">
        <v>508</v>
      </c>
      <c r="I85" s="651" t="s">
        <v>1332</v>
      </c>
      <c r="J85" s="651" t="s">
        <v>509</v>
      </c>
      <c r="K85" s="651" t="s">
        <v>510</v>
      </c>
      <c r="L85" s="651" t="s">
        <v>511</v>
      </c>
      <c r="M85" s="651" t="s">
        <v>512</v>
      </c>
      <c r="N85" s="2515" t="s">
        <v>1321</v>
      </c>
      <c r="O85" s="1965"/>
      <c r="P85" s="632"/>
      <c r="Q85" s="632"/>
      <c r="R85" s="620"/>
      <c r="S85" s="621"/>
      <c r="T85" s="621"/>
      <c r="U85" s="621"/>
      <c r="V85" s="621"/>
      <c r="W85" s="621"/>
      <c r="X85" s="621"/>
      <c r="Y85" s="621"/>
      <c r="Z85" s="621"/>
      <c r="AA85" s="621"/>
    </row>
    <row r="86" spans="2:29">
      <c r="B86" s="399"/>
      <c r="C86" s="2504" t="s">
        <v>292</v>
      </c>
      <c r="D86" s="2505"/>
      <c r="E86" s="1630"/>
      <c r="F86" s="2511">
        <f>Q11</f>
        <v>0</v>
      </c>
      <c r="G86" s="1965"/>
      <c r="H86" s="652" t="str">
        <f>IFERROR(F86/$F$90,"")</f>
        <v/>
      </c>
      <c r="I86" s="641" t="str">
        <f>IFERROR($H86*$Q$60,"")</f>
        <v/>
      </c>
      <c r="J86" s="641" t="str">
        <f>IFERROR($H86*$Q$68,"")</f>
        <v/>
      </c>
      <c r="K86" s="641" t="str">
        <f>IFERROR($H86*$Q$71,"")</f>
        <v/>
      </c>
      <c r="L86" s="641" t="str">
        <f>IFERROR($H86*$Q$74,"")</f>
        <v/>
      </c>
      <c r="M86" s="641" t="str">
        <f>IFERROR($H86*$Q$76,"")</f>
        <v/>
      </c>
      <c r="N86" s="2511">
        <f>IFERROR(SUM(I86:M86)+F86,"")</f>
        <v>0</v>
      </c>
      <c r="O86" s="1965"/>
      <c r="P86" s="632"/>
      <c r="Q86" s="632"/>
      <c r="R86" s="620"/>
      <c r="S86" s="621"/>
      <c r="T86" s="621"/>
      <c r="U86" s="621"/>
      <c r="V86" s="621"/>
      <c r="W86" s="621"/>
      <c r="X86" s="621"/>
      <c r="Y86" s="621"/>
      <c r="Z86" s="621"/>
      <c r="AA86" s="621"/>
    </row>
    <row r="87" spans="2:29">
      <c r="B87" s="399"/>
      <c r="C87" s="2504" t="s">
        <v>1319</v>
      </c>
      <c r="D87" s="2505"/>
      <c r="E87" s="1630"/>
      <c r="F87" s="2506">
        <f>Q34</f>
        <v>0</v>
      </c>
      <c r="G87" s="1965"/>
      <c r="H87" s="652" t="str">
        <f t="shared" ref="H87:H89" si="40">IFERROR(F87/$F$90,"")</f>
        <v/>
      </c>
      <c r="I87" s="641" t="str">
        <f t="shared" ref="I87:I89" si="41">IFERROR($H87*$Q$60,"")</f>
        <v/>
      </c>
      <c r="J87" s="641" t="str">
        <f t="shared" ref="J87:J89" si="42">IFERROR($H87*$Q$68,"")</f>
        <v/>
      </c>
      <c r="K87" s="641" t="str">
        <f t="shared" ref="K87:K89" si="43">IFERROR($H87*$Q$71,"")</f>
        <v/>
      </c>
      <c r="L87" s="641" t="str">
        <f t="shared" ref="L87:L89" si="44">IFERROR($H87*$Q$74,"")</f>
        <v/>
      </c>
      <c r="M87" s="641" t="str">
        <f t="shared" ref="M87:M89" si="45">IFERROR($H87*$Q$76,"")</f>
        <v/>
      </c>
      <c r="N87" s="2511">
        <f t="shared" ref="N87:N89" si="46">IFERROR(SUM(I87:M87)+F87,"")</f>
        <v>0</v>
      </c>
      <c r="O87" s="1965"/>
      <c r="P87" s="632"/>
      <c r="Q87" s="632"/>
      <c r="R87" s="620"/>
      <c r="S87" s="621"/>
      <c r="T87" s="621"/>
      <c r="U87" s="621"/>
      <c r="V87" s="621"/>
      <c r="W87" s="621"/>
      <c r="X87" s="621"/>
      <c r="Y87" s="621"/>
      <c r="Z87" s="621"/>
      <c r="AA87" s="621"/>
    </row>
    <row r="88" spans="2:29">
      <c r="B88" s="399"/>
      <c r="C88" s="2504" t="s">
        <v>1294</v>
      </c>
      <c r="D88" s="2505"/>
      <c r="E88" s="1630"/>
      <c r="F88" s="2506">
        <f>Q45</f>
        <v>0</v>
      </c>
      <c r="G88" s="1965"/>
      <c r="H88" s="652" t="str">
        <f t="shared" si="40"/>
        <v/>
      </c>
      <c r="I88" s="641" t="str">
        <f t="shared" si="41"/>
        <v/>
      </c>
      <c r="J88" s="641" t="str">
        <f t="shared" si="42"/>
        <v/>
      </c>
      <c r="K88" s="641" t="str">
        <f t="shared" si="43"/>
        <v/>
      </c>
      <c r="L88" s="641" t="str">
        <f t="shared" si="44"/>
        <v/>
      </c>
      <c r="M88" s="641" t="str">
        <f t="shared" si="45"/>
        <v/>
      </c>
      <c r="N88" s="2511">
        <f t="shared" si="46"/>
        <v>0</v>
      </c>
      <c r="O88" s="1965"/>
      <c r="P88" s="632"/>
      <c r="Q88" s="632"/>
      <c r="R88" s="620"/>
      <c r="S88" s="621"/>
      <c r="T88" s="621"/>
      <c r="U88" s="621"/>
      <c r="V88" s="621"/>
      <c r="W88" s="621"/>
      <c r="X88" s="621"/>
      <c r="Y88" s="621"/>
      <c r="Z88" s="621"/>
      <c r="AA88" s="621"/>
    </row>
    <row r="89" spans="2:29">
      <c r="B89" s="399"/>
      <c r="C89" s="2504" t="s">
        <v>1291</v>
      </c>
      <c r="D89" s="2505"/>
      <c r="E89" s="1630"/>
      <c r="F89" s="2506">
        <f>Q56</f>
        <v>0</v>
      </c>
      <c r="G89" s="1965"/>
      <c r="H89" s="652" t="str">
        <f t="shared" si="40"/>
        <v/>
      </c>
      <c r="I89" s="641" t="str">
        <f t="shared" si="41"/>
        <v/>
      </c>
      <c r="J89" s="641" t="str">
        <f t="shared" si="42"/>
        <v/>
      </c>
      <c r="K89" s="641" t="str">
        <f t="shared" si="43"/>
        <v/>
      </c>
      <c r="L89" s="641" t="str">
        <f t="shared" si="44"/>
        <v/>
      </c>
      <c r="M89" s="641" t="str">
        <f t="shared" si="45"/>
        <v/>
      </c>
      <c r="N89" s="2511">
        <f t="shared" si="46"/>
        <v>0</v>
      </c>
      <c r="O89" s="1965"/>
      <c r="P89" s="632"/>
      <c r="Q89" s="632"/>
      <c r="R89" s="620"/>
      <c r="S89" s="621"/>
      <c r="T89" s="621"/>
      <c r="U89" s="621"/>
      <c r="V89" s="621"/>
      <c r="W89" s="621"/>
      <c r="X89" s="621"/>
      <c r="Y89" s="621"/>
      <c r="Z89" s="621"/>
      <c r="AA89" s="621"/>
    </row>
    <row r="90" spans="2:29">
      <c r="B90" s="399"/>
      <c r="C90" s="2507" t="s">
        <v>1242</v>
      </c>
      <c r="D90" s="2508"/>
      <c r="E90" s="1630"/>
      <c r="F90" s="2509">
        <f>SUM(F86:F89)</f>
        <v>0</v>
      </c>
      <c r="G90" s="1630"/>
      <c r="H90" s="653"/>
      <c r="I90" s="639">
        <f t="shared" ref="I90:N90" si="47">SUM(I86:I89)</f>
        <v>0</v>
      </c>
      <c r="J90" s="639">
        <f t="shared" si="47"/>
        <v>0</v>
      </c>
      <c r="K90" s="639">
        <f t="shared" si="47"/>
        <v>0</v>
      </c>
      <c r="L90" s="639">
        <f t="shared" si="47"/>
        <v>0</v>
      </c>
      <c r="M90" s="639">
        <f t="shared" si="47"/>
        <v>0</v>
      </c>
      <c r="N90" s="2509">
        <f t="shared" si="47"/>
        <v>0</v>
      </c>
      <c r="O90" s="1630"/>
      <c r="P90" s="632"/>
      <c r="Q90" s="632"/>
      <c r="R90" s="620"/>
      <c r="S90" s="621"/>
      <c r="T90" s="621"/>
      <c r="U90" s="621"/>
      <c r="V90" s="621"/>
      <c r="W90" s="621"/>
      <c r="X90" s="621"/>
      <c r="Y90" s="621"/>
      <c r="Z90" s="621"/>
      <c r="AA90" s="621"/>
    </row>
    <row r="91" spans="2:29">
      <c r="B91" s="399"/>
      <c r="C91" s="632"/>
      <c r="D91" s="632"/>
      <c r="E91" s="632"/>
      <c r="F91" s="632"/>
      <c r="G91" s="632"/>
      <c r="H91" s="632"/>
      <c r="I91" s="632"/>
      <c r="J91" s="632"/>
      <c r="K91" s="632"/>
      <c r="L91" s="632"/>
      <c r="M91" s="632"/>
      <c r="N91" s="632"/>
      <c r="O91" s="632"/>
      <c r="P91" s="632"/>
      <c r="Q91" s="632"/>
      <c r="R91" s="620"/>
      <c r="S91" s="621"/>
      <c r="T91" s="621"/>
      <c r="U91" s="621"/>
      <c r="V91" s="621"/>
      <c r="W91" s="621"/>
      <c r="X91" s="621"/>
      <c r="Y91" s="621"/>
      <c r="Z91" s="621"/>
      <c r="AA91" s="621"/>
    </row>
    <row r="92" spans="2:29">
      <c r="B92" s="399"/>
      <c r="C92" s="632" t="s">
        <v>515</v>
      </c>
      <c r="D92" s="632"/>
      <c r="E92" s="632"/>
      <c r="F92" s="632"/>
      <c r="G92" s="632"/>
      <c r="H92" s="632"/>
      <c r="I92" s="632"/>
      <c r="J92" s="632"/>
      <c r="K92" s="632"/>
      <c r="L92" s="632"/>
      <c r="M92" s="632"/>
      <c r="N92" s="632"/>
      <c r="O92" s="632"/>
      <c r="P92" s="632"/>
      <c r="Q92" s="632"/>
      <c r="R92" s="620"/>
      <c r="S92" s="621"/>
      <c r="T92" s="621"/>
      <c r="U92" s="621"/>
      <c r="V92" s="621"/>
      <c r="W92" s="621"/>
      <c r="X92" s="621"/>
      <c r="Y92" s="621"/>
      <c r="Z92" s="621"/>
      <c r="AA92" s="621"/>
    </row>
    <row r="93" spans="2:29">
      <c r="B93" s="399"/>
      <c r="C93" s="2502" t="s">
        <v>150</v>
      </c>
      <c r="D93" s="2469" t="s">
        <v>1249</v>
      </c>
      <c r="E93" s="2469" t="s">
        <v>454</v>
      </c>
      <c r="F93" s="2502" t="s">
        <v>246</v>
      </c>
      <c r="G93" s="2500" t="s">
        <v>517</v>
      </c>
      <c r="H93" s="2500" t="s">
        <v>518</v>
      </c>
      <c r="I93" s="2501" t="s">
        <v>519</v>
      </c>
      <c r="J93" s="1751"/>
      <c r="K93" s="1751"/>
      <c r="L93" s="1751"/>
      <c r="M93" s="1751"/>
      <c r="N93" s="1751"/>
      <c r="O93" s="1751"/>
      <c r="P93" s="1752"/>
      <c r="Q93" s="2500" t="s">
        <v>266</v>
      </c>
      <c r="R93" s="620"/>
      <c r="S93" s="621"/>
      <c r="T93" s="632"/>
      <c r="U93" s="632"/>
      <c r="V93" s="621"/>
      <c r="W93" s="621"/>
      <c r="X93" s="621"/>
      <c r="Y93" s="621"/>
      <c r="Z93" s="621"/>
      <c r="AA93" s="621"/>
      <c r="AB93" s="621"/>
      <c r="AC93" s="621"/>
    </row>
    <row r="94" spans="2:29">
      <c r="B94" s="399"/>
      <c r="C94" s="2503"/>
      <c r="D94" s="2510"/>
      <c r="E94" s="2510"/>
      <c r="F94" s="2503"/>
      <c r="G94" s="2208"/>
      <c r="H94" s="2208"/>
      <c r="I94" s="654">
        <v>1</v>
      </c>
      <c r="J94" s="654">
        <v>2</v>
      </c>
      <c r="K94" s="654">
        <v>3</v>
      </c>
      <c r="L94" s="654">
        <v>4</v>
      </c>
      <c r="M94" s="654">
        <v>5</v>
      </c>
      <c r="N94" s="654">
        <v>6</v>
      </c>
      <c r="O94" s="654">
        <v>7</v>
      </c>
      <c r="P94" s="654">
        <v>8</v>
      </c>
      <c r="Q94" s="2208"/>
      <c r="R94" s="620"/>
      <c r="S94" s="621"/>
      <c r="T94" s="632"/>
      <c r="U94" s="632"/>
      <c r="V94" s="621"/>
      <c r="W94" s="621"/>
      <c r="X94" s="621"/>
      <c r="Y94" s="621"/>
      <c r="Z94" s="621"/>
      <c r="AA94" s="621"/>
      <c r="AB94" s="621"/>
      <c r="AC94" s="621"/>
    </row>
    <row r="95" spans="2:29">
      <c r="B95" s="399"/>
      <c r="C95" s="2497" t="str">
        <f>C11</f>
        <v>SISTEMA DE AGUA POTABLE</v>
      </c>
      <c r="D95" s="655">
        <f>D12</f>
        <v>0</v>
      </c>
      <c r="E95" s="655">
        <f>E12</f>
        <v>0</v>
      </c>
      <c r="F95" s="656" t="str">
        <f>IF(F12="","",F12)</f>
        <v/>
      </c>
      <c r="G95" s="2498"/>
      <c r="H95" s="2443"/>
      <c r="I95" s="134"/>
      <c r="J95" s="134"/>
      <c r="K95" s="134"/>
      <c r="L95" s="1340"/>
      <c r="M95" s="1340"/>
      <c r="N95" s="1340"/>
      <c r="O95" s="134"/>
      <c r="P95" s="134"/>
      <c r="Q95" s="657" t="str">
        <f>IF((IF(SUM(I95:P95)=G12,SUM(I95:P95),"Diferente a la meta"))=0,"",(IF(SUM(I95:P95)=G12,SUM(I95:P95),"Diferente a la meta")))</f>
        <v/>
      </c>
      <c r="R95" s="620"/>
      <c r="S95" s="621"/>
      <c r="T95" s="1341"/>
      <c r="U95" s="632"/>
      <c r="V95" s="621"/>
      <c r="W95" s="621"/>
      <c r="X95" s="621"/>
      <c r="Y95" s="621"/>
      <c r="Z95" s="621"/>
      <c r="AA95" s="621"/>
      <c r="AB95" s="621"/>
      <c r="AC95" s="621"/>
    </row>
    <row r="96" spans="2:29">
      <c r="B96" s="399"/>
      <c r="C96" s="2207"/>
      <c r="D96" s="655">
        <f t="shared" ref="D96:E114" si="48">D13</f>
        <v>0</v>
      </c>
      <c r="E96" s="655">
        <f>E13</f>
        <v>0</v>
      </c>
      <c r="F96" s="656" t="str">
        <f t="shared" ref="F96:F114" si="49">IF(F13="","",F13)</f>
        <v/>
      </c>
      <c r="G96" s="2495"/>
      <c r="H96" s="2495"/>
      <c r="I96" s="134"/>
      <c r="J96" s="134"/>
      <c r="K96" s="134"/>
      <c r="L96" s="134"/>
      <c r="M96" s="134"/>
      <c r="N96" s="134"/>
      <c r="O96" s="134"/>
      <c r="P96" s="134"/>
      <c r="Q96" s="657" t="str">
        <f t="shared" ref="Q96:Q114" si="50">IF((IF(SUM(I96:P96)=G13,SUM(I96:P96),"Diferente a la meta"))=0,"",(IF(SUM(I96:P96)=G13,SUM(I96:P96),"Diferente a la meta")))</f>
        <v/>
      </c>
      <c r="R96" s="620"/>
      <c r="S96" s="621"/>
      <c r="T96" s="1341"/>
      <c r="U96" s="632"/>
      <c r="V96" s="621"/>
      <c r="W96" s="621"/>
      <c r="X96" s="621"/>
      <c r="Y96" s="621"/>
      <c r="Z96" s="621"/>
      <c r="AA96" s="621"/>
      <c r="AB96" s="621"/>
      <c r="AC96" s="621"/>
    </row>
    <row r="97" spans="2:29">
      <c r="B97" s="399"/>
      <c r="C97" s="2207"/>
      <c r="D97" s="655">
        <f t="shared" si="48"/>
        <v>0</v>
      </c>
      <c r="E97" s="655">
        <f>E14</f>
        <v>0</v>
      </c>
      <c r="F97" s="656" t="str">
        <f t="shared" si="49"/>
        <v/>
      </c>
      <c r="G97" s="2495"/>
      <c r="H97" s="2495"/>
      <c r="I97" s="134"/>
      <c r="J97" s="134"/>
      <c r="K97" s="134"/>
      <c r="L97" s="134"/>
      <c r="M97" s="134"/>
      <c r="N97" s="134"/>
      <c r="O97" s="134"/>
      <c r="P97" s="134"/>
      <c r="Q97" s="657" t="str">
        <f t="shared" si="50"/>
        <v/>
      </c>
      <c r="R97" s="620"/>
      <c r="S97" s="621"/>
      <c r="T97" s="1342"/>
      <c r="U97" s="632"/>
      <c r="V97" s="621"/>
      <c r="W97" s="621"/>
      <c r="X97" s="621"/>
      <c r="Y97" s="621"/>
      <c r="Z97" s="621"/>
      <c r="AA97" s="621"/>
      <c r="AB97" s="621"/>
      <c r="AC97" s="621"/>
    </row>
    <row r="98" spans="2:29">
      <c r="B98" s="399"/>
      <c r="C98" s="2207"/>
      <c r="D98" s="655">
        <f t="shared" si="48"/>
        <v>0</v>
      </c>
      <c r="E98" s="655">
        <f t="shared" si="48"/>
        <v>0</v>
      </c>
      <c r="F98" s="656" t="str">
        <f t="shared" si="49"/>
        <v/>
      </c>
      <c r="G98" s="2495"/>
      <c r="H98" s="2495"/>
      <c r="I98" s="134"/>
      <c r="J98" s="134"/>
      <c r="K98" s="134"/>
      <c r="L98" s="134"/>
      <c r="M98" s="134"/>
      <c r="N98" s="134"/>
      <c r="O98" s="134"/>
      <c r="P98" s="134"/>
      <c r="Q98" s="657" t="str">
        <f t="shared" si="50"/>
        <v/>
      </c>
      <c r="R98" s="620"/>
      <c r="S98" s="621"/>
      <c r="T98" s="1343"/>
      <c r="U98" s="632"/>
      <c r="V98" s="621"/>
      <c r="W98" s="621"/>
      <c r="X98" s="621"/>
      <c r="Y98" s="621"/>
      <c r="Z98" s="621"/>
      <c r="AA98" s="621"/>
      <c r="AB98" s="621"/>
      <c r="AC98" s="621"/>
    </row>
    <row r="99" spans="2:29">
      <c r="B99" s="399"/>
      <c r="C99" s="2207"/>
      <c r="D99" s="655">
        <f t="shared" si="48"/>
        <v>0</v>
      </c>
      <c r="E99" s="655">
        <f t="shared" si="48"/>
        <v>0</v>
      </c>
      <c r="F99" s="656" t="str">
        <f t="shared" si="49"/>
        <v/>
      </c>
      <c r="G99" s="2495"/>
      <c r="H99" s="2495"/>
      <c r="I99" s="134"/>
      <c r="J99" s="134"/>
      <c r="K99" s="134"/>
      <c r="L99" s="134"/>
      <c r="M99" s="134"/>
      <c r="N99" s="134"/>
      <c r="O99" s="134"/>
      <c r="P99" s="134"/>
      <c r="Q99" s="657" t="str">
        <f t="shared" si="50"/>
        <v/>
      </c>
      <c r="R99" s="620"/>
      <c r="S99" s="621"/>
      <c r="T99" s="1342"/>
      <c r="U99" s="632"/>
      <c r="V99" s="621"/>
      <c r="W99" s="621"/>
      <c r="X99" s="621"/>
      <c r="Y99" s="621"/>
      <c r="Z99" s="621"/>
      <c r="AA99" s="621"/>
      <c r="AB99" s="621"/>
      <c r="AC99" s="621"/>
    </row>
    <row r="100" spans="2:29">
      <c r="B100" s="399"/>
      <c r="C100" s="2207"/>
      <c r="D100" s="655">
        <f t="shared" si="48"/>
        <v>0</v>
      </c>
      <c r="E100" s="655">
        <f t="shared" si="48"/>
        <v>0</v>
      </c>
      <c r="F100" s="656" t="str">
        <f t="shared" si="49"/>
        <v/>
      </c>
      <c r="G100" s="2495"/>
      <c r="H100" s="2495"/>
      <c r="I100" s="134"/>
      <c r="J100" s="134"/>
      <c r="K100" s="134"/>
      <c r="L100" s="134"/>
      <c r="M100" s="134"/>
      <c r="N100" s="134"/>
      <c r="O100" s="134"/>
      <c r="P100" s="134"/>
      <c r="Q100" s="657" t="str">
        <f t="shared" si="50"/>
        <v/>
      </c>
      <c r="R100" s="620"/>
      <c r="S100" s="621"/>
      <c r="T100" s="1342"/>
      <c r="U100" s="632"/>
      <c r="V100" s="621"/>
      <c r="W100" s="621"/>
      <c r="X100" s="621"/>
      <c r="Y100" s="621"/>
      <c r="Z100" s="621"/>
      <c r="AA100" s="621"/>
      <c r="AB100" s="621"/>
      <c r="AC100" s="621"/>
    </row>
    <row r="101" spans="2:29">
      <c r="B101" s="399"/>
      <c r="C101" s="2207"/>
      <c r="D101" s="655">
        <f t="shared" si="48"/>
        <v>0</v>
      </c>
      <c r="E101" s="655">
        <f t="shared" si="48"/>
        <v>0</v>
      </c>
      <c r="F101" s="656" t="str">
        <f t="shared" si="49"/>
        <v/>
      </c>
      <c r="G101" s="2495"/>
      <c r="H101" s="2495"/>
      <c r="I101" s="134"/>
      <c r="J101" s="134"/>
      <c r="K101" s="134"/>
      <c r="L101" s="134"/>
      <c r="M101" s="134"/>
      <c r="N101" s="134"/>
      <c r="O101" s="134"/>
      <c r="P101" s="134"/>
      <c r="Q101" s="657" t="str">
        <f t="shared" si="50"/>
        <v/>
      </c>
      <c r="R101" s="620"/>
      <c r="S101" s="621"/>
      <c r="T101" s="1341"/>
      <c r="U101" s="632"/>
      <c r="V101" s="621"/>
      <c r="W101" s="621"/>
      <c r="X101" s="621"/>
      <c r="Y101" s="621"/>
      <c r="Z101" s="621"/>
      <c r="AA101" s="621"/>
      <c r="AB101" s="621"/>
      <c r="AC101" s="621"/>
    </row>
    <row r="102" spans="2:29">
      <c r="B102" s="399"/>
      <c r="C102" s="2207"/>
      <c r="D102" s="655">
        <f t="shared" si="48"/>
        <v>0</v>
      </c>
      <c r="E102" s="655">
        <f t="shared" si="48"/>
        <v>0</v>
      </c>
      <c r="F102" s="656" t="str">
        <f t="shared" si="49"/>
        <v/>
      </c>
      <c r="G102" s="2495"/>
      <c r="H102" s="2495"/>
      <c r="I102" s="134"/>
      <c r="J102" s="134"/>
      <c r="K102" s="134"/>
      <c r="L102" s="134"/>
      <c r="M102" s="134"/>
      <c r="N102" s="134"/>
      <c r="O102" s="134"/>
      <c r="P102" s="134"/>
      <c r="Q102" s="657" t="str">
        <f t="shared" si="50"/>
        <v/>
      </c>
      <c r="R102" s="620"/>
      <c r="S102" s="621"/>
      <c r="T102" s="632"/>
      <c r="U102" s="632"/>
      <c r="V102" s="621"/>
      <c r="W102" s="621"/>
      <c r="X102" s="621"/>
      <c r="Y102" s="621"/>
      <c r="Z102" s="621"/>
      <c r="AA102" s="621"/>
      <c r="AB102" s="621"/>
      <c r="AC102" s="621"/>
    </row>
    <row r="103" spans="2:29">
      <c r="B103" s="399"/>
      <c r="C103" s="2207"/>
      <c r="D103" s="655">
        <f t="shared" si="48"/>
        <v>0</v>
      </c>
      <c r="E103" s="655">
        <f t="shared" si="48"/>
        <v>0</v>
      </c>
      <c r="F103" s="656" t="str">
        <f t="shared" si="49"/>
        <v/>
      </c>
      <c r="G103" s="2495"/>
      <c r="H103" s="2495"/>
      <c r="I103" s="134"/>
      <c r="J103" s="134"/>
      <c r="K103" s="134"/>
      <c r="L103" s="134"/>
      <c r="M103" s="134"/>
      <c r="N103" s="134"/>
      <c r="O103" s="134"/>
      <c r="P103" s="134"/>
      <c r="Q103" s="657" t="str">
        <f t="shared" si="50"/>
        <v/>
      </c>
      <c r="R103" s="620"/>
      <c r="S103" s="621"/>
      <c r="T103" s="632"/>
      <c r="U103" s="632"/>
      <c r="V103" s="621"/>
      <c r="W103" s="621"/>
      <c r="X103" s="621"/>
      <c r="Y103" s="621"/>
      <c r="Z103" s="621"/>
      <c r="AA103" s="621"/>
      <c r="AB103" s="621"/>
      <c r="AC103" s="621"/>
    </row>
    <row r="104" spans="2:29">
      <c r="B104" s="399"/>
      <c r="C104" s="2207"/>
      <c r="D104" s="655">
        <f t="shared" si="48"/>
        <v>0</v>
      </c>
      <c r="E104" s="655">
        <f t="shared" si="48"/>
        <v>0</v>
      </c>
      <c r="F104" s="656" t="str">
        <f t="shared" si="49"/>
        <v/>
      </c>
      <c r="G104" s="2495"/>
      <c r="H104" s="2495"/>
      <c r="I104" s="134"/>
      <c r="J104" s="134"/>
      <c r="K104" s="134"/>
      <c r="L104" s="134"/>
      <c r="M104" s="134"/>
      <c r="N104" s="134"/>
      <c r="O104" s="134"/>
      <c r="P104" s="134"/>
      <c r="Q104" s="657" t="str">
        <f t="shared" si="50"/>
        <v/>
      </c>
      <c r="R104" s="620"/>
      <c r="S104" s="621"/>
      <c r="T104" s="621"/>
      <c r="U104" s="621"/>
      <c r="V104" s="621"/>
      <c r="W104" s="621"/>
      <c r="X104" s="621"/>
      <c r="Y104" s="621"/>
      <c r="Z104" s="621"/>
      <c r="AA104" s="621"/>
      <c r="AB104" s="621"/>
      <c r="AC104" s="621"/>
    </row>
    <row r="105" spans="2:29">
      <c r="B105" s="399"/>
      <c r="C105" s="2207"/>
      <c r="D105" s="655">
        <f t="shared" si="48"/>
        <v>0</v>
      </c>
      <c r="E105" s="655">
        <f t="shared" si="48"/>
        <v>0</v>
      </c>
      <c r="F105" s="656" t="str">
        <f t="shared" si="49"/>
        <v/>
      </c>
      <c r="G105" s="2495"/>
      <c r="H105" s="2495"/>
      <c r="I105" s="134"/>
      <c r="J105" s="134"/>
      <c r="K105" s="134"/>
      <c r="L105" s="134"/>
      <c r="M105" s="134"/>
      <c r="N105" s="134"/>
      <c r="O105" s="134"/>
      <c r="P105" s="134"/>
      <c r="Q105" s="657" t="str">
        <f t="shared" si="50"/>
        <v/>
      </c>
      <c r="R105" s="620"/>
      <c r="S105" s="621"/>
      <c r="T105" s="621"/>
      <c r="U105" s="621"/>
      <c r="V105" s="621"/>
      <c r="W105" s="621"/>
      <c r="X105" s="621"/>
      <c r="Y105" s="621"/>
      <c r="Z105" s="621"/>
      <c r="AA105" s="621"/>
      <c r="AB105" s="621"/>
      <c r="AC105" s="621"/>
    </row>
    <row r="106" spans="2:29">
      <c r="B106" s="399"/>
      <c r="C106" s="2207"/>
      <c r="D106" s="655">
        <f t="shared" si="48"/>
        <v>0</v>
      </c>
      <c r="E106" s="655">
        <f t="shared" si="48"/>
        <v>0</v>
      </c>
      <c r="F106" s="656" t="str">
        <f t="shared" si="49"/>
        <v/>
      </c>
      <c r="G106" s="2495"/>
      <c r="H106" s="2495"/>
      <c r="I106" s="134"/>
      <c r="J106" s="134"/>
      <c r="K106" s="134"/>
      <c r="L106" s="134"/>
      <c r="M106" s="134"/>
      <c r="N106" s="134"/>
      <c r="O106" s="134"/>
      <c r="P106" s="134"/>
      <c r="Q106" s="657" t="str">
        <f t="shared" si="50"/>
        <v/>
      </c>
      <c r="R106" s="620"/>
      <c r="S106" s="621"/>
      <c r="T106" s="621"/>
      <c r="U106" s="621"/>
      <c r="V106" s="621"/>
      <c r="W106" s="621"/>
      <c r="X106" s="621"/>
      <c r="Y106" s="621"/>
      <c r="Z106" s="621"/>
      <c r="AA106" s="621"/>
      <c r="AB106" s="621"/>
      <c r="AC106" s="621"/>
    </row>
    <row r="107" spans="2:29">
      <c r="B107" s="399"/>
      <c r="C107" s="2207"/>
      <c r="D107" s="655">
        <f t="shared" si="48"/>
        <v>0</v>
      </c>
      <c r="E107" s="655">
        <f t="shared" si="48"/>
        <v>0</v>
      </c>
      <c r="F107" s="656" t="str">
        <f t="shared" si="49"/>
        <v/>
      </c>
      <c r="G107" s="2495"/>
      <c r="H107" s="2495"/>
      <c r="I107" s="134"/>
      <c r="J107" s="134"/>
      <c r="K107" s="134"/>
      <c r="L107" s="134"/>
      <c r="M107" s="134"/>
      <c r="N107" s="134"/>
      <c r="O107" s="134"/>
      <c r="P107" s="134"/>
      <c r="Q107" s="657" t="str">
        <f t="shared" si="50"/>
        <v/>
      </c>
      <c r="R107" s="620"/>
      <c r="S107" s="621"/>
      <c r="T107" s="621"/>
      <c r="U107" s="621"/>
      <c r="V107" s="621"/>
      <c r="W107" s="621"/>
      <c r="X107" s="621"/>
      <c r="Y107" s="621"/>
      <c r="Z107" s="621"/>
      <c r="AA107" s="621"/>
      <c r="AB107" s="621"/>
      <c r="AC107" s="621"/>
    </row>
    <row r="108" spans="2:29">
      <c r="B108" s="399"/>
      <c r="C108" s="2207"/>
      <c r="D108" s="655">
        <f t="shared" si="48"/>
        <v>0</v>
      </c>
      <c r="E108" s="655">
        <f t="shared" si="48"/>
        <v>0</v>
      </c>
      <c r="F108" s="656" t="str">
        <f t="shared" si="49"/>
        <v/>
      </c>
      <c r="G108" s="2495"/>
      <c r="H108" s="2495"/>
      <c r="I108" s="134"/>
      <c r="J108" s="134"/>
      <c r="K108" s="134"/>
      <c r="L108" s="134"/>
      <c r="M108" s="134"/>
      <c r="N108" s="134"/>
      <c r="O108" s="134"/>
      <c r="P108" s="134"/>
      <c r="Q108" s="657" t="str">
        <f t="shared" si="50"/>
        <v/>
      </c>
      <c r="R108" s="620"/>
      <c r="S108" s="621"/>
      <c r="T108" s="621"/>
      <c r="U108" s="621"/>
      <c r="V108" s="621"/>
      <c r="W108" s="621"/>
      <c r="X108" s="621"/>
      <c r="Y108" s="621"/>
      <c r="Z108" s="621"/>
      <c r="AA108" s="621"/>
      <c r="AB108" s="621"/>
      <c r="AC108" s="621"/>
    </row>
    <row r="109" spans="2:29">
      <c r="B109" s="399"/>
      <c r="C109" s="2207"/>
      <c r="D109" s="655">
        <f t="shared" si="48"/>
        <v>0</v>
      </c>
      <c r="E109" s="655">
        <f t="shared" si="48"/>
        <v>0</v>
      </c>
      <c r="F109" s="656" t="str">
        <f t="shared" si="49"/>
        <v/>
      </c>
      <c r="G109" s="2495"/>
      <c r="H109" s="2495"/>
      <c r="I109" s="134"/>
      <c r="J109" s="134"/>
      <c r="K109" s="134"/>
      <c r="L109" s="134"/>
      <c r="M109" s="134"/>
      <c r="N109" s="134"/>
      <c r="O109" s="134"/>
      <c r="P109" s="134"/>
      <c r="Q109" s="657" t="str">
        <f t="shared" si="50"/>
        <v/>
      </c>
      <c r="R109" s="620"/>
      <c r="S109" s="621"/>
      <c r="T109" s="621"/>
      <c r="U109" s="621"/>
      <c r="V109" s="621"/>
      <c r="W109" s="621"/>
      <c r="X109" s="621"/>
      <c r="Y109" s="621"/>
      <c r="Z109" s="621"/>
      <c r="AA109" s="621"/>
      <c r="AB109" s="621"/>
      <c r="AC109" s="621"/>
    </row>
    <row r="110" spans="2:29">
      <c r="B110" s="399"/>
      <c r="C110" s="2207"/>
      <c r="D110" s="655">
        <f t="shared" si="48"/>
        <v>0</v>
      </c>
      <c r="E110" s="655">
        <f t="shared" si="48"/>
        <v>0</v>
      </c>
      <c r="F110" s="656" t="str">
        <f t="shared" si="49"/>
        <v/>
      </c>
      <c r="G110" s="2495"/>
      <c r="H110" s="2495"/>
      <c r="I110" s="134"/>
      <c r="J110" s="134"/>
      <c r="K110" s="134"/>
      <c r="L110" s="134"/>
      <c r="M110" s="134"/>
      <c r="N110" s="134"/>
      <c r="O110" s="134"/>
      <c r="P110" s="134"/>
      <c r="Q110" s="657" t="str">
        <f t="shared" si="50"/>
        <v/>
      </c>
      <c r="R110" s="620"/>
      <c r="S110" s="621"/>
      <c r="T110" s="621"/>
      <c r="U110" s="621"/>
      <c r="V110" s="621"/>
      <c r="W110" s="621"/>
      <c r="X110" s="621"/>
      <c r="Y110" s="621"/>
      <c r="Z110" s="621"/>
      <c r="AA110" s="621"/>
      <c r="AB110" s="621"/>
      <c r="AC110" s="621"/>
    </row>
    <row r="111" spans="2:29">
      <c r="B111" s="399"/>
      <c r="C111" s="2207"/>
      <c r="D111" s="655">
        <f t="shared" si="48"/>
        <v>0</v>
      </c>
      <c r="E111" s="655">
        <f t="shared" si="48"/>
        <v>0</v>
      </c>
      <c r="F111" s="656" t="str">
        <f t="shared" si="49"/>
        <v/>
      </c>
      <c r="G111" s="2495"/>
      <c r="H111" s="2495"/>
      <c r="I111" s="134"/>
      <c r="J111" s="134"/>
      <c r="K111" s="134"/>
      <c r="L111" s="134"/>
      <c r="M111" s="134"/>
      <c r="N111" s="134"/>
      <c r="O111" s="134"/>
      <c r="P111" s="134"/>
      <c r="Q111" s="657" t="str">
        <f t="shared" si="50"/>
        <v/>
      </c>
      <c r="R111" s="620"/>
      <c r="S111" s="621"/>
      <c r="T111" s="621"/>
      <c r="U111" s="621"/>
      <c r="V111" s="621"/>
      <c r="W111" s="621"/>
      <c r="X111" s="621"/>
      <c r="Y111" s="621"/>
      <c r="Z111" s="621"/>
      <c r="AA111" s="621"/>
      <c r="AB111" s="621"/>
      <c r="AC111" s="621"/>
    </row>
    <row r="112" spans="2:29">
      <c r="B112" s="399"/>
      <c r="C112" s="2207"/>
      <c r="D112" s="655">
        <f t="shared" si="48"/>
        <v>0</v>
      </c>
      <c r="E112" s="655">
        <f t="shared" si="48"/>
        <v>0</v>
      </c>
      <c r="F112" s="656" t="str">
        <f t="shared" si="49"/>
        <v/>
      </c>
      <c r="G112" s="2495"/>
      <c r="H112" s="2495"/>
      <c r="I112" s="134"/>
      <c r="J112" s="134"/>
      <c r="K112" s="134"/>
      <c r="L112" s="134"/>
      <c r="M112" s="134"/>
      <c r="N112" s="134"/>
      <c r="O112" s="134"/>
      <c r="P112" s="134"/>
      <c r="Q112" s="657" t="str">
        <f t="shared" si="50"/>
        <v/>
      </c>
      <c r="R112" s="620"/>
      <c r="S112" s="621"/>
      <c r="T112" s="621"/>
      <c r="U112" s="621"/>
      <c r="V112" s="621"/>
      <c r="W112" s="621"/>
      <c r="X112" s="621"/>
      <c r="Y112" s="621"/>
      <c r="Z112" s="621"/>
      <c r="AA112" s="621"/>
      <c r="AB112" s="621"/>
      <c r="AC112" s="621"/>
    </row>
    <row r="113" spans="2:29">
      <c r="B113" s="399"/>
      <c r="C113" s="2207"/>
      <c r="D113" s="655">
        <f t="shared" si="48"/>
        <v>0</v>
      </c>
      <c r="E113" s="655">
        <f t="shared" si="48"/>
        <v>0</v>
      </c>
      <c r="F113" s="656" t="str">
        <f t="shared" si="49"/>
        <v/>
      </c>
      <c r="G113" s="2495"/>
      <c r="H113" s="2495"/>
      <c r="I113" s="134"/>
      <c r="J113" s="134"/>
      <c r="K113" s="134"/>
      <c r="L113" s="134"/>
      <c r="M113" s="134"/>
      <c r="N113" s="134"/>
      <c r="O113" s="134"/>
      <c r="P113" s="134"/>
      <c r="Q113" s="657" t="str">
        <f t="shared" si="50"/>
        <v/>
      </c>
      <c r="R113" s="620"/>
      <c r="S113" s="621"/>
      <c r="T113" s="621"/>
      <c r="U113" s="621"/>
      <c r="V113" s="621"/>
      <c r="W113" s="621"/>
      <c r="X113" s="621"/>
      <c r="Y113" s="621"/>
      <c r="Z113" s="621"/>
      <c r="AA113" s="621"/>
      <c r="AB113" s="621"/>
      <c r="AC113" s="621"/>
    </row>
    <row r="114" spans="2:29">
      <c r="B114" s="399"/>
      <c r="C114" s="2208"/>
      <c r="D114" s="655">
        <f t="shared" si="48"/>
        <v>0</v>
      </c>
      <c r="E114" s="655">
        <f t="shared" si="48"/>
        <v>0</v>
      </c>
      <c r="F114" s="656" t="str">
        <f t="shared" si="49"/>
        <v/>
      </c>
      <c r="G114" s="2496"/>
      <c r="H114" s="2496"/>
      <c r="I114" s="135"/>
      <c r="J114" s="135"/>
      <c r="K114" s="135"/>
      <c r="L114" s="135"/>
      <c r="M114" s="135"/>
      <c r="N114" s="135"/>
      <c r="O114" s="135"/>
      <c r="P114" s="135"/>
      <c r="Q114" s="657" t="str">
        <f t="shared" si="50"/>
        <v/>
      </c>
      <c r="R114" s="620"/>
      <c r="S114" s="621"/>
      <c r="T114" s="621"/>
      <c r="U114" s="621"/>
      <c r="V114" s="621"/>
      <c r="W114" s="621"/>
      <c r="X114" s="621"/>
      <c r="Y114" s="621"/>
      <c r="Z114" s="621"/>
      <c r="AA114" s="621"/>
      <c r="AB114" s="621"/>
      <c r="AC114" s="621"/>
    </row>
    <row r="115" spans="2:29">
      <c r="B115" s="399"/>
      <c r="C115" s="2497" t="str">
        <f>C34</f>
        <v>SISTEMA DE ALCANTARILLADO SANITARIO</v>
      </c>
      <c r="D115" s="658">
        <f t="shared" ref="D115:E115" si="51">D35</f>
        <v>0</v>
      </c>
      <c r="E115" s="658">
        <f t="shared" si="51"/>
        <v>0</v>
      </c>
      <c r="F115" s="659" t="str">
        <f t="shared" ref="F115:F124" si="52">IF(F35="","",F35)</f>
        <v/>
      </c>
      <c r="G115" s="2498"/>
      <c r="H115" s="2498"/>
      <c r="I115" s="136"/>
      <c r="J115" s="134"/>
      <c r="K115" s="134"/>
      <c r="L115" s="134"/>
      <c r="M115" s="134"/>
      <c r="N115" s="134"/>
      <c r="O115" s="134"/>
      <c r="P115" s="134"/>
      <c r="Q115" s="657" t="str">
        <f t="shared" ref="Q115:Q124" si="53">IF((IF(SUM(I115:P115)=G35,SUM(I115:P115),"Diferente a la meta"))=0,"",(IF(SUM(I115:P115)=G35,SUM(I115:P115),"Diferente a la meta")))</f>
        <v/>
      </c>
      <c r="R115" s="620"/>
      <c r="S115" s="621"/>
      <c r="T115" s="621"/>
      <c r="U115" s="621"/>
      <c r="V115" s="621"/>
      <c r="W115" s="621"/>
      <c r="X115" s="621"/>
      <c r="Y115" s="621"/>
      <c r="Z115" s="621"/>
      <c r="AA115" s="621"/>
      <c r="AB115" s="621"/>
      <c r="AC115" s="621"/>
    </row>
    <row r="116" spans="2:29">
      <c r="B116" s="399"/>
      <c r="C116" s="2207"/>
      <c r="D116" s="658">
        <f t="shared" ref="D116:E116" si="54">D36</f>
        <v>0</v>
      </c>
      <c r="E116" s="658">
        <f t="shared" si="54"/>
        <v>0</v>
      </c>
      <c r="F116" s="659" t="str">
        <f t="shared" si="52"/>
        <v/>
      </c>
      <c r="G116" s="2495"/>
      <c r="H116" s="2495"/>
      <c r="I116" s="136"/>
      <c r="J116" s="134"/>
      <c r="K116" s="134"/>
      <c r="L116" s="134"/>
      <c r="M116" s="134"/>
      <c r="N116" s="134"/>
      <c r="O116" s="134"/>
      <c r="P116" s="134"/>
      <c r="Q116" s="657" t="str">
        <f t="shared" si="53"/>
        <v/>
      </c>
      <c r="R116" s="620"/>
      <c r="S116" s="621"/>
      <c r="T116" s="621"/>
      <c r="U116" s="621"/>
      <c r="V116" s="621"/>
      <c r="W116" s="621"/>
      <c r="X116" s="621"/>
      <c r="Y116" s="621"/>
      <c r="Z116" s="621"/>
      <c r="AA116" s="621"/>
      <c r="AB116" s="621"/>
      <c r="AC116" s="621"/>
    </row>
    <row r="117" spans="2:29">
      <c r="B117" s="399"/>
      <c r="C117" s="2207"/>
      <c r="D117" s="658">
        <f t="shared" ref="D117:E117" si="55">D37</f>
        <v>0</v>
      </c>
      <c r="E117" s="658">
        <f t="shared" si="55"/>
        <v>0</v>
      </c>
      <c r="F117" s="659" t="str">
        <f t="shared" si="52"/>
        <v/>
      </c>
      <c r="G117" s="2495"/>
      <c r="H117" s="2495"/>
      <c r="I117" s="136"/>
      <c r="J117" s="134"/>
      <c r="K117" s="134"/>
      <c r="L117" s="134"/>
      <c r="M117" s="134"/>
      <c r="N117" s="134"/>
      <c r="O117" s="134"/>
      <c r="P117" s="134"/>
      <c r="Q117" s="657" t="str">
        <f t="shared" si="53"/>
        <v/>
      </c>
      <c r="R117" s="620"/>
      <c r="S117" s="621"/>
      <c r="T117" s="621"/>
      <c r="U117" s="621"/>
      <c r="V117" s="621"/>
      <c r="W117" s="621"/>
      <c r="X117" s="621"/>
      <c r="Y117" s="621"/>
      <c r="Z117" s="621"/>
      <c r="AA117" s="621"/>
      <c r="AB117" s="621"/>
      <c r="AC117" s="621"/>
    </row>
    <row r="118" spans="2:29">
      <c r="B118" s="399"/>
      <c r="C118" s="2207"/>
      <c r="D118" s="658">
        <f t="shared" ref="D118:E118" si="56">D38</f>
        <v>0</v>
      </c>
      <c r="E118" s="658">
        <f t="shared" si="56"/>
        <v>0</v>
      </c>
      <c r="F118" s="659" t="str">
        <f t="shared" si="52"/>
        <v/>
      </c>
      <c r="G118" s="2495"/>
      <c r="H118" s="2495"/>
      <c r="I118" s="136"/>
      <c r="J118" s="134"/>
      <c r="K118" s="134"/>
      <c r="L118" s="134"/>
      <c r="M118" s="134"/>
      <c r="N118" s="134"/>
      <c r="O118" s="134"/>
      <c r="P118" s="134"/>
      <c r="Q118" s="657" t="str">
        <f t="shared" si="53"/>
        <v/>
      </c>
      <c r="R118" s="620"/>
      <c r="S118" s="621"/>
      <c r="T118" s="621"/>
      <c r="U118" s="621"/>
      <c r="V118" s="621"/>
      <c r="W118" s="621"/>
      <c r="X118" s="621"/>
      <c r="Y118" s="621"/>
      <c r="Z118" s="621"/>
      <c r="AA118" s="621"/>
      <c r="AB118" s="621"/>
      <c r="AC118" s="621"/>
    </row>
    <row r="119" spans="2:29">
      <c r="B119" s="399"/>
      <c r="C119" s="2207"/>
      <c r="D119" s="658">
        <f t="shared" ref="D119:E119" si="57">D39</f>
        <v>0</v>
      </c>
      <c r="E119" s="658">
        <f t="shared" si="57"/>
        <v>0</v>
      </c>
      <c r="F119" s="659" t="str">
        <f t="shared" si="52"/>
        <v/>
      </c>
      <c r="G119" s="2495"/>
      <c r="H119" s="2495"/>
      <c r="I119" s="125"/>
      <c r="J119" s="125"/>
      <c r="K119" s="125"/>
      <c r="L119" s="125"/>
      <c r="M119" s="125"/>
      <c r="N119" s="125"/>
      <c r="O119" s="125"/>
      <c r="P119" s="125"/>
      <c r="Q119" s="657" t="str">
        <f t="shared" si="53"/>
        <v/>
      </c>
      <c r="R119" s="620"/>
      <c r="S119" s="621"/>
      <c r="T119" s="621"/>
      <c r="U119" s="621"/>
      <c r="V119" s="621"/>
      <c r="W119" s="621"/>
      <c r="X119" s="621"/>
      <c r="Y119" s="621"/>
      <c r="Z119" s="621"/>
      <c r="AA119" s="621"/>
      <c r="AB119" s="621"/>
      <c r="AC119" s="621"/>
    </row>
    <row r="120" spans="2:29">
      <c r="B120" s="399"/>
      <c r="C120" s="2207"/>
      <c r="D120" s="658">
        <f t="shared" ref="D120:E120" si="58">D40</f>
        <v>0</v>
      </c>
      <c r="E120" s="658">
        <f t="shared" si="58"/>
        <v>0</v>
      </c>
      <c r="F120" s="659" t="str">
        <f t="shared" si="52"/>
        <v/>
      </c>
      <c r="G120" s="2495"/>
      <c r="H120" s="2495"/>
      <c r="I120" s="125"/>
      <c r="J120" s="125"/>
      <c r="K120" s="125"/>
      <c r="L120" s="125"/>
      <c r="M120" s="125"/>
      <c r="N120" s="125"/>
      <c r="O120" s="125"/>
      <c r="P120" s="125"/>
      <c r="Q120" s="657" t="str">
        <f t="shared" si="53"/>
        <v/>
      </c>
      <c r="R120" s="620"/>
      <c r="S120" s="621"/>
      <c r="T120" s="621"/>
      <c r="U120" s="621"/>
      <c r="V120" s="621"/>
      <c r="W120" s="621"/>
      <c r="X120" s="621"/>
      <c r="Y120" s="621"/>
      <c r="Z120" s="621"/>
      <c r="AA120" s="621"/>
      <c r="AB120" s="621"/>
      <c r="AC120" s="621"/>
    </row>
    <row r="121" spans="2:29">
      <c r="B121" s="399"/>
      <c r="C121" s="2207"/>
      <c r="D121" s="658">
        <f t="shared" ref="D121:E121" si="59">D41</f>
        <v>0</v>
      </c>
      <c r="E121" s="658">
        <f t="shared" si="59"/>
        <v>0</v>
      </c>
      <c r="F121" s="659" t="str">
        <f t="shared" si="52"/>
        <v/>
      </c>
      <c r="G121" s="2495"/>
      <c r="H121" s="2495"/>
      <c r="I121" s="125"/>
      <c r="J121" s="125"/>
      <c r="K121" s="125"/>
      <c r="L121" s="125"/>
      <c r="M121" s="125"/>
      <c r="N121" s="125"/>
      <c r="O121" s="125"/>
      <c r="P121" s="125"/>
      <c r="Q121" s="657" t="str">
        <f t="shared" si="53"/>
        <v/>
      </c>
      <c r="R121" s="620"/>
      <c r="S121" s="621"/>
      <c r="T121" s="621"/>
      <c r="U121" s="621"/>
      <c r="V121" s="621"/>
      <c r="W121" s="621"/>
      <c r="X121" s="621"/>
      <c r="Y121" s="621"/>
      <c r="Z121" s="621"/>
      <c r="AA121" s="621"/>
      <c r="AB121" s="621"/>
      <c r="AC121" s="621"/>
    </row>
    <row r="122" spans="2:29">
      <c r="B122" s="399"/>
      <c r="C122" s="2207"/>
      <c r="D122" s="658">
        <f t="shared" ref="D122:E122" si="60">D42</f>
        <v>0</v>
      </c>
      <c r="E122" s="658">
        <f t="shared" si="60"/>
        <v>0</v>
      </c>
      <c r="F122" s="659" t="str">
        <f t="shared" si="52"/>
        <v/>
      </c>
      <c r="G122" s="2495"/>
      <c r="H122" s="2495"/>
      <c r="I122" s="136"/>
      <c r="J122" s="134"/>
      <c r="K122" s="134"/>
      <c r="L122" s="134"/>
      <c r="M122" s="134"/>
      <c r="N122" s="134"/>
      <c r="O122" s="134"/>
      <c r="P122" s="134"/>
      <c r="Q122" s="657" t="str">
        <f t="shared" si="53"/>
        <v/>
      </c>
      <c r="R122" s="620"/>
      <c r="S122" s="621"/>
      <c r="T122" s="621"/>
      <c r="U122" s="621"/>
      <c r="V122" s="621"/>
      <c r="W122" s="621"/>
      <c r="X122" s="621"/>
      <c r="Y122" s="621"/>
      <c r="Z122" s="621"/>
      <c r="AA122" s="621"/>
      <c r="AB122" s="621"/>
      <c r="AC122" s="621"/>
    </row>
    <row r="123" spans="2:29">
      <c r="B123" s="399"/>
      <c r="C123" s="2207"/>
      <c r="D123" s="658">
        <f t="shared" ref="D123:E123" si="61">D43</f>
        <v>0</v>
      </c>
      <c r="E123" s="658">
        <f t="shared" si="61"/>
        <v>0</v>
      </c>
      <c r="F123" s="659" t="str">
        <f t="shared" si="52"/>
        <v/>
      </c>
      <c r="G123" s="2495"/>
      <c r="H123" s="2495"/>
      <c r="I123" s="136"/>
      <c r="J123" s="134"/>
      <c r="K123" s="134"/>
      <c r="L123" s="134"/>
      <c r="M123" s="134"/>
      <c r="N123" s="134"/>
      <c r="O123" s="134"/>
      <c r="P123" s="134"/>
      <c r="Q123" s="657" t="str">
        <f t="shared" si="53"/>
        <v/>
      </c>
      <c r="R123" s="620"/>
      <c r="S123" s="621"/>
      <c r="T123" s="621"/>
      <c r="U123" s="621"/>
      <c r="V123" s="621"/>
      <c r="W123" s="621"/>
      <c r="X123" s="621"/>
      <c r="Y123" s="621"/>
      <c r="Z123" s="621"/>
      <c r="AA123" s="621"/>
      <c r="AB123" s="621"/>
      <c r="AC123" s="621"/>
    </row>
    <row r="124" spans="2:29">
      <c r="B124" s="399"/>
      <c r="C124" s="2208"/>
      <c r="D124" s="658">
        <f t="shared" ref="D124:E124" si="62">D44</f>
        <v>0</v>
      </c>
      <c r="E124" s="658">
        <f t="shared" si="62"/>
        <v>0</v>
      </c>
      <c r="F124" s="659" t="str">
        <f t="shared" si="52"/>
        <v/>
      </c>
      <c r="G124" s="2496"/>
      <c r="H124" s="2496"/>
      <c r="I124" s="136"/>
      <c r="J124" s="134"/>
      <c r="K124" s="134"/>
      <c r="L124" s="134"/>
      <c r="M124" s="134"/>
      <c r="N124" s="134"/>
      <c r="O124" s="134"/>
      <c r="P124" s="134"/>
      <c r="Q124" s="657" t="str">
        <f t="shared" si="53"/>
        <v/>
      </c>
      <c r="R124" s="620"/>
      <c r="S124" s="621"/>
      <c r="T124" s="621"/>
      <c r="U124" s="621"/>
      <c r="V124" s="621"/>
      <c r="W124" s="621"/>
      <c r="X124" s="621"/>
      <c r="Y124" s="621"/>
      <c r="Z124" s="621"/>
      <c r="AA124" s="621"/>
      <c r="AB124" s="621"/>
      <c r="AC124" s="621"/>
    </row>
    <row r="125" spans="2:29">
      <c r="B125" s="399"/>
      <c r="C125" s="2497" t="str">
        <f>C45</f>
        <v>SISTEMA DE TRATAMIENTO DE AGUAS RESIDUALES</v>
      </c>
      <c r="D125" s="660">
        <f t="shared" ref="D125:E134" si="63">D46</f>
        <v>0</v>
      </c>
      <c r="E125" s="660">
        <f t="shared" si="63"/>
        <v>0</v>
      </c>
      <c r="F125" s="659" t="str">
        <f t="shared" ref="F125:F134" si="64">IF(F46="","",F46)</f>
        <v/>
      </c>
      <c r="G125" s="2498"/>
      <c r="H125" s="2498"/>
      <c r="I125" s="134"/>
      <c r="J125" s="134"/>
      <c r="K125" s="134"/>
      <c r="L125" s="134"/>
      <c r="M125" s="134"/>
      <c r="N125" s="134"/>
      <c r="O125" s="134"/>
      <c r="P125" s="134"/>
      <c r="Q125" s="657" t="str">
        <f t="shared" ref="Q125:Q134" si="65">IF((IF(SUM(I125:P125)=G46,SUM(I125:P125),"Diferente a la meta"))=0,"",(IF(SUM(I125:P125)=G46,SUM(I125:P125),"Diferente a la meta")))</f>
        <v/>
      </c>
      <c r="R125" s="620"/>
      <c r="S125" s="621"/>
      <c r="T125" s="621"/>
      <c r="U125" s="621"/>
      <c r="V125" s="621"/>
      <c r="W125" s="621"/>
      <c r="X125" s="621"/>
      <c r="Y125" s="621"/>
      <c r="Z125" s="621"/>
      <c r="AA125" s="621"/>
      <c r="AB125" s="621"/>
      <c r="AC125" s="621"/>
    </row>
    <row r="126" spans="2:29">
      <c r="B126" s="399"/>
      <c r="C126" s="2207"/>
      <c r="D126" s="660">
        <f t="shared" si="63"/>
        <v>0</v>
      </c>
      <c r="E126" s="660">
        <f t="shared" si="63"/>
        <v>0</v>
      </c>
      <c r="F126" s="659" t="str">
        <f t="shared" si="64"/>
        <v/>
      </c>
      <c r="G126" s="2495"/>
      <c r="H126" s="2495"/>
      <c r="I126" s="134"/>
      <c r="J126" s="134"/>
      <c r="K126" s="134"/>
      <c r="L126" s="134"/>
      <c r="M126" s="134"/>
      <c r="N126" s="134"/>
      <c r="O126" s="134"/>
      <c r="P126" s="134"/>
      <c r="Q126" s="657" t="str">
        <f t="shared" si="65"/>
        <v/>
      </c>
      <c r="R126" s="620"/>
      <c r="S126" s="621"/>
      <c r="T126" s="621"/>
      <c r="U126" s="621"/>
      <c r="V126" s="621"/>
      <c r="W126" s="621"/>
      <c r="X126" s="621"/>
      <c r="Y126" s="621"/>
      <c r="Z126" s="621"/>
      <c r="AA126" s="621"/>
      <c r="AB126" s="621"/>
      <c r="AC126" s="621"/>
    </row>
    <row r="127" spans="2:29">
      <c r="B127" s="399"/>
      <c r="C127" s="2207"/>
      <c r="D127" s="660">
        <f t="shared" si="63"/>
        <v>0</v>
      </c>
      <c r="E127" s="660">
        <f t="shared" si="63"/>
        <v>0</v>
      </c>
      <c r="F127" s="659" t="str">
        <f t="shared" si="64"/>
        <v/>
      </c>
      <c r="G127" s="2495"/>
      <c r="H127" s="2495"/>
      <c r="I127" s="125"/>
      <c r="J127" s="125"/>
      <c r="K127" s="125"/>
      <c r="L127" s="125"/>
      <c r="M127" s="125"/>
      <c r="N127" s="125"/>
      <c r="O127" s="125"/>
      <c r="P127" s="125"/>
      <c r="Q127" s="657" t="str">
        <f t="shared" si="65"/>
        <v/>
      </c>
      <c r="R127" s="620"/>
      <c r="S127" s="621"/>
      <c r="T127" s="621"/>
      <c r="U127" s="621"/>
      <c r="V127" s="621"/>
      <c r="W127" s="621"/>
      <c r="X127" s="621"/>
      <c r="Y127" s="621"/>
      <c r="Z127" s="621"/>
      <c r="AA127" s="621"/>
      <c r="AB127" s="621"/>
      <c r="AC127" s="621"/>
    </row>
    <row r="128" spans="2:29">
      <c r="B128" s="399"/>
      <c r="C128" s="2207"/>
      <c r="D128" s="660">
        <f t="shared" si="63"/>
        <v>0</v>
      </c>
      <c r="E128" s="660">
        <f t="shared" si="63"/>
        <v>0</v>
      </c>
      <c r="F128" s="659" t="str">
        <f t="shared" si="64"/>
        <v/>
      </c>
      <c r="G128" s="2495"/>
      <c r="H128" s="2495"/>
      <c r="I128" s="125"/>
      <c r="J128" s="125"/>
      <c r="K128" s="125"/>
      <c r="L128" s="125"/>
      <c r="M128" s="125"/>
      <c r="N128" s="125"/>
      <c r="O128" s="125"/>
      <c r="P128" s="125"/>
      <c r="Q128" s="657" t="str">
        <f t="shared" si="65"/>
        <v/>
      </c>
      <c r="R128" s="620"/>
      <c r="S128" s="621"/>
      <c r="T128" s="621"/>
      <c r="U128" s="621"/>
      <c r="V128" s="621"/>
      <c r="W128" s="621"/>
      <c r="X128" s="621"/>
      <c r="Y128" s="621"/>
      <c r="Z128" s="621"/>
      <c r="AA128" s="621"/>
      <c r="AB128" s="621"/>
      <c r="AC128" s="621"/>
    </row>
    <row r="129" spans="2:29">
      <c r="B129" s="399"/>
      <c r="C129" s="2207"/>
      <c r="D129" s="660">
        <f t="shared" si="63"/>
        <v>0</v>
      </c>
      <c r="E129" s="660">
        <f t="shared" si="63"/>
        <v>0</v>
      </c>
      <c r="F129" s="659" t="str">
        <f t="shared" si="64"/>
        <v/>
      </c>
      <c r="G129" s="2495"/>
      <c r="H129" s="2495"/>
      <c r="I129" s="125"/>
      <c r="J129" s="125"/>
      <c r="K129" s="125"/>
      <c r="L129" s="125"/>
      <c r="M129" s="125"/>
      <c r="N129" s="125"/>
      <c r="O129" s="125"/>
      <c r="P129" s="125"/>
      <c r="Q129" s="657" t="str">
        <f t="shared" si="65"/>
        <v/>
      </c>
      <c r="R129" s="620"/>
      <c r="S129" s="621"/>
      <c r="T129" s="621"/>
      <c r="U129" s="621"/>
      <c r="V129" s="621"/>
      <c r="W129" s="621"/>
      <c r="X129" s="621"/>
      <c r="Y129" s="621"/>
      <c r="Z129" s="621"/>
      <c r="AA129" s="621"/>
      <c r="AB129" s="621"/>
      <c r="AC129" s="621"/>
    </row>
    <row r="130" spans="2:29">
      <c r="B130" s="399"/>
      <c r="C130" s="2207"/>
      <c r="D130" s="660">
        <f t="shared" si="63"/>
        <v>0</v>
      </c>
      <c r="E130" s="660">
        <f t="shared" si="63"/>
        <v>0</v>
      </c>
      <c r="F130" s="659" t="str">
        <f t="shared" si="64"/>
        <v/>
      </c>
      <c r="G130" s="2495"/>
      <c r="H130" s="2495"/>
      <c r="I130" s="125"/>
      <c r="J130" s="125"/>
      <c r="K130" s="125"/>
      <c r="L130" s="125"/>
      <c r="M130" s="125"/>
      <c r="N130" s="125"/>
      <c r="O130" s="125"/>
      <c r="P130" s="125"/>
      <c r="Q130" s="657" t="str">
        <f t="shared" si="65"/>
        <v/>
      </c>
      <c r="R130" s="620"/>
      <c r="S130" s="621"/>
      <c r="T130" s="621"/>
      <c r="U130" s="621"/>
      <c r="V130" s="621"/>
      <c r="W130" s="621"/>
      <c r="X130" s="621"/>
      <c r="Y130" s="621"/>
      <c r="Z130" s="621"/>
      <c r="AA130" s="621"/>
      <c r="AB130" s="621"/>
      <c r="AC130" s="621"/>
    </row>
    <row r="131" spans="2:29">
      <c r="B131" s="399"/>
      <c r="C131" s="2207"/>
      <c r="D131" s="660">
        <f t="shared" si="63"/>
        <v>0</v>
      </c>
      <c r="E131" s="660">
        <f t="shared" si="63"/>
        <v>0</v>
      </c>
      <c r="F131" s="659" t="str">
        <f t="shared" si="64"/>
        <v/>
      </c>
      <c r="G131" s="2495"/>
      <c r="H131" s="2495"/>
      <c r="I131" s="125"/>
      <c r="J131" s="125"/>
      <c r="K131" s="125"/>
      <c r="L131" s="125"/>
      <c r="M131" s="125"/>
      <c r="N131" s="125"/>
      <c r="O131" s="125"/>
      <c r="P131" s="125"/>
      <c r="Q131" s="657" t="str">
        <f t="shared" si="65"/>
        <v/>
      </c>
      <c r="R131" s="620"/>
      <c r="S131" s="621"/>
      <c r="T131" s="621"/>
      <c r="U131" s="621"/>
      <c r="V131" s="621"/>
      <c r="W131" s="621"/>
      <c r="X131" s="621"/>
      <c r="Y131" s="621"/>
      <c r="Z131" s="621"/>
      <c r="AA131" s="621"/>
      <c r="AB131" s="621"/>
      <c r="AC131" s="621"/>
    </row>
    <row r="132" spans="2:29">
      <c r="B132" s="399"/>
      <c r="C132" s="2207"/>
      <c r="D132" s="660">
        <f t="shared" si="63"/>
        <v>0</v>
      </c>
      <c r="E132" s="660">
        <f t="shared" si="63"/>
        <v>0</v>
      </c>
      <c r="F132" s="659" t="str">
        <f t="shared" si="64"/>
        <v/>
      </c>
      <c r="G132" s="2495"/>
      <c r="H132" s="2495"/>
      <c r="I132" s="134"/>
      <c r="J132" s="134"/>
      <c r="K132" s="134"/>
      <c r="L132" s="134"/>
      <c r="M132" s="134"/>
      <c r="N132" s="134"/>
      <c r="O132" s="134"/>
      <c r="P132" s="134"/>
      <c r="Q132" s="657" t="str">
        <f t="shared" si="65"/>
        <v/>
      </c>
      <c r="R132" s="620"/>
      <c r="S132" s="621"/>
      <c r="T132" s="621"/>
      <c r="U132" s="621"/>
      <c r="V132" s="621"/>
      <c r="W132" s="621"/>
      <c r="X132" s="621"/>
      <c r="Y132" s="621"/>
      <c r="Z132" s="621"/>
      <c r="AA132" s="621"/>
      <c r="AB132" s="621"/>
      <c r="AC132" s="621"/>
    </row>
    <row r="133" spans="2:29">
      <c r="B133" s="399"/>
      <c r="C133" s="2207"/>
      <c r="D133" s="660">
        <f t="shared" si="63"/>
        <v>0</v>
      </c>
      <c r="E133" s="660">
        <f t="shared" si="63"/>
        <v>0</v>
      </c>
      <c r="F133" s="659" t="str">
        <f t="shared" si="64"/>
        <v/>
      </c>
      <c r="G133" s="2495"/>
      <c r="H133" s="2495"/>
      <c r="I133" s="134"/>
      <c r="J133" s="134"/>
      <c r="K133" s="134"/>
      <c r="L133" s="134"/>
      <c r="M133" s="134"/>
      <c r="N133" s="134"/>
      <c r="O133" s="134"/>
      <c r="P133" s="134"/>
      <c r="Q133" s="657" t="str">
        <f t="shared" si="65"/>
        <v/>
      </c>
      <c r="R133" s="620"/>
      <c r="S133" s="621"/>
      <c r="T133" s="621"/>
      <c r="U133" s="621"/>
      <c r="V133" s="621"/>
      <c r="W133" s="621"/>
      <c r="X133" s="621"/>
      <c r="Y133" s="621"/>
      <c r="Z133" s="621"/>
      <c r="AA133" s="621"/>
      <c r="AB133" s="621"/>
      <c r="AC133" s="621"/>
    </row>
    <row r="134" spans="2:29">
      <c r="B134" s="399"/>
      <c r="C134" s="2208"/>
      <c r="D134" s="660">
        <f t="shared" si="63"/>
        <v>0</v>
      </c>
      <c r="E134" s="660">
        <f t="shared" si="63"/>
        <v>0</v>
      </c>
      <c r="F134" s="659" t="str">
        <f t="shared" si="64"/>
        <v/>
      </c>
      <c r="G134" s="2496"/>
      <c r="H134" s="2496"/>
      <c r="I134" s="134"/>
      <c r="J134" s="134"/>
      <c r="K134" s="134"/>
      <c r="L134" s="134"/>
      <c r="M134" s="134"/>
      <c r="N134" s="134"/>
      <c r="O134" s="134"/>
      <c r="P134" s="134"/>
      <c r="Q134" s="657" t="str">
        <f t="shared" si="65"/>
        <v/>
      </c>
      <c r="R134" s="620"/>
      <c r="S134" s="621"/>
      <c r="T134" s="621"/>
      <c r="U134" s="621"/>
      <c r="V134" s="621"/>
      <c r="W134" s="621"/>
      <c r="X134" s="621"/>
      <c r="Y134" s="621"/>
      <c r="Z134" s="621"/>
      <c r="AA134" s="621"/>
      <c r="AB134" s="621"/>
      <c r="AC134" s="621"/>
    </row>
    <row r="135" spans="2:29">
      <c r="B135" s="399"/>
      <c r="C135" s="2497" t="str">
        <f>C56</f>
        <v>SISTEMA DE SANEAMIENTO BÁSICO (UBS)</v>
      </c>
      <c r="D135" s="660">
        <f>D57</f>
        <v>0</v>
      </c>
      <c r="E135" s="660">
        <f>E57</f>
        <v>0</v>
      </c>
      <c r="F135" s="659" t="str">
        <f>IF(F57="","",F57)</f>
        <v/>
      </c>
      <c r="G135" s="2493"/>
      <c r="H135" s="2493"/>
      <c r="I135" s="134"/>
      <c r="J135" s="134"/>
      <c r="K135" s="134"/>
      <c r="L135" s="134"/>
      <c r="M135" s="134"/>
      <c r="N135" s="134"/>
      <c r="O135" s="134"/>
      <c r="P135" s="134"/>
      <c r="Q135" s="657" t="str">
        <f>IF((IF(SUM(I135:P135)=G57,SUM(I135:P135),"Diferente a la meta"))=0,"",(IF(SUM(I135:P135)=G57,SUM(I135:P135),"Diferente a la meta")))</f>
        <v/>
      </c>
      <c r="R135" s="620"/>
      <c r="S135" s="621"/>
      <c r="T135" s="621"/>
      <c r="U135" s="621"/>
      <c r="V135" s="621"/>
      <c r="W135" s="621"/>
      <c r="X135" s="621"/>
      <c r="Y135" s="621"/>
      <c r="Z135" s="621"/>
      <c r="AA135" s="621"/>
      <c r="AB135" s="621"/>
      <c r="AC135" s="621"/>
    </row>
    <row r="136" spans="2:29">
      <c r="B136" s="399"/>
      <c r="C136" s="2499"/>
      <c r="D136" s="660">
        <f t="shared" ref="D136:E137" si="66">D58</f>
        <v>0</v>
      </c>
      <c r="E136" s="660">
        <f t="shared" si="66"/>
        <v>0</v>
      </c>
      <c r="F136" s="659" t="str">
        <f t="shared" ref="F136:F143" si="67">IF(F58="","",F58)</f>
        <v/>
      </c>
      <c r="G136" s="2494"/>
      <c r="H136" s="2494"/>
      <c r="I136" s="134"/>
      <c r="J136" s="134"/>
      <c r="K136" s="134"/>
      <c r="L136" s="134"/>
      <c r="M136" s="134"/>
      <c r="N136" s="134"/>
      <c r="O136" s="134"/>
      <c r="P136" s="134"/>
      <c r="Q136" s="657" t="str">
        <f t="shared" ref="Q136:Q142" si="68">IF((IF(SUM(I136:P136)=G58,SUM(I136:P136),"Diferente a la meta"))=0,"",(IF(SUM(I136:P136)=G58,SUM(I136:P136),"Diferente a la meta")))</f>
        <v/>
      </c>
      <c r="R136" s="620"/>
      <c r="S136" s="621"/>
      <c r="T136" s="621"/>
      <c r="U136" s="621"/>
      <c r="V136" s="621"/>
      <c r="W136" s="621"/>
      <c r="X136" s="621"/>
      <c r="Y136" s="621"/>
      <c r="Z136" s="621"/>
      <c r="AA136" s="621"/>
      <c r="AB136" s="621"/>
      <c r="AC136" s="621"/>
    </row>
    <row r="137" spans="2:29">
      <c r="B137" s="399"/>
      <c r="C137" s="2207"/>
      <c r="D137" s="660">
        <f t="shared" si="66"/>
        <v>0</v>
      </c>
      <c r="E137" s="660">
        <f t="shared" si="66"/>
        <v>0</v>
      </c>
      <c r="F137" s="659" t="str">
        <f t="shared" si="67"/>
        <v/>
      </c>
      <c r="G137" s="2495"/>
      <c r="H137" s="2495"/>
      <c r="I137" s="134"/>
      <c r="J137" s="134"/>
      <c r="K137" s="134"/>
      <c r="L137" s="134"/>
      <c r="M137" s="134"/>
      <c r="N137" s="134"/>
      <c r="O137" s="134"/>
      <c r="P137" s="134"/>
      <c r="Q137" s="657" t="str">
        <f t="shared" si="68"/>
        <v/>
      </c>
      <c r="R137" s="620"/>
      <c r="S137" s="621"/>
      <c r="T137" s="621"/>
      <c r="U137" s="621"/>
      <c r="V137" s="621"/>
      <c r="W137" s="621"/>
      <c r="X137" s="621"/>
      <c r="Y137" s="621"/>
      <c r="Z137" s="621"/>
      <c r="AA137" s="621"/>
      <c r="AB137" s="621"/>
      <c r="AC137" s="621"/>
    </row>
    <row r="138" spans="2:29">
      <c r="B138" s="399"/>
      <c r="C138" s="2207"/>
      <c r="D138" s="660"/>
      <c r="E138" s="660"/>
      <c r="F138" s="659" t="str">
        <f t="shared" si="67"/>
        <v/>
      </c>
      <c r="G138" s="2496"/>
      <c r="H138" s="2496"/>
      <c r="I138" s="134"/>
      <c r="J138" s="134"/>
      <c r="K138" s="134"/>
      <c r="L138" s="134"/>
      <c r="M138" s="134"/>
      <c r="N138" s="134"/>
      <c r="O138" s="134"/>
      <c r="P138" s="134"/>
      <c r="Q138" s="657" t="str">
        <f t="shared" si="68"/>
        <v/>
      </c>
      <c r="R138" s="620"/>
      <c r="S138" s="621"/>
      <c r="T138" s="621"/>
      <c r="U138" s="621"/>
      <c r="V138" s="621"/>
      <c r="W138" s="621"/>
      <c r="X138" s="621"/>
      <c r="Y138" s="621"/>
      <c r="Z138" s="621"/>
      <c r="AA138" s="621"/>
      <c r="AB138" s="621"/>
      <c r="AC138" s="621"/>
    </row>
    <row r="139" spans="2:29">
      <c r="B139" s="399"/>
      <c r="C139" s="2454" t="str">
        <f>C60</f>
        <v>INTANGIBLES</v>
      </c>
      <c r="D139" s="661" t="str">
        <f t="shared" ref="D139:E143" si="69">IF(D61="","",D61)</f>
        <v/>
      </c>
      <c r="E139" s="661" t="str">
        <f t="shared" si="69"/>
        <v/>
      </c>
      <c r="F139" s="659" t="str">
        <f t="shared" si="67"/>
        <v/>
      </c>
      <c r="G139" s="2443"/>
      <c r="H139" s="2443"/>
      <c r="I139" s="137"/>
      <c r="J139" s="137"/>
      <c r="K139" s="137"/>
      <c r="L139" s="137"/>
      <c r="M139" s="137"/>
      <c r="N139" s="137"/>
      <c r="O139" s="137"/>
      <c r="P139" s="137"/>
      <c r="Q139" s="657" t="str">
        <f t="shared" si="68"/>
        <v/>
      </c>
      <c r="R139" s="620"/>
      <c r="S139" s="621"/>
      <c r="T139" s="621"/>
      <c r="U139" s="621"/>
      <c r="V139" s="621"/>
      <c r="W139" s="621"/>
      <c r="X139" s="621"/>
      <c r="Y139" s="621"/>
      <c r="Z139" s="621"/>
      <c r="AA139" s="621"/>
      <c r="AB139" s="621"/>
      <c r="AC139" s="621"/>
    </row>
    <row r="140" spans="2:29">
      <c r="B140" s="399"/>
      <c r="C140" s="2455"/>
      <c r="D140" s="661" t="str">
        <f t="shared" si="69"/>
        <v/>
      </c>
      <c r="E140" s="661" t="str">
        <f t="shared" si="69"/>
        <v/>
      </c>
      <c r="F140" s="659" t="str">
        <f t="shared" si="67"/>
        <v/>
      </c>
      <c r="G140" s="2444"/>
      <c r="H140" s="2444"/>
      <c r="I140" s="137"/>
      <c r="J140" s="137"/>
      <c r="K140" s="137"/>
      <c r="L140" s="137"/>
      <c r="M140" s="137"/>
      <c r="N140" s="137"/>
      <c r="O140" s="137"/>
      <c r="P140" s="137"/>
      <c r="Q140" s="657" t="str">
        <f t="shared" si="68"/>
        <v/>
      </c>
      <c r="R140" s="620"/>
      <c r="S140" s="621"/>
      <c r="T140" s="621"/>
      <c r="U140" s="621"/>
      <c r="V140" s="621"/>
      <c r="W140" s="621"/>
      <c r="X140" s="621"/>
      <c r="Y140" s="621"/>
      <c r="Z140" s="621"/>
      <c r="AA140" s="621"/>
      <c r="AB140" s="621"/>
      <c r="AC140" s="621"/>
    </row>
    <row r="141" spans="2:29">
      <c r="B141" s="399"/>
      <c r="C141" s="2455"/>
      <c r="D141" s="661" t="str">
        <f t="shared" si="69"/>
        <v/>
      </c>
      <c r="E141" s="661" t="str">
        <f t="shared" si="69"/>
        <v/>
      </c>
      <c r="F141" s="659" t="str">
        <f t="shared" si="67"/>
        <v/>
      </c>
      <c r="G141" s="2444"/>
      <c r="H141" s="2444"/>
      <c r="I141" s="137"/>
      <c r="J141" s="137"/>
      <c r="K141" s="137"/>
      <c r="L141" s="137"/>
      <c r="M141" s="137"/>
      <c r="N141" s="137"/>
      <c r="O141" s="137"/>
      <c r="P141" s="137"/>
      <c r="Q141" s="657" t="str">
        <f t="shared" si="68"/>
        <v/>
      </c>
      <c r="R141" s="620"/>
      <c r="S141" s="621"/>
      <c r="T141" s="621"/>
      <c r="U141" s="621"/>
      <c r="V141" s="621"/>
      <c r="W141" s="621"/>
      <c r="X141" s="621"/>
      <c r="Y141" s="621"/>
      <c r="Z141" s="621"/>
      <c r="AA141" s="621"/>
      <c r="AB141" s="621"/>
      <c r="AC141" s="621"/>
    </row>
    <row r="142" spans="2:29">
      <c r="B142" s="399"/>
      <c r="C142" s="2455"/>
      <c r="D142" s="661" t="str">
        <f t="shared" si="69"/>
        <v/>
      </c>
      <c r="E142" s="661" t="str">
        <f t="shared" si="69"/>
        <v/>
      </c>
      <c r="F142" s="659" t="str">
        <f t="shared" si="67"/>
        <v/>
      </c>
      <c r="G142" s="2444"/>
      <c r="H142" s="2444"/>
      <c r="I142" s="137"/>
      <c r="J142" s="137"/>
      <c r="K142" s="137"/>
      <c r="L142" s="137"/>
      <c r="M142" s="137"/>
      <c r="N142" s="137"/>
      <c r="O142" s="137"/>
      <c r="P142" s="137"/>
      <c r="Q142" s="657" t="str">
        <f t="shared" si="68"/>
        <v/>
      </c>
      <c r="R142" s="620"/>
      <c r="S142" s="621"/>
      <c r="T142" s="621"/>
      <c r="U142" s="621"/>
      <c r="V142" s="621"/>
      <c r="W142" s="621"/>
      <c r="X142" s="621"/>
      <c r="Y142" s="621"/>
      <c r="Z142" s="621"/>
      <c r="AA142" s="621"/>
      <c r="AB142" s="621"/>
      <c r="AC142" s="621"/>
    </row>
    <row r="143" spans="2:29">
      <c r="B143" s="399"/>
      <c r="C143" s="2456"/>
      <c r="D143" s="661" t="str">
        <f t="shared" si="69"/>
        <v/>
      </c>
      <c r="E143" s="661" t="str">
        <f t="shared" si="69"/>
        <v/>
      </c>
      <c r="F143" s="659" t="str">
        <f t="shared" si="67"/>
        <v/>
      </c>
      <c r="G143" s="2445"/>
      <c r="H143" s="2445"/>
      <c r="I143" s="137"/>
      <c r="J143" s="137"/>
      <c r="K143" s="137"/>
      <c r="L143" s="137"/>
      <c r="M143" s="137"/>
      <c r="N143" s="137"/>
      <c r="O143" s="137"/>
      <c r="P143" s="137"/>
      <c r="Q143" s="657" t="str">
        <f>IF((IF(SUM(I143:P143)=G65,SUM(I143:P143),"Diferente a la meta"))=0,"",(IF(SUM(I143:P143)=G65,SUM(I143:P143),"Diferente a la meta")))</f>
        <v/>
      </c>
      <c r="R143" s="620"/>
      <c r="S143" s="621"/>
      <c r="T143" s="621"/>
      <c r="U143" s="621"/>
      <c r="V143" s="621"/>
      <c r="W143" s="621"/>
      <c r="X143" s="621"/>
      <c r="Y143" s="621"/>
      <c r="Z143" s="621"/>
      <c r="AA143" s="621"/>
      <c r="AB143" s="621"/>
      <c r="AC143" s="621"/>
    </row>
    <row r="144" spans="2:29">
      <c r="B144" s="399"/>
      <c r="C144" s="662"/>
      <c r="D144" s="663"/>
      <c r="E144" s="663"/>
      <c r="F144" s="663"/>
      <c r="G144" s="663"/>
      <c r="H144" s="663"/>
      <c r="I144" s="663"/>
      <c r="J144" s="663"/>
      <c r="K144" s="663"/>
      <c r="L144" s="663"/>
      <c r="M144" s="663"/>
      <c r="N144" s="663"/>
      <c r="O144" s="663"/>
      <c r="P144" s="663"/>
      <c r="Q144" s="663"/>
      <c r="R144" s="620"/>
      <c r="S144" s="621"/>
      <c r="T144" s="621"/>
      <c r="U144" s="621"/>
      <c r="V144" s="621"/>
      <c r="W144" s="621"/>
      <c r="X144" s="621"/>
      <c r="Y144" s="621"/>
      <c r="Z144" s="621"/>
      <c r="AA144" s="621"/>
      <c r="AB144" s="621"/>
      <c r="AC144" s="621"/>
    </row>
    <row r="145" spans="2:29">
      <c r="B145" s="399"/>
      <c r="C145" s="2447" t="str">
        <f t="shared" ref="C145:C154" si="70">C68</f>
        <v>ESTUDIO DEFINITIVO</v>
      </c>
      <c r="D145" s="2448"/>
      <c r="E145" s="2449"/>
      <c r="F145" s="1235"/>
      <c r="G145" s="1236"/>
      <c r="H145" s="1237"/>
      <c r="I145" s="1237"/>
      <c r="J145" s="1237"/>
      <c r="K145" s="1237"/>
      <c r="L145" s="1237"/>
      <c r="M145" s="1237"/>
      <c r="N145" s="1237"/>
      <c r="O145" s="1237"/>
      <c r="P145" s="1237"/>
      <c r="Q145" s="1238"/>
      <c r="R145" s="620"/>
      <c r="S145" s="621"/>
      <c r="T145" s="621"/>
      <c r="U145" s="621"/>
      <c r="V145" s="621"/>
      <c r="W145" s="621"/>
      <c r="X145" s="621"/>
      <c r="Y145" s="621"/>
      <c r="Z145" s="621"/>
      <c r="AA145" s="621"/>
      <c r="AB145" s="621"/>
      <c r="AC145" s="621"/>
    </row>
    <row r="146" spans="2:29">
      <c r="B146" s="399"/>
      <c r="C146" s="2491" t="str">
        <f t="shared" si="70"/>
        <v xml:space="preserve">  EXPEDIENTE TÉCNICO</v>
      </c>
      <c r="D146" s="2492"/>
      <c r="E146" s="1965"/>
      <c r="F146" s="659" t="str">
        <f>IF(F69="","",F69)</f>
        <v/>
      </c>
      <c r="G146" s="138"/>
      <c r="H146" s="137"/>
      <c r="I146" s="137"/>
      <c r="J146" s="137"/>
      <c r="K146" s="137"/>
      <c r="L146" s="137"/>
      <c r="M146" s="137"/>
      <c r="N146" s="137"/>
      <c r="O146" s="137"/>
      <c r="P146" s="137"/>
      <c r="Q146" s="657" t="str">
        <f>IF(IF(SUM(I146:P146)=G69,SUM(I146:P146),"Diferente a la meta")=0,"",IF(SUM(I146:P146)=G69,SUM(I146:P146),"Diferente a la meta"))</f>
        <v/>
      </c>
      <c r="R146" s="620"/>
      <c r="S146" s="621"/>
      <c r="T146" s="621"/>
      <c r="U146" s="621"/>
      <c r="V146" s="621"/>
      <c r="W146" s="621"/>
      <c r="X146" s="621"/>
      <c r="Y146" s="621"/>
      <c r="Z146" s="621"/>
      <c r="AA146" s="621"/>
      <c r="AB146" s="621"/>
      <c r="AC146" s="621"/>
    </row>
    <row r="147" spans="2:29">
      <c r="B147" s="399"/>
      <c r="C147" s="2491" t="str">
        <f t="shared" si="70"/>
        <v xml:space="preserve">  SUPERVISIÓN DE EXPEDIENTE TÉCNICO</v>
      </c>
      <c r="D147" s="2492"/>
      <c r="E147" s="1965"/>
      <c r="F147" s="659" t="str">
        <f>IF(F70="","",F70)</f>
        <v/>
      </c>
      <c r="G147" s="138"/>
      <c r="H147" s="137"/>
      <c r="I147" s="137"/>
      <c r="J147" s="137"/>
      <c r="K147" s="137"/>
      <c r="L147" s="137"/>
      <c r="M147" s="137"/>
      <c r="N147" s="137"/>
      <c r="O147" s="137"/>
      <c r="P147" s="137"/>
      <c r="Q147" s="657" t="str">
        <f>IF(IF(SUM(I147:P147)=G70,SUM(I147:P147),"Diferente a la meta")=0,"",IF(SUM(I147:P147)=G70,SUM(I147:P147),"Diferente a la meta"))</f>
        <v/>
      </c>
      <c r="R147" s="620"/>
      <c r="S147" s="621"/>
      <c r="T147" s="621"/>
      <c r="U147" s="621"/>
      <c r="V147" s="621"/>
      <c r="W147" s="621"/>
      <c r="X147" s="621"/>
      <c r="Y147" s="621"/>
      <c r="Z147" s="621"/>
      <c r="AA147" s="621"/>
      <c r="AB147" s="621"/>
      <c r="AC147" s="621"/>
    </row>
    <row r="148" spans="2:29">
      <c r="B148" s="399"/>
      <c r="C148" s="2447" t="str">
        <f t="shared" si="70"/>
        <v>SUPERVISIÓN</v>
      </c>
      <c r="D148" s="2448"/>
      <c r="E148" s="2449"/>
      <c r="F148" s="1235"/>
      <c r="G148" s="1239"/>
      <c r="H148" s="1240"/>
      <c r="I148" s="1240"/>
      <c r="J148" s="1240"/>
      <c r="K148" s="1240"/>
      <c r="L148" s="1240"/>
      <c r="M148" s="1240"/>
      <c r="N148" s="1240"/>
      <c r="O148" s="1240"/>
      <c r="P148" s="1240"/>
      <c r="Q148" s="1238"/>
      <c r="R148" s="620"/>
      <c r="S148" s="621"/>
      <c r="T148" s="621"/>
      <c r="U148" s="621"/>
      <c r="V148" s="621"/>
      <c r="W148" s="621"/>
      <c r="X148" s="621"/>
      <c r="Y148" s="621"/>
      <c r="Z148" s="621"/>
      <c r="AA148" s="621"/>
      <c r="AB148" s="621"/>
      <c r="AC148" s="621"/>
    </row>
    <row r="149" spans="2:29">
      <c r="B149" s="399"/>
      <c r="C149" s="2491" t="str">
        <f t="shared" si="70"/>
        <v xml:space="preserve">  SUPERVISIÓN DE LA OBRA</v>
      </c>
      <c r="D149" s="2492"/>
      <c r="E149" s="1965"/>
      <c r="F149" s="659" t="str">
        <f>IF(F72="","",F72)</f>
        <v/>
      </c>
      <c r="G149" s="138"/>
      <c r="H149" s="137"/>
      <c r="I149" s="137"/>
      <c r="J149" s="139"/>
      <c r="K149" s="139"/>
      <c r="L149" s="139"/>
      <c r="M149" s="139"/>
      <c r="N149" s="139"/>
      <c r="O149" s="139"/>
      <c r="P149" s="137"/>
      <c r="Q149" s="657" t="str">
        <f>IF(IF(SUM(I149:P149)=G72,SUM(I149:P149),"Diferente a la meta")=0,"",IF(SUM(I149:P149)=G72,SUM(I149:P149),"Diferente a la meta"))</f>
        <v/>
      </c>
      <c r="R149" s="620"/>
      <c r="S149" s="621"/>
      <c r="T149" s="621"/>
      <c r="U149" s="621"/>
      <c r="V149" s="621"/>
      <c r="W149" s="621"/>
      <c r="X149" s="621"/>
      <c r="Y149" s="621"/>
      <c r="Z149" s="621"/>
      <c r="AA149" s="621"/>
      <c r="AB149" s="621"/>
      <c r="AC149" s="621"/>
    </row>
    <row r="150" spans="2:29">
      <c r="B150" s="399"/>
      <c r="C150" s="2491" t="str">
        <f t="shared" si="70"/>
        <v xml:space="preserve">  SUPERVISION DEL COMPONENTE SOCIAL</v>
      </c>
      <c r="D150" s="2492"/>
      <c r="E150" s="1965"/>
      <c r="F150" s="659" t="str">
        <f>IF(F73="","",F73)</f>
        <v/>
      </c>
      <c r="G150" s="138"/>
      <c r="H150" s="137"/>
      <c r="I150" s="137"/>
      <c r="J150" s="139"/>
      <c r="K150" s="139"/>
      <c r="L150" s="139"/>
      <c r="M150" s="139"/>
      <c r="N150" s="139"/>
      <c r="O150" s="139"/>
      <c r="P150" s="137"/>
      <c r="Q150" s="657" t="str">
        <f>IF(IF(SUM(I150:P150)=G73,SUM(I150:P150),"Diferente a la meta")=0,"",IF(SUM(I150:P150)=G73,SUM(I150:P150),"Diferente a la meta"))</f>
        <v/>
      </c>
      <c r="R150" s="620"/>
      <c r="S150" s="621"/>
      <c r="T150" s="621"/>
      <c r="U150" s="621"/>
      <c r="V150" s="621"/>
      <c r="W150" s="621"/>
      <c r="X150" s="621"/>
      <c r="Y150" s="621"/>
      <c r="Z150" s="621"/>
      <c r="AA150" s="621"/>
      <c r="AB150" s="621"/>
      <c r="AC150" s="621"/>
    </row>
    <row r="151" spans="2:29">
      <c r="B151" s="399"/>
      <c r="C151" s="2447" t="str">
        <f t="shared" si="70"/>
        <v>GESTIÓN DELPROYECTO</v>
      </c>
      <c r="D151" s="2448"/>
      <c r="E151" s="2449"/>
      <c r="F151" s="1235"/>
      <c r="G151" s="1239"/>
      <c r="H151" s="1240"/>
      <c r="I151" s="1240"/>
      <c r="J151" s="1240"/>
      <c r="K151" s="1240"/>
      <c r="L151" s="1240"/>
      <c r="M151" s="1240"/>
      <c r="N151" s="1240"/>
      <c r="O151" s="1240"/>
      <c r="P151" s="1240"/>
      <c r="Q151" s="1238"/>
      <c r="R151" s="620"/>
      <c r="S151" s="621"/>
      <c r="T151" s="621"/>
      <c r="U151" s="621"/>
      <c r="V151" s="621"/>
      <c r="W151" s="621"/>
      <c r="X151" s="621"/>
      <c r="Y151" s="621"/>
      <c r="Z151" s="621"/>
      <c r="AA151" s="621"/>
      <c r="AB151" s="621"/>
      <c r="AC151" s="621"/>
    </row>
    <row r="152" spans="2:29">
      <c r="B152" s="399"/>
      <c r="C152" s="2450" t="str">
        <f t="shared" si="70"/>
        <v xml:space="preserve">  GESTIÓN DEL PROYECTO</v>
      </c>
      <c r="D152" s="2451"/>
      <c r="E152" s="1965"/>
      <c r="F152" s="659" t="str">
        <f>IF(F75="","",F75)</f>
        <v/>
      </c>
      <c r="G152" s="138"/>
      <c r="H152" s="137"/>
      <c r="I152" s="137"/>
      <c r="J152" s="139"/>
      <c r="K152" s="139"/>
      <c r="L152" s="139"/>
      <c r="M152" s="139"/>
      <c r="N152" s="139"/>
      <c r="O152" s="139"/>
      <c r="P152" s="137"/>
      <c r="Q152" s="657" t="str">
        <f>IF((IF(SUM(I152:P152)=G75,SUM(I152:P152),"Diferente a la meta"))=0,"",(IF(SUM(I152:P152)=G75,SUM(I152:P152),"Diferente a la meta")))</f>
        <v/>
      </c>
      <c r="R152" s="620"/>
      <c r="S152" s="621"/>
      <c r="T152" s="621"/>
      <c r="U152" s="621"/>
      <c r="V152" s="621"/>
      <c r="W152" s="621"/>
      <c r="X152" s="621"/>
      <c r="Y152" s="621"/>
      <c r="Z152" s="621"/>
      <c r="AA152" s="621"/>
      <c r="AB152" s="621"/>
      <c r="AC152" s="621"/>
    </row>
    <row r="153" spans="2:29">
      <c r="B153" s="399"/>
      <c r="C153" s="2447" t="str">
        <f t="shared" si="70"/>
        <v>LIQUIDACIÓN</v>
      </c>
      <c r="D153" s="2448"/>
      <c r="E153" s="2449"/>
      <c r="F153" s="1235"/>
      <c r="G153" s="1239"/>
      <c r="H153" s="1240"/>
      <c r="I153" s="1240"/>
      <c r="J153" s="1240"/>
      <c r="K153" s="1240"/>
      <c r="L153" s="1240"/>
      <c r="M153" s="1240"/>
      <c r="N153" s="1240"/>
      <c r="O153" s="1240"/>
      <c r="P153" s="1240"/>
      <c r="Q153" s="1238"/>
      <c r="R153" s="620"/>
      <c r="S153" s="621"/>
      <c r="T153" s="621"/>
      <c r="U153" s="621"/>
      <c r="V153" s="621"/>
      <c r="W153" s="621"/>
      <c r="X153" s="621"/>
      <c r="Y153" s="621"/>
      <c r="Z153" s="621"/>
      <c r="AA153" s="621"/>
      <c r="AB153" s="621"/>
      <c r="AC153" s="621"/>
    </row>
    <row r="154" spans="2:29">
      <c r="B154" s="399"/>
      <c r="C154" s="2450" t="str">
        <f t="shared" si="70"/>
        <v xml:space="preserve">  LIQUIDACIÓN </v>
      </c>
      <c r="D154" s="2451"/>
      <c r="E154" s="1965"/>
      <c r="F154" s="659" t="str">
        <f>IF(F77="","",F77)</f>
        <v/>
      </c>
      <c r="G154" s="138"/>
      <c r="H154" s="137"/>
      <c r="I154" s="137"/>
      <c r="J154" s="139"/>
      <c r="K154" s="139"/>
      <c r="L154" s="139"/>
      <c r="M154" s="139"/>
      <c r="N154" s="139"/>
      <c r="O154" s="139"/>
      <c r="P154" s="137"/>
      <c r="Q154" s="665" t="str">
        <f>IF((IF(SUM(I154:P154)=G77,SUM(I154:P154),"Diferente a la meta"))=0,"",(IF(SUM(I154:P154)=G77,SUM(I154:P154),"Diferente a la meta")))</f>
        <v/>
      </c>
      <c r="R154" s="620"/>
      <c r="S154" s="621"/>
      <c r="T154" s="621"/>
      <c r="U154" s="621"/>
      <c r="V154" s="621"/>
      <c r="W154" s="621"/>
      <c r="X154" s="621"/>
      <c r="Y154" s="621"/>
      <c r="Z154" s="621"/>
      <c r="AA154" s="621"/>
      <c r="AB154" s="621"/>
      <c r="AC154" s="621"/>
    </row>
    <row r="155" spans="2:29">
      <c r="B155" s="399"/>
      <c r="C155" s="2452"/>
      <c r="D155" s="2452"/>
      <c r="E155" s="2453"/>
      <c r="F155" s="632"/>
      <c r="G155" s="632"/>
      <c r="H155" s="632"/>
      <c r="I155" s="632"/>
      <c r="J155" s="632"/>
      <c r="K155" s="632"/>
      <c r="L155" s="632"/>
      <c r="M155" s="632"/>
      <c r="N155" s="632"/>
      <c r="O155" s="632"/>
      <c r="P155" s="632"/>
      <c r="Q155" s="632"/>
      <c r="R155" s="620"/>
      <c r="S155" s="621"/>
      <c r="T155" s="621"/>
      <c r="U155" s="621"/>
      <c r="V155" s="621"/>
      <c r="W155" s="621"/>
      <c r="X155" s="621"/>
      <c r="Y155" s="621"/>
      <c r="Z155" s="621"/>
      <c r="AA155" s="621"/>
      <c r="AB155" s="621"/>
      <c r="AC155" s="621"/>
    </row>
    <row r="156" spans="2:29">
      <c r="B156" s="399"/>
      <c r="C156" s="2452" t="s">
        <v>520</v>
      </c>
      <c r="D156" s="2452"/>
      <c r="E156" s="2453"/>
      <c r="F156" s="632"/>
      <c r="G156" s="632"/>
      <c r="H156" s="632"/>
      <c r="I156" s="632"/>
      <c r="J156" s="632"/>
      <c r="K156" s="632"/>
      <c r="L156" s="632"/>
      <c r="M156" s="632"/>
      <c r="N156" s="632"/>
      <c r="O156" s="632"/>
      <c r="P156" s="632"/>
      <c r="Q156" s="632"/>
      <c r="R156" s="620"/>
      <c r="S156" s="621"/>
      <c r="T156" s="621"/>
      <c r="U156" s="621"/>
      <c r="V156" s="621"/>
      <c r="W156" s="621"/>
      <c r="X156" s="621"/>
      <c r="Y156" s="621"/>
      <c r="Z156" s="621"/>
      <c r="AA156" s="621"/>
      <c r="AB156" s="621"/>
      <c r="AC156" s="621"/>
    </row>
    <row r="157" spans="2:29">
      <c r="B157" s="399"/>
      <c r="C157" s="2466" t="s">
        <v>150</v>
      </c>
      <c r="D157" s="2469" t="s">
        <v>1249</v>
      </c>
      <c r="E157" s="2471" t="s">
        <v>224</v>
      </c>
      <c r="F157" s="2472"/>
      <c r="G157" s="2465" t="s">
        <v>517</v>
      </c>
      <c r="H157" s="2465" t="s">
        <v>518</v>
      </c>
      <c r="I157" s="2464" t="str">
        <f>I93</f>
        <v>Mes</v>
      </c>
      <c r="J157" s="1629"/>
      <c r="K157" s="1629"/>
      <c r="L157" s="1629"/>
      <c r="M157" s="1629"/>
      <c r="N157" s="1629"/>
      <c r="O157" s="1629"/>
      <c r="P157" s="1630"/>
      <c r="Q157" s="2465" t="s">
        <v>219</v>
      </c>
      <c r="R157" s="620"/>
      <c r="S157" s="621"/>
    </row>
    <row r="158" spans="2:29">
      <c r="B158" s="399"/>
      <c r="C158" s="2467"/>
      <c r="D158" s="2470"/>
      <c r="E158" s="2473"/>
      <c r="F158" s="2474"/>
      <c r="G158" s="2468"/>
      <c r="H158" s="2459"/>
      <c r="I158" s="666">
        <v>1</v>
      </c>
      <c r="J158" s="666">
        <v>2</v>
      </c>
      <c r="K158" s="666">
        <v>3</v>
      </c>
      <c r="L158" s="666">
        <v>4</v>
      </c>
      <c r="M158" s="666">
        <v>5</v>
      </c>
      <c r="N158" s="666">
        <v>6</v>
      </c>
      <c r="O158" s="666">
        <v>7</v>
      </c>
      <c r="P158" s="666">
        <v>8</v>
      </c>
      <c r="Q158" s="2459"/>
      <c r="R158" s="620"/>
      <c r="S158" s="621"/>
    </row>
    <row r="159" spans="2:29">
      <c r="B159" s="399"/>
      <c r="C159" s="2457" t="str">
        <f>C11</f>
        <v>SISTEMA DE AGUA POTABLE</v>
      </c>
      <c r="D159" s="2461" t="str">
        <f>D11</f>
        <v>COSTO AGUA POTABLE</v>
      </c>
      <c r="E159" s="2462"/>
      <c r="F159" s="2463"/>
      <c r="G159" s="667"/>
      <c r="H159" s="667"/>
      <c r="I159" s="668">
        <f>SUM(I160:I179)</f>
        <v>0</v>
      </c>
      <c r="J159" s="668">
        <f t="shared" ref="J159:P159" si="71">SUM(J160:J179)</f>
        <v>0</v>
      </c>
      <c r="K159" s="668">
        <f t="shared" si="71"/>
        <v>0</v>
      </c>
      <c r="L159" s="668">
        <f t="shared" si="71"/>
        <v>0</v>
      </c>
      <c r="M159" s="668">
        <f t="shared" si="71"/>
        <v>0</v>
      </c>
      <c r="N159" s="668">
        <f t="shared" si="71"/>
        <v>0</v>
      </c>
      <c r="O159" s="668">
        <f t="shared" si="71"/>
        <v>0</v>
      </c>
      <c r="P159" s="668">
        <f t="shared" si="71"/>
        <v>0</v>
      </c>
      <c r="Q159" s="639">
        <f>IF(SUM(I159:P159)=Q11,SUM(I159:P159),"Diferente a la meta")</f>
        <v>0</v>
      </c>
      <c r="R159" s="620"/>
      <c r="S159" s="621"/>
      <c r="T159" s="396"/>
      <c r="U159" s="396"/>
    </row>
    <row r="160" spans="2:29">
      <c r="B160" s="399"/>
      <c r="C160" s="2458"/>
      <c r="D160" s="655">
        <f>D12</f>
        <v>0</v>
      </c>
      <c r="E160" s="2446">
        <f>E12</f>
        <v>0</v>
      </c>
      <c r="F160" s="1630"/>
      <c r="G160" s="1475"/>
      <c r="H160" s="1475"/>
      <c r="I160" s="669" t="str">
        <f t="shared" ref="I160:P161" si="72">IFERROR($Q12/$G12*I95,"")</f>
        <v/>
      </c>
      <c r="J160" s="669" t="str">
        <f t="shared" si="72"/>
        <v/>
      </c>
      <c r="K160" s="669" t="str">
        <f t="shared" si="72"/>
        <v/>
      </c>
      <c r="L160" s="669" t="str">
        <f t="shared" si="72"/>
        <v/>
      </c>
      <c r="M160" s="669" t="str">
        <f t="shared" si="72"/>
        <v/>
      </c>
      <c r="N160" s="669" t="str">
        <f t="shared" si="72"/>
        <v/>
      </c>
      <c r="O160" s="669" t="str">
        <f t="shared" si="72"/>
        <v/>
      </c>
      <c r="P160" s="669" t="str">
        <f t="shared" si="72"/>
        <v/>
      </c>
      <c r="Q160" s="670">
        <f>IF((ROUND(SUM(I160:P160),2)-ROUND(Q12,2))=0,SUM(I160:P160),"Diferente a la Meta")</f>
        <v>0</v>
      </c>
      <c r="R160" s="620"/>
      <c r="S160" s="621"/>
      <c r="T160" s="1344"/>
      <c r="U160" s="396"/>
    </row>
    <row r="161" spans="2:21">
      <c r="B161" s="399"/>
      <c r="C161" s="2458"/>
      <c r="D161" s="655">
        <f t="shared" ref="D161:E179" si="73">D13</f>
        <v>0</v>
      </c>
      <c r="E161" s="2446">
        <f t="shared" si="73"/>
        <v>0</v>
      </c>
      <c r="F161" s="1630"/>
      <c r="G161" s="1476"/>
      <c r="H161" s="1476"/>
      <c r="I161" s="669" t="str">
        <f t="shared" si="72"/>
        <v/>
      </c>
      <c r="J161" s="669" t="str">
        <f t="shared" si="72"/>
        <v/>
      </c>
      <c r="K161" s="669" t="str">
        <f t="shared" ref="K161:P161" si="74">IFERROR($Q13/$G13*K96,"")</f>
        <v/>
      </c>
      <c r="L161" s="669" t="str">
        <f t="shared" si="74"/>
        <v/>
      </c>
      <c r="M161" s="669" t="str">
        <f t="shared" si="74"/>
        <v/>
      </c>
      <c r="N161" s="669" t="str">
        <f t="shared" si="74"/>
        <v/>
      </c>
      <c r="O161" s="669" t="str">
        <f t="shared" si="74"/>
        <v/>
      </c>
      <c r="P161" s="669" t="str">
        <f t="shared" si="74"/>
        <v/>
      </c>
      <c r="Q161" s="670">
        <f t="shared" ref="Q161:Q179" si="75">IF((ROUND(SUM(I161:P161),2)-ROUND(Q13,2))=0,SUM(I161:P161),"Diferente a la Meta")</f>
        <v>0</v>
      </c>
      <c r="R161" s="403"/>
      <c r="S161" s="621"/>
      <c r="T161" s="1344"/>
      <c r="U161" s="396"/>
    </row>
    <row r="162" spans="2:21">
      <c r="B162" s="399"/>
      <c r="C162" s="2458"/>
      <c r="D162" s="655">
        <f t="shared" si="73"/>
        <v>0</v>
      </c>
      <c r="E162" s="2446">
        <f t="shared" si="73"/>
        <v>0</v>
      </c>
      <c r="F162" s="1630"/>
      <c r="G162" s="1476"/>
      <c r="H162" s="1476"/>
      <c r="I162" s="669" t="str">
        <f t="shared" ref="I162:J171" si="76">IFERROR($Q16/$G16*I97,"")</f>
        <v/>
      </c>
      <c r="J162" s="669" t="str">
        <f t="shared" si="76"/>
        <v/>
      </c>
      <c r="K162" s="669" t="str">
        <f t="shared" ref="K162:P162" si="77">IFERROR($Q14/$G14*K97,"")</f>
        <v/>
      </c>
      <c r="L162" s="669" t="str">
        <f t="shared" si="77"/>
        <v/>
      </c>
      <c r="M162" s="669" t="str">
        <f t="shared" si="77"/>
        <v/>
      </c>
      <c r="N162" s="669" t="str">
        <f t="shared" si="77"/>
        <v/>
      </c>
      <c r="O162" s="669" t="str">
        <f t="shared" si="77"/>
        <v/>
      </c>
      <c r="P162" s="669" t="str">
        <f t="shared" si="77"/>
        <v/>
      </c>
      <c r="Q162" s="670">
        <f t="shared" si="75"/>
        <v>0</v>
      </c>
      <c r="R162" s="403"/>
      <c r="S162" s="621"/>
      <c r="T162" s="1344"/>
      <c r="U162" s="396"/>
    </row>
    <row r="163" spans="2:21">
      <c r="B163" s="399"/>
      <c r="C163" s="2458"/>
      <c r="D163" s="655">
        <f t="shared" si="73"/>
        <v>0</v>
      </c>
      <c r="E163" s="2446">
        <f t="shared" si="73"/>
        <v>0</v>
      </c>
      <c r="F163" s="1630"/>
      <c r="G163" s="1476"/>
      <c r="H163" s="1476"/>
      <c r="I163" s="669" t="str">
        <f t="shared" si="76"/>
        <v/>
      </c>
      <c r="J163" s="669" t="str">
        <f t="shared" si="76"/>
        <v/>
      </c>
      <c r="K163" s="669" t="str">
        <f t="shared" ref="K163:P163" si="78">IFERROR($Q15/$G15*K98,"")</f>
        <v/>
      </c>
      <c r="L163" s="669" t="str">
        <f t="shared" si="78"/>
        <v/>
      </c>
      <c r="M163" s="669" t="str">
        <f t="shared" si="78"/>
        <v/>
      </c>
      <c r="N163" s="669" t="str">
        <f t="shared" si="78"/>
        <v/>
      </c>
      <c r="O163" s="669" t="str">
        <f t="shared" si="78"/>
        <v/>
      </c>
      <c r="P163" s="669" t="str">
        <f t="shared" si="78"/>
        <v/>
      </c>
      <c r="Q163" s="670">
        <f t="shared" si="75"/>
        <v>0</v>
      </c>
      <c r="R163" s="403"/>
      <c r="S163" s="621"/>
      <c r="T163" s="1344"/>
      <c r="U163" s="396"/>
    </row>
    <row r="164" spans="2:21">
      <c r="B164" s="399"/>
      <c r="C164" s="2458"/>
      <c r="D164" s="655">
        <f t="shared" si="73"/>
        <v>0</v>
      </c>
      <c r="E164" s="2446">
        <f t="shared" si="73"/>
        <v>0</v>
      </c>
      <c r="F164" s="1630"/>
      <c r="G164" s="1476"/>
      <c r="H164" s="1476"/>
      <c r="I164" s="669" t="str">
        <f t="shared" si="76"/>
        <v/>
      </c>
      <c r="J164" s="669" t="str">
        <f t="shared" si="76"/>
        <v/>
      </c>
      <c r="K164" s="669" t="str">
        <f t="shared" ref="K164:P164" si="79">IFERROR($Q16/$G16*K99,"")</f>
        <v/>
      </c>
      <c r="L164" s="669" t="str">
        <f t="shared" si="79"/>
        <v/>
      </c>
      <c r="M164" s="669" t="str">
        <f t="shared" si="79"/>
        <v/>
      </c>
      <c r="N164" s="669" t="str">
        <f t="shared" si="79"/>
        <v/>
      </c>
      <c r="O164" s="669" t="str">
        <f t="shared" si="79"/>
        <v/>
      </c>
      <c r="P164" s="669" t="str">
        <f t="shared" si="79"/>
        <v/>
      </c>
      <c r="Q164" s="670">
        <f t="shared" si="75"/>
        <v>0</v>
      </c>
      <c r="R164" s="403"/>
      <c r="S164" s="621"/>
      <c r="T164" s="1344"/>
      <c r="U164" s="396"/>
    </row>
    <row r="165" spans="2:21">
      <c r="B165" s="399"/>
      <c r="C165" s="2458"/>
      <c r="D165" s="655">
        <f t="shared" si="73"/>
        <v>0</v>
      </c>
      <c r="E165" s="2446">
        <f t="shared" si="73"/>
        <v>0</v>
      </c>
      <c r="F165" s="1630"/>
      <c r="G165" s="1476"/>
      <c r="H165" s="1476"/>
      <c r="I165" s="669" t="str">
        <f t="shared" si="76"/>
        <v/>
      </c>
      <c r="J165" s="669" t="str">
        <f t="shared" si="76"/>
        <v/>
      </c>
      <c r="K165" s="669" t="str">
        <f t="shared" ref="K165:P165" si="80">IFERROR($Q17/$G17*K100,"")</f>
        <v/>
      </c>
      <c r="L165" s="669" t="str">
        <f t="shared" si="80"/>
        <v/>
      </c>
      <c r="M165" s="669" t="str">
        <f t="shared" si="80"/>
        <v/>
      </c>
      <c r="N165" s="669" t="str">
        <f t="shared" si="80"/>
        <v/>
      </c>
      <c r="O165" s="669" t="str">
        <f t="shared" si="80"/>
        <v/>
      </c>
      <c r="P165" s="669" t="str">
        <f t="shared" si="80"/>
        <v/>
      </c>
      <c r="Q165" s="670">
        <f t="shared" si="75"/>
        <v>0</v>
      </c>
      <c r="R165" s="403"/>
      <c r="S165" s="621"/>
      <c r="T165" s="1344"/>
      <c r="U165" s="396"/>
    </row>
    <row r="166" spans="2:21">
      <c r="B166" s="399"/>
      <c r="C166" s="2458"/>
      <c r="D166" s="655">
        <f t="shared" si="73"/>
        <v>0</v>
      </c>
      <c r="E166" s="2446">
        <f t="shared" si="73"/>
        <v>0</v>
      </c>
      <c r="F166" s="1630"/>
      <c r="G166" s="1476"/>
      <c r="H166" s="1476"/>
      <c r="I166" s="669" t="str">
        <f t="shared" si="76"/>
        <v/>
      </c>
      <c r="J166" s="669" t="str">
        <f t="shared" si="76"/>
        <v/>
      </c>
      <c r="K166" s="669" t="str">
        <f t="shared" ref="K166:P166" si="81">IFERROR($Q18/$G18*K101,"")</f>
        <v/>
      </c>
      <c r="L166" s="669" t="str">
        <f t="shared" si="81"/>
        <v/>
      </c>
      <c r="M166" s="669" t="str">
        <f t="shared" si="81"/>
        <v/>
      </c>
      <c r="N166" s="669" t="str">
        <f t="shared" si="81"/>
        <v/>
      </c>
      <c r="O166" s="669" t="str">
        <f t="shared" si="81"/>
        <v/>
      </c>
      <c r="P166" s="669" t="str">
        <f t="shared" si="81"/>
        <v/>
      </c>
      <c r="Q166" s="670">
        <f t="shared" si="75"/>
        <v>0</v>
      </c>
      <c r="R166" s="403"/>
      <c r="S166" s="621"/>
      <c r="T166" s="1344"/>
      <c r="U166" s="396"/>
    </row>
    <row r="167" spans="2:21">
      <c r="B167" s="399"/>
      <c r="C167" s="2458"/>
      <c r="D167" s="655">
        <f t="shared" si="73"/>
        <v>0</v>
      </c>
      <c r="E167" s="2446">
        <f t="shared" si="73"/>
        <v>0</v>
      </c>
      <c r="F167" s="1630"/>
      <c r="G167" s="1476"/>
      <c r="H167" s="1476"/>
      <c r="I167" s="669" t="str">
        <f t="shared" si="76"/>
        <v/>
      </c>
      <c r="J167" s="669" t="str">
        <f t="shared" si="76"/>
        <v/>
      </c>
      <c r="K167" s="669" t="str">
        <f t="shared" ref="K167:P167" si="82">IFERROR($Q19/$G19*K102,"")</f>
        <v/>
      </c>
      <c r="L167" s="669" t="str">
        <f t="shared" si="82"/>
        <v/>
      </c>
      <c r="M167" s="669" t="str">
        <f t="shared" si="82"/>
        <v/>
      </c>
      <c r="N167" s="669" t="str">
        <f t="shared" si="82"/>
        <v/>
      </c>
      <c r="O167" s="669" t="str">
        <f t="shared" si="82"/>
        <v/>
      </c>
      <c r="P167" s="669" t="str">
        <f t="shared" si="82"/>
        <v/>
      </c>
      <c r="Q167" s="670">
        <f t="shared" si="75"/>
        <v>0</v>
      </c>
      <c r="R167" s="403"/>
      <c r="T167" s="396"/>
      <c r="U167" s="396"/>
    </row>
    <row r="168" spans="2:21">
      <c r="B168" s="399"/>
      <c r="C168" s="2458"/>
      <c r="D168" s="655">
        <f t="shared" si="73"/>
        <v>0</v>
      </c>
      <c r="E168" s="2446">
        <f t="shared" si="73"/>
        <v>0</v>
      </c>
      <c r="F168" s="1630"/>
      <c r="G168" s="1476"/>
      <c r="H168" s="1476"/>
      <c r="I168" s="669" t="str">
        <f t="shared" si="76"/>
        <v/>
      </c>
      <c r="J168" s="669" t="str">
        <f t="shared" si="76"/>
        <v/>
      </c>
      <c r="K168" s="669" t="str">
        <f t="shared" ref="K168:P179" si="83">IFERROR($Q20/$G20*K103,"")</f>
        <v/>
      </c>
      <c r="L168" s="669" t="str">
        <f t="shared" si="83"/>
        <v/>
      </c>
      <c r="M168" s="669" t="str">
        <f t="shared" si="83"/>
        <v/>
      </c>
      <c r="N168" s="669" t="str">
        <f t="shared" si="83"/>
        <v/>
      </c>
      <c r="O168" s="669" t="str">
        <f t="shared" si="83"/>
        <v/>
      </c>
      <c r="P168" s="669" t="str">
        <f t="shared" si="83"/>
        <v/>
      </c>
      <c r="Q168" s="670">
        <f t="shared" si="75"/>
        <v>0</v>
      </c>
      <c r="R168" s="403"/>
      <c r="T168" s="396"/>
      <c r="U168" s="396"/>
    </row>
    <row r="169" spans="2:21">
      <c r="B169" s="399"/>
      <c r="C169" s="2458"/>
      <c r="D169" s="655">
        <f t="shared" si="73"/>
        <v>0</v>
      </c>
      <c r="E169" s="2446">
        <f t="shared" si="73"/>
        <v>0</v>
      </c>
      <c r="F169" s="1630"/>
      <c r="G169" s="1476"/>
      <c r="H169" s="1476"/>
      <c r="I169" s="669" t="str">
        <f t="shared" si="76"/>
        <v/>
      </c>
      <c r="J169" s="669" t="str">
        <f t="shared" si="76"/>
        <v/>
      </c>
      <c r="K169" s="669" t="str">
        <f t="shared" si="83"/>
        <v/>
      </c>
      <c r="L169" s="669" t="str">
        <f t="shared" si="83"/>
        <v/>
      </c>
      <c r="M169" s="669" t="str">
        <f t="shared" si="83"/>
        <v/>
      </c>
      <c r="N169" s="669" t="str">
        <f t="shared" si="83"/>
        <v/>
      </c>
      <c r="O169" s="669" t="str">
        <f t="shared" si="83"/>
        <v/>
      </c>
      <c r="P169" s="669" t="str">
        <f t="shared" si="83"/>
        <v/>
      </c>
      <c r="Q169" s="670">
        <f t="shared" si="75"/>
        <v>0</v>
      </c>
      <c r="R169" s="403"/>
      <c r="T169" s="396"/>
      <c r="U169" s="396"/>
    </row>
    <row r="170" spans="2:21">
      <c r="B170" s="399"/>
      <c r="C170" s="2458"/>
      <c r="D170" s="655">
        <f t="shared" si="73"/>
        <v>0</v>
      </c>
      <c r="E170" s="2446">
        <f t="shared" si="73"/>
        <v>0</v>
      </c>
      <c r="F170" s="1630"/>
      <c r="G170" s="1476"/>
      <c r="H170" s="1476"/>
      <c r="I170" s="669" t="str">
        <f t="shared" si="76"/>
        <v/>
      </c>
      <c r="J170" s="669" t="str">
        <f t="shared" si="76"/>
        <v/>
      </c>
      <c r="K170" s="669" t="str">
        <f t="shared" si="83"/>
        <v/>
      </c>
      <c r="L170" s="669" t="str">
        <f t="shared" si="83"/>
        <v/>
      </c>
      <c r="M170" s="669" t="str">
        <f t="shared" si="83"/>
        <v/>
      </c>
      <c r="N170" s="669" t="str">
        <f t="shared" si="83"/>
        <v/>
      </c>
      <c r="O170" s="669" t="str">
        <f t="shared" si="83"/>
        <v/>
      </c>
      <c r="P170" s="669" t="str">
        <f t="shared" si="83"/>
        <v/>
      </c>
      <c r="Q170" s="670">
        <f t="shared" si="75"/>
        <v>0</v>
      </c>
      <c r="R170" s="403"/>
      <c r="T170" s="396"/>
      <c r="U170" s="396"/>
    </row>
    <row r="171" spans="2:21">
      <c r="B171" s="399"/>
      <c r="C171" s="2458"/>
      <c r="D171" s="655">
        <f t="shared" si="73"/>
        <v>0</v>
      </c>
      <c r="E171" s="2446">
        <f t="shared" si="73"/>
        <v>0</v>
      </c>
      <c r="F171" s="1630"/>
      <c r="G171" s="1476"/>
      <c r="H171" s="1476"/>
      <c r="I171" s="669" t="str">
        <f t="shared" si="76"/>
        <v/>
      </c>
      <c r="J171" s="669" t="str">
        <f t="shared" si="76"/>
        <v/>
      </c>
      <c r="K171" s="669" t="str">
        <f t="shared" si="83"/>
        <v/>
      </c>
      <c r="L171" s="669" t="str">
        <f t="shared" si="83"/>
        <v/>
      </c>
      <c r="M171" s="669" t="str">
        <f t="shared" si="83"/>
        <v/>
      </c>
      <c r="N171" s="669" t="str">
        <f t="shared" si="83"/>
        <v/>
      </c>
      <c r="O171" s="669" t="str">
        <f t="shared" si="83"/>
        <v/>
      </c>
      <c r="P171" s="669" t="str">
        <f t="shared" si="83"/>
        <v/>
      </c>
      <c r="Q171" s="670">
        <f t="shared" si="75"/>
        <v>0</v>
      </c>
      <c r="R171" s="403"/>
      <c r="T171" s="396"/>
      <c r="U171" s="396"/>
    </row>
    <row r="172" spans="2:21">
      <c r="B172" s="399"/>
      <c r="C172" s="2458"/>
      <c r="D172" s="655">
        <f t="shared" si="73"/>
        <v>0</v>
      </c>
      <c r="E172" s="2446">
        <f t="shared" si="73"/>
        <v>0</v>
      </c>
      <c r="F172" s="1630"/>
      <c r="G172" s="1476"/>
      <c r="H172" s="1476"/>
      <c r="I172" s="669" t="str">
        <f t="shared" ref="I172:J179" si="84">IFERROR($Q26/$G26*I107,"")</f>
        <v/>
      </c>
      <c r="J172" s="669" t="str">
        <f t="shared" si="84"/>
        <v/>
      </c>
      <c r="K172" s="669" t="str">
        <f t="shared" si="83"/>
        <v/>
      </c>
      <c r="L172" s="669" t="str">
        <f t="shared" si="83"/>
        <v/>
      </c>
      <c r="M172" s="669" t="str">
        <f t="shared" si="83"/>
        <v/>
      </c>
      <c r="N172" s="669" t="str">
        <f t="shared" si="83"/>
        <v/>
      </c>
      <c r="O172" s="669" t="str">
        <f t="shared" si="83"/>
        <v/>
      </c>
      <c r="P172" s="669" t="str">
        <f t="shared" si="83"/>
        <v/>
      </c>
      <c r="Q172" s="670">
        <f t="shared" si="75"/>
        <v>0</v>
      </c>
      <c r="R172" s="403"/>
      <c r="T172" s="396"/>
      <c r="U172" s="396"/>
    </row>
    <row r="173" spans="2:21">
      <c r="B173" s="399"/>
      <c r="C173" s="2458"/>
      <c r="D173" s="655">
        <f t="shared" si="73"/>
        <v>0</v>
      </c>
      <c r="E173" s="2446">
        <f t="shared" si="73"/>
        <v>0</v>
      </c>
      <c r="F173" s="1630"/>
      <c r="G173" s="1476"/>
      <c r="H173" s="1476"/>
      <c r="I173" s="669" t="str">
        <f t="shared" si="84"/>
        <v/>
      </c>
      <c r="J173" s="669" t="str">
        <f t="shared" si="84"/>
        <v/>
      </c>
      <c r="K173" s="669" t="str">
        <f t="shared" si="83"/>
        <v/>
      </c>
      <c r="L173" s="669" t="str">
        <f t="shared" si="83"/>
        <v/>
      </c>
      <c r="M173" s="669" t="str">
        <f t="shared" si="83"/>
        <v/>
      </c>
      <c r="N173" s="669" t="str">
        <f t="shared" si="83"/>
        <v/>
      </c>
      <c r="O173" s="669" t="str">
        <f t="shared" si="83"/>
        <v/>
      </c>
      <c r="P173" s="669" t="str">
        <f t="shared" si="83"/>
        <v/>
      </c>
      <c r="Q173" s="670">
        <f t="shared" si="75"/>
        <v>0</v>
      </c>
      <c r="R173" s="403"/>
      <c r="T173" s="396"/>
      <c r="U173" s="396"/>
    </row>
    <row r="174" spans="2:21">
      <c r="B174" s="399"/>
      <c r="C174" s="2458"/>
      <c r="D174" s="655">
        <f t="shared" si="73"/>
        <v>0</v>
      </c>
      <c r="E174" s="2446">
        <f t="shared" si="73"/>
        <v>0</v>
      </c>
      <c r="F174" s="1630"/>
      <c r="G174" s="1476"/>
      <c r="H174" s="1476"/>
      <c r="I174" s="669" t="str">
        <f t="shared" si="84"/>
        <v/>
      </c>
      <c r="J174" s="669" t="str">
        <f t="shared" si="84"/>
        <v/>
      </c>
      <c r="K174" s="669" t="str">
        <f t="shared" si="83"/>
        <v/>
      </c>
      <c r="L174" s="669" t="str">
        <f t="shared" si="83"/>
        <v/>
      </c>
      <c r="M174" s="669" t="str">
        <f t="shared" si="83"/>
        <v/>
      </c>
      <c r="N174" s="669" t="str">
        <f t="shared" si="83"/>
        <v/>
      </c>
      <c r="O174" s="669" t="str">
        <f t="shared" si="83"/>
        <v/>
      </c>
      <c r="P174" s="669" t="str">
        <f t="shared" si="83"/>
        <v/>
      </c>
      <c r="Q174" s="670">
        <f t="shared" si="75"/>
        <v>0</v>
      </c>
      <c r="R174" s="403"/>
      <c r="T174" s="396"/>
      <c r="U174" s="396"/>
    </row>
    <row r="175" spans="2:21">
      <c r="B175" s="399"/>
      <c r="C175" s="2458"/>
      <c r="D175" s="655">
        <f t="shared" si="73"/>
        <v>0</v>
      </c>
      <c r="E175" s="2446">
        <f t="shared" si="73"/>
        <v>0</v>
      </c>
      <c r="F175" s="1630"/>
      <c r="G175" s="1476"/>
      <c r="H175" s="1476"/>
      <c r="I175" s="669" t="str">
        <f t="shared" si="84"/>
        <v/>
      </c>
      <c r="J175" s="669" t="str">
        <f t="shared" si="84"/>
        <v/>
      </c>
      <c r="K175" s="669" t="str">
        <f t="shared" si="83"/>
        <v/>
      </c>
      <c r="L175" s="669" t="str">
        <f t="shared" si="83"/>
        <v/>
      </c>
      <c r="M175" s="669" t="str">
        <f t="shared" si="83"/>
        <v/>
      </c>
      <c r="N175" s="669" t="str">
        <f t="shared" si="83"/>
        <v/>
      </c>
      <c r="O175" s="669" t="str">
        <f t="shared" si="83"/>
        <v/>
      </c>
      <c r="P175" s="669" t="str">
        <f t="shared" si="83"/>
        <v/>
      </c>
      <c r="Q175" s="670">
        <f t="shared" si="75"/>
        <v>0</v>
      </c>
      <c r="R175" s="403"/>
      <c r="T175" s="396"/>
      <c r="U175" s="396"/>
    </row>
    <row r="176" spans="2:21">
      <c r="B176" s="399"/>
      <c r="C176" s="2458"/>
      <c r="D176" s="655">
        <f t="shared" si="73"/>
        <v>0</v>
      </c>
      <c r="E176" s="2446">
        <f t="shared" si="73"/>
        <v>0</v>
      </c>
      <c r="F176" s="1630"/>
      <c r="G176" s="1476"/>
      <c r="H176" s="1476"/>
      <c r="I176" s="669" t="str">
        <f t="shared" si="84"/>
        <v/>
      </c>
      <c r="J176" s="669" t="str">
        <f t="shared" si="84"/>
        <v/>
      </c>
      <c r="K176" s="669" t="str">
        <f t="shared" ref="K176:P176" si="85">IFERROR($Q28/$G28*K111,"")</f>
        <v/>
      </c>
      <c r="L176" s="669" t="str">
        <f t="shared" si="85"/>
        <v/>
      </c>
      <c r="M176" s="669" t="str">
        <f t="shared" si="85"/>
        <v/>
      </c>
      <c r="N176" s="669" t="str">
        <f t="shared" si="85"/>
        <v/>
      </c>
      <c r="O176" s="669" t="str">
        <f t="shared" si="85"/>
        <v/>
      </c>
      <c r="P176" s="669" t="str">
        <f t="shared" si="85"/>
        <v/>
      </c>
      <c r="Q176" s="670">
        <f t="shared" si="75"/>
        <v>0</v>
      </c>
      <c r="R176" s="403"/>
      <c r="T176" s="396"/>
      <c r="U176" s="396"/>
    </row>
    <row r="177" spans="2:21">
      <c r="B177" s="399"/>
      <c r="C177" s="2458"/>
      <c r="D177" s="655">
        <f t="shared" si="73"/>
        <v>0</v>
      </c>
      <c r="E177" s="2446">
        <f t="shared" si="73"/>
        <v>0</v>
      </c>
      <c r="F177" s="1630"/>
      <c r="G177" s="1476"/>
      <c r="H177" s="1476"/>
      <c r="I177" s="669" t="str">
        <f t="shared" si="84"/>
        <v/>
      </c>
      <c r="J177" s="669" t="str">
        <f t="shared" si="84"/>
        <v/>
      </c>
      <c r="K177" s="669" t="str">
        <f t="shared" si="83"/>
        <v/>
      </c>
      <c r="L177" s="669" t="str">
        <f t="shared" si="83"/>
        <v/>
      </c>
      <c r="M177" s="669" t="str">
        <f t="shared" si="83"/>
        <v/>
      </c>
      <c r="N177" s="669" t="str">
        <f t="shared" si="83"/>
        <v/>
      </c>
      <c r="O177" s="669" t="str">
        <f t="shared" si="83"/>
        <v/>
      </c>
      <c r="P177" s="669" t="str">
        <f t="shared" si="83"/>
        <v/>
      </c>
      <c r="Q177" s="670">
        <f t="shared" si="75"/>
        <v>0</v>
      </c>
      <c r="R177" s="403"/>
      <c r="T177" s="396"/>
      <c r="U177" s="396"/>
    </row>
    <row r="178" spans="2:21">
      <c r="B178" s="399"/>
      <c r="C178" s="2458"/>
      <c r="D178" s="655">
        <f t="shared" si="73"/>
        <v>0</v>
      </c>
      <c r="E178" s="2446">
        <f t="shared" si="73"/>
        <v>0</v>
      </c>
      <c r="F178" s="1630"/>
      <c r="G178" s="1476"/>
      <c r="H178" s="1476"/>
      <c r="I178" s="669" t="str">
        <f t="shared" si="84"/>
        <v/>
      </c>
      <c r="J178" s="669" t="str">
        <f t="shared" si="84"/>
        <v/>
      </c>
      <c r="K178" s="669" t="str">
        <f t="shared" si="83"/>
        <v/>
      </c>
      <c r="L178" s="669" t="str">
        <f t="shared" si="83"/>
        <v/>
      </c>
      <c r="M178" s="669" t="str">
        <f t="shared" si="83"/>
        <v/>
      </c>
      <c r="N178" s="669" t="str">
        <f t="shared" si="83"/>
        <v/>
      </c>
      <c r="O178" s="669" t="str">
        <f t="shared" si="83"/>
        <v/>
      </c>
      <c r="P178" s="669" t="str">
        <f t="shared" si="83"/>
        <v/>
      </c>
      <c r="Q178" s="670">
        <f t="shared" si="75"/>
        <v>0</v>
      </c>
      <c r="R178" s="403"/>
      <c r="T178" s="396"/>
      <c r="U178" s="396"/>
    </row>
    <row r="179" spans="2:21">
      <c r="B179" s="399"/>
      <c r="C179" s="2459"/>
      <c r="D179" s="655">
        <f t="shared" si="73"/>
        <v>0</v>
      </c>
      <c r="E179" s="2446">
        <f t="shared" si="73"/>
        <v>0</v>
      </c>
      <c r="F179" s="1630"/>
      <c r="G179" s="1477"/>
      <c r="H179" s="1477"/>
      <c r="I179" s="669" t="str">
        <f t="shared" si="84"/>
        <v/>
      </c>
      <c r="J179" s="669" t="str">
        <f t="shared" si="84"/>
        <v/>
      </c>
      <c r="K179" s="669" t="str">
        <f t="shared" si="83"/>
        <v/>
      </c>
      <c r="L179" s="669" t="str">
        <f t="shared" si="83"/>
        <v/>
      </c>
      <c r="M179" s="669" t="str">
        <f t="shared" si="83"/>
        <v/>
      </c>
      <c r="N179" s="669" t="str">
        <f t="shared" si="83"/>
        <v/>
      </c>
      <c r="O179" s="669" t="str">
        <f t="shared" si="83"/>
        <v/>
      </c>
      <c r="P179" s="669" t="str">
        <f t="shared" si="83"/>
        <v/>
      </c>
      <c r="Q179" s="670">
        <f t="shared" si="75"/>
        <v>0</v>
      </c>
      <c r="R179" s="403"/>
      <c r="T179" s="396"/>
      <c r="U179" s="396"/>
    </row>
    <row r="180" spans="2:21">
      <c r="B180" s="399"/>
      <c r="C180" s="2457" t="str">
        <f>C34</f>
        <v>SISTEMA DE ALCANTARILLADO SANITARIO</v>
      </c>
      <c r="D180" s="2461" t="str">
        <f>D34</f>
        <v>COSTO ALCANTARILLADO</v>
      </c>
      <c r="E180" s="2462"/>
      <c r="F180" s="2463"/>
      <c r="G180" s="633"/>
      <c r="H180" s="633"/>
      <c r="I180" s="671">
        <f t="shared" ref="I180:P180" si="86">SUM(I181:I190)</f>
        <v>0</v>
      </c>
      <c r="J180" s="671">
        <f t="shared" si="86"/>
        <v>0</v>
      </c>
      <c r="K180" s="671">
        <f t="shared" si="86"/>
        <v>0</v>
      </c>
      <c r="L180" s="671">
        <f t="shared" si="86"/>
        <v>0</v>
      </c>
      <c r="M180" s="671">
        <f t="shared" si="86"/>
        <v>0</v>
      </c>
      <c r="N180" s="671">
        <f t="shared" si="86"/>
        <v>0</v>
      </c>
      <c r="O180" s="671">
        <f t="shared" si="86"/>
        <v>0</v>
      </c>
      <c r="P180" s="671">
        <f t="shared" si="86"/>
        <v>0</v>
      </c>
      <c r="Q180" s="639">
        <f>IF(SUM(I180:P180)=Q34,SUM(I180:P180),"Diferente a la meta")</f>
        <v>0</v>
      </c>
      <c r="R180" s="403"/>
      <c r="T180" s="1345"/>
      <c r="U180" s="396"/>
    </row>
    <row r="181" spans="2:21">
      <c r="B181" s="399"/>
      <c r="C181" s="2458"/>
      <c r="D181" s="655">
        <f t="shared" ref="D181:E181" si="87">D35</f>
        <v>0</v>
      </c>
      <c r="E181" s="2446">
        <f t="shared" si="87"/>
        <v>0</v>
      </c>
      <c r="F181" s="1630"/>
      <c r="G181" s="1475"/>
      <c r="H181" s="1475"/>
      <c r="I181" s="669" t="str">
        <f t="shared" ref="I181:P190" si="88">IFERROR($Q35/$G35*I115,"")</f>
        <v/>
      </c>
      <c r="J181" s="669" t="str">
        <f t="shared" si="88"/>
        <v/>
      </c>
      <c r="K181" s="669" t="str">
        <f t="shared" si="88"/>
        <v/>
      </c>
      <c r="L181" s="669" t="str">
        <f t="shared" si="88"/>
        <v/>
      </c>
      <c r="M181" s="669" t="str">
        <f t="shared" si="88"/>
        <v/>
      </c>
      <c r="N181" s="669" t="str">
        <f t="shared" si="88"/>
        <v/>
      </c>
      <c r="O181" s="669" t="str">
        <f t="shared" si="88"/>
        <v/>
      </c>
      <c r="P181" s="669" t="str">
        <f t="shared" si="88"/>
        <v/>
      </c>
      <c r="Q181" s="670">
        <f t="shared" ref="Q181:Q190" si="89">IF((ROUND(SUM(I181:P181),2)-ROUND(Q35,2))=0,SUM(I181:P181),"Diferente a la Meta")</f>
        <v>0</v>
      </c>
      <c r="R181" s="403"/>
      <c r="T181" s="1344"/>
      <c r="U181" s="396"/>
    </row>
    <row r="182" spans="2:21">
      <c r="B182" s="399"/>
      <c r="C182" s="2458"/>
      <c r="D182" s="655">
        <f t="shared" ref="D182:E182" si="90">D36</f>
        <v>0</v>
      </c>
      <c r="E182" s="2446">
        <f t="shared" si="90"/>
        <v>0</v>
      </c>
      <c r="F182" s="1630"/>
      <c r="G182" s="1476"/>
      <c r="H182" s="1476"/>
      <c r="I182" s="669" t="str">
        <f t="shared" ref="I182:O182" si="91">IFERROR($Q36/$G36*I116,"")</f>
        <v/>
      </c>
      <c r="J182" s="669" t="str">
        <f t="shared" si="91"/>
        <v/>
      </c>
      <c r="K182" s="669" t="str">
        <f t="shared" si="91"/>
        <v/>
      </c>
      <c r="L182" s="669" t="str">
        <f t="shared" si="91"/>
        <v/>
      </c>
      <c r="M182" s="669" t="str">
        <f t="shared" si="91"/>
        <v/>
      </c>
      <c r="N182" s="669" t="str">
        <f t="shared" si="91"/>
        <v/>
      </c>
      <c r="O182" s="669" t="str">
        <f t="shared" si="91"/>
        <v/>
      </c>
      <c r="P182" s="669" t="str">
        <f t="shared" si="88"/>
        <v/>
      </c>
      <c r="Q182" s="670">
        <f t="shared" si="89"/>
        <v>0</v>
      </c>
      <c r="R182" s="403"/>
      <c r="T182" s="1344"/>
      <c r="U182" s="396"/>
    </row>
    <row r="183" spans="2:21">
      <c r="B183" s="399"/>
      <c r="C183" s="2458"/>
      <c r="D183" s="655">
        <f t="shared" ref="D183:E183" si="92">D37</f>
        <v>0</v>
      </c>
      <c r="E183" s="2446">
        <f t="shared" si="92"/>
        <v>0</v>
      </c>
      <c r="F183" s="1630"/>
      <c r="G183" s="1476"/>
      <c r="H183" s="1476"/>
      <c r="I183" s="669" t="str">
        <f t="shared" ref="I183:O183" si="93">IFERROR($Q37/$G37*I117,"")</f>
        <v/>
      </c>
      <c r="J183" s="669" t="str">
        <f t="shared" si="93"/>
        <v/>
      </c>
      <c r="K183" s="669" t="str">
        <f t="shared" si="93"/>
        <v/>
      </c>
      <c r="L183" s="669" t="str">
        <f t="shared" si="93"/>
        <v/>
      </c>
      <c r="M183" s="669" t="str">
        <f t="shared" si="93"/>
        <v/>
      </c>
      <c r="N183" s="669" t="str">
        <f t="shared" si="93"/>
        <v/>
      </c>
      <c r="O183" s="669" t="str">
        <f t="shared" si="93"/>
        <v/>
      </c>
      <c r="P183" s="669" t="str">
        <f t="shared" si="88"/>
        <v/>
      </c>
      <c r="Q183" s="670">
        <f t="shared" si="89"/>
        <v>0</v>
      </c>
      <c r="R183" s="403"/>
      <c r="T183" s="1344"/>
      <c r="U183" s="396"/>
    </row>
    <row r="184" spans="2:21">
      <c r="B184" s="399"/>
      <c r="C184" s="2458"/>
      <c r="D184" s="655">
        <f t="shared" ref="D184:E184" si="94">D38</f>
        <v>0</v>
      </c>
      <c r="E184" s="2446">
        <f t="shared" si="94"/>
        <v>0</v>
      </c>
      <c r="F184" s="1630"/>
      <c r="G184" s="1476"/>
      <c r="H184" s="1476"/>
      <c r="I184" s="669" t="str">
        <f t="shared" ref="I184:O184" si="95">IFERROR($Q38/$G38*I118,"")</f>
        <v/>
      </c>
      <c r="J184" s="669" t="str">
        <f t="shared" si="95"/>
        <v/>
      </c>
      <c r="K184" s="669" t="str">
        <f t="shared" si="95"/>
        <v/>
      </c>
      <c r="L184" s="669" t="str">
        <f t="shared" si="95"/>
        <v/>
      </c>
      <c r="M184" s="669" t="str">
        <f t="shared" si="95"/>
        <v/>
      </c>
      <c r="N184" s="669" t="str">
        <f t="shared" si="95"/>
        <v/>
      </c>
      <c r="O184" s="669" t="str">
        <f t="shared" si="95"/>
        <v/>
      </c>
      <c r="P184" s="669" t="str">
        <f t="shared" si="88"/>
        <v/>
      </c>
      <c r="Q184" s="670">
        <f t="shared" si="89"/>
        <v>0</v>
      </c>
      <c r="R184" s="403"/>
      <c r="T184" s="396"/>
      <c r="U184" s="396"/>
    </row>
    <row r="185" spans="2:21">
      <c r="B185" s="399"/>
      <c r="C185" s="2458"/>
      <c r="D185" s="655">
        <f t="shared" ref="D185:E185" si="96">D39</f>
        <v>0</v>
      </c>
      <c r="E185" s="2446">
        <f t="shared" si="96"/>
        <v>0</v>
      </c>
      <c r="F185" s="1630"/>
      <c r="G185" s="1476"/>
      <c r="H185" s="1476"/>
      <c r="I185" s="669" t="str">
        <f t="shared" ref="I185:O185" si="97">IFERROR($Q39/$G39*I119,"")</f>
        <v/>
      </c>
      <c r="J185" s="669" t="str">
        <f t="shared" si="97"/>
        <v/>
      </c>
      <c r="K185" s="669" t="str">
        <f t="shared" si="97"/>
        <v/>
      </c>
      <c r="L185" s="669" t="str">
        <f t="shared" si="97"/>
        <v/>
      </c>
      <c r="M185" s="669" t="str">
        <f t="shared" si="97"/>
        <v/>
      </c>
      <c r="N185" s="669" t="str">
        <f t="shared" si="97"/>
        <v/>
      </c>
      <c r="O185" s="669" t="str">
        <f t="shared" si="97"/>
        <v/>
      </c>
      <c r="P185" s="669" t="str">
        <f t="shared" si="88"/>
        <v/>
      </c>
      <c r="Q185" s="670">
        <f t="shared" si="89"/>
        <v>0</v>
      </c>
      <c r="R185" s="403"/>
      <c r="T185" s="396"/>
      <c r="U185" s="396"/>
    </row>
    <row r="186" spans="2:21">
      <c r="B186" s="399"/>
      <c r="C186" s="2458"/>
      <c r="D186" s="655">
        <f t="shared" ref="D186:E186" si="98">D40</f>
        <v>0</v>
      </c>
      <c r="E186" s="2446">
        <f t="shared" si="98"/>
        <v>0</v>
      </c>
      <c r="F186" s="1630"/>
      <c r="G186" s="1476"/>
      <c r="H186" s="1476"/>
      <c r="I186" s="669" t="str">
        <f t="shared" ref="I186:O186" si="99">IFERROR($Q40/$G40*I120,"")</f>
        <v/>
      </c>
      <c r="J186" s="669" t="str">
        <f t="shared" si="99"/>
        <v/>
      </c>
      <c r="K186" s="669" t="str">
        <f t="shared" si="99"/>
        <v/>
      </c>
      <c r="L186" s="669" t="str">
        <f t="shared" si="99"/>
        <v/>
      </c>
      <c r="M186" s="669" t="str">
        <f t="shared" si="99"/>
        <v/>
      </c>
      <c r="N186" s="669" t="str">
        <f t="shared" si="99"/>
        <v/>
      </c>
      <c r="O186" s="669" t="str">
        <f t="shared" si="99"/>
        <v/>
      </c>
      <c r="P186" s="669" t="str">
        <f t="shared" si="88"/>
        <v/>
      </c>
      <c r="Q186" s="670">
        <f t="shared" si="89"/>
        <v>0</v>
      </c>
      <c r="R186" s="403"/>
    </row>
    <row r="187" spans="2:21">
      <c r="B187" s="399"/>
      <c r="C187" s="2458"/>
      <c r="D187" s="655">
        <f t="shared" ref="D187:E187" si="100">D41</f>
        <v>0</v>
      </c>
      <c r="E187" s="2446">
        <f t="shared" si="100"/>
        <v>0</v>
      </c>
      <c r="F187" s="1630"/>
      <c r="G187" s="1476"/>
      <c r="H187" s="1476"/>
      <c r="I187" s="669" t="str">
        <f t="shared" ref="I187:O187" si="101">IFERROR($Q41/$G41*I121,"")</f>
        <v/>
      </c>
      <c r="J187" s="669" t="str">
        <f t="shared" si="101"/>
        <v/>
      </c>
      <c r="K187" s="669" t="str">
        <f t="shared" si="101"/>
        <v/>
      </c>
      <c r="L187" s="669" t="str">
        <f t="shared" si="101"/>
        <v/>
      </c>
      <c r="M187" s="669" t="str">
        <f t="shared" si="101"/>
        <v/>
      </c>
      <c r="N187" s="669" t="str">
        <f t="shared" si="101"/>
        <v/>
      </c>
      <c r="O187" s="669" t="str">
        <f t="shared" si="101"/>
        <v/>
      </c>
      <c r="P187" s="669" t="str">
        <f t="shared" si="88"/>
        <v/>
      </c>
      <c r="Q187" s="670">
        <f t="shared" si="89"/>
        <v>0</v>
      </c>
      <c r="R187" s="403"/>
    </row>
    <row r="188" spans="2:21">
      <c r="B188" s="399"/>
      <c r="C188" s="2458"/>
      <c r="D188" s="655">
        <f t="shared" ref="D188:E188" si="102">D42</f>
        <v>0</v>
      </c>
      <c r="E188" s="2446">
        <f t="shared" si="102"/>
        <v>0</v>
      </c>
      <c r="F188" s="1630"/>
      <c r="G188" s="1476"/>
      <c r="H188" s="1476"/>
      <c r="I188" s="669" t="str">
        <f t="shared" ref="I188:O188" si="103">IFERROR($Q42/$G42*I122,"")</f>
        <v/>
      </c>
      <c r="J188" s="669" t="str">
        <f t="shared" si="103"/>
        <v/>
      </c>
      <c r="K188" s="669" t="str">
        <f t="shared" si="103"/>
        <v/>
      </c>
      <c r="L188" s="669" t="str">
        <f t="shared" si="103"/>
        <v/>
      </c>
      <c r="M188" s="669" t="str">
        <f t="shared" si="103"/>
        <v/>
      </c>
      <c r="N188" s="669" t="str">
        <f t="shared" si="103"/>
        <v/>
      </c>
      <c r="O188" s="669" t="str">
        <f t="shared" si="103"/>
        <v/>
      </c>
      <c r="P188" s="669" t="str">
        <f t="shared" si="88"/>
        <v/>
      </c>
      <c r="Q188" s="670">
        <f t="shared" si="89"/>
        <v>0</v>
      </c>
      <c r="R188" s="403"/>
    </row>
    <row r="189" spans="2:21">
      <c r="B189" s="399"/>
      <c r="C189" s="2458"/>
      <c r="D189" s="655">
        <f t="shared" ref="D189:E189" si="104">D43</f>
        <v>0</v>
      </c>
      <c r="E189" s="2446">
        <f t="shared" si="104"/>
        <v>0</v>
      </c>
      <c r="F189" s="1630"/>
      <c r="G189" s="1476"/>
      <c r="H189" s="1476"/>
      <c r="I189" s="669" t="str">
        <f t="shared" ref="I189:O189" si="105">IFERROR($Q43/$G43*I123,"")</f>
        <v/>
      </c>
      <c r="J189" s="669" t="str">
        <f t="shared" si="105"/>
        <v/>
      </c>
      <c r="K189" s="669" t="str">
        <f t="shared" si="105"/>
        <v/>
      </c>
      <c r="L189" s="669" t="str">
        <f t="shared" si="105"/>
        <v/>
      </c>
      <c r="M189" s="669" t="str">
        <f t="shared" si="105"/>
        <v/>
      </c>
      <c r="N189" s="669" t="str">
        <f t="shared" si="105"/>
        <v/>
      </c>
      <c r="O189" s="669" t="str">
        <f t="shared" si="105"/>
        <v/>
      </c>
      <c r="P189" s="669" t="str">
        <f t="shared" si="88"/>
        <v/>
      </c>
      <c r="Q189" s="670">
        <f t="shared" si="89"/>
        <v>0</v>
      </c>
      <c r="R189" s="403"/>
    </row>
    <row r="190" spans="2:21">
      <c r="B190" s="399"/>
      <c r="C190" s="2459"/>
      <c r="D190" s="655">
        <f t="shared" ref="D190:E190" si="106">D44</f>
        <v>0</v>
      </c>
      <c r="E190" s="2446">
        <f t="shared" si="106"/>
        <v>0</v>
      </c>
      <c r="F190" s="1630"/>
      <c r="G190" s="1477"/>
      <c r="H190" s="1477"/>
      <c r="I190" s="669" t="str">
        <f t="shared" ref="I190:O190" si="107">IFERROR($Q44/$G44*I124,"")</f>
        <v/>
      </c>
      <c r="J190" s="669" t="str">
        <f t="shared" si="107"/>
        <v/>
      </c>
      <c r="K190" s="669" t="str">
        <f t="shared" si="107"/>
        <v/>
      </c>
      <c r="L190" s="669" t="str">
        <f t="shared" si="107"/>
        <v/>
      </c>
      <c r="M190" s="669" t="str">
        <f t="shared" si="107"/>
        <v/>
      </c>
      <c r="N190" s="669" t="str">
        <f t="shared" si="107"/>
        <v/>
      </c>
      <c r="O190" s="669" t="str">
        <f t="shared" si="107"/>
        <v/>
      </c>
      <c r="P190" s="669" t="str">
        <f t="shared" si="88"/>
        <v/>
      </c>
      <c r="Q190" s="670">
        <f t="shared" si="89"/>
        <v>0</v>
      </c>
      <c r="R190" s="403"/>
    </row>
    <row r="191" spans="2:21">
      <c r="B191" s="399"/>
      <c r="C191" s="2457" t="str">
        <f>C45</f>
        <v>SISTEMA DE TRATAMIENTO DE AGUAS RESIDUALES</v>
      </c>
      <c r="D191" s="2461" t="str">
        <f>D45</f>
        <v>COSTO TRATAMIENTO DE AGUAS RESIDUALES</v>
      </c>
      <c r="E191" s="2462"/>
      <c r="F191" s="2463"/>
      <c r="G191" s="633"/>
      <c r="H191" s="633"/>
      <c r="I191" s="671">
        <f t="shared" ref="I191:P191" si="108">SUM(I192:I201)</f>
        <v>0</v>
      </c>
      <c r="J191" s="671">
        <f t="shared" si="108"/>
        <v>0</v>
      </c>
      <c r="K191" s="671">
        <f t="shared" si="108"/>
        <v>0</v>
      </c>
      <c r="L191" s="671">
        <f t="shared" si="108"/>
        <v>0</v>
      </c>
      <c r="M191" s="671">
        <f t="shared" si="108"/>
        <v>0</v>
      </c>
      <c r="N191" s="671">
        <f t="shared" si="108"/>
        <v>0</v>
      </c>
      <c r="O191" s="671">
        <f t="shared" si="108"/>
        <v>0</v>
      </c>
      <c r="P191" s="671">
        <f t="shared" si="108"/>
        <v>0</v>
      </c>
      <c r="Q191" s="639">
        <f>IF(SUM(I191:P191)=Q45,SUM(I191:P191),"Diferente a la meta")</f>
        <v>0</v>
      </c>
      <c r="R191" s="403"/>
    </row>
    <row r="192" spans="2:21">
      <c r="B192" s="399"/>
      <c r="C192" s="2458"/>
      <c r="D192" s="1230">
        <f t="shared" ref="D192:E201" si="109">D46</f>
        <v>0</v>
      </c>
      <c r="E192" s="2460">
        <f t="shared" si="109"/>
        <v>0</v>
      </c>
      <c r="F192" s="1630"/>
      <c r="G192" s="1475"/>
      <c r="H192" s="1475"/>
      <c r="I192" s="669" t="str">
        <f t="shared" ref="I192:P192" si="110">IFERROR($Q46/$G46*I125,"")</f>
        <v/>
      </c>
      <c r="J192" s="669" t="str">
        <f t="shared" si="110"/>
        <v/>
      </c>
      <c r="K192" s="669" t="str">
        <f t="shared" si="110"/>
        <v/>
      </c>
      <c r="L192" s="669" t="str">
        <f t="shared" si="110"/>
        <v/>
      </c>
      <c r="M192" s="669" t="str">
        <f t="shared" si="110"/>
        <v/>
      </c>
      <c r="N192" s="669" t="str">
        <f t="shared" si="110"/>
        <v/>
      </c>
      <c r="O192" s="669" t="str">
        <f t="shared" si="110"/>
        <v/>
      </c>
      <c r="P192" s="669" t="str">
        <f t="shared" si="110"/>
        <v/>
      </c>
      <c r="Q192" s="670">
        <f t="shared" ref="Q192:Q201" si="111">IF((ROUND(SUM(I192:P192),2)-ROUND(Q46,2))=0,SUM(I192:P192),"Diferente a la Meta")</f>
        <v>0</v>
      </c>
      <c r="R192" s="403"/>
    </row>
    <row r="193" spans="2:18">
      <c r="B193" s="399"/>
      <c r="C193" s="2458"/>
      <c r="D193" s="655">
        <f t="shared" si="109"/>
        <v>0</v>
      </c>
      <c r="E193" s="2460">
        <f t="shared" si="109"/>
        <v>0</v>
      </c>
      <c r="F193" s="1630"/>
      <c r="G193" s="1476"/>
      <c r="H193" s="1476"/>
      <c r="I193" s="669" t="str">
        <f t="shared" ref="I193:P193" si="112">IFERROR($Q47/$G47*I126,"")</f>
        <v/>
      </c>
      <c r="J193" s="669" t="str">
        <f t="shared" si="112"/>
        <v/>
      </c>
      <c r="K193" s="669" t="str">
        <f t="shared" si="112"/>
        <v/>
      </c>
      <c r="L193" s="669" t="str">
        <f t="shared" si="112"/>
        <v/>
      </c>
      <c r="M193" s="669" t="str">
        <f t="shared" si="112"/>
        <v/>
      </c>
      <c r="N193" s="669" t="str">
        <f t="shared" si="112"/>
        <v/>
      </c>
      <c r="O193" s="669" t="str">
        <f t="shared" si="112"/>
        <v/>
      </c>
      <c r="P193" s="669" t="str">
        <f t="shared" si="112"/>
        <v/>
      </c>
      <c r="Q193" s="670">
        <f t="shared" si="111"/>
        <v>0</v>
      </c>
      <c r="R193" s="403"/>
    </row>
    <row r="194" spans="2:18">
      <c r="B194" s="399"/>
      <c r="C194" s="2458"/>
      <c r="D194" s="655">
        <f t="shared" si="109"/>
        <v>0</v>
      </c>
      <c r="E194" s="2460">
        <f t="shared" si="109"/>
        <v>0</v>
      </c>
      <c r="F194" s="1630"/>
      <c r="G194" s="1476"/>
      <c r="H194" s="1476"/>
      <c r="I194" s="669" t="str">
        <f t="shared" ref="I194:P194" si="113">IFERROR($Q48/$G48*I127,"")</f>
        <v/>
      </c>
      <c r="J194" s="669" t="str">
        <f t="shared" si="113"/>
        <v/>
      </c>
      <c r="K194" s="669" t="str">
        <f t="shared" si="113"/>
        <v/>
      </c>
      <c r="L194" s="669" t="str">
        <f t="shared" si="113"/>
        <v/>
      </c>
      <c r="M194" s="669" t="str">
        <f t="shared" si="113"/>
        <v/>
      </c>
      <c r="N194" s="669" t="str">
        <f t="shared" si="113"/>
        <v/>
      </c>
      <c r="O194" s="669" t="str">
        <f t="shared" si="113"/>
        <v/>
      </c>
      <c r="P194" s="669" t="str">
        <f t="shared" si="113"/>
        <v/>
      </c>
      <c r="Q194" s="670">
        <f t="shared" si="111"/>
        <v>0</v>
      </c>
      <c r="R194" s="403"/>
    </row>
    <row r="195" spans="2:18">
      <c r="B195" s="399"/>
      <c r="C195" s="2458"/>
      <c r="D195" s="655">
        <f t="shared" si="109"/>
        <v>0</v>
      </c>
      <c r="E195" s="2460">
        <f t="shared" si="109"/>
        <v>0</v>
      </c>
      <c r="F195" s="1630"/>
      <c r="G195" s="1476"/>
      <c r="H195" s="1476"/>
      <c r="I195" s="669" t="str">
        <f t="shared" ref="I195:P195" si="114">IFERROR($Q49/$G49*I128,"")</f>
        <v/>
      </c>
      <c r="J195" s="669" t="str">
        <f t="shared" si="114"/>
        <v/>
      </c>
      <c r="K195" s="669" t="str">
        <f t="shared" si="114"/>
        <v/>
      </c>
      <c r="L195" s="669" t="str">
        <f t="shared" si="114"/>
        <v/>
      </c>
      <c r="M195" s="669" t="str">
        <f t="shared" si="114"/>
        <v/>
      </c>
      <c r="N195" s="669" t="str">
        <f t="shared" si="114"/>
        <v/>
      </c>
      <c r="O195" s="669" t="str">
        <f t="shared" si="114"/>
        <v/>
      </c>
      <c r="P195" s="669" t="str">
        <f t="shared" si="114"/>
        <v/>
      </c>
      <c r="Q195" s="670">
        <f t="shared" si="111"/>
        <v>0</v>
      </c>
      <c r="R195" s="403"/>
    </row>
    <row r="196" spans="2:18">
      <c r="B196" s="399"/>
      <c r="C196" s="2458"/>
      <c r="D196" s="655">
        <f t="shared" si="109"/>
        <v>0</v>
      </c>
      <c r="E196" s="2460">
        <f t="shared" si="109"/>
        <v>0</v>
      </c>
      <c r="F196" s="1630"/>
      <c r="G196" s="1476"/>
      <c r="H196" s="1476"/>
      <c r="I196" s="669" t="str">
        <f t="shared" ref="I196:P196" si="115">IFERROR($Q50/$G50*I129,"")</f>
        <v/>
      </c>
      <c r="J196" s="669" t="str">
        <f t="shared" si="115"/>
        <v/>
      </c>
      <c r="K196" s="669" t="str">
        <f t="shared" si="115"/>
        <v/>
      </c>
      <c r="L196" s="669" t="str">
        <f t="shared" si="115"/>
        <v/>
      </c>
      <c r="M196" s="669" t="str">
        <f t="shared" si="115"/>
        <v/>
      </c>
      <c r="N196" s="669" t="str">
        <f t="shared" si="115"/>
        <v/>
      </c>
      <c r="O196" s="669" t="str">
        <f t="shared" si="115"/>
        <v/>
      </c>
      <c r="P196" s="669" t="str">
        <f t="shared" si="115"/>
        <v/>
      </c>
      <c r="Q196" s="670">
        <f t="shared" si="111"/>
        <v>0</v>
      </c>
      <c r="R196" s="403"/>
    </row>
    <row r="197" spans="2:18">
      <c r="B197" s="399"/>
      <c r="C197" s="2458"/>
      <c r="D197" s="655">
        <f t="shared" si="109"/>
        <v>0</v>
      </c>
      <c r="E197" s="2460">
        <f t="shared" si="109"/>
        <v>0</v>
      </c>
      <c r="F197" s="1630"/>
      <c r="G197" s="1476"/>
      <c r="H197" s="1476"/>
      <c r="I197" s="669" t="str">
        <f t="shared" ref="I197:P197" si="116">IFERROR($Q51/$G51*I130,"")</f>
        <v/>
      </c>
      <c r="J197" s="669" t="str">
        <f t="shared" si="116"/>
        <v/>
      </c>
      <c r="K197" s="669" t="str">
        <f t="shared" si="116"/>
        <v/>
      </c>
      <c r="L197" s="669" t="str">
        <f t="shared" si="116"/>
        <v/>
      </c>
      <c r="M197" s="669" t="str">
        <f t="shared" si="116"/>
        <v/>
      </c>
      <c r="N197" s="669" t="str">
        <f t="shared" si="116"/>
        <v/>
      </c>
      <c r="O197" s="669" t="str">
        <f t="shared" si="116"/>
        <v/>
      </c>
      <c r="P197" s="669" t="str">
        <f t="shared" si="116"/>
        <v/>
      </c>
      <c r="Q197" s="670">
        <f t="shared" si="111"/>
        <v>0</v>
      </c>
      <c r="R197" s="403"/>
    </row>
    <row r="198" spans="2:18">
      <c r="B198" s="399"/>
      <c r="C198" s="2458"/>
      <c r="D198" s="655">
        <f t="shared" si="109"/>
        <v>0</v>
      </c>
      <c r="E198" s="2460">
        <f t="shared" si="109"/>
        <v>0</v>
      </c>
      <c r="F198" s="1630"/>
      <c r="G198" s="1476"/>
      <c r="H198" s="1476"/>
      <c r="I198" s="669" t="str">
        <f t="shared" ref="I198:P198" si="117">IFERROR($Q52/$G52*I131,"")</f>
        <v/>
      </c>
      <c r="J198" s="669" t="str">
        <f t="shared" si="117"/>
        <v/>
      </c>
      <c r="K198" s="669" t="str">
        <f t="shared" si="117"/>
        <v/>
      </c>
      <c r="L198" s="669" t="str">
        <f t="shared" si="117"/>
        <v/>
      </c>
      <c r="M198" s="669" t="str">
        <f t="shared" si="117"/>
        <v/>
      </c>
      <c r="N198" s="669" t="str">
        <f t="shared" si="117"/>
        <v/>
      </c>
      <c r="O198" s="669" t="str">
        <f t="shared" si="117"/>
        <v/>
      </c>
      <c r="P198" s="669" t="str">
        <f t="shared" si="117"/>
        <v/>
      </c>
      <c r="Q198" s="670">
        <f t="shared" si="111"/>
        <v>0</v>
      </c>
      <c r="R198" s="403"/>
    </row>
    <row r="199" spans="2:18">
      <c r="B199" s="399"/>
      <c r="C199" s="2458"/>
      <c r="D199" s="655">
        <f t="shared" si="109"/>
        <v>0</v>
      </c>
      <c r="E199" s="2460">
        <f t="shared" si="109"/>
        <v>0</v>
      </c>
      <c r="F199" s="1630"/>
      <c r="G199" s="1476"/>
      <c r="H199" s="1476"/>
      <c r="I199" s="669" t="str">
        <f t="shared" ref="I199:P199" si="118">IFERROR($Q53/$G53*I132,"")</f>
        <v/>
      </c>
      <c r="J199" s="669" t="str">
        <f t="shared" si="118"/>
        <v/>
      </c>
      <c r="K199" s="669" t="str">
        <f t="shared" si="118"/>
        <v/>
      </c>
      <c r="L199" s="669" t="str">
        <f t="shared" si="118"/>
        <v/>
      </c>
      <c r="M199" s="669" t="str">
        <f t="shared" si="118"/>
        <v/>
      </c>
      <c r="N199" s="669" t="str">
        <f t="shared" si="118"/>
        <v/>
      </c>
      <c r="O199" s="669" t="str">
        <f t="shared" si="118"/>
        <v/>
      </c>
      <c r="P199" s="669" t="str">
        <f t="shared" si="118"/>
        <v/>
      </c>
      <c r="Q199" s="670">
        <f t="shared" si="111"/>
        <v>0</v>
      </c>
      <c r="R199" s="403"/>
    </row>
    <row r="200" spans="2:18">
      <c r="B200" s="399"/>
      <c r="C200" s="2458"/>
      <c r="D200" s="655">
        <f t="shared" si="109"/>
        <v>0</v>
      </c>
      <c r="E200" s="2460">
        <f t="shared" si="109"/>
        <v>0</v>
      </c>
      <c r="F200" s="1630"/>
      <c r="G200" s="1476"/>
      <c r="H200" s="1476"/>
      <c r="I200" s="669" t="str">
        <f t="shared" ref="I200:P200" si="119">IFERROR($Q54/$G54*I133,"")</f>
        <v/>
      </c>
      <c r="J200" s="669" t="str">
        <f t="shared" si="119"/>
        <v/>
      </c>
      <c r="K200" s="669" t="str">
        <f t="shared" si="119"/>
        <v/>
      </c>
      <c r="L200" s="669" t="str">
        <f t="shared" si="119"/>
        <v/>
      </c>
      <c r="M200" s="669" t="str">
        <f t="shared" si="119"/>
        <v/>
      </c>
      <c r="N200" s="669" t="str">
        <f t="shared" si="119"/>
        <v/>
      </c>
      <c r="O200" s="669" t="str">
        <f t="shared" si="119"/>
        <v/>
      </c>
      <c r="P200" s="669" t="str">
        <f t="shared" si="119"/>
        <v/>
      </c>
      <c r="Q200" s="670">
        <f t="shared" si="111"/>
        <v>0</v>
      </c>
      <c r="R200" s="403"/>
    </row>
    <row r="201" spans="2:18">
      <c r="B201" s="399"/>
      <c r="C201" s="2459"/>
      <c r="D201" s="655">
        <f t="shared" si="109"/>
        <v>0</v>
      </c>
      <c r="E201" s="2460">
        <f t="shared" si="109"/>
        <v>0</v>
      </c>
      <c r="F201" s="1630"/>
      <c r="G201" s="1477"/>
      <c r="H201" s="1477"/>
      <c r="I201" s="669" t="str">
        <f t="shared" ref="I201:P201" si="120">IFERROR($Q55/$G55*I134,"")</f>
        <v/>
      </c>
      <c r="J201" s="669" t="str">
        <f t="shared" si="120"/>
        <v/>
      </c>
      <c r="K201" s="669" t="str">
        <f t="shared" si="120"/>
        <v/>
      </c>
      <c r="L201" s="669" t="str">
        <f t="shared" si="120"/>
        <v/>
      </c>
      <c r="M201" s="669" t="str">
        <f t="shared" si="120"/>
        <v/>
      </c>
      <c r="N201" s="669" t="str">
        <f t="shared" si="120"/>
        <v/>
      </c>
      <c r="O201" s="669" t="str">
        <f t="shared" si="120"/>
        <v/>
      </c>
      <c r="P201" s="669" t="str">
        <f t="shared" si="120"/>
        <v/>
      </c>
      <c r="Q201" s="670">
        <f t="shared" si="111"/>
        <v>0</v>
      </c>
      <c r="R201" s="403"/>
    </row>
    <row r="202" spans="2:18">
      <c r="B202" s="399"/>
      <c r="C202" s="2457" t="str">
        <f>C56</f>
        <v>SISTEMA DE SANEAMIENTO BÁSICO (UBS)</v>
      </c>
      <c r="D202" s="2461" t="str">
        <f>D56</f>
        <v>COSTO DISPOSICIÓN SANITARIA DE EXCRETAS</v>
      </c>
      <c r="E202" s="2462"/>
      <c r="F202" s="2463"/>
      <c r="G202" s="633"/>
      <c r="H202" s="633"/>
      <c r="I202" s="671">
        <f t="shared" ref="I202:P202" si="121">SUM(I203:I205)</f>
        <v>0</v>
      </c>
      <c r="J202" s="671">
        <f t="shared" si="121"/>
        <v>0</v>
      </c>
      <c r="K202" s="671">
        <f t="shared" si="121"/>
        <v>0</v>
      </c>
      <c r="L202" s="671">
        <f t="shared" si="121"/>
        <v>0</v>
      </c>
      <c r="M202" s="671">
        <f t="shared" si="121"/>
        <v>0</v>
      </c>
      <c r="N202" s="671">
        <f t="shared" si="121"/>
        <v>0</v>
      </c>
      <c r="O202" s="671">
        <f t="shared" si="121"/>
        <v>0</v>
      </c>
      <c r="P202" s="671">
        <f t="shared" si="121"/>
        <v>0</v>
      </c>
      <c r="Q202" s="639">
        <f>IF(SUM(I202:P202)=Q56,SUM(I202:P202),"Diferente a la meta")</f>
        <v>0</v>
      </c>
      <c r="R202" s="403"/>
    </row>
    <row r="203" spans="2:18">
      <c r="B203" s="399"/>
      <c r="C203" s="2458"/>
      <c r="D203" s="655">
        <f>D57</f>
        <v>0</v>
      </c>
      <c r="E203" s="2446">
        <f>E57</f>
        <v>0</v>
      </c>
      <c r="F203" s="1630"/>
      <c r="G203" s="1475"/>
      <c r="H203" s="1475"/>
      <c r="I203" s="669" t="str">
        <f t="shared" ref="I203:P203" si="122">IFERROR($Q57/$G57*I135,"")</f>
        <v/>
      </c>
      <c r="J203" s="669" t="str">
        <f t="shared" si="122"/>
        <v/>
      </c>
      <c r="K203" s="669" t="str">
        <f t="shared" si="122"/>
        <v/>
      </c>
      <c r="L203" s="669" t="str">
        <f t="shared" si="122"/>
        <v/>
      </c>
      <c r="M203" s="669" t="str">
        <f t="shared" si="122"/>
        <v/>
      </c>
      <c r="N203" s="669" t="str">
        <f t="shared" si="122"/>
        <v/>
      </c>
      <c r="O203" s="669" t="str">
        <f t="shared" si="122"/>
        <v/>
      </c>
      <c r="P203" s="669" t="str">
        <f t="shared" si="122"/>
        <v/>
      </c>
      <c r="Q203" s="670">
        <f>IF((ROUND(SUM(I203:P203),2)-ROUND(Q57,2))=0,SUM(I203:P203),"Diferente a la Meta")</f>
        <v>0</v>
      </c>
      <c r="R203" s="403"/>
    </row>
    <row r="204" spans="2:18">
      <c r="B204" s="399"/>
      <c r="C204" s="2458"/>
      <c r="D204" s="655">
        <f>D58</f>
        <v>0</v>
      </c>
      <c r="E204" s="2446">
        <f>E58</f>
        <v>0</v>
      </c>
      <c r="F204" s="1630"/>
      <c r="G204" s="1476"/>
      <c r="H204" s="1476"/>
      <c r="I204" s="669" t="str">
        <f t="shared" ref="I204:P204" si="123">IFERROR($Q58/$G58*I136,"")</f>
        <v/>
      </c>
      <c r="J204" s="669" t="str">
        <f t="shared" si="123"/>
        <v/>
      </c>
      <c r="K204" s="669" t="str">
        <f t="shared" si="123"/>
        <v/>
      </c>
      <c r="L204" s="669" t="str">
        <f t="shared" si="123"/>
        <v/>
      </c>
      <c r="M204" s="669" t="str">
        <f t="shared" si="123"/>
        <v/>
      </c>
      <c r="N204" s="669" t="str">
        <f t="shared" si="123"/>
        <v/>
      </c>
      <c r="O204" s="669" t="str">
        <f t="shared" si="123"/>
        <v/>
      </c>
      <c r="P204" s="669" t="str">
        <f t="shared" si="123"/>
        <v/>
      </c>
      <c r="Q204" s="670">
        <f t="shared" ref="Q204:Q205" si="124">IF((ROUND(SUM(I204:P204),2)-ROUND(Q58,2))=0,SUM(I204:P204),"Diferente a la Meta")</f>
        <v>0</v>
      </c>
      <c r="R204" s="403"/>
    </row>
    <row r="205" spans="2:18">
      <c r="B205" s="399"/>
      <c r="C205" s="2458"/>
      <c r="D205" s="655">
        <f t="shared" ref="D205" si="125">D59</f>
        <v>0</v>
      </c>
      <c r="E205" s="2446">
        <f>E59</f>
        <v>0</v>
      </c>
      <c r="F205" s="1630"/>
      <c r="G205" s="1477"/>
      <c r="H205" s="1477"/>
      <c r="I205" s="669" t="str">
        <f t="shared" ref="I205:P205" si="126">IFERROR($Q59/$G59*I137,"")</f>
        <v/>
      </c>
      <c r="J205" s="669" t="str">
        <f t="shared" si="126"/>
        <v/>
      </c>
      <c r="K205" s="669" t="str">
        <f t="shared" si="126"/>
        <v/>
      </c>
      <c r="L205" s="669" t="str">
        <f t="shared" si="126"/>
        <v/>
      </c>
      <c r="M205" s="669" t="str">
        <f t="shared" si="126"/>
        <v/>
      </c>
      <c r="N205" s="669" t="str">
        <f t="shared" si="126"/>
        <v/>
      </c>
      <c r="O205" s="669" t="str">
        <f t="shared" si="126"/>
        <v/>
      </c>
      <c r="P205" s="669" t="str">
        <f t="shared" si="126"/>
        <v/>
      </c>
      <c r="Q205" s="670">
        <f t="shared" si="124"/>
        <v>0</v>
      </c>
      <c r="R205" s="403"/>
    </row>
    <row r="206" spans="2:18">
      <c r="B206" s="399"/>
      <c r="C206" s="2485" t="str">
        <f>C60</f>
        <v>INTANGIBLES</v>
      </c>
      <c r="D206" s="2488" t="str">
        <f>D60</f>
        <v>COSTO INTANGIBLES</v>
      </c>
      <c r="E206" s="2489"/>
      <c r="F206" s="2490"/>
      <c r="G206" s="633"/>
      <c r="H206" s="633"/>
      <c r="I206" s="671">
        <f t="shared" ref="I206:P206" si="127">SUM(I207:I211)</f>
        <v>0</v>
      </c>
      <c r="J206" s="671">
        <f t="shared" si="127"/>
        <v>0</v>
      </c>
      <c r="K206" s="671">
        <f t="shared" si="127"/>
        <v>0</v>
      </c>
      <c r="L206" s="671">
        <f t="shared" si="127"/>
        <v>0</v>
      </c>
      <c r="M206" s="671">
        <f t="shared" si="127"/>
        <v>0</v>
      </c>
      <c r="N206" s="671">
        <f t="shared" si="127"/>
        <v>0</v>
      </c>
      <c r="O206" s="671">
        <f t="shared" si="127"/>
        <v>0</v>
      </c>
      <c r="P206" s="671">
        <f t="shared" si="127"/>
        <v>0</v>
      </c>
      <c r="Q206" s="639">
        <f>IF(SUM(I206:P206)=Q60,SUM(I206:P206),"Diferente a la meta")</f>
        <v>0</v>
      </c>
      <c r="R206" s="403"/>
    </row>
    <row r="207" spans="2:18">
      <c r="B207" s="399"/>
      <c r="C207" s="2486"/>
      <c r="D207" s="655">
        <f>D61</f>
        <v>0</v>
      </c>
      <c r="E207" s="2478" t="str">
        <f>IF(E61="","",E61)</f>
        <v/>
      </c>
      <c r="F207" s="2479"/>
      <c r="G207" s="2437"/>
      <c r="H207" s="2438"/>
      <c r="I207" s="669" t="str">
        <f t="shared" ref="I207:P207" si="128">IFERROR($Q61/$G61*I139,"")</f>
        <v/>
      </c>
      <c r="J207" s="669" t="str">
        <f t="shared" si="128"/>
        <v/>
      </c>
      <c r="K207" s="669" t="str">
        <f t="shared" si="128"/>
        <v/>
      </c>
      <c r="L207" s="669" t="str">
        <f t="shared" si="128"/>
        <v/>
      </c>
      <c r="M207" s="669" t="str">
        <f t="shared" si="128"/>
        <v/>
      </c>
      <c r="N207" s="669" t="str">
        <f t="shared" si="128"/>
        <v/>
      </c>
      <c r="O207" s="669" t="str">
        <f t="shared" si="128"/>
        <v/>
      </c>
      <c r="P207" s="669" t="str">
        <f t="shared" si="128"/>
        <v/>
      </c>
      <c r="Q207" s="670">
        <f>IF((ROUND(SUM(I207:P207),2)-ROUND(Q61,2))=0,SUM(I207:P207),"Diferente a la Meta")</f>
        <v>0</v>
      </c>
      <c r="R207" s="403"/>
    </row>
    <row r="208" spans="2:18">
      <c r="B208" s="399"/>
      <c r="C208" s="2486"/>
      <c r="D208" s="655">
        <f t="shared" ref="D208:D211" si="129">D62</f>
        <v>0</v>
      </c>
      <c r="E208" s="2478" t="str">
        <f>IF(E62="","",E62)</f>
        <v/>
      </c>
      <c r="F208" s="2479"/>
      <c r="G208" s="2439"/>
      <c r="H208" s="2440"/>
      <c r="I208" s="669" t="str">
        <f t="shared" ref="I208:P208" si="130">IFERROR($Q62/$G62*I140,"")</f>
        <v/>
      </c>
      <c r="J208" s="669" t="str">
        <f t="shared" si="130"/>
        <v/>
      </c>
      <c r="K208" s="669" t="str">
        <f t="shared" si="130"/>
        <v/>
      </c>
      <c r="L208" s="669" t="str">
        <f t="shared" si="130"/>
        <v/>
      </c>
      <c r="M208" s="669" t="str">
        <f t="shared" si="130"/>
        <v/>
      </c>
      <c r="N208" s="669" t="str">
        <f t="shared" si="130"/>
        <v/>
      </c>
      <c r="O208" s="669" t="str">
        <f t="shared" si="130"/>
        <v/>
      </c>
      <c r="P208" s="669" t="str">
        <f t="shared" si="130"/>
        <v/>
      </c>
      <c r="Q208" s="670">
        <f t="shared" ref="Q208:Q211" si="131">IF((ROUND(SUM(I208:P208),2)-ROUND(Q62,2))=0,SUM(I208:P208),"Diferente a la Meta")</f>
        <v>0</v>
      </c>
      <c r="R208" s="403"/>
    </row>
    <row r="209" spans="2:26">
      <c r="B209" s="399"/>
      <c r="C209" s="2486"/>
      <c r="D209" s="655">
        <f t="shared" si="129"/>
        <v>0</v>
      </c>
      <c r="E209" s="2478" t="str">
        <f>IF(E63="","",E63)</f>
        <v/>
      </c>
      <c r="F209" s="2479"/>
      <c r="G209" s="2439"/>
      <c r="H209" s="2440"/>
      <c r="I209" s="669" t="str">
        <f t="shared" ref="I209:P209" si="132">IFERROR($Q63/$G63*I141,"")</f>
        <v/>
      </c>
      <c r="J209" s="669" t="str">
        <f t="shared" si="132"/>
        <v/>
      </c>
      <c r="K209" s="669" t="str">
        <f t="shared" si="132"/>
        <v/>
      </c>
      <c r="L209" s="669" t="str">
        <f t="shared" si="132"/>
        <v/>
      </c>
      <c r="M209" s="669" t="str">
        <f t="shared" si="132"/>
        <v/>
      </c>
      <c r="N209" s="669" t="str">
        <f t="shared" si="132"/>
        <v/>
      </c>
      <c r="O209" s="669" t="str">
        <f t="shared" si="132"/>
        <v/>
      </c>
      <c r="P209" s="669" t="str">
        <f t="shared" si="132"/>
        <v/>
      </c>
      <c r="Q209" s="670">
        <f t="shared" si="131"/>
        <v>0</v>
      </c>
      <c r="R209" s="403"/>
    </row>
    <row r="210" spans="2:26">
      <c r="B210" s="399"/>
      <c r="C210" s="2486"/>
      <c r="D210" s="655">
        <f t="shared" si="129"/>
        <v>0</v>
      </c>
      <c r="E210" s="2478" t="str">
        <f>IF(E64="","",E64)</f>
        <v/>
      </c>
      <c r="F210" s="2479"/>
      <c r="G210" s="2439"/>
      <c r="H210" s="2440"/>
      <c r="I210" s="669" t="str">
        <f t="shared" ref="I210:P210" si="133">IFERROR($Q64/$G64*I142,"")</f>
        <v/>
      </c>
      <c r="J210" s="669" t="str">
        <f t="shared" si="133"/>
        <v/>
      </c>
      <c r="K210" s="669" t="str">
        <f t="shared" si="133"/>
        <v/>
      </c>
      <c r="L210" s="669" t="str">
        <f t="shared" si="133"/>
        <v/>
      </c>
      <c r="M210" s="669" t="str">
        <f t="shared" si="133"/>
        <v/>
      </c>
      <c r="N210" s="669" t="str">
        <f t="shared" si="133"/>
        <v/>
      </c>
      <c r="O210" s="669" t="str">
        <f t="shared" si="133"/>
        <v/>
      </c>
      <c r="P210" s="669" t="str">
        <f t="shared" si="133"/>
        <v/>
      </c>
      <c r="Q210" s="670">
        <f t="shared" si="131"/>
        <v>0</v>
      </c>
      <c r="R210" s="403"/>
    </row>
    <row r="211" spans="2:26">
      <c r="B211" s="399"/>
      <c r="C211" s="2487"/>
      <c r="D211" s="655">
        <f t="shared" si="129"/>
        <v>0</v>
      </c>
      <c r="E211" s="2478" t="str">
        <f>IF(E65="","",E65)</f>
        <v/>
      </c>
      <c r="F211" s="2479"/>
      <c r="G211" s="2441"/>
      <c r="H211" s="2442"/>
      <c r="I211" s="669" t="str">
        <f t="shared" ref="I211:P211" si="134">IFERROR($Q65/$G65*I143,"")</f>
        <v/>
      </c>
      <c r="J211" s="669" t="str">
        <f t="shared" si="134"/>
        <v/>
      </c>
      <c r="K211" s="669" t="str">
        <f t="shared" si="134"/>
        <v/>
      </c>
      <c r="L211" s="669" t="str">
        <f t="shared" si="134"/>
        <v/>
      </c>
      <c r="M211" s="669" t="str">
        <f t="shared" si="134"/>
        <v/>
      </c>
      <c r="N211" s="669" t="str">
        <f t="shared" si="134"/>
        <v/>
      </c>
      <c r="O211" s="669" t="str">
        <f t="shared" si="134"/>
        <v/>
      </c>
      <c r="P211" s="669" t="str">
        <f t="shared" si="134"/>
        <v/>
      </c>
      <c r="Q211" s="670">
        <f t="shared" si="131"/>
        <v>0</v>
      </c>
      <c r="R211" s="403"/>
    </row>
    <row r="212" spans="2:26">
      <c r="B212" s="399"/>
      <c r="C212" s="2480" t="str">
        <f>C66</f>
        <v>SUB TOTAL COSTO DE INVERSIÓN</v>
      </c>
      <c r="D212" s="2481"/>
      <c r="E212" s="1629"/>
      <c r="F212" s="1630"/>
      <c r="G212" s="634"/>
      <c r="H212" s="634"/>
      <c r="I212" s="671">
        <f t="shared" ref="I212:P212" si="135">I206+I191+I180+I202+I159</f>
        <v>0</v>
      </c>
      <c r="J212" s="671">
        <f t="shared" si="135"/>
        <v>0</v>
      </c>
      <c r="K212" s="671">
        <f t="shared" si="135"/>
        <v>0</v>
      </c>
      <c r="L212" s="671">
        <f t="shared" si="135"/>
        <v>0</v>
      </c>
      <c r="M212" s="671">
        <f t="shared" si="135"/>
        <v>0</v>
      </c>
      <c r="N212" s="671">
        <f t="shared" si="135"/>
        <v>0</v>
      </c>
      <c r="O212" s="671">
        <f t="shared" si="135"/>
        <v>0</v>
      </c>
      <c r="P212" s="671">
        <f t="shared" si="135"/>
        <v>0</v>
      </c>
      <c r="Q212" s="639">
        <f>IF(SUM(I212:P212)=Q66,SUM(I212:P212),"Diferente a la meta")</f>
        <v>0</v>
      </c>
      <c r="R212" s="403"/>
    </row>
    <row r="213" spans="2:26">
      <c r="B213" s="399"/>
      <c r="C213" s="2482" t="str">
        <f t="shared" ref="C213:C222" si="136">C68</f>
        <v>ESTUDIO DEFINITIVO</v>
      </c>
      <c r="D213" s="2483"/>
      <c r="E213" s="2484"/>
      <c r="F213" s="1241"/>
      <c r="G213" s="1242"/>
      <c r="H213" s="1242"/>
      <c r="I213" s="1243">
        <f t="shared" ref="I213:P213" si="137">SUM(I214:I215)</f>
        <v>0</v>
      </c>
      <c r="J213" s="1243">
        <f t="shared" si="137"/>
        <v>0</v>
      </c>
      <c r="K213" s="1243">
        <f t="shared" si="137"/>
        <v>0</v>
      </c>
      <c r="L213" s="1243">
        <f t="shared" si="137"/>
        <v>0</v>
      </c>
      <c r="M213" s="1243">
        <f t="shared" si="137"/>
        <v>0</v>
      </c>
      <c r="N213" s="1243">
        <f t="shared" si="137"/>
        <v>0</v>
      </c>
      <c r="O213" s="1243">
        <f t="shared" si="137"/>
        <v>0</v>
      </c>
      <c r="P213" s="1243">
        <f t="shared" si="137"/>
        <v>0</v>
      </c>
      <c r="Q213" s="1232">
        <f>IF(SUM(I213:P213)=Q68,SUM(I213:P213),"Diferente a la meta")</f>
        <v>0</v>
      </c>
      <c r="R213" s="403"/>
    </row>
    <row r="214" spans="2:26">
      <c r="B214" s="399"/>
      <c r="C214" s="2446" t="str">
        <f t="shared" si="136"/>
        <v xml:space="preserve">  EXPEDIENTE TÉCNICO</v>
      </c>
      <c r="D214" s="2475"/>
      <c r="E214" s="1630"/>
      <c r="F214" s="672" t="str">
        <f>IF(F69="","",F69)</f>
        <v/>
      </c>
      <c r="G214" s="140"/>
      <c r="H214" s="140"/>
      <c r="I214" s="669" t="str">
        <f t="shared" ref="I214:P215" si="138">IFERROR($Q69/$G69*I146,"")</f>
        <v/>
      </c>
      <c r="J214" s="669" t="str">
        <f t="shared" si="138"/>
        <v/>
      </c>
      <c r="K214" s="669" t="str">
        <f t="shared" si="138"/>
        <v/>
      </c>
      <c r="L214" s="669" t="str">
        <f t="shared" si="138"/>
        <v/>
      </c>
      <c r="M214" s="669" t="str">
        <f t="shared" si="138"/>
        <v/>
      </c>
      <c r="N214" s="669" t="str">
        <f t="shared" si="138"/>
        <v/>
      </c>
      <c r="O214" s="669" t="str">
        <f t="shared" si="138"/>
        <v/>
      </c>
      <c r="P214" s="669" t="str">
        <f t="shared" si="138"/>
        <v/>
      </c>
      <c r="Q214" s="641" t="str">
        <f>IF(IF(SUM(I214:P214)&gt;Q69,"Diferente a la meta",SUM(I214:P214))=0,"",IF(SUM(I214:P214)&gt;Q69,"Diferente a la meta",SUM(I214:P214)))</f>
        <v/>
      </c>
      <c r="R214" s="403"/>
    </row>
    <row r="215" spans="2:26">
      <c r="B215" s="399"/>
      <c r="C215" s="2446" t="str">
        <f t="shared" si="136"/>
        <v xml:space="preserve">  SUPERVISIÓN DE EXPEDIENTE TÉCNICO</v>
      </c>
      <c r="D215" s="2475"/>
      <c r="E215" s="1630"/>
      <c r="F215" s="672" t="str">
        <f>IF(F70="","",F70)</f>
        <v/>
      </c>
      <c r="G215" s="140"/>
      <c r="H215" s="140"/>
      <c r="I215" s="669" t="str">
        <f t="shared" si="138"/>
        <v/>
      </c>
      <c r="J215" s="669" t="str">
        <f t="shared" si="138"/>
        <v/>
      </c>
      <c r="K215" s="669" t="str">
        <f t="shared" si="138"/>
        <v/>
      </c>
      <c r="L215" s="669" t="str">
        <f t="shared" si="138"/>
        <v/>
      </c>
      <c r="M215" s="669" t="str">
        <f t="shared" si="138"/>
        <v/>
      </c>
      <c r="N215" s="669" t="str">
        <f t="shared" si="138"/>
        <v/>
      </c>
      <c r="O215" s="669" t="str">
        <f t="shared" si="138"/>
        <v/>
      </c>
      <c r="P215" s="669" t="str">
        <f t="shared" si="138"/>
        <v/>
      </c>
      <c r="Q215" s="641" t="str">
        <f>IF(IF(SUM(I215:P215)&gt;Q70,"Diferente a la meta",SUM(I215:P215))=0,"",IF(SUM(I215:P215)&gt;Q70,"Diferente a la meta",SUM(I215:P215)))</f>
        <v/>
      </c>
      <c r="R215" s="403"/>
    </row>
    <row r="216" spans="2:26">
      <c r="B216" s="399"/>
      <c r="C216" s="2482" t="str">
        <f t="shared" si="136"/>
        <v>SUPERVISIÓN</v>
      </c>
      <c r="D216" s="2483"/>
      <c r="E216" s="2484"/>
      <c r="F216" s="1244"/>
      <c r="G216" s="1242"/>
      <c r="H216" s="1242"/>
      <c r="I216" s="1243">
        <f t="shared" ref="I216:P216" si="139">SUM(I217:I218)</f>
        <v>0</v>
      </c>
      <c r="J216" s="1243">
        <f t="shared" si="139"/>
        <v>0</v>
      </c>
      <c r="K216" s="1243">
        <f t="shared" si="139"/>
        <v>0</v>
      </c>
      <c r="L216" s="1243">
        <f t="shared" si="139"/>
        <v>0</v>
      </c>
      <c r="M216" s="1243">
        <f t="shared" si="139"/>
        <v>0</v>
      </c>
      <c r="N216" s="1243">
        <f t="shared" si="139"/>
        <v>0</v>
      </c>
      <c r="O216" s="1243">
        <f t="shared" si="139"/>
        <v>0</v>
      </c>
      <c r="P216" s="1243">
        <f t="shared" si="139"/>
        <v>0</v>
      </c>
      <c r="Q216" s="1232">
        <f>IF(SUM(I216:P216)=Q71,SUM(I216:P216),"Diferente a la meta")</f>
        <v>0</v>
      </c>
      <c r="R216" s="403"/>
    </row>
    <row r="217" spans="2:26">
      <c r="B217" s="399"/>
      <c r="C217" s="2446" t="str">
        <f t="shared" si="136"/>
        <v xml:space="preserve">  SUPERVISIÓN DE LA OBRA</v>
      </c>
      <c r="D217" s="2475"/>
      <c r="E217" s="1630"/>
      <c r="F217" s="672" t="str">
        <f>IF(F72="","",F72)</f>
        <v/>
      </c>
      <c r="G217" s="140"/>
      <c r="H217" s="140"/>
      <c r="I217" s="669" t="str">
        <f t="shared" ref="I217:P218" si="140">IFERROR($Q72/$G72*I149,"")</f>
        <v/>
      </c>
      <c r="J217" s="669" t="str">
        <f t="shared" si="140"/>
        <v/>
      </c>
      <c r="K217" s="669" t="str">
        <f t="shared" si="140"/>
        <v/>
      </c>
      <c r="L217" s="669" t="str">
        <f t="shared" si="140"/>
        <v/>
      </c>
      <c r="M217" s="669" t="str">
        <f t="shared" si="140"/>
        <v/>
      </c>
      <c r="N217" s="669" t="str">
        <f t="shared" si="140"/>
        <v/>
      </c>
      <c r="O217" s="669" t="str">
        <f t="shared" si="140"/>
        <v/>
      </c>
      <c r="P217" s="669" t="str">
        <f t="shared" si="140"/>
        <v/>
      </c>
      <c r="Q217" s="641" t="str">
        <f>IF(IF(SUM(I217:P217)&gt;Q72,"Diferente a la meta",SUM(I217:P217))=0,"",IF(SUM(I217:P217)&gt;Q72,"Diferente a la meta",SUM(I217:P217)))</f>
        <v/>
      </c>
      <c r="R217" s="403"/>
    </row>
    <row r="218" spans="2:26">
      <c r="B218" s="399"/>
      <c r="C218" s="2446" t="str">
        <f t="shared" si="136"/>
        <v xml:space="preserve">  SUPERVISION DEL COMPONENTE SOCIAL</v>
      </c>
      <c r="D218" s="2475"/>
      <c r="E218" s="1630"/>
      <c r="F218" s="672" t="str">
        <f>IF(F73="","",F73)</f>
        <v/>
      </c>
      <c r="G218" s="140"/>
      <c r="H218" s="140"/>
      <c r="I218" s="669" t="str">
        <f t="shared" si="140"/>
        <v/>
      </c>
      <c r="J218" s="669" t="str">
        <f t="shared" si="140"/>
        <v/>
      </c>
      <c r="K218" s="669" t="str">
        <f t="shared" si="140"/>
        <v/>
      </c>
      <c r="L218" s="669" t="str">
        <f t="shared" si="140"/>
        <v/>
      </c>
      <c r="M218" s="669" t="str">
        <f t="shared" si="140"/>
        <v/>
      </c>
      <c r="N218" s="669" t="str">
        <f t="shared" si="140"/>
        <v/>
      </c>
      <c r="O218" s="669" t="str">
        <f t="shared" si="140"/>
        <v/>
      </c>
      <c r="P218" s="669" t="str">
        <f t="shared" si="140"/>
        <v/>
      </c>
      <c r="Q218" s="641" t="str">
        <f>IF(IF(SUM(I218:P218)&gt;Q73,"Diferente a la meta",SUM(I218:P218))=0,"",IF(SUM(I218:P218)&gt;Q73,"Diferente a la meta",SUM(I218:P218)))</f>
        <v/>
      </c>
      <c r="R218" s="403"/>
    </row>
    <row r="219" spans="2:26">
      <c r="B219" s="399"/>
      <c r="C219" s="2482" t="str">
        <f t="shared" si="136"/>
        <v>GESTIÓN DELPROYECTO</v>
      </c>
      <c r="D219" s="2483"/>
      <c r="E219" s="2484"/>
      <c r="F219" s="1244"/>
      <c r="G219" s="1242"/>
      <c r="H219" s="1242"/>
      <c r="I219" s="1243">
        <f t="shared" ref="I219:P219" si="141">SUM(I220)</f>
        <v>0</v>
      </c>
      <c r="J219" s="1243">
        <f t="shared" si="141"/>
        <v>0</v>
      </c>
      <c r="K219" s="1243">
        <f t="shared" si="141"/>
        <v>0</v>
      </c>
      <c r="L219" s="1243">
        <f t="shared" si="141"/>
        <v>0</v>
      </c>
      <c r="M219" s="1243">
        <f t="shared" si="141"/>
        <v>0</v>
      </c>
      <c r="N219" s="1243">
        <f t="shared" si="141"/>
        <v>0</v>
      </c>
      <c r="O219" s="1243">
        <f t="shared" si="141"/>
        <v>0</v>
      </c>
      <c r="P219" s="1243">
        <f t="shared" si="141"/>
        <v>0</v>
      </c>
      <c r="Q219" s="1232">
        <f>IF(SUM(I219:P219)=Q74,SUM(I219:P219),"Diferente a la meta")</f>
        <v>0</v>
      </c>
      <c r="R219" s="403"/>
    </row>
    <row r="220" spans="2:26">
      <c r="B220" s="399"/>
      <c r="C220" s="2446" t="str">
        <f t="shared" si="136"/>
        <v xml:space="preserve">  GESTIÓN DEL PROYECTO</v>
      </c>
      <c r="D220" s="2475"/>
      <c r="E220" s="1630"/>
      <c r="F220" s="672" t="str">
        <f>IF(F75="","",F75)</f>
        <v/>
      </c>
      <c r="G220" s="141"/>
      <c r="H220" s="141"/>
      <c r="I220" s="669" t="str">
        <f t="shared" ref="I220:P220" si="142">IFERROR($Q75/$G75*I152,"")</f>
        <v/>
      </c>
      <c r="J220" s="669" t="str">
        <f t="shared" si="142"/>
        <v/>
      </c>
      <c r="K220" s="669" t="str">
        <f t="shared" si="142"/>
        <v/>
      </c>
      <c r="L220" s="669" t="str">
        <f t="shared" si="142"/>
        <v/>
      </c>
      <c r="M220" s="669" t="str">
        <f t="shared" si="142"/>
        <v/>
      </c>
      <c r="N220" s="669" t="str">
        <f t="shared" si="142"/>
        <v/>
      </c>
      <c r="O220" s="669" t="str">
        <f t="shared" si="142"/>
        <v/>
      </c>
      <c r="P220" s="669" t="str">
        <f t="shared" si="142"/>
        <v/>
      </c>
      <c r="Q220" s="673" t="str">
        <f>IF(IF(SUM(I220:P220)&gt;Q75,"Diferente a la meta",SUM(I220:P220))=0,"",IF(SUM(I220:P220)&gt;Q75,"Diferente a la meta",SUM(I220:P220)))</f>
        <v/>
      </c>
      <c r="R220" s="403"/>
    </row>
    <row r="221" spans="2:26">
      <c r="B221" s="399"/>
      <c r="C221" s="2482" t="str">
        <f t="shared" si="136"/>
        <v>LIQUIDACIÓN</v>
      </c>
      <c r="D221" s="2483"/>
      <c r="E221" s="2484"/>
      <c r="F221" s="1244"/>
      <c r="G221" s="1242"/>
      <c r="H221" s="1242"/>
      <c r="I221" s="1243">
        <f t="shared" ref="I221:P221" si="143">SUM(I222)</f>
        <v>0</v>
      </c>
      <c r="J221" s="1243">
        <f t="shared" si="143"/>
        <v>0</v>
      </c>
      <c r="K221" s="1243">
        <f t="shared" si="143"/>
        <v>0</v>
      </c>
      <c r="L221" s="1243">
        <f t="shared" si="143"/>
        <v>0</v>
      </c>
      <c r="M221" s="1243">
        <f t="shared" si="143"/>
        <v>0</v>
      </c>
      <c r="N221" s="1243">
        <f t="shared" si="143"/>
        <v>0</v>
      </c>
      <c r="O221" s="1243">
        <f t="shared" si="143"/>
        <v>0</v>
      </c>
      <c r="P221" s="1243">
        <f t="shared" si="143"/>
        <v>0</v>
      </c>
      <c r="Q221" s="1232">
        <f>IF(SUM(I221:P221)=Q76,SUM(I221:P221),"Diferente a la meta")</f>
        <v>0</v>
      </c>
      <c r="R221" s="403"/>
    </row>
    <row r="222" spans="2:26">
      <c r="B222" s="399"/>
      <c r="C222" s="2446" t="str">
        <f t="shared" si="136"/>
        <v xml:space="preserve">  LIQUIDACIÓN </v>
      </c>
      <c r="D222" s="2475"/>
      <c r="E222" s="1630"/>
      <c r="F222" s="672" t="str">
        <f>IF(F77="","",F77)</f>
        <v/>
      </c>
      <c r="G222" s="140"/>
      <c r="H222" s="140"/>
      <c r="I222" s="669" t="str">
        <f t="shared" ref="I222:O222" si="144">IFERROR($Q77/$G77*I154,"")</f>
        <v/>
      </c>
      <c r="J222" s="669" t="str">
        <f t="shared" si="144"/>
        <v/>
      </c>
      <c r="K222" s="669" t="str">
        <f t="shared" si="144"/>
        <v/>
      </c>
      <c r="L222" s="669" t="str">
        <f t="shared" si="144"/>
        <v/>
      </c>
      <c r="M222" s="669" t="str">
        <f t="shared" si="144"/>
        <v/>
      </c>
      <c r="N222" s="669" t="str">
        <f t="shared" si="144"/>
        <v/>
      </c>
      <c r="O222" s="669" t="str">
        <f t="shared" si="144"/>
        <v/>
      </c>
      <c r="P222" s="669" t="str">
        <f>IF(P154=0,"",$Q77/$G77*P154)</f>
        <v/>
      </c>
      <c r="Q222" s="673" t="str">
        <f>IF(IF(SUM(I222:P222)&gt;Q77,"Diferente a la meta",SUM(I222:P222))=0,"",IF(SUM(I222:P222)&gt;Q77,"Diferente a la meta",SUM(I222:P222)))</f>
        <v/>
      </c>
      <c r="R222" s="403"/>
    </row>
    <row r="223" spans="2:26">
      <c r="B223" s="399"/>
      <c r="C223" s="2476" t="str">
        <f>C79</f>
        <v>COSTO DE INVERSIÓN</v>
      </c>
      <c r="D223" s="2477"/>
      <c r="E223" s="1629"/>
      <c r="F223" s="1630"/>
      <c r="G223" s="633"/>
      <c r="H223" s="639"/>
      <c r="I223" s="671">
        <f t="shared" ref="I223:P223" si="145">I212+I213+I216+I219+I221</f>
        <v>0</v>
      </c>
      <c r="J223" s="671">
        <f t="shared" si="145"/>
        <v>0</v>
      </c>
      <c r="K223" s="671">
        <f t="shared" si="145"/>
        <v>0</v>
      </c>
      <c r="L223" s="671">
        <f t="shared" si="145"/>
        <v>0</v>
      </c>
      <c r="M223" s="671">
        <f t="shared" si="145"/>
        <v>0</v>
      </c>
      <c r="N223" s="671">
        <f t="shared" si="145"/>
        <v>0</v>
      </c>
      <c r="O223" s="671">
        <f t="shared" si="145"/>
        <v>0</v>
      </c>
      <c r="P223" s="671">
        <f t="shared" si="145"/>
        <v>0</v>
      </c>
      <c r="Q223" s="639">
        <f>IF(SUM(I223:P223)=Q79,SUM(I223:P223),"Diferente a la meta")</f>
        <v>0</v>
      </c>
      <c r="R223" s="403"/>
      <c r="S223" s="1346"/>
    </row>
    <row r="224" spans="2:26">
      <c r="B224" s="399"/>
      <c r="C224" s="1051" t="s">
        <v>1239</v>
      </c>
      <c r="D224" s="1051"/>
      <c r="E224" s="1051"/>
      <c r="F224" s="1051"/>
      <c r="G224" s="1051"/>
      <c r="H224" s="1051"/>
      <c r="I224" s="1051"/>
      <c r="J224" s="1051"/>
      <c r="K224" s="1051"/>
      <c r="L224" s="1051"/>
      <c r="M224" s="1051"/>
      <c r="N224" s="1051"/>
      <c r="O224" s="1051"/>
      <c r="P224" s="1051"/>
      <c r="Q224" s="1051"/>
      <c r="R224" s="635"/>
      <c r="S224" s="636"/>
      <c r="T224" s="636"/>
      <c r="U224" s="636"/>
      <c r="V224" s="636"/>
      <c r="W224" s="636"/>
      <c r="X224" s="636"/>
      <c r="Y224" s="636"/>
      <c r="Z224" s="636"/>
    </row>
    <row r="225" spans="2:18" ht="15.75" thickBot="1">
      <c r="B225" s="407"/>
      <c r="C225" s="408"/>
      <c r="D225" s="408"/>
      <c r="E225" s="408"/>
      <c r="F225" s="408"/>
      <c r="G225" s="408"/>
      <c r="H225" s="408"/>
      <c r="I225" s="408"/>
      <c r="J225" s="408"/>
      <c r="K225" s="408"/>
      <c r="L225" s="408"/>
      <c r="M225" s="408"/>
      <c r="N225" s="408"/>
      <c r="O225" s="408"/>
      <c r="P225" s="408"/>
      <c r="Q225" s="408"/>
      <c r="R225" s="409"/>
    </row>
  </sheetData>
  <sheetProtection algorithmName="SHA-512" hashValue="Pe2KSW2tSNtLW1QnjNbNm37IpBzSvf3Xv1eQ9k+a3/cT6kAZR8KFrrMUAS/ELVJjxW/NpoL0XYMhv5XSYPzUug==" saltValue="9JGWrnOMDsyUHWNAPE4Uyg==" spinCount="100000" sheet="1" objects="1" scenarios="1" formatColumns="0" formatRows="0"/>
  <mergeCells count="173">
    <mergeCell ref="J8:J9"/>
    <mergeCell ref="K8:K9"/>
    <mergeCell ref="L8:L9"/>
    <mergeCell ref="O8:O9"/>
    <mergeCell ref="C3:Q3"/>
    <mergeCell ref="C4:Q4"/>
    <mergeCell ref="C7:E7"/>
    <mergeCell ref="C8:C9"/>
    <mergeCell ref="E8:E9"/>
    <mergeCell ref="F8:F9"/>
    <mergeCell ref="G8:G9"/>
    <mergeCell ref="Q8:Q9"/>
    <mergeCell ref="H8:H9"/>
    <mergeCell ref="I8:I9"/>
    <mergeCell ref="D8:D9"/>
    <mergeCell ref="C11:C33"/>
    <mergeCell ref="C34:C44"/>
    <mergeCell ref="C45:C55"/>
    <mergeCell ref="C56:C59"/>
    <mergeCell ref="C60:C65"/>
    <mergeCell ref="C66:E66"/>
    <mergeCell ref="C68:E68"/>
    <mergeCell ref="C69:E69"/>
    <mergeCell ref="C70:E70"/>
    <mergeCell ref="D11:E11"/>
    <mergeCell ref="D34:E34"/>
    <mergeCell ref="D45:E45"/>
    <mergeCell ref="D56:E56"/>
    <mergeCell ref="D60:E60"/>
    <mergeCell ref="C71:E71"/>
    <mergeCell ref="C72:E72"/>
    <mergeCell ref="C73:E73"/>
    <mergeCell ref="F85:G85"/>
    <mergeCell ref="N85:O85"/>
    <mergeCell ref="C74:E74"/>
    <mergeCell ref="C75:E75"/>
    <mergeCell ref="C76:E76"/>
    <mergeCell ref="C77:E77"/>
    <mergeCell ref="C79:E79"/>
    <mergeCell ref="C84:Q84"/>
    <mergeCell ref="C85:E85"/>
    <mergeCell ref="C83:P83"/>
    <mergeCell ref="C80:P80"/>
    <mergeCell ref="C81:P81"/>
    <mergeCell ref="C82:Q82"/>
    <mergeCell ref="N87:O87"/>
    <mergeCell ref="N88:O88"/>
    <mergeCell ref="N89:O89"/>
    <mergeCell ref="N90:O90"/>
    <mergeCell ref="C86:E86"/>
    <mergeCell ref="F86:G86"/>
    <mergeCell ref="N86:O86"/>
    <mergeCell ref="C87:E87"/>
    <mergeCell ref="F87:G87"/>
    <mergeCell ref="C88:E88"/>
    <mergeCell ref="F88:G88"/>
    <mergeCell ref="I93:P93"/>
    <mergeCell ref="Q93:Q94"/>
    <mergeCell ref="F93:F94"/>
    <mergeCell ref="G95:G114"/>
    <mergeCell ref="H95:H114"/>
    <mergeCell ref="C89:E89"/>
    <mergeCell ref="F89:G89"/>
    <mergeCell ref="C90:E90"/>
    <mergeCell ref="F90:G90"/>
    <mergeCell ref="C93:C94"/>
    <mergeCell ref="E93:E94"/>
    <mergeCell ref="C95:C114"/>
    <mergeCell ref="D93:D94"/>
    <mergeCell ref="C115:C124"/>
    <mergeCell ref="G115:G124"/>
    <mergeCell ref="H115:H124"/>
    <mergeCell ref="C125:C134"/>
    <mergeCell ref="G125:G134"/>
    <mergeCell ref="H125:H134"/>
    <mergeCell ref="C135:C138"/>
    <mergeCell ref="G93:G94"/>
    <mergeCell ref="H93:H94"/>
    <mergeCell ref="C146:E146"/>
    <mergeCell ref="C147:E147"/>
    <mergeCell ref="C148:E148"/>
    <mergeCell ref="C149:E149"/>
    <mergeCell ref="C150:E150"/>
    <mergeCell ref="C151:E151"/>
    <mergeCell ref="C152:E152"/>
    <mergeCell ref="G135:G138"/>
    <mergeCell ref="H135:H138"/>
    <mergeCell ref="C202:C205"/>
    <mergeCell ref="E203:F203"/>
    <mergeCell ref="E204:F204"/>
    <mergeCell ref="C206:C211"/>
    <mergeCell ref="C218:E218"/>
    <mergeCell ref="C219:E219"/>
    <mergeCell ref="C220:E220"/>
    <mergeCell ref="C221:E221"/>
    <mergeCell ref="E205:F205"/>
    <mergeCell ref="E207:F207"/>
    <mergeCell ref="E208:F208"/>
    <mergeCell ref="E209:F209"/>
    <mergeCell ref="E210:F210"/>
    <mergeCell ref="D202:F202"/>
    <mergeCell ref="D206:F206"/>
    <mergeCell ref="C222:E222"/>
    <mergeCell ref="C223:F223"/>
    <mergeCell ref="E211:F211"/>
    <mergeCell ref="C212:F212"/>
    <mergeCell ref="C213:E213"/>
    <mergeCell ref="C214:E214"/>
    <mergeCell ref="C215:E215"/>
    <mergeCell ref="C216:E216"/>
    <mergeCell ref="C217:E217"/>
    <mergeCell ref="I157:P157"/>
    <mergeCell ref="Q157:Q158"/>
    <mergeCell ref="E160:F160"/>
    <mergeCell ref="C157:C158"/>
    <mergeCell ref="E161:F161"/>
    <mergeCell ref="E162:F162"/>
    <mergeCell ref="E163:F163"/>
    <mergeCell ref="E164:F164"/>
    <mergeCell ref="E165:F165"/>
    <mergeCell ref="G157:G158"/>
    <mergeCell ref="H157:H158"/>
    <mergeCell ref="D157:D158"/>
    <mergeCell ref="D159:F159"/>
    <mergeCell ref="C159:C179"/>
    <mergeCell ref="E157:F158"/>
    <mergeCell ref="E167:F167"/>
    <mergeCell ref="E168:F168"/>
    <mergeCell ref="E169:F169"/>
    <mergeCell ref="E170:F170"/>
    <mergeCell ref="E171:F171"/>
    <mergeCell ref="E172:F172"/>
    <mergeCell ref="E173:F173"/>
    <mergeCell ref="E189:F189"/>
    <mergeCell ref="E190:F190"/>
    <mergeCell ref="E195:F195"/>
    <mergeCell ref="E196:F196"/>
    <mergeCell ref="E197:F197"/>
    <mergeCell ref="E198:F198"/>
    <mergeCell ref="C180:C190"/>
    <mergeCell ref="D180:F180"/>
    <mergeCell ref="E192:F192"/>
    <mergeCell ref="E193:F193"/>
    <mergeCell ref="E194:F194"/>
    <mergeCell ref="E181:F181"/>
    <mergeCell ref="E182:F182"/>
    <mergeCell ref="E183:F183"/>
    <mergeCell ref="E184:F184"/>
    <mergeCell ref="D191:F191"/>
    <mergeCell ref="G207:H211"/>
    <mergeCell ref="G139:G143"/>
    <mergeCell ref="H139:H143"/>
    <mergeCell ref="E178:F178"/>
    <mergeCell ref="E179:F179"/>
    <mergeCell ref="E166:F166"/>
    <mergeCell ref="C153:E153"/>
    <mergeCell ref="C154:E154"/>
    <mergeCell ref="C155:E155"/>
    <mergeCell ref="C156:E156"/>
    <mergeCell ref="E174:F174"/>
    <mergeCell ref="E175:F175"/>
    <mergeCell ref="E176:F176"/>
    <mergeCell ref="E177:F177"/>
    <mergeCell ref="C139:C143"/>
    <mergeCell ref="C145:E145"/>
    <mergeCell ref="C191:C201"/>
    <mergeCell ref="E199:F199"/>
    <mergeCell ref="E200:F200"/>
    <mergeCell ref="E201:F201"/>
    <mergeCell ref="E185:F185"/>
    <mergeCell ref="E186:F186"/>
    <mergeCell ref="E187:F187"/>
    <mergeCell ref="E188:F188"/>
  </mergeCells>
  <dataValidations count="2">
    <dataValidation type="list" allowBlank="1" sqref="I93:P93" xr:uid="{00000000-0002-0000-0B00-000000000000}">
      <formula1>"Mes,Bimestre,Trimestre"</formula1>
    </dataValidation>
    <dataValidation allowBlank="1" sqref="C86:E89" xr:uid="{00000000-0002-0000-0B00-000001000000}"/>
  </dataValidations>
  <pageMargins left="0.70866141732283472" right="0.70866141732283472" top="0.74803149606299213" bottom="0.74803149606299213" header="0" footer="0"/>
  <pageSetup paperSize="9" scale="13" fitToHeight="10" orientation="landscape" r:id="rId1"/>
  <ignoredErrors>
    <ignoredError sqref="I34 L34:Q34 I56 I216:Q216 L74 I75 I45 L45:P45 L56:O56 L76 I219:Q219 Q217 Q218 I221:Q221 Q220 I220:P220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B00-000002000000}">
          <x14:formula1>
            <xm:f>'Datos 1'!$N$19:$N$25</xm:f>
          </x14:formula1>
          <xm:sqref>D57:D59 D35:D44 D46:D55 D12:D33</xm:sqref>
        </x14:dataValidation>
        <x14:dataValidation type="list" allowBlank="1" showInputMessage="1" showErrorMessage="1" xr:uid="{00000000-0002-0000-0B00-000003000000}">
          <x14:formula1>
            <xm:f>'Datos 1'!$N$24</xm:f>
          </x14:formula1>
          <xm:sqref>D61:D65</xm:sqref>
        </x14:dataValidation>
        <x14:dataValidation type="list" allowBlank="1" showInputMessage="1" showErrorMessage="1" xr:uid="{00000000-0002-0000-0B00-000004000000}">
          <x14:formula1>
            <xm:f>Hoja1!$B$3:$B$9</xm:f>
          </x14:formula1>
          <xm:sqref>E35:E42</xm:sqref>
        </x14:dataValidation>
        <x14:dataValidation type="list" allowBlank="1" showInputMessage="1" showErrorMessage="1" xr:uid="{00000000-0002-0000-0B00-000005000000}">
          <x14:formula1>
            <xm:f>Hoja1!$K$3:$K$5</xm:f>
          </x14:formula1>
          <xm:sqref>E57:E59</xm:sqref>
        </x14:dataValidation>
        <x14:dataValidation type="list" allowBlank="1" xr:uid="{00000000-0002-0000-0B00-000006000000}">
          <x14:formula1>
            <xm:f>Hoja1!$B$27:$B$31</xm:f>
          </x14:formula1>
          <xm:sqref>E61:E65</xm:sqref>
        </x14:dataValidation>
        <x14:dataValidation type="list" allowBlank="1" showInputMessage="1" showErrorMessage="1" xr:uid="{00000000-0002-0000-0B00-000007000000}">
          <x14:formula1>
            <xm:f>Hoja1!$C$3:$C$6</xm:f>
          </x14:formula1>
          <xm:sqref>E46:E55</xm:sqref>
        </x14:dataValidation>
        <x14:dataValidation type="list" allowBlank="1" showInputMessage="1" showErrorMessage="1" xr:uid="{00000000-0002-0000-0B00-000008000000}">
          <x14:formula1>
            <xm:f>Hoja1!$A$8:$A$24</xm:f>
          </x14:formula1>
          <xm:sqref>E12:E33</xm:sqref>
        </x14:dataValidation>
        <x14:dataValidation type="list" allowBlank="1" showInputMessage="1" showErrorMessage="1" xr:uid="{00000000-0002-0000-0B00-000009000000}">
          <x14:formula1>
            <xm:f>Hoja1!$A$11:$A$24</xm:f>
          </x14:formula1>
          <xm:sqref>U13:U18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2">
    <tabColor theme="5" tint="-0.499984740745262"/>
    <outlinePr summaryBelow="0" summaryRight="0"/>
  </sheetPr>
  <dimension ref="A1:AH1031"/>
  <sheetViews>
    <sheetView showGridLines="0" showZeros="0" view="pageBreakPreview" topLeftCell="A43" zoomScale="93" zoomScaleNormal="110" zoomScaleSheetLayoutView="93" workbookViewId="0">
      <selection activeCell="O123" sqref="O123"/>
    </sheetView>
  </sheetViews>
  <sheetFormatPr baseColWidth="10" defaultColWidth="12.75" defaultRowHeight="15" customHeight="1"/>
  <cols>
    <col min="1" max="1" width="4.5" customWidth="1"/>
    <col min="2" max="2" width="2.75" customWidth="1"/>
    <col min="3" max="3" width="7.75" customWidth="1"/>
    <col min="4" max="4" width="14.625" customWidth="1"/>
    <col min="5" max="5" width="15.125" customWidth="1"/>
    <col min="6" max="6" width="14.75" customWidth="1"/>
    <col min="7" max="7" width="9.125" customWidth="1"/>
    <col min="8" max="8" width="11.5" customWidth="1"/>
    <col min="9" max="9" width="14.5" customWidth="1"/>
    <col min="10" max="10" width="14.125" customWidth="1"/>
    <col min="11" max="11" width="0.25" customWidth="1"/>
    <col min="12" max="12" width="12.625" customWidth="1"/>
    <col min="13" max="13" width="12.75" customWidth="1"/>
    <col min="14" max="14" width="13.625" customWidth="1"/>
    <col min="15" max="15" width="10" customWidth="1"/>
    <col min="16" max="16" width="2.75" customWidth="1"/>
    <col min="17" max="17" width="3.25" customWidth="1"/>
    <col min="19" max="19" width="6" customWidth="1"/>
    <col min="20" max="20" width="4.25" customWidth="1"/>
    <col min="21" max="21" width="7.75" customWidth="1"/>
  </cols>
  <sheetData>
    <row r="1" spans="1:34" ht="17.25" thickBot="1">
      <c r="A1" s="405"/>
      <c r="B1" s="405"/>
      <c r="C1" s="405"/>
      <c r="D1" s="405"/>
      <c r="E1" s="405"/>
      <c r="F1" s="674"/>
      <c r="G1" s="674"/>
      <c r="H1" s="674"/>
      <c r="I1" s="674"/>
      <c r="J1" s="674"/>
      <c r="K1" s="405"/>
      <c r="L1" s="674"/>
      <c r="M1" s="674"/>
      <c r="N1" s="674"/>
      <c r="O1" s="674"/>
      <c r="P1" s="405"/>
      <c r="Q1" s="405"/>
      <c r="R1" s="405"/>
      <c r="S1" s="405"/>
      <c r="T1" s="405"/>
      <c r="U1" s="405"/>
      <c r="V1" s="405"/>
      <c r="W1" s="405"/>
      <c r="X1" s="405"/>
      <c r="Y1" s="405"/>
      <c r="Z1" s="405"/>
      <c r="AA1" s="405"/>
      <c r="AB1" s="405"/>
      <c r="AC1" s="405"/>
      <c r="AD1" s="405"/>
      <c r="AE1" s="405"/>
      <c r="AF1" s="405"/>
      <c r="AG1" s="405"/>
      <c r="AH1" s="405"/>
    </row>
    <row r="2" spans="1:34" ht="17.25" thickBot="1">
      <c r="A2" s="405"/>
      <c r="B2" s="675"/>
      <c r="C2" s="676"/>
      <c r="D2" s="676"/>
      <c r="E2" s="676"/>
      <c r="F2" s="677"/>
      <c r="G2" s="677"/>
      <c r="H2" s="677"/>
      <c r="I2" s="677"/>
      <c r="J2" s="677"/>
      <c r="K2" s="676"/>
      <c r="L2" s="677"/>
      <c r="M2" s="677"/>
      <c r="N2" s="677"/>
      <c r="O2" s="677"/>
      <c r="P2" s="678"/>
      <c r="Q2" s="405"/>
      <c r="R2" s="619"/>
      <c r="S2" s="619"/>
      <c r="T2" s="619"/>
      <c r="U2" s="619"/>
      <c r="V2" s="619"/>
      <c r="W2" s="619"/>
      <c r="X2" s="619"/>
      <c r="Y2" s="619"/>
      <c r="Z2" s="405"/>
      <c r="AA2" s="405"/>
      <c r="AB2" s="405"/>
      <c r="AC2" s="405"/>
      <c r="AD2" s="405"/>
      <c r="AE2" s="405"/>
      <c r="AF2" s="405"/>
      <c r="AG2" s="405"/>
      <c r="AH2" s="405"/>
    </row>
    <row r="3" spans="1:34" ht="17.25" thickBot="1">
      <c r="A3" s="405"/>
      <c r="B3" s="406"/>
      <c r="C3" s="2194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4"/>
      <c r="P3" s="679"/>
      <c r="Q3" s="405"/>
      <c r="R3" s="621"/>
      <c r="S3" s="621"/>
      <c r="T3" s="621"/>
      <c r="U3" s="621"/>
      <c r="V3" s="621"/>
      <c r="W3" s="621"/>
      <c r="X3" s="621"/>
      <c r="Y3" s="621"/>
      <c r="Z3" s="621"/>
      <c r="AA3" s="405"/>
      <c r="AB3" s="405"/>
      <c r="AC3" s="405"/>
      <c r="AD3" s="405"/>
      <c r="AE3" s="405"/>
      <c r="AF3" s="405"/>
      <c r="AG3" s="405"/>
      <c r="AH3" s="405"/>
    </row>
    <row r="4" spans="1:34" ht="17.25" thickBot="1">
      <c r="A4" s="405"/>
      <c r="B4" s="406"/>
      <c r="C4" s="2191" t="s">
        <v>342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4"/>
      <c r="P4" s="680"/>
      <c r="Q4" s="405"/>
      <c r="R4" s="405"/>
      <c r="S4" s="405"/>
      <c r="T4" s="405"/>
      <c r="U4" s="405"/>
      <c r="V4" s="405"/>
      <c r="W4" s="405"/>
      <c r="X4" s="405"/>
      <c r="Y4" s="405"/>
      <c r="Z4" s="405"/>
      <c r="AA4" s="405"/>
      <c r="AB4" s="405"/>
      <c r="AC4" s="405"/>
      <c r="AD4" s="405"/>
      <c r="AE4" s="405"/>
      <c r="AF4" s="405"/>
      <c r="AG4" s="405"/>
      <c r="AH4" s="405"/>
    </row>
    <row r="5" spans="1:34" ht="16.5">
      <c r="A5" s="405"/>
      <c r="B5" s="406"/>
      <c r="C5" s="1053"/>
      <c r="D5" s="1053"/>
      <c r="E5" s="1053"/>
      <c r="F5" s="681"/>
      <c r="G5" s="681"/>
      <c r="H5" s="681"/>
      <c r="I5" s="681"/>
      <c r="J5" s="681"/>
      <c r="K5" s="1053"/>
      <c r="L5" s="681"/>
      <c r="M5" s="681"/>
      <c r="N5" s="681"/>
      <c r="O5" s="681"/>
      <c r="P5" s="1047"/>
      <c r="Q5" s="405"/>
      <c r="R5" s="405"/>
      <c r="S5" s="405"/>
      <c r="T5" s="405"/>
      <c r="U5" s="405"/>
      <c r="V5" s="405"/>
      <c r="W5" s="405"/>
      <c r="X5" s="405"/>
      <c r="Y5" s="405"/>
      <c r="Z5" s="405"/>
      <c r="AA5" s="405"/>
      <c r="AB5" s="405"/>
      <c r="AC5" s="405"/>
      <c r="AD5" s="405"/>
      <c r="AE5" s="405"/>
      <c r="AF5" s="405"/>
      <c r="AG5" s="405"/>
      <c r="AH5" s="405"/>
    </row>
    <row r="6" spans="1:34" ht="16.5">
      <c r="A6" s="405"/>
      <c r="B6" s="406"/>
      <c r="C6" s="400" t="s">
        <v>521</v>
      </c>
      <c r="D6" s="400"/>
      <c r="E6" s="400"/>
      <c r="F6" s="682"/>
      <c r="G6" s="682"/>
      <c r="H6" s="682"/>
      <c r="I6" s="682"/>
      <c r="J6" s="682"/>
      <c r="K6" s="400"/>
      <c r="L6" s="682"/>
      <c r="M6" s="682"/>
      <c r="N6" s="682"/>
      <c r="O6" s="682"/>
      <c r="P6" s="392"/>
      <c r="Q6" s="619"/>
      <c r="R6" s="405"/>
      <c r="S6" s="405"/>
      <c r="T6" s="405"/>
      <c r="U6" s="405"/>
      <c r="V6" s="405"/>
      <c r="W6" s="405"/>
      <c r="X6" s="405"/>
      <c r="Y6" s="405"/>
      <c r="Z6" s="405"/>
      <c r="AA6" s="405"/>
      <c r="AB6" s="405"/>
      <c r="AC6" s="405"/>
      <c r="AD6" s="405"/>
      <c r="AE6" s="405"/>
      <c r="AF6" s="405"/>
      <c r="AG6" s="405"/>
      <c r="AH6" s="405"/>
    </row>
    <row r="7" spans="1:34" ht="9.75" customHeight="1">
      <c r="A7" s="405"/>
      <c r="B7" s="406"/>
      <c r="C7" s="632"/>
      <c r="D7" s="632"/>
      <c r="E7" s="632"/>
      <c r="F7" s="683"/>
      <c r="G7" s="683"/>
      <c r="H7" s="683"/>
      <c r="I7" s="683"/>
      <c r="J7" s="683"/>
      <c r="K7" s="632"/>
      <c r="L7" s="683"/>
      <c r="M7" s="683"/>
      <c r="N7" s="683"/>
      <c r="O7" s="683"/>
      <c r="P7" s="620"/>
      <c r="Q7" s="621"/>
      <c r="R7" s="405"/>
      <c r="S7" s="405"/>
      <c r="T7" s="405"/>
      <c r="U7" s="405"/>
      <c r="V7" s="405"/>
      <c r="W7" s="405"/>
      <c r="X7" s="405"/>
      <c r="Y7" s="405"/>
      <c r="Z7" s="405"/>
      <c r="AA7" s="621"/>
      <c r="AB7" s="621"/>
      <c r="AC7" s="621"/>
      <c r="AD7" s="405"/>
      <c r="AE7" s="405"/>
      <c r="AF7" s="405"/>
      <c r="AG7" s="405"/>
      <c r="AH7" s="405"/>
    </row>
    <row r="8" spans="1:34" ht="16.5">
      <c r="A8" s="405"/>
      <c r="B8" s="406"/>
      <c r="C8" s="632" t="s">
        <v>1359</v>
      </c>
      <c r="D8" s="1053"/>
      <c r="E8" s="1053"/>
      <c r="F8" s="681"/>
      <c r="G8" s="681"/>
      <c r="H8" s="681"/>
      <c r="I8" s="681"/>
      <c r="J8" s="681"/>
      <c r="K8" s="1053"/>
      <c r="L8" s="681"/>
      <c r="M8" s="681"/>
      <c r="N8" s="681"/>
      <c r="O8" s="681"/>
      <c r="P8" s="1047"/>
      <c r="Q8" s="405"/>
      <c r="R8" s="405"/>
      <c r="S8" s="405"/>
      <c r="T8" s="405"/>
      <c r="U8" s="405"/>
      <c r="V8" s="405"/>
      <c r="W8" s="405"/>
      <c r="X8" s="405"/>
      <c r="Y8" s="405"/>
      <c r="Z8" s="405"/>
      <c r="AA8" s="405"/>
      <c r="AB8" s="405"/>
      <c r="AC8" s="405"/>
      <c r="AD8" s="405"/>
      <c r="AE8" s="405"/>
      <c r="AF8" s="405"/>
      <c r="AG8" s="405"/>
      <c r="AH8" s="405"/>
    </row>
    <row r="9" spans="1:34" ht="16.5">
      <c r="A9" s="405"/>
      <c r="B9" s="406"/>
      <c r="C9" s="632" t="s">
        <v>522</v>
      </c>
      <c r="D9" s="1053"/>
      <c r="E9" s="1053"/>
      <c r="F9" s="681"/>
      <c r="G9" s="681"/>
      <c r="H9" s="681"/>
      <c r="I9" s="681"/>
      <c r="J9" s="681"/>
      <c r="K9" s="1053"/>
      <c r="L9" s="681"/>
      <c r="M9" s="681"/>
      <c r="N9" s="681"/>
      <c r="O9" s="681"/>
      <c r="P9" s="1047"/>
      <c r="Q9" s="405"/>
      <c r="R9" s="405"/>
      <c r="S9" s="405"/>
      <c r="T9" s="405"/>
      <c r="U9" s="405"/>
      <c r="V9" s="405"/>
      <c r="W9" s="405"/>
      <c r="X9" s="405"/>
      <c r="Y9" s="405"/>
      <c r="Z9" s="405"/>
      <c r="AA9" s="405"/>
      <c r="AB9" s="405"/>
      <c r="AC9" s="405"/>
      <c r="AD9" s="405"/>
      <c r="AE9" s="405"/>
      <c r="AF9" s="405"/>
      <c r="AG9" s="405"/>
      <c r="AH9" s="405"/>
    </row>
    <row r="10" spans="1:34" ht="16.5">
      <c r="A10" s="405"/>
      <c r="B10" s="406"/>
      <c r="C10" s="2593" t="s">
        <v>523</v>
      </c>
      <c r="D10" s="2573"/>
      <c r="E10" s="2558" t="s">
        <v>42</v>
      </c>
      <c r="F10" s="2464" t="s">
        <v>524</v>
      </c>
      <c r="G10" s="1629"/>
      <c r="H10" s="1629"/>
      <c r="I10" s="1629"/>
      <c r="J10" s="1630"/>
      <c r="K10" s="1053"/>
      <c r="L10" s="2464" t="s">
        <v>525</v>
      </c>
      <c r="M10" s="1629"/>
      <c r="N10" s="1629"/>
      <c r="O10" s="1630"/>
      <c r="P10" s="1047"/>
      <c r="Q10" s="405"/>
      <c r="R10" s="405"/>
      <c r="S10" s="405"/>
      <c r="T10" s="405"/>
      <c r="U10" s="405"/>
      <c r="V10" s="405"/>
      <c r="W10" s="405"/>
      <c r="X10" s="405"/>
      <c r="Y10" s="405"/>
      <c r="Z10" s="405"/>
      <c r="AA10" s="405"/>
      <c r="AB10" s="405"/>
      <c r="AC10" s="405"/>
      <c r="AD10" s="405"/>
      <c r="AE10" s="405"/>
      <c r="AF10" s="405"/>
      <c r="AG10" s="405"/>
      <c r="AH10" s="405"/>
    </row>
    <row r="11" spans="1:34" ht="27">
      <c r="A11" s="405"/>
      <c r="B11" s="406"/>
      <c r="C11" s="2557"/>
      <c r="D11" s="2594"/>
      <c r="E11" s="2459"/>
      <c r="F11" s="1046" t="s">
        <v>134</v>
      </c>
      <c r="G11" s="2543" t="s">
        <v>526</v>
      </c>
      <c r="H11" s="1630"/>
      <c r="I11" s="684" t="s">
        <v>527</v>
      </c>
      <c r="J11" s="684" t="s">
        <v>528</v>
      </c>
      <c r="K11" s="1053"/>
      <c r="L11" s="1046" t="s">
        <v>134</v>
      </c>
      <c r="M11" s="684" t="s">
        <v>526</v>
      </c>
      <c r="N11" s="684" t="s">
        <v>527</v>
      </c>
      <c r="O11" s="684" t="s">
        <v>528</v>
      </c>
      <c r="P11" s="1047"/>
      <c r="Q11" s="405"/>
      <c r="R11" s="405"/>
      <c r="S11" s="405"/>
      <c r="T11" s="405"/>
      <c r="U11" s="405"/>
      <c r="V11" s="405"/>
      <c r="W11" s="405"/>
      <c r="X11" s="405"/>
      <c r="Y11" s="405"/>
      <c r="Z11" s="405"/>
      <c r="AA11" s="405"/>
      <c r="AB11" s="405"/>
      <c r="AC11" s="405"/>
      <c r="AD11" s="405"/>
      <c r="AE11" s="405"/>
      <c r="AF11" s="405"/>
      <c r="AG11" s="405"/>
      <c r="AH11" s="405"/>
    </row>
    <row r="12" spans="1:34" ht="16.5">
      <c r="A12" s="405"/>
      <c r="B12" s="406"/>
      <c r="C12" s="2595" t="s">
        <v>529</v>
      </c>
      <c r="D12" s="2596"/>
      <c r="E12" s="2484"/>
      <c r="F12" s="1249"/>
      <c r="G12" s="2597"/>
      <c r="H12" s="2484"/>
      <c r="I12" s="1246"/>
      <c r="J12" s="1247">
        <f>SUM(J13:J19)</f>
        <v>0</v>
      </c>
      <c r="K12" s="1248"/>
      <c r="L12" s="1249"/>
      <c r="M12" s="1246"/>
      <c r="N12" s="1246"/>
      <c r="O12" s="1247">
        <f>SUM(O13:O19)</f>
        <v>0</v>
      </c>
      <c r="P12" s="1047"/>
      <c r="Q12" s="405"/>
      <c r="R12" s="405"/>
      <c r="S12" s="405"/>
      <c r="T12" s="405"/>
      <c r="U12" s="405"/>
      <c r="V12" s="405"/>
      <c r="W12" s="405"/>
      <c r="X12" s="405"/>
      <c r="Y12" s="405"/>
      <c r="Z12" s="405"/>
      <c r="AA12" s="405"/>
      <c r="AB12" s="405"/>
      <c r="AC12" s="405"/>
      <c r="AD12" s="405"/>
      <c r="AE12" s="405"/>
      <c r="AF12" s="405"/>
      <c r="AG12" s="405"/>
      <c r="AH12" s="405"/>
    </row>
    <row r="13" spans="1:34" ht="16.5">
      <c r="A13" s="405"/>
      <c r="B13" s="406"/>
      <c r="C13" s="1424" t="s">
        <v>530</v>
      </c>
      <c r="D13" s="687"/>
      <c r="E13" s="151" t="s">
        <v>1385</v>
      </c>
      <c r="F13" s="128"/>
      <c r="G13" s="2588"/>
      <c r="H13" s="2589"/>
      <c r="I13" s="1347"/>
      <c r="J13" s="644">
        <f>I13*G13*F13</f>
        <v>0</v>
      </c>
      <c r="K13" s="686"/>
      <c r="L13" s="1347"/>
      <c r="M13" s="1347"/>
      <c r="N13" s="1347"/>
      <c r="O13" s="644">
        <f>N13*M13*L13</f>
        <v>0</v>
      </c>
      <c r="P13" s="1047"/>
      <c r="Q13" s="405"/>
      <c r="R13" s="405"/>
      <c r="S13" s="405"/>
      <c r="T13" s="405"/>
      <c r="U13" s="405"/>
      <c r="V13" s="405"/>
      <c r="W13" s="405"/>
      <c r="X13" s="405"/>
      <c r="Y13" s="405"/>
      <c r="Z13" s="405"/>
      <c r="AA13" s="405"/>
      <c r="AB13" s="405"/>
      <c r="AC13" s="405"/>
      <c r="AD13" s="405"/>
      <c r="AE13" s="405"/>
      <c r="AF13" s="405"/>
      <c r="AG13" s="405"/>
      <c r="AH13" s="405"/>
    </row>
    <row r="14" spans="1:34" ht="16.5">
      <c r="A14" s="405"/>
      <c r="B14" s="406"/>
      <c r="C14" s="2552" t="s">
        <v>531</v>
      </c>
      <c r="D14" s="2598"/>
      <c r="E14" s="151" t="s">
        <v>1385</v>
      </c>
      <c r="F14" s="128"/>
      <c r="G14" s="2588"/>
      <c r="H14" s="2589"/>
      <c r="I14" s="1347"/>
      <c r="J14" s="644">
        <f t="shared" ref="J14:J19" si="0">I14*G14*F14</f>
        <v>0</v>
      </c>
      <c r="K14" s="686"/>
      <c r="L14" s="1347"/>
      <c r="M14" s="1347"/>
      <c r="N14" s="1347"/>
      <c r="O14" s="644">
        <f t="shared" ref="O14:O19" si="1">N14*M14*L14</f>
        <v>0</v>
      </c>
      <c r="P14" s="1047"/>
      <c r="Q14" s="405"/>
      <c r="R14" s="405"/>
      <c r="S14" s="405"/>
      <c r="T14" s="405"/>
      <c r="U14" s="405"/>
      <c r="V14" s="405"/>
      <c r="W14" s="405"/>
      <c r="X14" s="405"/>
      <c r="Y14" s="405"/>
      <c r="Z14" s="405"/>
      <c r="AA14" s="405"/>
      <c r="AB14" s="405"/>
      <c r="AC14" s="405"/>
      <c r="AD14" s="405"/>
      <c r="AE14" s="405"/>
      <c r="AF14" s="405"/>
      <c r="AG14" s="405"/>
      <c r="AH14" s="405"/>
    </row>
    <row r="15" spans="1:34" ht="16.5">
      <c r="A15" s="405"/>
      <c r="B15" s="406"/>
      <c r="C15" s="1424" t="s">
        <v>532</v>
      </c>
      <c r="D15" s="687"/>
      <c r="E15" s="151" t="s">
        <v>1385</v>
      </c>
      <c r="F15" s="128"/>
      <c r="G15" s="2588"/>
      <c r="H15" s="2589"/>
      <c r="I15" s="1347"/>
      <c r="J15" s="644">
        <f t="shared" si="0"/>
        <v>0</v>
      </c>
      <c r="K15" s="686"/>
      <c r="L15" s="1347"/>
      <c r="M15" s="1347"/>
      <c r="N15" s="1347"/>
      <c r="O15" s="644">
        <f t="shared" si="1"/>
        <v>0</v>
      </c>
      <c r="P15" s="1047"/>
      <c r="Q15" s="405"/>
      <c r="R15" s="405"/>
      <c r="S15" s="405"/>
      <c r="T15" s="405"/>
      <c r="U15" s="405"/>
      <c r="V15" s="405"/>
      <c r="W15" s="405"/>
      <c r="X15" s="405"/>
      <c r="Y15" s="405"/>
      <c r="Z15" s="405"/>
      <c r="AA15" s="405"/>
      <c r="AB15" s="405"/>
      <c r="AC15" s="405"/>
      <c r="AD15" s="405"/>
      <c r="AE15" s="405"/>
      <c r="AF15" s="405"/>
      <c r="AG15" s="405"/>
      <c r="AH15" s="405"/>
    </row>
    <row r="16" spans="1:34" ht="16.5">
      <c r="A16" s="405"/>
      <c r="B16" s="406"/>
      <c r="C16" s="1424" t="s">
        <v>533</v>
      </c>
      <c r="D16" s="687"/>
      <c r="E16" s="151" t="s">
        <v>1386</v>
      </c>
      <c r="F16" s="128"/>
      <c r="G16" s="2588"/>
      <c r="H16" s="2589"/>
      <c r="I16" s="1347"/>
      <c r="J16" s="644">
        <f t="shared" si="0"/>
        <v>0</v>
      </c>
      <c r="K16" s="686"/>
      <c r="L16" s="1347"/>
      <c r="M16" s="1347"/>
      <c r="N16" s="1347"/>
      <c r="O16" s="644">
        <f t="shared" si="1"/>
        <v>0</v>
      </c>
      <c r="P16" s="1047"/>
      <c r="Q16" s="405"/>
      <c r="R16" s="405"/>
      <c r="S16" s="405"/>
      <c r="T16" s="405"/>
      <c r="U16" s="405"/>
      <c r="V16" s="405"/>
      <c r="W16" s="405"/>
      <c r="X16" s="405"/>
      <c r="Y16" s="405"/>
      <c r="Z16" s="405"/>
      <c r="AA16" s="405"/>
      <c r="AB16" s="405"/>
      <c r="AC16" s="405"/>
      <c r="AD16" s="405"/>
      <c r="AE16" s="405"/>
      <c r="AF16" s="405"/>
      <c r="AG16" s="405"/>
      <c r="AH16" s="405"/>
    </row>
    <row r="17" spans="1:34" ht="16.5">
      <c r="A17" s="405"/>
      <c r="B17" s="406"/>
      <c r="C17" s="1419" t="s">
        <v>535</v>
      </c>
      <c r="D17" s="688"/>
      <c r="E17" s="151" t="s">
        <v>1387</v>
      </c>
      <c r="F17" s="128"/>
      <c r="G17" s="2588"/>
      <c r="H17" s="2589"/>
      <c r="I17" s="1347"/>
      <c r="J17" s="644">
        <f t="shared" si="0"/>
        <v>0</v>
      </c>
      <c r="K17" s="686"/>
      <c r="L17" s="152"/>
      <c r="M17" s="1347"/>
      <c r="N17" s="1347"/>
      <c r="O17" s="644">
        <f t="shared" si="1"/>
        <v>0</v>
      </c>
      <c r="P17" s="1047"/>
      <c r="Q17" s="405"/>
      <c r="R17" s="405"/>
      <c r="S17" s="405"/>
      <c r="T17" s="405"/>
      <c r="U17" s="405"/>
      <c r="V17" s="405"/>
      <c r="W17" s="405"/>
      <c r="X17" s="405"/>
      <c r="Y17" s="405"/>
      <c r="Z17" s="405"/>
      <c r="AA17" s="405"/>
      <c r="AB17" s="405"/>
      <c r="AC17" s="405"/>
      <c r="AD17" s="405"/>
      <c r="AE17" s="405"/>
      <c r="AF17" s="405"/>
      <c r="AG17" s="405"/>
      <c r="AH17" s="405"/>
    </row>
    <row r="18" spans="1:34" ht="16.5">
      <c r="A18" s="405"/>
      <c r="B18" s="406"/>
      <c r="C18" s="1419" t="s">
        <v>536</v>
      </c>
      <c r="D18" s="688"/>
      <c r="E18" s="151" t="s">
        <v>1387</v>
      </c>
      <c r="F18" s="128"/>
      <c r="G18" s="2588"/>
      <c r="H18" s="2589"/>
      <c r="I18" s="1347"/>
      <c r="J18" s="644">
        <f t="shared" si="0"/>
        <v>0</v>
      </c>
      <c r="K18" s="686"/>
      <c r="L18" s="152"/>
      <c r="M18" s="1347"/>
      <c r="N18" s="1347"/>
      <c r="O18" s="644">
        <f t="shared" si="1"/>
        <v>0</v>
      </c>
      <c r="P18" s="1047"/>
      <c r="Q18" s="405"/>
      <c r="R18" s="405"/>
      <c r="S18" s="405"/>
      <c r="T18" s="405"/>
      <c r="U18" s="405"/>
      <c r="V18" s="405"/>
      <c r="W18" s="405"/>
      <c r="X18" s="405"/>
      <c r="Y18" s="405"/>
      <c r="Z18" s="405"/>
      <c r="AA18" s="405"/>
      <c r="AB18" s="405"/>
      <c r="AC18" s="405"/>
      <c r="AD18" s="405"/>
      <c r="AE18" s="405"/>
      <c r="AF18" s="405"/>
      <c r="AG18" s="405"/>
      <c r="AH18" s="405"/>
    </row>
    <row r="19" spans="1:34" ht="16.5">
      <c r="A19" s="405"/>
      <c r="B19" s="406"/>
      <c r="C19" s="1405" t="s">
        <v>1371</v>
      </c>
      <c r="D19" s="687"/>
      <c r="E19" s="151" t="s">
        <v>1387</v>
      </c>
      <c r="F19" s="128"/>
      <c r="G19" s="2588"/>
      <c r="H19" s="2589"/>
      <c r="I19" s="1347"/>
      <c r="J19" s="644">
        <f t="shared" si="0"/>
        <v>0</v>
      </c>
      <c r="K19" s="686"/>
      <c r="L19" s="152"/>
      <c r="M19" s="1347"/>
      <c r="N19" s="1347"/>
      <c r="O19" s="644">
        <f t="shared" si="1"/>
        <v>0</v>
      </c>
      <c r="P19" s="1047"/>
      <c r="Q19" s="405"/>
      <c r="R19" s="405"/>
      <c r="S19" s="405"/>
      <c r="T19" s="405"/>
      <c r="U19" s="405"/>
      <c r="V19" s="405"/>
      <c r="W19" s="405"/>
      <c r="X19" s="405"/>
      <c r="Y19" s="405"/>
      <c r="Z19" s="405"/>
      <c r="AA19" s="405"/>
      <c r="AB19" s="405"/>
      <c r="AC19" s="405"/>
      <c r="AD19" s="405"/>
      <c r="AE19" s="405"/>
      <c r="AF19" s="405"/>
      <c r="AG19" s="405"/>
      <c r="AH19" s="405"/>
    </row>
    <row r="20" spans="1:34" ht="3.75" customHeight="1">
      <c r="A20" s="405"/>
      <c r="B20" s="406"/>
      <c r="C20" s="394"/>
      <c r="D20" s="686"/>
      <c r="E20" s="686"/>
      <c r="F20" s="689"/>
      <c r="G20" s="689"/>
      <c r="H20" s="689"/>
      <c r="I20" s="689"/>
      <c r="J20" s="1175"/>
      <c r="K20" s="686"/>
      <c r="L20" s="689"/>
      <c r="M20" s="689"/>
      <c r="N20" s="689"/>
      <c r="O20" s="1175"/>
      <c r="P20" s="1047"/>
      <c r="Q20" s="405"/>
      <c r="R20" s="405"/>
      <c r="S20" s="405"/>
      <c r="T20" s="405"/>
      <c r="U20" s="405"/>
      <c r="V20" s="405"/>
      <c r="W20" s="405"/>
      <c r="X20" s="405"/>
      <c r="Y20" s="405"/>
      <c r="Z20" s="405"/>
      <c r="AA20" s="405"/>
      <c r="AB20" s="405"/>
      <c r="AC20" s="405"/>
      <c r="AD20" s="405"/>
      <c r="AE20" s="405"/>
      <c r="AF20" s="405"/>
      <c r="AG20" s="405"/>
      <c r="AH20" s="405"/>
    </row>
    <row r="21" spans="1:34" ht="16.5">
      <c r="A21" s="405"/>
      <c r="B21" s="406"/>
      <c r="C21" s="2595" t="s">
        <v>537</v>
      </c>
      <c r="D21" s="2599"/>
      <c r="E21" s="2600"/>
      <c r="F21" s="1245"/>
      <c r="G21" s="2597"/>
      <c r="H21" s="2600"/>
      <c r="I21" s="1246"/>
      <c r="J21" s="1247">
        <f>+J22+J29</f>
        <v>0</v>
      </c>
      <c r="K21" s="1248"/>
      <c r="L21" s="1245"/>
      <c r="M21" s="1246"/>
      <c r="N21" s="1246"/>
      <c r="O21" s="1247">
        <f>+O22+O29</f>
        <v>0</v>
      </c>
      <c r="P21" s="1047"/>
      <c r="Q21" s="405"/>
      <c r="R21" s="405"/>
      <c r="S21" s="405"/>
      <c r="T21" s="405"/>
      <c r="U21" s="405"/>
      <c r="V21" s="405"/>
      <c r="W21" s="405"/>
      <c r="X21" s="405"/>
      <c r="Y21" s="405"/>
      <c r="Z21" s="405"/>
      <c r="AA21" s="405"/>
      <c r="AB21" s="405"/>
      <c r="AC21" s="405"/>
      <c r="AD21" s="405"/>
      <c r="AE21" s="405"/>
      <c r="AF21" s="405"/>
      <c r="AG21" s="405"/>
      <c r="AH21" s="405"/>
    </row>
    <row r="22" spans="1:34" ht="16.5">
      <c r="A22" s="405"/>
      <c r="B22" s="406"/>
      <c r="C22" s="2601" t="s">
        <v>538</v>
      </c>
      <c r="D22" s="2602"/>
      <c r="E22" s="2603"/>
      <c r="F22" s="1250"/>
      <c r="G22" s="2586"/>
      <c r="H22" s="2587"/>
      <c r="I22" s="685"/>
      <c r="J22" s="645">
        <f>SUM(J23:J28)</f>
        <v>0</v>
      </c>
      <c r="K22" s="686"/>
      <c r="L22" s="1250"/>
      <c r="M22" s="685"/>
      <c r="N22" s="685"/>
      <c r="O22" s="645">
        <f>SUM(O23:O28)</f>
        <v>0</v>
      </c>
      <c r="P22" s="1047"/>
      <c r="Q22" s="405"/>
      <c r="R22" s="405"/>
      <c r="S22" s="405"/>
      <c r="T22" s="405"/>
      <c r="U22" s="405"/>
      <c r="V22" s="405"/>
      <c r="W22" s="405"/>
      <c r="X22" s="405"/>
      <c r="Y22" s="405"/>
      <c r="Z22" s="405"/>
      <c r="AA22" s="405"/>
      <c r="AB22" s="405"/>
      <c r="AC22" s="405"/>
      <c r="AD22" s="405"/>
      <c r="AE22" s="405"/>
      <c r="AF22" s="405"/>
      <c r="AG22" s="405"/>
      <c r="AH22" s="405"/>
    </row>
    <row r="23" spans="1:34" ht="16.5">
      <c r="A23" s="405"/>
      <c r="B23" s="406"/>
      <c r="C23" s="1424" t="s">
        <v>530</v>
      </c>
      <c r="D23" s="687"/>
      <c r="E23" s="151" t="s">
        <v>1385</v>
      </c>
      <c r="F23" s="128"/>
      <c r="G23" s="2588"/>
      <c r="H23" s="1660"/>
      <c r="I23" s="1347"/>
      <c r="J23" s="644">
        <f t="shared" ref="J23:J35" si="2">I23*G23*F23</f>
        <v>0</v>
      </c>
      <c r="K23" s="686"/>
      <c r="L23" s="128"/>
      <c r="M23" s="1347"/>
      <c r="N23" s="1347"/>
      <c r="O23" s="644">
        <f t="shared" ref="O23:O35" si="3">N23*M23*L23</f>
        <v>0</v>
      </c>
      <c r="P23" s="1047"/>
      <c r="Q23" s="405"/>
      <c r="R23" s="405"/>
      <c r="S23" s="405"/>
      <c r="T23" s="405"/>
      <c r="U23" s="405"/>
      <c r="V23" s="405"/>
      <c r="W23" s="405"/>
      <c r="X23" s="405"/>
      <c r="Y23" s="405"/>
      <c r="Z23" s="405"/>
      <c r="AA23" s="405"/>
      <c r="AB23" s="405"/>
      <c r="AC23" s="405"/>
      <c r="AD23" s="405"/>
      <c r="AE23" s="405"/>
      <c r="AF23" s="405"/>
      <c r="AG23" s="405"/>
      <c r="AH23" s="405"/>
    </row>
    <row r="24" spans="1:34" ht="16.5">
      <c r="A24" s="405"/>
      <c r="B24" s="406"/>
      <c r="C24" s="2552" t="s">
        <v>531</v>
      </c>
      <c r="D24" s="2598"/>
      <c r="E24" s="151" t="s">
        <v>1385</v>
      </c>
      <c r="F24" s="128"/>
      <c r="G24" s="2588"/>
      <c r="H24" s="1660"/>
      <c r="I24" s="1347"/>
      <c r="J24" s="644">
        <f t="shared" si="2"/>
        <v>0</v>
      </c>
      <c r="K24" s="686"/>
      <c r="L24" s="1347"/>
      <c r="M24" s="1347"/>
      <c r="N24" s="1347"/>
      <c r="O24" s="644">
        <f t="shared" si="3"/>
        <v>0</v>
      </c>
      <c r="P24" s="1047"/>
      <c r="Q24" s="405"/>
      <c r="R24" s="405"/>
      <c r="S24" s="405"/>
      <c r="T24" s="405"/>
      <c r="U24" s="405"/>
      <c r="V24" s="405"/>
      <c r="W24" s="405"/>
      <c r="X24" s="405"/>
      <c r="Y24" s="405"/>
      <c r="Z24" s="405"/>
      <c r="AA24" s="405"/>
      <c r="AB24" s="405"/>
      <c r="AC24" s="405"/>
      <c r="AD24" s="405"/>
      <c r="AE24" s="405"/>
      <c r="AF24" s="405"/>
      <c r="AG24" s="405"/>
      <c r="AH24" s="405"/>
    </row>
    <row r="25" spans="1:34" ht="16.5">
      <c r="A25" s="405"/>
      <c r="B25" s="406"/>
      <c r="C25" s="1424" t="s">
        <v>532</v>
      </c>
      <c r="D25" s="687"/>
      <c r="E25" s="151" t="s">
        <v>1385</v>
      </c>
      <c r="F25" s="128"/>
      <c r="G25" s="2588"/>
      <c r="H25" s="2589"/>
      <c r="I25" s="1347"/>
      <c r="J25" s="644">
        <f t="shared" si="2"/>
        <v>0</v>
      </c>
      <c r="K25" s="686"/>
      <c r="L25" s="128"/>
      <c r="M25" s="1347"/>
      <c r="N25" s="1347"/>
      <c r="O25" s="644">
        <f t="shared" si="3"/>
        <v>0</v>
      </c>
      <c r="P25" s="1047"/>
      <c r="Q25" s="405"/>
      <c r="R25" s="405"/>
      <c r="S25" s="405"/>
      <c r="T25" s="405"/>
      <c r="U25" s="405"/>
      <c r="V25" s="405"/>
      <c r="W25" s="405"/>
      <c r="X25" s="405"/>
      <c r="Y25" s="405"/>
      <c r="Z25" s="405"/>
      <c r="AA25" s="405"/>
      <c r="AB25" s="405"/>
      <c r="AC25" s="405"/>
      <c r="AD25" s="405"/>
      <c r="AE25" s="405"/>
      <c r="AF25" s="405"/>
      <c r="AG25" s="405"/>
      <c r="AH25" s="405"/>
    </row>
    <row r="26" spans="1:34" ht="16.5">
      <c r="A26" s="405"/>
      <c r="B26" s="406"/>
      <c r="C26" s="1424" t="s">
        <v>533</v>
      </c>
      <c r="D26" s="687"/>
      <c r="E26" s="151" t="s">
        <v>1386</v>
      </c>
      <c r="F26" s="128"/>
      <c r="G26" s="2588"/>
      <c r="H26" s="2589"/>
      <c r="I26" s="1347"/>
      <c r="J26" s="644">
        <f t="shared" si="2"/>
        <v>0</v>
      </c>
      <c r="K26" s="686"/>
      <c r="L26" s="128"/>
      <c r="M26" s="1347"/>
      <c r="N26" s="1347"/>
      <c r="O26" s="644">
        <f t="shared" si="3"/>
        <v>0</v>
      </c>
      <c r="P26" s="1047"/>
      <c r="Q26" s="405"/>
      <c r="R26" s="405"/>
      <c r="S26" s="405"/>
      <c r="T26" s="405"/>
      <c r="U26" s="405"/>
      <c r="V26" s="405"/>
      <c r="W26" s="405"/>
      <c r="X26" s="405"/>
      <c r="Y26" s="405"/>
      <c r="Z26" s="405"/>
      <c r="AA26" s="405"/>
      <c r="AB26" s="405"/>
      <c r="AC26" s="405"/>
      <c r="AD26" s="405"/>
      <c r="AE26" s="405"/>
      <c r="AF26" s="405"/>
      <c r="AG26" s="405"/>
      <c r="AH26" s="405"/>
    </row>
    <row r="27" spans="1:34" ht="16.5">
      <c r="A27" s="405"/>
      <c r="B27" s="406"/>
      <c r="C27" s="2553" t="s">
        <v>535</v>
      </c>
      <c r="D27" s="2587"/>
      <c r="E27" s="151" t="s">
        <v>1387</v>
      </c>
      <c r="F27" s="128"/>
      <c r="G27" s="2588"/>
      <c r="H27" s="2589"/>
      <c r="I27" s="1347"/>
      <c r="J27" s="644">
        <f t="shared" si="2"/>
        <v>0</v>
      </c>
      <c r="K27" s="686"/>
      <c r="L27" s="128"/>
      <c r="M27" s="1347"/>
      <c r="N27" s="1347"/>
      <c r="O27" s="644">
        <f t="shared" si="3"/>
        <v>0</v>
      </c>
      <c r="P27" s="1047"/>
      <c r="Q27" s="405"/>
      <c r="R27" s="405"/>
      <c r="S27" s="405"/>
      <c r="T27" s="405"/>
      <c r="U27" s="405"/>
      <c r="V27" s="405"/>
      <c r="W27" s="405"/>
      <c r="X27" s="405"/>
      <c r="Y27" s="405"/>
      <c r="Z27" s="405"/>
      <c r="AA27" s="405"/>
      <c r="AB27" s="405"/>
      <c r="AC27" s="405"/>
      <c r="AD27" s="405"/>
      <c r="AE27" s="405"/>
      <c r="AF27" s="405"/>
      <c r="AG27" s="405"/>
      <c r="AH27" s="405"/>
    </row>
    <row r="28" spans="1:34" ht="16.5">
      <c r="A28" s="405"/>
      <c r="B28" s="406"/>
      <c r="C28" s="2553" t="s">
        <v>536</v>
      </c>
      <c r="D28" s="2587"/>
      <c r="E28" s="151" t="s">
        <v>1387</v>
      </c>
      <c r="F28" s="128"/>
      <c r="G28" s="2588"/>
      <c r="H28" s="2589"/>
      <c r="I28" s="1347"/>
      <c r="J28" s="644">
        <f t="shared" si="2"/>
        <v>0</v>
      </c>
      <c r="K28" s="686"/>
      <c r="L28" s="128"/>
      <c r="M28" s="1347"/>
      <c r="N28" s="1347"/>
      <c r="O28" s="644">
        <f t="shared" si="3"/>
        <v>0</v>
      </c>
      <c r="P28" s="1047"/>
      <c r="Q28" s="405"/>
      <c r="R28" s="405"/>
      <c r="S28" s="405"/>
      <c r="T28" s="405"/>
      <c r="U28" s="405"/>
      <c r="V28" s="405"/>
      <c r="W28" s="405"/>
      <c r="X28" s="405"/>
      <c r="Y28" s="405"/>
      <c r="Z28" s="405"/>
      <c r="AA28" s="405"/>
      <c r="AB28" s="405"/>
      <c r="AC28" s="405"/>
      <c r="AD28" s="405"/>
      <c r="AE28" s="405"/>
      <c r="AF28" s="405"/>
      <c r="AG28" s="405"/>
      <c r="AH28" s="405"/>
    </row>
    <row r="29" spans="1:34" ht="16.5">
      <c r="A29" s="405"/>
      <c r="B29" s="406"/>
      <c r="C29" s="2601" t="s">
        <v>539</v>
      </c>
      <c r="D29" s="2602"/>
      <c r="E29" s="2603"/>
      <c r="F29" s="1250"/>
      <c r="G29" s="2586"/>
      <c r="H29" s="2587"/>
      <c r="I29" s="685"/>
      <c r="J29" s="645">
        <f>SUM(J30:J35)</f>
        <v>0</v>
      </c>
      <c r="K29" s="686"/>
      <c r="L29" s="1250"/>
      <c r="M29" s="644"/>
      <c r="N29" s="685"/>
      <c r="O29" s="645">
        <f>SUM(O30:O35)</f>
        <v>0</v>
      </c>
      <c r="P29" s="1047"/>
      <c r="Q29" s="405"/>
      <c r="R29" s="405"/>
      <c r="S29" s="405"/>
      <c r="T29" s="405"/>
      <c r="U29" s="405"/>
      <c r="V29" s="405"/>
      <c r="W29" s="405"/>
      <c r="X29" s="405"/>
      <c r="Y29" s="405"/>
      <c r="Z29" s="405"/>
      <c r="AA29" s="405"/>
      <c r="AB29" s="405"/>
      <c r="AC29" s="405"/>
      <c r="AD29" s="405"/>
      <c r="AE29" s="405"/>
      <c r="AF29" s="405"/>
      <c r="AG29" s="405"/>
      <c r="AH29" s="405"/>
    </row>
    <row r="30" spans="1:34" ht="16.5">
      <c r="A30" s="405"/>
      <c r="B30" s="406"/>
      <c r="C30" s="2553" t="s">
        <v>530</v>
      </c>
      <c r="D30" s="2587"/>
      <c r="E30" s="151" t="s">
        <v>1385</v>
      </c>
      <c r="F30" s="128"/>
      <c r="G30" s="2588"/>
      <c r="H30" s="1660"/>
      <c r="I30" s="1347"/>
      <c r="J30" s="644">
        <f t="shared" si="2"/>
        <v>0</v>
      </c>
      <c r="K30" s="686"/>
      <c r="L30" s="128"/>
      <c r="M30" s="1347"/>
      <c r="N30" s="1347"/>
      <c r="O30" s="644">
        <f t="shared" si="3"/>
        <v>0</v>
      </c>
      <c r="P30" s="1047"/>
      <c r="Q30" s="405"/>
      <c r="R30" s="405"/>
      <c r="S30" s="405"/>
      <c r="T30" s="405"/>
      <c r="U30" s="405"/>
      <c r="V30" s="405"/>
      <c r="W30" s="405"/>
      <c r="X30" s="405"/>
      <c r="Y30" s="405"/>
      <c r="Z30" s="405"/>
      <c r="AA30" s="405"/>
      <c r="AB30" s="405"/>
      <c r="AC30" s="405"/>
      <c r="AD30" s="405"/>
      <c r="AE30" s="405"/>
      <c r="AF30" s="405"/>
      <c r="AG30" s="405"/>
      <c r="AH30" s="405"/>
    </row>
    <row r="31" spans="1:34" ht="16.5">
      <c r="A31" s="405"/>
      <c r="B31" s="406"/>
      <c r="C31" s="2552" t="s">
        <v>531</v>
      </c>
      <c r="D31" s="2598"/>
      <c r="E31" s="151" t="s">
        <v>1385</v>
      </c>
      <c r="F31" s="128"/>
      <c r="G31" s="2588"/>
      <c r="H31" s="2589"/>
      <c r="I31" s="1347"/>
      <c r="J31" s="644">
        <f t="shared" si="2"/>
        <v>0</v>
      </c>
      <c r="K31" s="686"/>
      <c r="L31" s="152"/>
      <c r="M31" s="1347"/>
      <c r="N31" s="1347"/>
      <c r="O31" s="644">
        <f t="shared" si="3"/>
        <v>0</v>
      </c>
      <c r="P31" s="1047"/>
      <c r="Q31" s="405"/>
      <c r="R31" s="405"/>
      <c r="S31" s="405"/>
      <c r="T31" s="405"/>
      <c r="U31" s="405"/>
      <c r="V31" s="405"/>
      <c r="W31" s="405"/>
      <c r="X31" s="405"/>
      <c r="Y31" s="405"/>
      <c r="Z31" s="405"/>
      <c r="AA31" s="405"/>
      <c r="AB31" s="405"/>
      <c r="AC31" s="405"/>
      <c r="AD31" s="405"/>
      <c r="AE31" s="405"/>
      <c r="AF31" s="405"/>
      <c r="AG31" s="405"/>
      <c r="AH31" s="405"/>
    </row>
    <row r="32" spans="1:34" ht="16.5">
      <c r="A32" s="405"/>
      <c r="B32" s="406"/>
      <c r="C32" s="2553" t="s">
        <v>532</v>
      </c>
      <c r="D32" s="2587"/>
      <c r="E32" s="151" t="s">
        <v>1385</v>
      </c>
      <c r="F32" s="128"/>
      <c r="G32" s="2588"/>
      <c r="H32" s="2589"/>
      <c r="I32" s="1347"/>
      <c r="J32" s="644">
        <f t="shared" si="2"/>
        <v>0</v>
      </c>
      <c r="K32" s="686"/>
      <c r="L32" s="128"/>
      <c r="M32" s="1347"/>
      <c r="N32" s="1347"/>
      <c r="O32" s="644">
        <f t="shared" si="3"/>
        <v>0</v>
      </c>
      <c r="P32" s="1047"/>
      <c r="Q32" s="405"/>
      <c r="R32" s="405"/>
      <c r="S32" s="405"/>
      <c r="T32" s="405"/>
      <c r="U32" s="405"/>
      <c r="V32" s="405"/>
      <c r="W32" s="405"/>
      <c r="X32" s="405"/>
      <c r="Y32" s="405"/>
      <c r="Z32" s="405"/>
      <c r="AA32" s="405"/>
      <c r="AB32" s="405"/>
      <c r="AC32" s="405"/>
      <c r="AD32" s="405"/>
      <c r="AE32" s="405"/>
      <c r="AF32" s="405"/>
      <c r="AG32" s="405"/>
      <c r="AH32" s="405"/>
    </row>
    <row r="33" spans="1:34" ht="16.5">
      <c r="A33" s="405"/>
      <c r="B33" s="406"/>
      <c r="C33" s="2553" t="s">
        <v>533</v>
      </c>
      <c r="D33" s="2587"/>
      <c r="E33" s="151" t="s">
        <v>1386</v>
      </c>
      <c r="F33" s="128"/>
      <c r="G33" s="2588"/>
      <c r="H33" s="2589"/>
      <c r="I33" s="1347"/>
      <c r="J33" s="644">
        <f t="shared" si="2"/>
        <v>0</v>
      </c>
      <c r="K33" s="686"/>
      <c r="L33" s="128"/>
      <c r="M33" s="1347"/>
      <c r="N33" s="1347"/>
      <c r="O33" s="644">
        <f t="shared" si="3"/>
        <v>0</v>
      </c>
      <c r="P33" s="1047"/>
      <c r="Q33" s="405"/>
      <c r="R33" s="405"/>
      <c r="S33" s="405"/>
      <c r="T33" s="405"/>
      <c r="U33" s="405"/>
      <c r="V33" s="405"/>
      <c r="W33" s="405"/>
      <c r="X33" s="405"/>
      <c r="Y33" s="405"/>
      <c r="Z33" s="405"/>
      <c r="AA33" s="405"/>
      <c r="AB33" s="405"/>
      <c r="AC33" s="405"/>
      <c r="AD33" s="405"/>
      <c r="AE33" s="405"/>
      <c r="AF33" s="405"/>
      <c r="AG33" s="405"/>
      <c r="AH33" s="405"/>
    </row>
    <row r="34" spans="1:34" ht="16.5">
      <c r="A34" s="405"/>
      <c r="B34" s="406"/>
      <c r="C34" s="2553" t="s">
        <v>535</v>
      </c>
      <c r="D34" s="2587"/>
      <c r="E34" s="151" t="s">
        <v>1387</v>
      </c>
      <c r="F34" s="128"/>
      <c r="G34" s="2588"/>
      <c r="H34" s="2589"/>
      <c r="I34" s="1347"/>
      <c r="J34" s="644">
        <f t="shared" si="2"/>
        <v>0</v>
      </c>
      <c r="K34" s="686"/>
      <c r="L34" s="128"/>
      <c r="M34" s="1347"/>
      <c r="N34" s="1347"/>
      <c r="O34" s="644">
        <f t="shared" si="3"/>
        <v>0</v>
      </c>
      <c r="P34" s="1047"/>
      <c r="Q34" s="405"/>
      <c r="R34" s="405"/>
      <c r="S34" s="405"/>
      <c r="T34" s="405"/>
      <c r="U34" s="405"/>
      <c r="V34" s="405"/>
      <c r="W34" s="405"/>
      <c r="X34" s="405"/>
      <c r="Y34" s="405"/>
      <c r="Z34" s="405"/>
      <c r="AA34" s="405"/>
      <c r="AB34" s="405"/>
      <c r="AC34" s="405"/>
      <c r="AD34" s="405"/>
      <c r="AE34" s="405"/>
      <c r="AF34" s="405"/>
      <c r="AG34" s="405"/>
      <c r="AH34" s="405"/>
    </row>
    <row r="35" spans="1:34" ht="16.5">
      <c r="A35" s="405"/>
      <c r="B35" s="406"/>
      <c r="C35" s="2553" t="s">
        <v>536</v>
      </c>
      <c r="D35" s="2587"/>
      <c r="E35" s="151" t="s">
        <v>1387</v>
      </c>
      <c r="F35" s="128"/>
      <c r="G35" s="2588"/>
      <c r="H35" s="2589"/>
      <c r="I35" s="1347"/>
      <c r="J35" s="644">
        <f t="shared" si="2"/>
        <v>0</v>
      </c>
      <c r="K35" s="686"/>
      <c r="L35" s="128"/>
      <c r="M35" s="1347"/>
      <c r="N35" s="1347"/>
      <c r="O35" s="644">
        <f t="shared" si="3"/>
        <v>0</v>
      </c>
      <c r="P35" s="1047"/>
      <c r="Q35" s="405"/>
      <c r="R35" s="405"/>
      <c r="S35" s="405"/>
      <c r="T35" s="405"/>
      <c r="U35" s="405"/>
      <c r="V35" s="405"/>
      <c r="W35" s="405"/>
      <c r="X35" s="405"/>
      <c r="Y35" s="405"/>
      <c r="Z35" s="405"/>
      <c r="AA35" s="405"/>
      <c r="AB35" s="405"/>
      <c r="AC35" s="405"/>
      <c r="AD35" s="405"/>
      <c r="AE35" s="405"/>
      <c r="AF35" s="405"/>
      <c r="AG35" s="405"/>
      <c r="AH35" s="405"/>
    </row>
    <row r="36" spans="1:34" ht="3.75" customHeight="1">
      <c r="A36" s="405"/>
      <c r="B36" s="406"/>
      <c r="C36" s="394"/>
      <c r="D36" s="686"/>
      <c r="E36" s="686"/>
      <c r="F36" s="689"/>
      <c r="G36" s="689"/>
      <c r="H36" s="689"/>
      <c r="I36" s="689"/>
      <c r="J36" s="1175"/>
      <c r="K36" s="686"/>
      <c r="L36" s="689"/>
      <c r="M36" s="689"/>
      <c r="N36" s="689"/>
      <c r="O36" s="1175"/>
      <c r="P36" s="1047"/>
      <c r="Q36" s="405"/>
      <c r="R36" s="405"/>
      <c r="S36" s="405"/>
      <c r="T36" s="405"/>
      <c r="U36" s="405"/>
      <c r="V36" s="405"/>
      <c r="W36" s="405"/>
      <c r="X36" s="405"/>
      <c r="Y36" s="405"/>
      <c r="Z36" s="405"/>
      <c r="AA36" s="405"/>
      <c r="AB36" s="405"/>
      <c r="AC36" s="405"/>
      <c r="AD36" s="405"/>
      <c r="AE36" s="405"/>
      <c r="AF36" s="405"/>
      <c r="AG36" s="405"/>
      <c r="AH36" s="405"/>
    </row>
    <row r="37" spans="1:34" ht="16.5">
      <c r="A37" s="405"/>
      <c r="B37" s="406"/>
      <c r="C37" s="2591" t="s">
        <v>540</v>
      </c>
      <c r="D37" s="2592"/>
      <c r="E37" s="2587"/>
      <c r="F37" s="691"/>
      <c r="G37" s="2590"/>
      <c r="H37" s="2587"/>
      <c r="I37" s="692"/>
      <c r="J37" s="1176">
        <f>+J12+J21</f>
        <v>0</v>
      </c>
      <c r="K37" s="686"/>
      <c r="L37" s="691"/>
      <c r="M37" s="692"/>
      <c r="N37" s="692"/>
      <c r="O37" s="1176">
        <f>+O12+O21</f>
        <v>0</v>
      </c>
      <c r="P37" s="1047"/>
      <c r="Q37" s="405"/>
      <c r="R37" s="405"/>
      <c r="S37" s="405"/>
      <c r="T37" s="405"/>
      <c r="U37" s="405"/>
      <c r="V37" s="405"/>
      <c r="W37" s="405"/>
      <c r="X37" s="405"/>
      <c r="Y37" s="405"/>
      <c r="Z37" s="405"/>
      <c r="AA37" s="405"/>
      <c r="AB37" s="405"/>
      <c r="AC37" s="405"/>
      <c r="AD37" s="405"/>
      <c r="AE37" s="405"/>
      <c r="AF37" s="405"/>
      <c r="AG37" s="405"/>
      <c r="AH37" s="405"/>
    </row>
    <row r="38" spans="1:34" ht="16.5">
      <c r="A38" s="405"/>
      <c r="B38" s="406"/>
      <c r="C38" s="1053"/>
      <c r="D38" s="1053"/>
      <c r="E38" s="1053"/>
      <c r="F38" s="681"/>
      <c r="G38" s="681"/>
      <c r="H38" s="681"/>
      <c r="I38" s="681"/>
      <c r="J38" s="693"/>
      <c r="K38" s="1053"/>
      <c r="L38" s="681"/>
      <c r="M38" s="681"/>
      <c r="N38" s="681"/>
      <c r="O38" s="681"/>
      <c r="P38" s="1047"/>
      <c r="Q38" s="405"/>
      <c r="R38" s="405"/>
      <c r="S38" s="405"/>
      <c r="T38" s="405"/>
      <c r="U38" s="405"/>
      <c r="V38" s="405"/>
      <c r="W38" s="405"/>
      <c r="X38" s="405"/>
      <c r="Y38" s="405"/>
      <c r="Z38" s="405"/>
      <c r="AA38" s="405"/>
      <c r="AB38" s="405"/>
      <c r="AC38" s="405"/>
      <c r="AD38" s="405"/>
      <c r="AE38" s="405"/>
      <c r="AF38" s="405"/>
      <c r="AG38" s="405"/>
      <c r="AH38" s="405"/>
    </row>
    <row r="39" spans="1:34" ht="16.5">
      <c r="A39" s="405"/>
      <c r="B39" s="406"/>
      <c r="C39" s="632" t="s">
        <v>541</v>
      </c>
      <c r="D39" s="1053"/>
      <c r="E39" s="1053"/>
      <c r="F39" s="681"/>
      <c r="G39" s="681"/>
      <c r="H39" s="681"/>
      <c r="I39" s="681"/>
      <c r="J39" s="681"/>
      <c r="K39" s="1053"/>
      <c r="L39" s="681"/>
      <c r="M39" s="681"/>
      <c r="N39" s="681"/>
      <c r="O39" s="681"/>
      <c r="P39" s="1047"/>
      <c r="Q39" s="405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</row>
    <row r="40" spans="1:34" ht="8.25" customHeight="1">
      <c r="A40" s="405"/>
      <c r="B40" s="406"/>
      <c r="C40" s="690"/>
      <c r="D40" s="1053"/>
      <c r="E40" s="1053"/>
      <c r="F40" s="681"/>
      <c r="G40" s="681"/>
      <c r="H40" s="681"/>
      <c r="I40" s="681"/>
      <c r="J40" s="681"/>
      <c r="K40" s="1053"/>
      <c r="L40" s="681"/>
      <c r="M40" s="681"/>
      <c r="N40" s="681"/>
      <c r="O40" s="681"/>
      <c r="P40" s="1047"/>
      <c r="Q40" s="405"/>
      <c r="R40" s="405"/>
      <c r="S40" s="405"/>
      <c r="T40" s="405"/>
      <c r="U40" s="405"/>
      <c r="V40" s="405"/>
      <c r="W40" s="405"/>
      <c r="X40" s="405"/>
      <c r="Y40" s="405"/>
      <c r="Z40" s="405"/>
      <c r="AA40" s="405"/>
      <c r="AB40" s="405"/>
      <c r="AC40" s="405"/>
      <c r="AD40" s="405"/>
      <c r="AE40" s="405"/>
      <c r="AF40" s="405"/>
      <c r="AG40" s="405"/>
      <c r="AH40" s="405"/>
    </row>
    <row r="41" spans="1:34" ht="16.5">
      <c r="A41" s="405"/>
      <c r="B41" s="406"/>
      <c r="C41" s="690" t="s">
        <v>542</v>
      </c>
      <c r="D41" s="1053"/>
      <c r="E41" s="1053"/>
      <c r="F41" s="681"/>
      <c r="G41" s="681"/>
      <c r="H41" s="681"/>
      <c r="I41" s="681"/>
      <c r="J41" s="681"/>
      <c r="K41" s="1053"/>
      <c r="L41" s="681"/>
      <c r="M41" s="681"/>
      <c r="N41" s="681"/>
      <c r="O41" s="681"/>
      <c r="P41" s="1047"/>
      <c r="Q41" s="405"/>
      <c r="R41" s="405"/>
      <c r="S41" s="405"/>
      <c r="T41" s="405"/>
      <c r="U41" s="405"/>
      <c r="V41" s="405"/>
      <c r="W41" s="405"/>
      <c r="X41" s="405"/>
      <c r="Y41" s="405"/>
      <c r="Z41" s="405"/>
      <c r="AA41" s="405"/>
      <c r="AB41" s="405"/>
      <c r="AC41" s="405"/>
      <c r="AD41" s="405"/>
      <c r="AE41" s="405"/>
      <c r="AF41" s="405"/>
      <c r="AG41" s="405"/>
      <c r="AH41" s="405"/>
    </row>
    <row r="42" spans="1:34" ht="16.5">
      <c r="A42" s="405"/>
      <c r="B42" s="406"/>
      <c r="C42" s="2584" t="s">
        <v>543</v>
      </c>
      <c r="D42" s="1629"/>
      <c r="E42" s="1630"/>
      <c r="F42" s="694">
        <v>1.5E-3</v>
      </c>
      <c r="G42" s="681"/>
      <c r="H42" s="681"/>
      <c r="I42" s="681"/>
      <c r="J42" s="681"/>
      <c r="K42" s="1053"/>
      <c r="L42" s="681"/>
      <c r="M42" s="681"/>
      <c r="N42" s="681"/>
      <c r="O42" s="681"/>
      <c r="P42" s="1047"/>
      <c r="Q42" s="405"/>
      <c r="R42" s="405"/>
      <c r="S42" s="405"/>
      <c r="T42" s="405"/>
      <c r="U42" s="405"/>
      <c r="V42" s="405"/>
      <c r="W42" s="405"/>
      <c r="X42" s="405"/>
      <c r="Y42" s="405"/>
      <c r="Z42" s="405"/>
      <c r="AA42" s="405"/>
      <c r="AB42" s="405"/>
      <c r="AC42" s="405"/>
      <c r="AD42" s="405"/>
      <c r="AE42" s="405"/>
      <c r="AF42" s="405"/>
      <c r="AG42" s="405"/>
      <c r="AH42" s="405"/>
    </row>
    <row r="43" spans="1:34" ht="16.5">
      <c r="A43" s="405"/>
      <c r="B43" s="406"/>
      <c r="C43" s="2584" t="s">
        <v>544</v>
      </c>
      <c r="D43" s="1629"/>
      <c r="E43" s="1630"/>
      <c r="F43" s="133"/>
      <c r="G43" s="681"/>
      <c r="H43" s="681"/>
      <c r="I43" s="681"/>
      <c r="J43" s="681"/>
      <c r="K43" s="1053"/>
      <c r="L43" s="681"/>
      <c r="M43" s="681"/>
      <c r="N43" s="681"/>
      <c r="O43" s="681"/>
      <c r="P43" s="1047"/>
      <c r="Q43" s="405"/>
      <c r="R43" s="405"/>
      <c r="S43" s="405"/>
      <c r="T43" s="405"/>
      <c r="U43" s="405"/>
      <c r="V43" s="405"/>
      <c r="W43" s="405"/>
      <c r="X43" s="405"/>
      <c r="Y43" s="405"/>
      <c r="Z43" s="405"/>
      <c r="AA43" s="405"/>
      <c r="AB43" s="405"/>
      <c r="AC43" s="405"/>
      <c r="AD43" s="405"/>
      <c r="AE43" s="405"/>
      <c r="AF43" s="405"/>
      <c r="AG43" s="405"/>
      <c r="AH43" s="405"/>
    </row>
    <row r="44" spans="1:34" ht="16.5">
      <c r="A44" s="405"/>
      <c r="B44" s="406"/>
      <c r="C44" s="2584" t="s">
        <v>545</v>
      </c>
      <c r="D44" s="1629"/>
      <c r="E44" s="1630"/>
      <c r="F44" s="695">
        <f>F43*F42</f>
        <v>0</v>
      </c>
      <c r="G44" s="681"/>
      <c r="H44" s="681"/>
      <c r="I44" s="681"/>
      <c r="J44" s="681"/>
      <c r="K44" s="1053"/>
      <c r="L44" s="681"/>
      <c r="M44" s="681"/>
      <c r="N44" s="681"/>
      <c r="O44" s="681"/>
      <c r="P44" s="1047"/>
      <c r="Q44" s="405"/>
      <c r="R44" s="405"/>
      <c r="S44" s="405"/>
      <c r="T44" s="405"/>
      <c r="U44" s="405"/>
      <c r="V44" s="405"/>
      <c r="W44" s="405"/>
      <c r="X44" s="405"/>
      <c r="Y44" s="405"/>
      <c r="Z44" s="405"/>
      <c r="AA44" s="405"/>
      <c r="AB44" s="405"/>
      <c r="AC44" s="405"/>
      <c r="AD44" s="405"/>
      <c r="AE44" s="405"/>
      <c r="AF44" s="405"/>
      <c r="AG44" s="405"/>
      <c r="AH44" s="405"/>
    </row>
    <row r="45" spans="1:34" ht="16.5">
      <c r="A45" s="405"/>
      <c r="B45" s="406"/>
      <c r="C45" s="396"/>
      <c r="D45" s="396"/>
      <c r="E45" s="396"/>
      <c r="F45" s="1039"/>
      <c r="G45" s="681"/>
      <c r="H45" s="681"/>
      <c r="I45" s="681"/>
      <c r="J45" s="681"/>
      <c r="K45" s="1053"/>
      <c r="L45" s="681"/>
      <c r="M45" s="681"/>
      <c r="N45" s="681"/>
      <c r="O45" s="681"/>
      <c r="P45" s="1047"/>
      <c r="Q45" s="405"/>
      <c r="R45" s="405"/>
      <c r="S45" s="405"/>
      <c r="T45" s="405"/>
      <c r="U45" s="405"/>
      <c r="V45" s="405"/>
      <c r="W45" s="405"/>
      <c r="X45" s="405"/>
      <c r="Y45" s="405"/>
      <c r="Z45" s="405"/>
      <c r="AA45" s="405"/>
      <c r="AB45" s="405"/>
      <c r="AC45" s="405"/>
      <c r="AD45" s="405"/>
      <c r="AE45" s="405"/>
      <c r="AF45" s="405"/>
      <c r="AG45" s="405"/>
      <c r="AH45" s="405"/>
    </row>
    <row r="46" spans="1:34" ht="16.5">
      <c r="A46" s="405"/>
      <c r="B46" s="406"/>
      <c r="C46" s="2585" t="s">
        <v>44</v>
      </c>
      <c r="D46" s="2578" t="s">
        <v>524</v>
      </c>
      <c r="E46" s="2198"/>
      <c r="F46" s="2199"/>
      <c r="G46" s="681"/>
      <c r="H46" s="2578" t="s">
        <v>525</v>
      </c>
      <c r="I46" s="2198"/>
      <c r="J46" s="2199"/>
      <c r="K46" s="1053"/>
      <c r="L46" s="681"/>
      <c r="M46" s="681"/>
      <c r="N46" s="681"/>
      <c r="O46" s="681"/>
      <c r="P46" s="1047"/>
      <c r="Q46" s="405"/>
      <c r="R46" s="405"/>
      <c r="S46" s="405"/>
      <c r="T46" s="405"/>
      <c r="U46" s="405"/>
      <c r="V46" s="405"/>
      <c r="W46" s="405"/>
      <c r="X46" s="405"/>
      <c r="Y46" s="405"/>
      <c r="Z46" s="405"/>
      <c r="AA46" s="405"/>
      <c r="AB46" s="405"/>
      <c r="AC46" s="405"/>
      <c r="AD46" s="405"/>
      <c r="AE46" s="405"/>
      <c r="AF46" s="405"/>
    </row>
    <row r="47" spans="1:34" ht="56.25" customHeight="1">
      <c r="A47" s="405"/>
      <c r="B47" s="406"/>
      <c r="C47" s="2217"/>
      <c r="D47" s="696" t="s">
        <v>1216</v>
      </c>
      <c r="E47" s="696" t="s">
        <v>546</v>
      </c>
      <c r="F47" s="696" t="s">
        <v>547</v>
      </c>
      <c r="G47" s="681"/>
      <c r="H47" s="697" t="s">
        <v>1216</v>
      </c>
      <c r="I47" s="697" t="s">
        <v>546</v>
      </c>
      <c r="J47" s="697" t="s">
        <v>547</v>
      </c>
      <c r="K47" s="1053"/>
      <c r="L47" s="681"/>
      <c r="M47" s="681"/>
      <c r="N47" s="681"/>
      <c r="O47" s="681"/>
      <c r="P47" s="1047"/>
      <c r="Q47" s="405"/>
      <c r="R47" s="405"/>
      <c r="S47" s="405"/>
      <c r="T47" s="405"/>
      <c r="U47" s="405"/>
      <c r="V47" s="405"/>
      <c r="W47" s="405"/>
      <c r="X47" s="405"/>
      <c r="Y47" s="405"/>
      <c r="Z47" s="405"/>
      <c r="AA47" s="405"/>
      <c r="AB47" s="405"/>
      <c r="AC47" s="405"/>
      <c r="AD47" s="405"/>
      <c r="AE47" s="405"/>
      <c r="AF47" s="405"/>
    </row>
    <row r="48" spans="1:34" ht="16.5">
      <c r="A48" s="405"/>
      <c r="B48" s="406"/>
      <c r="C48" s="698">
        <v>1</v>
      </c>
      <c r="D48" s="699" t="str">
        <f>'Estimación de la Demanda'!AL45</f>
        <v/>
      </c>
      <c r="E48" s="700" t="str">
        <f>IFERROR($F$42*D48,"")</f>
        <v/>
      </c>
      <c r="F48" s="700" t="str">
        <f>IFERROR(D48*$F$44,"")</f>
        <v/>
      </c>
      <c r="G48" s="681"/>
      <c r="H48" s="701" t="str">
        <f>'Estimación de la Demanda'!AL44</f>
        <v/>
      </c>
      <c r="I48" s="702" t="str">
        <f>IFERROR($F$42*H48,"")</f>
        <v/>
      </c>
      <c r="J48" s="702" t="str">
        <f>IFERROR(H48*$F$44,"")</f>
        <v/>
      </c>
      <c r="K48" s="1053"/>
      <c r="L48" s="681"/>
      <c r="M48" s="681"/>
      <c r="N48" s="681"/>
      <c r="O48" s="681"/>
      <c r="P48" s="1047"/>
      <c r="Q48" s="405"/>
      <c r="R48" s="405"/>
      <c r="S48" s="405"/>
      <c r="T48" s="405"/>
      <c r="U48" s="405"/>
      <c r="V48" s="405"/>
      <c r="W48" s="405"/>
      <c r="X48" s="405"/>
      <c r="Y48" s="405"/>
      <c r="Z48" s="405"/>
      <c r="AA48" s="405"/>
      <c r="AB48" s="405"/>
      <c r="AC48" s="405"/>
      <c r="AD48" s="405"/>
      <c r="AE48" s="405"/>
      <c r="AF48" s="405"/>
    </row>
    <row r="49" spans="1:32" ht="16.5">
      <c r="A49" s="405"/>
      <c r="B49" s="406"/>
      <c r="C49" s="703">
        <v>2</v>
      </c>
      <c r="D49" s="699" t="str">
        <f>'Estimación de la Demanda'!AL46</f>
        <v/>
      </c>
      <c r="E49" s="700" t="str">
        <f t="shared" ref="E49:E67" si="4">IFERROR($F$42*D49,"")</f>
        <v/>
      </c>
      <c r="F49" s="700" t="str">
        <f t="shared" ref="F49:F67" si="5">IFERROR(D49*$F$44,"")</f>
        <v/>
      </c>
      <c r="G49" s="681"/>
      <c r="H49" s="701" t="str">
        <f t="shared" ref="H49:H67" si="6">H48</f>
        <v/>
      </c>
      <c r="I49" s="702" t="str">
        <f t="shared" ref="I49:I67" si="7">IFERROR($F$42*H49,"")</f>
        <v/>
      </c>
      <c r="J49" s="702" t="str">
        <f t="shared" ref="J49:J67" si="8">IFERROR(H49*$F$44,"")</f>
        <v/>
      </c>
      <c r="K49" s="1053"/>
      <c r="L49" s="681"/>
      <c r="M49" s="681"/>
      <c r="N49" s="681"/>
      <c r="O49" s="681"/>
      <c r="P49" s="1047"/>
      <c r="Q49" s="405"/>
      <c r="R49" s="405"/>
      <c r="S49" s="405"/>
      <c r="T49" s="405"/>
      <c r="U49" s="405"/>
      <c r="V49" s="405"/>
      <c r="W49" s="405"/>
      <c r="X49" s="405"/>
      <c r="Y49" s="405"/>
      <c r="Z49" s="405"/>
      <c r="AA49" s="405"/>
      <c r="AB49" s="405"/>
      <c r="AC49" s="405"/>
      <c r="AD49" s="405"/>
      <c r="AE49" s="405"/>
      <c r="AF49" s="405"/>
    </row>
    <row r="50" spans="1:32" ht="16.5">
      <c r="A50" s="405"/>
      <c r="B50" s="406"/>
      <c r="C50" s="703">
        <v>3</v>
      </c>
      <c r="D50" s="699" t="str">
        <f>'Estimación de la Demanda'!AL47</f>
        <v/>
      </c>
      <c r="E50" s="700" t="str">
        <f t="shared" si="4"/>
        <v/>
      </c>
      <c r="F50" s="700" t="str">
        <f t="shared" si="5"/>
        <v/>
      </c>
      <c r="G50" s="681"/>
      <c r="H50" s="701" t="str">
        <f t="shared" si="6"/>
        <v/>
      </c>
      <c r="I50" s="702" t="str">
        <f t="shared" si="7"/>
        <v/>
      </c>
      <c r="J50" s="702" t="str">
        <f t="shared" si="8"/>
        <v/>
      </c>
      <c r="K50" s="1053"/>
      <c r="L50" s="681"/>
      <c r="M50" s="681"/>
      <c r="N50" s="681"/>
      <c r="O50" s="681"/>
      <c r="P50" s="1047"/>
      <c r="Q50" s="405"/>
      <c r="R50" s="405"/>
      <c r="S50" s="405"/>
      <c r="T50" s="405"/>
      <c r="U50" s="405"/>
      <c r="V50" s="405"/>
      <c r="W50" s="405"/>
      <c r="X50" s="405"/>
      <c r="Y50" s="405"/>
      <c r="Z50" s="405"/>
      <c r="AA50" s="405"/>
      <c r="AB50" s="405"/>
      <c r="AC50" s="405"/>
      <c r="AD50" s="405"/>
      <c r="AE50" s="405"/>
      <c r="AF50" s="405"/>
    </row>
    <row r="51" spans="1:32" ht="16.5">
      <c r="A51" s="405"/>
      <c r="B51" s="406"/>
      <c r="C51" s="703">
        <v>4</v>
      </c>
      <c r="D51" s="699" t="str">
        <f>'Estimación de la Demanda'!AL48</f>
        <v/>
      </c>
      <c r="E51" s="700" t="str">
        <f t="shared" si="4"/>
        <v/>
      </c>
      <c r="F51" s="700" t="str">
        <f t="shared" si="5"/>
        <v/>
      </c>
      <c r="G51" s="681"/>
      <c r="H51" s="701" t="str">
        <f t="shared" si="6"/>
        <v/>
      </c>
      <c r="I51" s="702" t="str">
        <f t="shared" si="7"/>
        <v/>
      </c>
      <c r="J51" s="702" t="str">
        <f t="shared" si="8"/>
        <v/>
      </c>
      <c r="K51" s="1053"/>
      <c r="L51" s="681"/>
      <c r="M51" s="681"/>
      <c r="N51" s="681"/>
      <c r="O51" s="681"/>
      <c r="P51" s="1047"/>
      <c r="Q51" s="405"/>
      <c r="R51" s="405"/>
      <c r="S51" s="405"/>
      <c r="T51" s="405"/>
      <c r="U51" s="405"/>
      <c r="V51" s="405"/>
      <c r="W51" s="405"/>
      <c r="X51" s="405"/>
      <c r="Y51" s="405"/>
      <c r="Z51" s="405"/>
      <c r="AA51" s="405"/>
      <c r="AB51" s="405"/>
      <c r="AC51" s="405"/>
      <c r="AD51" s="405"/>
      <c r="AE51" s="405"/>
      <c r="AF51" s="405"/>
    </row>
    <row r="52" spans="1:32" ht="16.5">
      <c r="A52" s="405"/>
      <c r="B52" s="406"/>
      <c r="C52" s="703">
        <v>5</v>
      </c>
      <c r="D52" s="699" t="str">
        <f>'Estimación de la Demanda'!AL49</f>
        <v/>
      </c>
      <c r="E52" s="700" t="str">
        <f t="shared" si="4"/>
        <v/>
      </c>
      <c r="F52" s="700" t="str">
        <f t="shared" si="5"/>
        <v/>
      </c>
      <c r="G52" s="681"/>
      <c r="H52" s="701" t="str">
        <f t="shared" si="6"/>
        <v/>
      </c>
      <c r="I52" s="702" t="str">
        <f t="shared" si="7"/>
        <v/>
      </c>
      <c r="J52" s="702" t="str">
        <f t="shared" si="8"/>
        <v/>
      </c>
      <c r="K52" s="1053"/>
      <c r="L52" s="681"/>
      <c r="M52" s="681"/>
      <c r="N52" s="681"/>
      <c r="O52" s="681"/>
      <c r="P52" s="1047"/>
      <c r="Q52" s="405"/>
      <c r="R52" s="405"/>
      <c r="S52" s="405"/>
      <c r="T52" s="405"/>
      <c r="U52" s="405"/>
      <c r="V52" s="405"/>
      <c r="W52" s="405"/>
      <c r="X52" s="405"/>
      <c r="Y52" s="405"/>
      <c r="Z52" s="405"/>
      <c r="AA52" s="405"/>
      <c r="AB52" s="405"/>
      <c r="AC52" s="405"/>
      <c r="AD52" s="405"/>
      <c r="AE52" s="405"/>
      <c r="AF52" s="405"/>
    </row>
    <row r="53" spans="1:32" ht="16.5">
      <c r="A53" s="405"/>
      <c r="B53" s="406"/>
      <c r="C53" s="703">
        <v>6</v>
      </c>
      <c r="D53" s="699" t="str">
        <f>'Estimación de la Demanda'!AL50</f>
        <v/>
      </c>
      <c r="E53" s="700" t="str">
        <f t="shared" si="4"/>
        <v/>
      </c>
      <c r="F53" s="700" t="str">
        <f t="shared" si="5"/>
        <v/>
      </c>
      <c r="G53" s="681"/>
      <c r="H53" s="701" t="str">
        <f t="shared" si="6"/>
        <v/>
      </c>
      <c r="I53" s="702" t="str">
        <f t="shared" si="7"/>
        <v/>
      </c>
      <c r="J53" s="702" t="str">
        <f t="shared" si="8"/>
        <v/>
      </c>
      <c r="K53" s="1053"/>
      <c r="L53" s="681"/>
      <c r="M53" s="681"/>
      <c r="N53" s="681"/>
      <c r="O53" s="681"/>
      <c r="P53" s="1047"/>
      <c r="Q53" s="405"/>
      <c r="R53" s="405"/>
      <c r="S53" s="405"/>
      <c r="T53" s="405"/>
      <c r="U53" s="405"/>
      <c r="V53" s="405"/>
      <c r="W53" s="405"/>
      <c r="X53" s="405"/>
      <c r="Y53" s="405"/>
      <c r="Z53" s="405"/>
      <c r="AA53" s="405"/>
      <c r="AB53" s="405"/>
      <c r="AC53" s="405"/>
      <c r="AD53" s="405"/>
      <c r="AE53" s="405"/>
      <c r="AF53" s="405"/>
    </row>
    <row r="54" spans="1:32" ht="16.5">
      <c r="A54" s="405"/>
      <c r="B54" s="406"/>
      <c r="C54" s="703">
        <v>7</v>
      </c>
      <c r="D54" s="699" t="str">
        <f>'Estimación de la Demanda'!AL51</f>
        <v/>
      </c>
      <c r="E54" s="700" t="str">
        <f t="shared" si="4"/>
        <v/>
      </c>
      <c r="F54" s="700" t="str">
        <f t="shared" si="5"/>
        <v/>
      </c>
      <c r="G54" s="681"/>
      <c r="H54" s="701" t="str">
        <f t="shared" si="6"/>
        <v/>
      </c>
      <c r="I54" s="702" t="str">
        <f t="shared" si="7"/>
        <v/>
      </c>
      <c r="J54" s="702" t="str">
        <f t="shared" si="8"/>
        <v/>
      </c>
      <c r="K54" s="1053"/>
      <c r="L54" s="681"/>
      <c r="M54" s="681"/>
      <c r="N54" s="681"/>
      <c r="O54" s="681"/>
      <c r="P54" s="1047"/>
      <c r="Q54" s="405"/>
      <c r="R54" s="405"/>
      <c r="S54" s="405"/>
      <c r="T54" s="405"/>
      <c r="U54" s="405"/>
      <c r="V54" s="405"/>
      <c r="W54" s="405"/>
      <c r="X54" s="405"/>
      <c r="Y54" s="405"/>
      <c r="Z54" s="405"/>
      <c r="AA54" s="405"/>
      <c r="AB54" s="405"/>
      <c r="AC54" s="405"/>
      <c r="AD54" s="405"/>
      <c r="AE54" s="405"/>
      <c r="AF54" s="405"/>
    </row>
    <row r="55" spans="1:32" ht="16.5">
      <c r="A55" s="405"/>
      <c r="B55" s="406"/>
      <c r="C55" s="703">
        <v>8</v>
      </c>
      <c r="D55" s="699" t="str">
        <f>'Estimación de la Demanda'!AL52</f>
        <v/>
      </c>
      <c r="E55" s="700" t="str">
        <f t="shared" si="4"/>
        <v/>
      </c>
      <c r="F55" s="700" t="str">
        <f t="shared" si="5"/>
        <v/>
      </c>
      <c r="G55" s="681"/>
      <c r="H55" s="701" t="str">
        <f t="shared" si="6"/>
        <v/>
      </c>
      <c r="I55" s="702" t="str">
        <f t="shared" si="7"/>
        <v/>
      </c>
      <c r="J55" s="702" t="str">
        <f t="shared" si="8"/>
        <v/>
      </c>
      <c r="K55" s="1053"/>
      <c r="L55" s="681"/>
      <c r="M55" s="681"/>
      <c r="N55" s="681"/>
      <c r="O55" s="681"/>
      <c r="P55" s="1047"/>
      <c r="Q55" s="405"/>
      <c r="R55" s="405"/>
      <c r="S55" s="405"/>
      <c r="T55" s="405"/>
      <c r="U55" s="405"/>
      <c r="V55" s="405"/>
      <c r="W55" s="405"/>
      <c r="X55" s="405"/>
      <c r="Y55" s="405"/>
      <c r="Z55" s="405"/>
      <c r="AA55" s="405"/>
      <c r="AB55" s="405"/>
      <c r="AC55" s="405"/>
      <c r="AD55" s="405"/>
      <c r="AE55" s="405"/>
      <c r="AF55" s="405"/>
    </row>
    <row r="56" spans="1:32" ht="16.5">
      <c r="A56" s="405"/>
      <c r="B56" s="406"/>
      <c r="C56" s="703">
        <v>9</v>
      </c>
      <c r="D56" s="699" t="str">
        <f>'Estimación de la Demanda'!AL53</f>
        <v/>
      </c>
      <c r="E56" s="700" t="str">
        <f t="shared" si="4"/>
        <v/>
      </c>
      <c r="F56" s="700" t="str">
        <f t="shared" si="5"/>
        <v/>
      </c>
      <c r="G56" s="681"/>
      <c r="H56" s="701" t="str">
        <f t="shared" si="6"/>
        <v/>
      </c>
      <c r="I56" s="702" t="str">
        <f t="shared" si="7"/>
        <v/>
      </c>
      <c r="J56" s="702" t="str">
        <f t="shared" si="8"/>
        <v/>
      </c>
      <c r="K56" s="1053"/>
      <c r="L56" s="681"/>
      <c r="M56" s="681"/>
      <c r="N56" s="681"/>
      <c r="O56" s="681"/>
      <c r="P56" s="1047"/>
      <c r="Q56" s="405"/>
      <c r="R56" s="405"/>
      <c r="S56" s="405"/>
      <c r="T56" s="405"/>
      <c r="U56" s="405"/>
      <c r="V56" s="405"/>
      <c r="W56" s="405"/>
      <c r="X56" s="405"/>
      <c r="Y56" s="405"/>
      <c r="Z56" s="405"/>
      <c r="AA56" s="405"/>
      <c r="AB56" s="405"/>
      <c r="AC56" s="405"/>
      <c r="AD56" s="405"/>
      <c r="AE56" s="405"/>
      <c r="AF56" s="405"/>
    </row>
    <row r="57" spans="1:32" ht="16.5">
      <c r="A57" s="405"/>
      <c r="B57" s="406"/>
      <c r="C57" s="703">
        <v>10</v>
      </c>
      <c r="D57" s="699" t="str">
        <f>'Estimación de la Demanda'!AL54</f>
        <v/>
      </c>
      <c r="E57" s="700" t="str">
        <f t="shared" si="4"/>
        <v/>
      </c>
      <c r="F57" s="700" t="str">
        <f t="shared" si="5"/>
        <v/>
      </c>
      <c r="G57" s="681"/>
      <c r="H57" s="701" t="str">
        <f t="shared" si="6"/>
        <v/>
      </c>
      <c r="I57" s="702" t="str">
        <f t="shared" si="7"/>
        <v/>
      </c>
      <c r="J57" s="702" t="str">
        <f t="shared" si="8"/>
        <v/>
      </c>
      <c r="K57" s="1053"/>
      <c r="L57" s="681"/>
      <c r="M57" s="681"/>
      <c r="N57" s="681"/>
      <c r="O57" s="681"/>
      <c r="P57" s="1047"/>
      <c r="Q57" s="405"/>
      <c r="R57" s="405"/>
      <c r="S57" s="405"/>
      <c r="T57" s="405"/>
      <c r="U57" s="405"/>
      <c r="V57" s="405"/>
      <c r="W57" s="405"/>
      <c r="X57" s="405"/>
      <c r="Y57" s="405"/>
      <c r="Z57" s="405"/>
      <c r="AA57" s="405"/>
      <c r="AB57" s="405"/>
      <c r="AC57" s="405"/>
      <c r="AD57" s="405"/>
      <c r="AE57" s="405"/>
      <c r="AF57" s="405"/>
    </row>
    <row r="58" spans="1:32" ht="16.5">
      <c r="A58" s="405"/>
      <c r="B58" s="406"/>
      <c r="C58" s="703">
        <v>11</v>
      </c>
      <c r="D58" s="699" t="str">
        <f>'Estimación de la Demanda'!AL55</f>
        <v/>
      </c>
      <c r="E58" s="700" t="str">
        <f t="shared" si="4"/>
        <v/>
      </c>
      <c r="F58" s="700" t="str">
        <f t="shared" si="5"/>
        <v/>
      </c>
      <c r="G58" s="681"/>
      <c r="H58" s="701" t="str">
        <f t="shared" si="6"/>
        <v/>
      </c>
      <c r="I58" s="702" t="str">
        <f t="shared" si="7"/>
        <v/>
      </c>
      <c r="J58" s="702" t="str">
        <f t="shared" si="8"/>
        <v/>
      </c>
      <c r="K58" s="1053"/>
      <c r="L58" s="681"/>
      <c r="M58" s="681"/>
      <c r="N58" s="681"/>
      <c r="O58" s="681"/>
      <c r="P58" s="1047"/>
      <c r="Q58" s="405"/>
      <c r="R58" s="405"/>
      <c r="S58" s="405"/>
      <c r="T58" s="405"/>
      <c r="U58" s="405"/>
      <c r="V58" s="405"/>
      <c r="W58" s="405"/>
      <c r="X58" s="405"/>
      <c r="Y58" s="405"/>
      <c r="Z58" s="405"/>
      <c r="AA58" s="405"/>
      <c r="AB58" s="405"/>
      <c r="AC58" s="405"/>
      <c r="AD58" s="405"/>
      <c r="AE58" s="405"/>
      <c r="AF58" s="405"/>
    </row>
    <row r="59" spans="1:32" ht="16.5">
      <c r="A59" s="405"/>
      <c r="B59" s="406"/>
      <c r="C59" s="703">
        <v>12</v>
      </c>
      <c r="D59" s="699" t="str">
        <f>'Estimación de la Demanda'!AL56</f>
        <v/>
      </c>
      <c r="E59" s="700" t="str">
        <f t="shared" si="4"/>
        <v/>
      </c>
      <c r="F59" s="700" t="str">
        <f t="shared" si="5"/>
        <v/>
      </c>
      <c r="G59" s="681"/>
      <c r="H59" s="701" t="str">
        <f t="shared" si="6"/>
        <v/>
      </c>
      <c r="I59" s="702" t="str">
        <f t="shared" si="7"/>
        <v/>
      </c>
      <c r="J59" s="702" t="str">
        <f t="shared" si="8"/>
        <v/>
      </c>
      <c r="K59" s="1053"/>
      <c r="L59" s="681"/>
      <c r="M59" s="681"/>
      <c r="N59" s="681"/>
      <c r="O59" s="681"/>
      <c r="P59" s="1047"/>
      <c r="Q59" s="405"/>
      <c r="R59" s="405"/>
      <c r="S59" s="405"/>
      <c r="T59" s="405"/>
      <c r="U59" s="405"/>
      <c r="V59" s="405"/>
      <c r="W59" s="405"/>
      <c r="X59" s="405"/>
      <c r="Y59" s="405"/>
      <c r="Z59" s="405"/>
      <c r="AA59" s="405"/>
      <c r="AB59" s="405"/>
      <c r="AC59" s="405"/>
      <c r="AD59" s="405"/>
      <c r="AE59" s="405"/>
      <c r="AF59" s="405"/>
    </row>
    <row r="60" spans="1:32" ht="16.5">
      <c r="A60" s="405"/>
      <c r="B60" s="406"/>
      <c r="C60" s="703">
        <v>13</v>
      </c>
      <c r="D60" s="699" t="str">
        <f>'Estimación de la Demanda'!AL57</f>
        <v/>
      </c>
      <c r="E60" s="700" t="str">
        <f t="shared" si="4"/>
        <v/>
      </c>
      <c r="F60" s="700" t="str">
        <f t="shared" si="5"/>
        <v/>
      </c>
      <c r="G60" s="681"/>
      <c r="H60" s="701" t="str">
        <f t="shared" si="6"/>
        <v/>
      </c>
      <c r="I60" s="702" t="str">
        <f t="shared" si="7"/>
        <v/>
      </c>
      <c r="J60" s="702" t="str">
        <f t="shared" si="8"/>
        <v/>
      </c>
      <c r="K60" s="1053"/>
      <c r="L60" s="681"/>
      <c r="M60" s="681"/>
      <c r="N60" s="681"/>
      <c r="O60" s="681"/>
      <c r="P60" s="1047"/>
      <c r="Q60" s="405"/>
      <c r="R60" s="405"/>
      <c r="S60" s="405"/>
      <c r="T60" s="405"/>
      <c r="U60" s="405"/>
      <c r="V60" s="405"/>
      <c r="W60" s="405"/>
      <c r="X60" s="405"/>
      <c r="Y60" s="405"/>
      <c r="Z60" s="405"/>
      <c r="AA60" s="405"/>
      <c r="AB60" s="405"/>
      <c r="AC60" s="405"/>
      <c r="AD60" s="405"/>
      <c r="AE60" s="405"/>
      <c r="AF60" s="405"/>
    </row>
    <row r="61" spans="1:32" ht="16.5">
      <c r="A61" s="405"/>
      <c r="B61" s="406"/>
      <c r="C61" s="703">
        <v>14</v>
      </c>
      <c r="D61" s="699" t="str">
        <f>'Estimación de la Demanda'!AL58</f>
        <v/>
      </c>
      <c r="E61" s="700" t="str">
        <f t="shared" si="4"/>
        <v/>
      </c>
      <c r="F61" s="700" t="str">
        <f t="shared" si="5"/>
        <v/>
      </c>
      <c r="G61" s="681"/>
      <c r="H61" s="701" t="str">
        <f t="shared" si="6"/>
        <v/>
      </c>
      <c r="I61" s="702" t="str">
        <f t="shared" si="7"/>
        <v/>
      </c>
      <c r="J61" s="702" t="str">
        <f t="shared" si="8"/>
        <v/>
      </c>
      <c r="K61" s="1053"/>
      <c r="L61" s="681"/>
      <c r="M61" s="681"/>
      <c r="N61" s="681"/>
      <c r="O61" s="681"/>
      <c r="P61" s="1047"/>
      <c r="Q61" s="405"/>
      <c r="R61" s="405"/>
      <c r="S61" s="405"/>
      <c r="T61" s="405"/>
      <c r="U61" s="405"/>
      <c r="V61" s="405"/>
      <c r="W61" s="405"/>
      <c r="X61" s="405"/>
      <c r="Y61" s="405"/>
      <c r="Z61" s="405"/>
      <c r="AA61" s="405"/>
      <c r="AB61" s="405"/>
      <c r="AC61" s="405"/>
      <c r="AD61" s="405"/>
      <c r="AE61" s="405"/>
      <c r="AF61" s="405"/>
    </row>
    <row r="62" spans="1:32" ht="16.5">
      <c r="A62" s="405"/>
      <c r="B62" s="406"/>
      <c r="C62" s="703">
        <v>15</v>
      </c>
      <c r="D62" s="699" t="str">
        <f>'Estimación de la Demanda'!AL59</f>
        <v/>
      </c>
      <c r="E62" s="700" t="str">
        <f t="shared" si="4"/>
        <v/>
      </c>
      <c r="F62" s="700" t="str">
        <f t="shared" si="5"/>
        <v/>
      </c>
      <c r="G62" s="681"/>
      <c r="H62" s="701" t="str">
        <f t="shared" si="6"/>
        <v/>
      </c>
      <c r="I62" s="702" t="str">
        <f t="shared" si="7"/>
        <v/>
      </c>
      <c r="J62" s="702" t="str">
        <f t="shared" si="8"/>
        <v/>
      </c>
      <c r="K62" s="1053"/>
      <c r="L62" s="681"/>
      <c r="M62" s="681"/>
      <c r="N62" s="681"/>
      <c r="O62" s="681"/>
      <c r="P62" s="1047"/>
      <c r="Q62" s="405"/>
      <c r="R62" s="405"/>
      <c r="S62" s="405"/>
      <c r="T62" s="405"/>
      <c r="U62" s="405"/>
      <c r="V62" s="405"/>
      <c r="W62" s="405"/>
      <c r="X62" s="405"/>
      <c r="Y62" s="405"/>
      <c r="Z62" s="405"/>
      <c r="AA62" s="405"/>
      <c r="AB62" s="405"/>
      <c r="AC62" s="405"/>
      <c r="AD62" s="405"/>
      <c r="AE62" s="405"/>
      <c r="AF62" s="405"/>
    </row>
    <row r="63" spans="1:32" ht="16.5">
      <c r="A63" s="405"/>
      <c r="B63" s="406"/>
      <c r="C63" s="703">
        <v>16</v>
      </c>
      <c r="D63" s="699" t="str">
        <f>'Estimación de la Demanda'!AL60</f>
        <v/>
      </c>
      <c r="E63" s="700" t="str">
        <f t="shared" si="4"/>
        <v/>
      </c>
      <c r="F63" s="700" t="str">
        <f t="shared" si="5"/>
        <v/>
      </c>
      <c r="G63" s="681"/>
      <c r="H63" s="701" t="str">
        <f t="shared" si="6"/>
        <v/>
      </c>
      <c r="I63" s="702" t="str">
        <f t="shared" si="7"/>
        <v/>
      </c>
      <c r="J63" s="702" t="str">
        <f t="shared" si="8"/>
        <v/>
      </c>
      <c r="K63" s="1053"/>
      <c r="L63" s="681"/>
      <c r="M63" s="681"/>
      <c r="N63" s="681"/>
      <c r="O63" s="681"/>
      <c r="P63" s="1047"/>
      <c r="Q63" s="405"/>
      <c r="R63" s="405"/>
      <c r="S63" s="405"/>
      <c r="T63" s="405"/>
      <c r="U63" s="405"/>
      <c r="V63" s="405"/>
      <c r="W63" s="405"/>
      <c r="X63" s="405"/>
      <c r="Y63" s="405"/>
      <c r="Z63" s="405"/>
      <c r="AA63" s="405"/>
      <c r="AB63" s="405"/>
      <c r="AC63" s="405"/>
      <c r="AD63" s="405"/>
      <c r="AE63" s="405"/>
      <c r="AF63" s="405"/>
    </row>
    <row r="64" spans="1:32" ht="16.5">
      <c r="A64" s="405"/>
      <c r="B64" s="406"/>
      <c r="C64" s="703">
        <v>17</v>
      </c>
      <c r="D64" s="699" t="str">
        <f>'Estimación de la Demanda'!AL61</f>
        <v/>
      </c>
      <c r="E64" s="700" t="str">
        <f t="shared" si="4"/>
        <v/>
      </c>
      <c r="F64" s="700" t="str">
        <f t="shared" si="5"/>
        <v/>
      </c>
      <c r="G64" s="681"/>
      <c r="H64" s="701" t="str">
        <f t="shared" si="6"/>
        <v/>
      </c>
      <c r="I64" s="702" t="str">
        <f t="shared" si="7"/>
        <v/>
      </c>
      <c r="J64" s="702" t="str">
        <f t="shared" si="8"/>
        <v/>
      </c>
      <c r="K64" s="1053"/>
      <c r="L64" s="681"/>
      <c r="M64" s="681"/>
      <c r="N64" s="681"/>
      <c r="O64" s="681"/>
      <c r="P64" s="1047"/>
      <c r="Q64" s="405"/>
      <c r="R64" s="405"/>
      <c r="S64" s="405"/>
      <c r="T64" s="405"/>
      <c r="U64" s="405"/>
      <c r="V64" s="405"/>
      <c r="W64" s="405"/>
      <c r="X64" s="405"/>
      <c r="Y64" s="405"/>
      <c r="Z64" s="405"/>
      <c r="AA64" s="405"/>
      <c r="AB64" s="405"/>
      <c r="AC64" s="405"/>
      <c r="AD64" s="405"/>
      <c r="AE64" s="405"/>
      <c r="AF64" s="405"/>
    </row>
    <row r="65" spans="1:34" ht="16.5">
      <c r="A65" s="405"/>
      <c r="B65" s="406"/>
      <c r="C65" s="703">
        <v>18</v>
      </c>
      <c r="D65" s="699" t="str">
        <f>'Estimación de la Demanda'!AL62</f>
        <v/>
      </c>
      <c r="E65" s="700" t="str">
        <f t="shared" si="4"/>
        <v/>
      </c>
      <c r="F65" s="700" t="str">
        <f t="shared" si="5"/>
        <v/>
      </c>
      <c r="G65" s="681"/>
      <c r="H65" s="701" t="str">
        <f t="shared" si="6"/>
        <v/>
      </c>
      <c r="I65" s="702" t="str">
        <f t="shared" si="7"/>
        <v/>
      </c>
      <c r="J65" s="702" t="str">
        <f t="shared" si="8"/>
        <v/>
      </c>
      <c r="K65" s="1053"/>
      <c r="L65" s="681"/>
      <c r="M65" s="681"/>
      <c r="N65" s="681"/>
      <c r="O65" s="681"/>
      <c r="P65" s="1047"/>
      <c r="Q65" s="405"/>
      <c r="R65" s="405"/>
      <c r="S65" s="405"/>
      <c r="T65" s="405"/>
      <c r="U65" s="405"/>
      <c r="V65" s="405"/>
      <c r="W65" s="405"/>
      <c r="X65" s="405"/>
      <c r="Y65" s="405"/>
      <c r="Z65" s="405"/>
      <c r="AA65" s="405"/>
      <c r="AB65" s="405"/>
      <c r="AC65" s="405"/>
      <c r="AD65" s="405"/>
      <c r="AE65" s="405"/>
      <c r="AF65" s="405"/>
    </row>
    <row r="66" spans="1:34" ht="16.5">
      <c r="A66" s="405"/>
      <c r="B66" s="406"/>
      <c r="C66" s="703">
        <v>19</v>
      </c>
      <c r="D66" s="699" t="str">
        <f>'Estimación de la Demanda'!AL63</f>
        <v/>
      </c>
      <c r="E66" s="700" t="str">
        <f t="shared" si="4"/>
        <v/>
      </c>
      <c r="F66" s="700" t="str">
        <f t="shared" si="5"/>
        <v/>
      </c>
      <c r="G66" s="681"/>
      <c r="H66" s="701" t="str">
        <f t="shared" si="6"/>
        <v/>
      </c>
      <c r="I66" s="702" t="str">
        <f t="shared" si="7"/>
        <v/>
      </c>
      <c r="J66" s="702" t="str">
        <f t="shared" si="8"/>
        <v/>
      </c>
      <c r="K66" s="1053"/>
      <c r="L66" s="681"/>
      <c r="M66" s="681"/>
      <c r="N66" s="681"/>
      <c r="O66" s="681"/>
      <c r="P66" s="1047"/>
      <c r="Q66" s="405"/>
      <c r="R66" s="405"/>
      <c r="S66" s="405"/>
      <c r="T66" s="405"/>
      <c r="U66" s="405"/>
      <c r="V66" s="405"/>
      <c r="W66" s="405"/>
      <c r="X66" s="405"/>
      <c r="Y66" s="405"/>
      <c r="Z66" s="405"/>
      <c r="AA66" s="405"/>
      <c r="AB66" s="405"/>
      <c r="AC66" s="405"/>
      <c r="AD66" s="405"/>
      <c r="AE66" s="405"/>
      <c r="AF66" s="405"/>
    </row>
    <row r="67" spans="1:34" ht="16.5">
      <c r="A67" s="405"/>
      <c r="B67" s="406"/>
      <c r="C67" s="703">
        <v>20</v>
      </c>
      <c r="D67" s="699" t="str">
        <f>'Estimación de la Demanda'!AL64</f>
        <v/>
      </c>
      <c r="E67" s="700" t="str">
        <f t="shared" si="4"/>
        <v/>
      </c>
      <c r="F67" s="700" t="str">
        <f t="shared" si="5"/>
        <v/>
      </c>
      <c r="G67" s="681"/>
      <c r="H67" s="701" t="str">
        <f t="shared" si="6"/>
        <v/>
      </c>
      <c r="I67" s="702" t="str">
        <f t="shared" si="7"/>
        <v/>
      </c>
      <c r="J67" s="702" t="str">
        <f t="shared" si="8"/>
        <v/>
      </c>
      <c r="K67" s="1053"/>
      <c r="L67" s="681"/>
      <c r="M67" s="681"/>
      <c r="N67" s="681"/>
      <c r="O67" s="681"/>
      <c r="P67" s="1047"/>
      <c r="Q67" s="405"/>
      <c r="R67" s="405"/>
      <c r="S67" s="405"/>
      <c r="T67" s="405"/>
      <c r="U67" s="405"/>
      <c r="V67" s="405"/>
      <c r="W67" s="405"/>
      <c r="X67" s="405"/>
      <c r="Y67" s="405"/>
      <c r="Z67" s="405"/>
      <c r="AA67" s="405"/>
      <c r="AB67" s="405"/>
      <c r="AC67" s="405"/>
      <c r="AD67" s="405"/>
      <c r="AE67" s="405"/>
      <c r="AF67" s="405"/>
    </row>
    <row r="68" spans="1:34" ht="16.5">
      <c r="A68" s="405"/>
      <c r="B68" s="406"/>
      <c r="C68" s="1053"/>
      <c r="D68" s="1053"/>
      <c r="E68" s="1053"/>
      <c r="F68" s="681"/>
      <c r="G68" s="681"/>
      <c r="H68" s="681"/>
      <c r="I68" s="681"/>
      <c r="J68" s="681"/>
      <c r="K68" s="1053"/>
      <c r="L68" s="681"/>
      <c r="M68" s="681"/>
      <c r="N68" s="681"/>
      <c r="O68" s="681"/>
      <c r="P68" s="1047"/>
      <c r="Q68" s="405"/>
      <c r="R68" s="405"/>
      <c r="S68" s="405"/>
      <c r="T68" s="405"/>
      <c r="U68" s="405"/>
      <c r="V68" s="405"/>
      <c r="W68" s="405"/>
      <c r="X68" s="405"/>
      <c r="Y68" s="405"/>
      <c r="Z68" s="405"/>
      <c r="AA68" s="405"/>
      <c r="AB68" s="405"/>
      <c r="AC68" s="405"/>
      <c r="AD68" s="405"/>
      <c r="AE68" s="405"/>
      <c r="AF68" s="405"/>
      <c r="AG68" s="405"/>
      <c r="AH68" s="405"/>
    </row>
    <row r="69" spans="1:34" ht="16.5">
      <c r="A69" s="405"/>
      <c r="B69" s="406"/>
      <c r="C69" s="632" t="s">
        <v>1360</v>
      </c>
      <c r="D69" s="1053"/>
      <c r="E69" s="1053"/>
      <c r="F69" s="681"/>
      <c r="G69" s="681"/>
      <c r="H69" s="681"/>
      <c r="I69" s="681"/>
      <c r="J69" s="681"/>
      <c r="K69" s="1053"/>
      <c r="L69" s="681"/>
      <c r="M69" s="681"/>
      <c r="N69" s="681"/>
      <c r="O69" s="681"/>
      <c r="P69" s="1047"/>
      <c r="Q69" s="405"/>
      <c r="R69" s="405"/>
      <c r="S69" s="405"/>
      <c r="T69" s="405"/>
      <c r="U69" s="405"/>
      <c r="V69" s="405"/>
      <c r="W69" s="405"/>
      <c r="X69" s="405"/>
      <c r="Y69" s="405"/>
      <c r="Z69" s="405"/>
      <c r="AA69" s="405"/>
      <c r="AB69" s="405"/>
      <c r="AC69" s="405"/>
      <c r="AD69" s="405"/>
      <c r="AE69" s="405"/>
      <c r="AF69" s="405"/>
      <c r="AG69" s="405"/>
      <c r="AH69" s="405"/>
    </row>
    <row r="70" spans="1:34" ht="16.5">
      <c r="A70" s="405"/>
      <c r="B70" s="406"/>
      <c r="C70" s="2558" t="s">
        <v>44</v>
      </c>
      <c r="D70" s="2464" t="s">
        <v>524</v>
      </c>
      <c r="E70" s="1629"/>
      <c r="F70" s="1629"/>
      <c r="G70" s="1629"/>
      <c r="H70" s="1629"/>
      <c r="I70" s="1630"/>
      <c r="J70" s="2464" t="s">
        <v>525</v>
      </c>
      <c r="K70" s="1629"/>
      <c r="L70" s="1629"/>
      <c r="M70" s="1629"/>
      <c r="N70" s="1629"/>
      <c r="O70" s="1630"/>
      <c r="P70" s="1047"/>
      <c r="Q70" s="405"/>
      <c r="R70" s="405"/>
      <c r="S70" s="405"/>
      <c r="T70" s="405"/>
      <c r="U70" s="405"/>
      <c r="V70" s="405"/>
      <c r="W70" s="405"/>
      <c r="X70" s="405"/>
      <c r="Y70" s="405"/>
      <c r="Z70" s="405"/>
      <c r="AA70" s="405"/>
      <c r="AB70" s="405"/>
      <c r="AC70" s="405"/>
      <c r="AD70" s="405"/>
      <c r="AE70" s="405"/>
      <c r="AF70" s="405"/>
      <c r="AG70" s="405"/>
      <c r="AH70" s="405"/>
    </row>
    <row r="71" spans="1:34" ht="16.5">
      <c r="A71" s="405"/>
      <c r="B71" s="406"/>
      <c r="C71" s="2458"/>
      <c r="D71" s="2543" t="s">
        <v>549</v>
      </c>
      <c r="E71" s="1629"/>
      <c r="F71" s="1629"/>
      <c r="G71" s="1629"/>
      <c r="H71" s="2558" t="s">
        <v>537</v>
      </c>
      <c r="I71" s="2558" t="s">
        <v>550</v>
      </c>
      <c r="J71" s="2543" t="s">
        <v>549</v>
      </c>
      <c r="K71" s="1629"/>
      <c r="L71" s="1629"/>
      <c r="M71" s="1629"/>
      <c r="N71" s="2558" t="s">
        <v>537</v>
      </c>
      <c r="O71" s="2558" t="s">
        <v>551</v>
      </c>
      <c r="P71" s="2582"/>
      <c r="Q71" s="405"/>
      <c r="R71" s="405"/>
      <c r="S71" s="405"/>
      <c r="T71" s="405"/>
      <c r="U71" s="405"/>
      <c r="V71" s="405"/>
      <c r="W71" s="405"/>
      <c r="X71" s="405"/>
      <c r="Y71" s="405"/>
      <c r="Z71" s="405"/>
      <c r="AA71" s="405"/>
      <c r="AB71" s="405"/>
      <c r="AC71" s="405"/>
      <c r="AD71" s="405"/>
      <c r="AE71" s="405"/>
      <c r="AF71" s="405"/>
      <c r="AG71" s="405"/>
      <c r="AH71" s="405"/>
    </row>
    <row r="72" spans="1:34" ht="27" customHeight="1">
      <c r="A72" s="405"/>
      <c r="B72" s="406"/>
      <c r="C72" s="2459"/>
      <c r="D72" s="684" t="s">
        <v>552</v>
      </c>
      <c r="E72" s="684" t="s">
        <v>553</v>
      </c>
      <c r="F72" s="2543" t="s">
        <v>266</v>
      </c>
      <c r="G72" s="1630"/>
      <c r="H72" s="2459"/>
      <c r="I72" s="2459"/>
      <c r="J72" s="684" t="s">
        <v>552</v>
      </c>
      <c r="K72" s="2543" t="s">
        <v>553</v>
      </c>
      <c r="L72" s="1629"/>
      <c r="M72" s="697" t="s">
        <v>266</v>
      </c>
      <c r="N72" s="2459"/>
      <c r="O72" s="2459"/>
      <c r="P72" s="2583"/>
      <c r="Q72" s="405"/>
      <c r="R72" s="405"/>
      <c r="S72" s="405"/>
      <c r="T72" s="405"/>
      <c r="U72" s="405"/>
      <c r="V72" s="405"/>
      <c r="W72" s="405"/>
      <c r="X72" s="405"/>
      <c r="Y72" s="405"/>
      <c r="Z72" s="405"/>
      <c r="AA72" s="405"/>
      <c r="AB72" s="405"/>
      <c r="AC72" s="405"/>
      <c r="AD72" s="405"/>
      <c r="AE72" s="405"/>
      <c r="AF72" s="405"/>
      <c r="AG72" s="405"/>
      <c r="AH72" s="405"/>
    </row>
    <row r="73" spans="1:34" ht="16.5">
      <c r="A73" s="405"/>
      <c r="B73" s="406"/>
      <c r="C73" s="703">
        <v>1</v>
      </c>
      <c r="D73" s="704">
        <f>J12</f>
        <v>0</v>
      </c>
      <c r="E73" s="705" t="str">
        <f>F48</f>
        <v/>
      </c>
      <c r="F73" s="2580" t="str">
        <f>IFERROR(E73+D73,"")</f>
        <v/>
      </c>
      <c r="G73" s="1630"/>
      <c r="H73" s="1251">
        <f>+$J$21</f>
        <v>0</v>
      </c>
      <c r="I73" s="685" t="str">
        <f>IFERROR(F73+H73,"")</f>
        <v/>
      </c>
      <c r="J73" s="685">
        <f>O12</f>
        <v>0</v>
      </c>
      <c r="K73" s="2579" t="str">
        <f>J48</f>
        <v/>
      </c>
      <c r="L73" s="1630"/>
      <c r="M73" s="685" t="str">
        <f>IFERROR(K73+J73,"")</f>
        <v/>
      </c>
      <c r="N73" s="1252">
        <f>+$O$21</f>
        <v>0</v>
      </c>
      <c r="O73" s="706" t="str">
        <f>IFERROR(N73+M73,"")</f>
        <v/>
      </c>
      <c r="P73" s="2582"/>
      <c r="Q73" s="405"/>
      <c r="R73" s="405"/>
      <c r="S73" s="405"/>
      <c r="T73" s="405"/>
      <c r="U73" s="405"/>
      <c r="V73" s="405"/>
      <c r="W73" s="405"/>
      <c r="X73" s="405"/>
      <c r="Y73" s="405"/>
      <c r="Z73" s="405"/>
      <c r="AA73" s="405"/>
      <c r="AB73" s="405"/>
      <c r="AC73" s="405"/>
      <c r="AD73" s="405"/>
      <c r="AE73" s="405"/>
      <c r="AF73" s="405"/>
      <c r="AG73" s="405"/>
      <c r="AH73" s="405"/>
    </row>
    <row r="74" spans="1:34" ht="16.5">
      <c r="A74" s="405"/>
      <c r="B74" s="406"/>
      <c r="C74" s="703">
        <v>2</v>
      </c>
      <c r="D74" s="704">
        <f t="shared" ref="D74:D92" si="9">D73</f>
        <v>0</v>
      </c>
      <c r="E74" s="705" t="str">
        <f t="shared" ref="E74:E92" si="10">F49</f>
        <v/>
      </c>
      <c r="F74" s="2580" t="str">
        <f t="shared" ref="F74" si="11">IFERROR(E74+D74,"")</f>
        <v/>
      </c>
      <c r="G74" s="1630"/>
      <c r="H74" s="1251">
        <f t="shared" ref="H74:H92" si="12">+$J$21</f>
        <v>0</v>
      </c>
      <c r="I74" s="685" t="str">
        <f t="shared" ref="I74:I92" si="13">IFERROR(F74+H74,"")</f>
        <v/>
      </c>
      <c r="J74" s="685">
        <f t="shared" ref="J74:J92" si="14">J73</f>
        <v>0</v>
      </c>
      <c r="K74" s="2579" t="str">
        <f t="shared" ref="K74" si="15">J49</f>
        <v/>
      </c>
      <c r="L74" s="1630"/>
      <c r="M74" s="685" t="str">
        <f t="shared" ref="M74:M92" si="16">IFERROR(K74+J74,"")</f>
        <v/>
      </c>
      <c r="N74" s="1252">
        <f t="shared" ref="N74:N92" si="17">+$O$21</f>
        <v>0</v>
      </c>
      <c r="O74" s="706" t="str">
        <f t="shared" ref="O74:O92" si="18">IFERROR(N74+M74,"")</f>
        <v/>
      </c>
      <c r="P74" s="2583"/>
      <c r="Q74" s="405"/>
      <c r="R74" s="405"/>
      <c r="S74" s="405"/>
      <c r="T74" s="405"/>
      <c r="U74" s="405"/>
      <c r="V74" s="405"/>
      <c r="W74" s="405"/>
      <c r="X74" s="405"/>
      <c r="Y74" s="405"/>
      <c r="Z74" s="405"/>
      <c r="AA74" s="405"/>
      <c r="AB74" s="405"/>
      <c r="AC74" s="405"/>
      <c r="AD74" s="405"/>
      <c r="AE74" s="405"/>
      <c r="AF74" s="405"/>
      <c r="AG74" s="405"/>
      <c r="AH74" s="405"/>
    </row>
    <row r="75" spans="1:34" ht="16.5">
      <c r="A75" s="405"/>
      <c r="B75" s="406"/>
      <c r="C75" s="703">
        <v>3</v>
      </c>
      <c r="D75" s="704">
        <f t="shared" si="9"/>
        <v>0</v>
      </c>
      <c r="E75" s="705" t="str">
        <f t="shared" si="10"/>
        <v/>
      </c>
      <c r="F75" s="2580" t="str">
        <f t="shared" ref="F75:F92" si="19">IFERROR(E75+D75,"")</f>
        <v/>
      </c>
      <c r="G75" s="1630"/>
      <c r="H75" s="1251">
        <f t="shared" si="12"/>
        <v>0</v>
      </c>
      <c r="I75" s="685" t="str">
        <f t="shared" si="13"/>
        <v/>
      </c>
      <c r="J75" s="685">
        <f t="shared" si="14"/>
        <v>0</v>
      </c>
      <c r="K75" s="2579" t="str">
        <f t="shared" ref="K75:K92" si="20">J50</f>
        <v/>
      </c>
      <c r="L75" s="1630"/>
      <c r="M75" s="685" t="str">
        <f t="shared" si="16"/>
        <v/>
      </c>
      <c r="N75" s="1252">
        <f t="shared" si="17"/>
        <v>0</v>
      </c>
      <c r="O75" s="706" t="str">
        <f t="shared" si="18"/>
        <v/>
      </c>
      <c r="P75" s="403"/>
      <c r="R75" s="405"/>
      <c r="S75" s="405"/>
      <c r="T75" s="405"/>
      <c r="U75" s="405"/>
      <c r="V75" s="405"/>
      <c r="W75" s="405"/>
      <c r="X75" s="405"/>
      <c r="Y75" s="405"/>
      <c r="Z75" s="405"/>
      <c r="AA75" s="405"/>
      <c r="AB75" s="405"/>
      <c r="AC75" s="405"/>
      <c r="AD75" s="405"/>
      <c r="AE75" s="405"/>
      <c r="AF75" s="405"/>
      <c r="AG75" s="405"/>
      <c r="AH75" s="405"/>
    </row>
    <row r="76" spans="1:34" ht="16.5">
      <c r="A76" s="405"/>
      <c r="B76" s="406"/>
      <c r="C76" s="703">
        <v>4</v>
      </c>
      <c r="D76" s="704">
        <f t="shared" si="9"/>
        <v>0</v>
      </c>
      <c r="E76" s="705" t="str">
        <f t="shared" si="10"/>
        <v/>
      </c>
      <c r="F76" s="2580" t="str">
        <f t="shared" si="19"/>
        <v/>
      </c>
      <c r="G76" s="1630"/>
      <c r="H76" s="1251">
        <f t="shared" si="12"/>
        <v>0</v>
      </c>
      <c r="I76" s="685" t="str">
        <f t="shared" si="13"/>
        <v/>
      </c>
      <c r="J76" s="685">
        <f t="shared" si="14"/>
        <v>0</v>
      </c>
      <c r="K76" s="2579" t="str">
        <f t="shared" si="20"/>
        <v/>
      </c>
      <c r="L76" s="1630"/>
      <c r="M76" s="685" t="str">
        <f t="shared" si="16"/>
        <v/>
      </c>
      <c r="N76" s="1252">
        <f t="shared" si="17"/>
        <v>0</v>
      </c>
      <c r="O76" s="706" t="str">
        <f t="shared" si="18"/>
        <v/>
      </c>
      <c r="P76" s="403"/>
      <c r="R76" s="405"/>
      <c r="S76" s="405"/>
      <c r="T76" s="405"/>
      <c r="U76" s="405"/>
      <c r="V76" s="405"/>
      <c r="W76" s="405"/>
      <c r="X76" s="405"/>
      <c r="Y76" s="405"/>
      <c r="Z76" s="405"/>
      <c r="AA76" s="405"/>
      <c r="AB76" s="405"/>
      <c r="AC76" s="405"/>
      <c r="AD76" s="405"/>
      <c r="AE76" s="405"/>
      <c r="AF76" s="405"/>
      <c r="AG76" s="405"/>
      <c r="AH76" s="405"/>
    </row>
    <row r="77" spans="1:34" ht="16.5">
      <c r="A77" s="405"/>
      <c r="B77" s="406"/>
      <c r="C77" s="703">
        <v>5</v>
      </c>
      <c r="D77" s="704">
        <f t="shared" si="9"/>
        <v>0</v>
      </c>
      <c r="E77" s="705" t="str">
        <f t="shared" si="10"/>
        <v/>
      </c>
      <c r="F77" s="2580" t="str">
        <f t="shared" si="19"/>
        <v/>
      </c>
      <c r="G77" s="1630"/>
      <c r="H77" s="1251">
        <f t="shared" si="12"/>
        <v>0</v>
      </c>
      <c r="I77" s="685" t="str">
        <f t="shared" si="13"/>
        <v/>
      </c>
      <c r="J77" s="685">
        <f t="shared" si="14"/>
        <v>0</v>
      </c>
      <c r="K77" s="2579" t="str">
        <f t="shared" si="20"/>
        <v/>
      </c>
      <c r="L77" s="1630"/>
      <c r="M77" s="685" t="str">
        <f t="shared" si="16"/>
        <v/>
      </c>
      <c r="N77" s="1252">
        <f t="shared" si="17"/>
        <v>0</v>
      </c>
      <c r="O77" s="706" t="str">
        <f t="shared" si="18"/>
        <v/>
      </c>
      <c r="P77" s="403"/>
      <c r="R77" s="405"/>
      <c r="S77" s="405"/>
      <c r="T77" s="405"/>
      <c r="U77" s="405"/>
      <c r="V77" s="405"/>
      <c r="W77" s="405"/>
      <c r="X77" s="405"/>
      <c r="Y77" s="405"/>
      <c r="Z77" s="405"/>
      <c r="AA77" s="405"/>
      <c r="AB77" s="405"/>
      <c r="AC77" s="405"/>
      <c r="AD77" s="405"/>
      <c r="AE77" s="405"/>
      <c r="AF77" s="405"/>
      <c r="AG77" s="405"/>
      <c r="AH77" s="405"/>
    </row>
    <row r="78" spans="1:34" ht="16.5">
      <c r="A78" s="405"/>
      <c r="B78" s="406"/>
      <c r="C78" s="703">
        <v>6</v>
      </c>
      <c r="D78" s="704">
        <f t="shared" si="9"/>
        <v>0</v>
      </c>
      <c r="E78" s="705" t="str">
        <f t="shared" si="10"/>
        <v/>
      </c>
      <c r="F78" s="2580" t="str">
        <f t="shared" si="19"/>
        <v/>
      </c>
      <c r="G78" s="1630"/>
      <c r="H78" s="1251">
        <f t="shared" si="12"/>
        <v>0</v>
      </c>
      <c r="I78" s="685" t="str">
        <f t="shared" si="13"/>
        <v/>
      </c>
      <c r="J78" s="685">
        <f t="shared" si="14"/>
        <v>0</v>
      </c>
      <c r="K78" s="2579" t="str">
        <f t="shared" si="20"/>
        <v/>
      </c>
      <c r="L78" s="1630"/>
      <c r="M78" s="685" t="str">
        <f t="shared" si="16"/>
        <v/>
      </c>
      <c r="N78" s="1252">
        <f t="shared" si="17"/>
        <v>0</v>
      </c>
      <c r="O78" s="706" t="str">
        <f t="shared" si="18"/>
        <v/>
      </c>
      <c r="P78" s="1047"/>
      <c r="Q78" s="405"/>
      <c r="R78" s="405"/>
      <c r="S78" s="405"/>
      <c r="T78" s="405"/>
      <c r="U78" s="405"/>
      <c r="V78" s="405"/>
      <c r="W78" s="405"/>
      <c r="X78" s="405"/>
      <c r="Y78" s="405"/>
      <c r="Z78" s="405"/>
      <c r="AA78" s="405"/>
      <c r="AB78" s="405"/>
      <c r="AC78" s="405"/>
      <c r="AD78" s="405"/>
      <c r="AE78" s="405"/>
      <c r="AF78" s="405"/>
      <c r="AG78" s="405"/>
      <c r="AH78" s="405"/>
    </row>
    <row r="79" spans="1:34" ht="16.5">
      <c r="A79" s="405"/>
      <c r="B79" s="406"/>
      <c r="C79" s="703">
        <v>7</v>
      </c>
      <c r="D79" s="704">
        <f t="shared" si="9"/>
        <v>0</v>
      </c>
      <c r="E79" s="705" t="str">
        <f t="shared" si="10"/>
        <v/>
      </c>
      <c r="F79" s="2580" t="str">
        <f t="shared" si="19"/>
        <v/>
      </c>
      <c r="G79" s="1630"/>
      <c r="H79" s="1251">
        <f t="shared" si="12"/>
        <v>0</v>
      </c>
      <c r="I79" s="685" t="str">
        <f t="shared" si="13"/>
        <v/>
      </c>
      <c r="J79" s="685">
        <f t="shared" si="14"/>
        <v>0</v>
      </c>
      <c r="K79" s="2579" t="str">
        <f t="shared" si="20"/>
        <v/>
      </c>
      <c r="L79" s="1630"/>
      <c r="M79" s="685" t="str">
        <f t="shared" si="16"/>
        <v/>
      </c>
      <c r="N79" s="1252">
        <f t="shared" si="17"/>
        <v>0</v>
      </c>
      <c r="O79" s="706" t="str">
        <f t="shared" si="18"/>
        <v/>
      </c>
      <c r="P79" s="1047"/>
      <c r="Q79" s="405"/>
      <c r="R79" s="405"/>
      <c r="S79" s="405"/>
      <c r="T79" s="405"/>
      <c r="U79" s="405"/>
      <c r="V79" s="405"/>
      <c r="W79" s="405"/>
      <c r="X79" s="405"/>
      <c r="Y79" s="405"/>
      <c r="Z79" s="405"/>
      <c r="AA79" s="405"/>
      <c r="AB79" s="405"/>
      <c r="AC79" s="405"/>
      <c r="AD79" s="405"/>
      <c r="AE79" s="405"/>
      <c r="AF79" s="405"/>
      <c r="AG79" s="405"/>
      <c r="AH79" s="405"/>
    </row>
    <row r="80" spans="1:34" ht="16.5">
      <c r="A80" s="405"/>
      <c r="B80" s="406"/>
      <c r="C80" s="703">
        <v>8</v>
      </c>
      <c r="D80" s="704">
        <f t="shared" si="9"/>
        <v>0</v>
      </c>
      <c r="E80" s="705" t="str">
        <f t="shared" si="10"/>
        <v/>
      </c>
      <c r="F80" s="2580" t="str">
        <f t="shared" si="19"/>
        <v/>
      </c>
      <c r="G80" s="1630"/>
      <c r="H80" s="1251">
        <f t="shared" si="12"/>
        <v>0</v>
      </c>
      <c r="I80" s="685" t="str">
        <f t="shared" si="13"/>
        <v/>
      </c>
      <c r="J80" s="685">
        <f t="shared" si="14"/>
        <v>0</v>
      </c>
      <c r="K80" s="2579" t="str">
        <f t="shared" si="20"/>
        <v/>
      </c>
      <c r="L80" s="1630"/>
      <c r="M80" s="685" t="str">
        <f t="shared" si="16"/>
        <v/>
      </c>
      <c r="N80" s="1252">
        <f t="shared" si="17"/>
        <v>0</v>
      </c>
      <c r="O80" s="706" t="str">
        <f t="shared" si="18"/>
        <v/>
      </c>
      <c r="P80" s="1047"/>
      <c r="Q80" s="405"/>
      <c r="R80" s="405"/>
      <c r="S80" s="405"/>
      <c r="T80" s="405"/>
      <c r="U80" s="405"/>
      <c r="V80" s="405"/>
      <c r="W80" s="405"/>
      <c r="X80" s="405"/>
      <c r="Y80" s="405"/>
      <c r="Z80" s="405"/>
      <c r="AA80" s="405"/>
      <c r="AB80" s="405"/>
      <c r="AC80" s="405"/>
      <c r="AD80" s="405"/>
      <c r="AE80" s="405"/>
      <c r="AF80" s="405"/>
      <c r="AG80" s="405"/>
      <c r="AH80" s="405"/>
    </row>
    <row r="81" spans="1:34" ht="16.5">
      <c r="A81" s="405"/>
      <c r="B81" s="406"/>
      <c r="C81" s="703">
        <v>9</v>
      </c>
      <c r="D81" s="704">
        <f t="shared" si="9"/>
        <v>0</v>
      </c>
      <c r="E81" s="705" t="str">
        <f t="shared" si="10"/>
        <v/>
      </c>
      <c r="F81" s="2580" t="str">
        <f t="shared" si="19"/>
        <v/>
      </c>
      <c r="G81" s="1630"/>
      <c r="H81" s="1251">
        <f t="shared" si="12"/>
        <v>0</v>
      </c>
      <c r="I81" s="685" t="str">
        <f t="shared" si="13"/>
        <v/>
      </c>
      <c r="J81" s="685">
        <f t="shared" si="14"/>
        <v>0</v>
      </c>
      <c r="K81" s="2579" t="str">
        <f t="shared" si="20"/>
        <v/>
      </c>
      <c r="L81" s="1630"/>
      <c r="M81" s="685" t="str">
        <f t="shared" si="16"/>
        <v/>
      </c>
      <c r="N81" s="1252">
        <f t="shared" si="17"/>
        <v>0</v>
      </c>
      <c r="O81" s="706" t="str">
        <f t="shared" si="18"/>
        <v/>
      </c>
      <c r="P81" s="1047"/>
      <c r="Q81" s="405"/>
      <c r="R81" s="405"/>
      <c r="S81" s="405"/>
      <c r="T81" s="405"/>
      <c r="U81" s="405"/>
      <c r="V81" s="405"/>
      <c r="W81" s="405"/>
      <c r="X81" s="405"/>
      <c r="Y81" s="405"/>
      <c r="Z81" s="405"/>
      <c r="AA81" s="405"/>
      <c r="AB81" s="405"/>
      <c r="AC81" s="405"/>
      <c r="AD81" s="405"/>
      <c r="AE81" s="405"/>
      <c r="AF81" s="405"/>
      <c r="AG81" s="405"/>
      <c r="AH81" s="405"/>
    </row>
    <row r="82" spans="1:34" ht="16.5">
      <c r="A82" s="405"/>
      <c r="B82" s="406"/>
      <c r="C82" s="703">
        <v>10</v>
      </c>
      <c r="D82" s="704">
        <f t="shared" si="9"/>
        <v>0</v>
      </c>
      <c r="E82" s="705" t="str">
        <f t="shared" si="10"/>
        <v/>
      </c>
      <c r="F82" s="2580" t="str">
        <f t="shared" si="19"/>
        <v/>
      </c>
      <c r="G82" s="1630"/>
      <c r="H82" s="1251">
        <f t="shared" si="12"/>
        <v>0</v>
      </c>
      <c r="I82" s="685" t="str">
        <f t="shared" si="13"/>
        <v/>
      </c>
      <c r="J82" s="685">
        <f t="shared" si="14"/>
        <v>0</v>
      </c>
      <c r="K82" s="2579" t="str">
        <f t="shared" si="20"/>
        <v/>
      </c>
      <c r="L82" s="1630"/>
      <c r="M82" s="685" t="str">
        <f t="shared" si="16"/>
        <v/>
      </c>
      <c r="N82" s="1252">
        <f t="shared" si="17"/>
        <v>0</v>
      </c>
      <c r="O82" s="706" t="str">
        <f t="shared" si="18"/>
        <v/>
      </c>
      <c r="P82" s="1047"/>
      <c r="Q82" s="405"/>
      <c r="R82" s="405"/>
      <c r="S82" s="405"/>
      <c r="T82" s="405"/>
      <c r="U82" s="405"/>
      <c r="V82" s="405"/>
      <c r="W82" s="405"/>
      <c r="X82" s="405"/>
      <c r="Y82" s="405"/>
      <c r="Z82" s="405"/>
      <c r="AA82" s="405"/>
      <c r="AB82" s="405"/>
      <c r="AC82" s="405"/>
      <c r="AD82" s="405"/>
      <c r="AE82" s="405"/>
      <c r="AF82" s="405"/>
      <c r="AG82" s="405"/>
      <c r="AH82" s="405"/>
    </row>
    <row r="83" spans="1:34" ht="16.5">
      <c r="A83" s="405"/>
      <c r="B83" s="406"/>
      <c r="C83" s="703">
        <v>11</v>
      </c>
      <c r="D83" s="704">
        <f t="shared" si="9"/>
        <v>0</v>
      </c>
      <c r="E83" s="705" t="str">
        <f t="shared" si="10"/>
        <v/>
      </c>
      <c r="F83" s="2580" t="str">
        <f t="shared" si="19"/>
        <v/>
      </c>
      <c r="G83" s="1630"/>
      <c r="H83" s="1251">
        <f t="shared" si="12"/>
        <v>0</v>
      </c>
      <c r="I83" s="685" t="str">
        <f t="shared" si="13"/>
        <v/>
      </c>
      <c r="J83" s="685">
        <f t="shared" si="14"/>
        <v>0</v>
      </c>
      <c r="K83" s="2579" t="str">
        <f t="shared" si="20"/>
        <v/>
      </c>
      <c r="L83" s="1630"/>
      <c r="M83" s="685" t="str">
        <f t="shared" si="16"/>
        <v/>
      </c>
      <c r="N83" s="1252">
        <f t="shared" si="17"/>
        <v>0</v>
      </c>
      <c r="O83" s="706" t="str">
        <f t="shared" si="18"/>
        <v/>
      </c>
      <c r="P83" s="1047"/>
      <c r="Q83" s="405"/>
      <c r="R83" s="405"/>
      <c r="S83" s="405"/>
      <c r="T83" s="405"/>
      <c r="U83" s="405"/>
      <c r="V83" s="405"/>
      <c r="W83" s="405"/>
      <c r="X83" s="405"/>
      <c r="Y83" s="405"/>
      <c r="Z83" s="405"/>
      <c r="AA83" s="405"/>
      <c r="AB83" s="405"/>
      <c r="AC83" s="405"/>
      <c r="AD83" s="405"/>
      <c r="AE83" s="405"/>
      <c r="AF83" s="405"/>
      <c r="AG83" s="405"/>
      <c r="AH83" s="405"/>
    </row>
    <row r="84" spans="1:34" ht="16.5">
      <c r="A84" s="405"/>
      <c r="B84" s="406"/>
      <c r="C84" s="703">
        <v>12</v>
      </c>
      <c r="D84" s="704">
        <f t="shared" si="9"/>
        <v>0</v>
      </c>
      <c r="E84" s="705" t="str">
        <f t="shared" si="10"/>
        <v/>
      </c>
      <c r="F84" s="2580" t="str">
        <f t="shared" si="19"/>
        <v/>
      </c>
      <c r="G84" s="1630"/>
      <c r="H84" s="1251">
        <f t="shared" si="12"/>
        <v>0</v>
      </c>
      <c r="I84" s="685" t="str">
        <f t="shared" si="13"/>
        <v/>
      </c>
      <c r="J84" s="685">
        <f t="shared" si="14"/>
        <v>0</v>
      </c>
      <c r="K84" s="2579" t="str">
        <f t="shared" si="20"/>
        <v/>
      </c>
      <c r="L84" s="1630"/>
      <c r="M84" s="685" t="str">
        <f t="shared" si="16"/>
        <v/>
      </c>
      <c r="N84" s="1252">
        <f t="shared" si="17"/>
        <v>0</v>
      </c>
      <c r="O84" s="706" t="str">
        <f t="shared" si="18"/>
        <v/>
      </c>
      <c r="P84" s="1047"/>
      <c r="Q84" s="405"/>
      <c r="R84" s="405"/>
      <c r="S84" s="405"/>
      <c r="T84" s="405"/>
      <c r="U84" s="405"/>
      <c r="V84" s="405"/>
      <c r="W84" s="405"/>
      <c r="X84" s="405"/>
      <c r="Y84" s="405"/>
      <c r="Z84" s="405"/>
      <c r="AA84" s="405"/>
      <c r="AB84" s="405"/>
      <c r="AC84" s="405"/>
      <c r="AD84" s="405"/>
      <c r="AE84" s="405"/>
      <c r="AF84" s="405"/>
      <c r="AG84" s="405"/>
      <c r="AH84" s="405"/>
    </row>
    <row r="85" spans="1:34" ht="16.5">
      <c r="A85" s="405"/>
      <c r="B85" s="406"/>
      <c r="C85" s="703">
        <v>13</v>
      </c>
      <c r="D85" s="704">
        <f t="shared" si="9"/>
        <v>0</v>
      </c>
      <c r="E85" s="705" t="str">
        <f t="shared" si="10"/>
        <v/>
      </c>
      <c r="F85" s="2580" t="str">
        <f t="shared" si="19"/>
        <v/>
      </c>
      <c r="G85" s="1630"/>
      <c r="H85" s="1251">
        <f t="shared" si="12"/>
        <v>0</v>
      </c>
      <c r="I85" s="685" t="str">
        <f t="shared" si="13"/>
        <v/>
      </c>
      <c r="J85" s="685">
        <f t="shared" si="14"/>
        <v>0</v>
      </c>
      <c r="K85" s="2579" t="str">
        <f t="shared" si="20"/>
        <v/>
      </c>
      <c r="L85" s="1630"/>
      <c r="M85" s="685" t="str">
        <f t="shared" si="16"/>
        <v/>
      </c>
      <c r="N85" s="1252">
        <f t="shared" si="17"/>
        <v>0</v>
      </c>
      <c r="O85" s="706" t="str">
        <f t="shared" si="18"/>
        <v/>
      </c>
      <c r="P85" s="1047"/>
      <c r="Q85" s="405"/>
      <c r="R85" s="405"/>
      <c r="S85" s="405"/>
      <c r="T85" s="405"/>
      <c r="U85" s="405"/>
      <c r="V85" s="405"/>
      <c r="W85" s="405"/>
      <c r="X85" s="405"/>
      <c r="Y85" s="405"/>
      <c r="Z85" s="405"/>
      <c r="AA85" s="405"/>
      <c r="AB85" s="405"/>
      <c r="AC85" s="405"/>
      <c r="AD85" s="405"/>
      <c r="AE85" s="405"/>
      <c r="AF85" s="405"/>
      <c r="AG85" s="405"/>
      <c r="AH85" s="405"/>
    </row>
    <row r="86" spans="1:34" ht="16.5">
      <c r="A86" s="405"/>
      <c r="B86" s="406"/>
      <c r="C86" s="703">
        <v>14</v>
      </c>
      <c r="D86" s="704">
        <f t="shared" si="9"/>
        <v>0</v>
      </c>
      <c r="E86" s="705" t="str">
        <f t="shared" si="10"/>
        <v/>
      </c>
      <c r="F86" s="2580" t="str">
        <f t="shared" si="19"/>
        <v/>
      </c>
      <c r="G86" s="1630"/>
      <c r="H86" s="1251">
        <f t="shared" si="12"/>
        <v>0</v>
      </c>
      <c r="I86" s="685" t="str">
        <f t="shared" si="13"/>
        <v/>
      </c>
      <c r="J86" s="685">
        <f t="shared" si="14"/>
        <v>0</v>
      </c>
      <c r="K86" s="2579" t="str">
        <f t="shared" si="20"/>
        <v/>
      </c>
      <c r="L86" s="1630"/>
      <c r="M86" s="685" t="str">
        <f t="shared" si="16"/>
        <v/>
      </c>
      <c r="N86" s="1252">
        <f t="shared" si="17"/>
        <v>0</v>
      </c>
      <c r="O86" s="706" t="str">
        <f t="shared" si="18"/>
        <v/>
      </c>
      <c r="P86" s="1047"/>
      <c r="Q86" s="405"/>
      <c r="R86" s="405"/>
      <c r="S86" s="405"/>
      <c r="T86" s="405"/>
      <c r="U86" s="405"/>
      <c r="V86" s="405"/>
      <c r="W86" s="405"/>
      <c r="X86" s="405"/>
      <c r="Y86" s="405"/>
      <c r="Z86" s="405"/>
      <c r="AA86" s="405"/>
      <c r="AB86" s="405"/>
      <c r="AC86" s="405"/>
      <c r="AD86" s="405"/>
      <c r="AE86" s="405"/>
      <c r="AF86" s="405"/>
      <c r="AG86" s="405"/>
      <c r="AH86" s="405"/>
    </row>
    <row r="87" spans="1:34" ht="16.5">
      <c r="A87" s="405"/>
      <c r="B87" s="406"/>
      <c r="C87" s="703">
        <v>15</v>
      </c>
      <c r="D87" s="704">
        <f t="shared" si="9"/>
        <v>0</v>
      </c>
      <c r="E87" s="705" t="str">
        <f t="shared" si="10"/>
        <v/>
      </c>
      <c r="F87" s="2580" t="str">
        <f t="shared" si="19"/>
        <v/>
      </c>
      <c r="G87" s="1630"/>
      <c r="H87" s="1251">
        <f t="shared" si="12"/>
        <v>0</v>
      </c>
      <c r="I87" s="685" t="str">
        <f t="shared" si="13"/>
        <v/>
      </c>
      <c r="J87" s="685">
        <f t="shared" si="14"/>
        <v>0</v>
      </c>
      <c r="K87" s="2579" t="str">
        <f t="shared" si="20"/>
        <v/>
      </c>
      <c r="L87" s="1630"/>
      <c r="M87" s="685" t="str">
        <f t="shared" si="16"/>
        <v/>
      </c>
      <c r="N87" s="1252">
        <f t="shared" si="17"/>
        <v>0</v>
      </c>
      <c r="O87" s="706" t="str">
        <f t="shared" si="18"/>
        <v/>
      </c>
      <c r="P87" s="1047"/>
      <c r="Q87" s="405"/>
      <c r="R87" s="405"/>
      <c r="S87" s="405"/>
      <c r="T87" s="405"/>
      <c r="U87" s="405"/>
      <c r="V87" s="405"/>
      <c r="W87" s="405"/>
      <c r="X87" s="405"/>
      <c r="Y87" s="405"/>
      <c r="Z87" s="405"/>
      <c r="AA87" s="405"/>
      <c r="AB87" s="405"/>
      <c r="AC87" s="405"/>
      <c r="AD87" s="405"/>
      <c r="AE87" s="405"/>
      <c r="AF87" s="405"/>
      <c r="AG87" s="405"/>
      <c r="AH87" s="405"/>
    </row>
    <row r="88" spans="1:34" ht="16.5">
      <c r="A88" s="405"/>
      <c r="B88" s="406"/>
      <c r="C88" s="703">
        <v>16</v>
      </c>
      <c r="D88" s="704">
        <f t="shared" si="9"/>
        <v>0</v>
      </c>
      <c r="E88" s="705" t="str">
        <f t="shared" si="10"/>
        <v/>
      </c>
      <c r="F88" s="2580" t="str">
        <f t="shared" si="19"/>
        <v/>
      </c>
      <c r="G88" s="1630"/>
      <c r="H88" s="1251">
        <f t="shared" si="12"/>
        <v>0</v>
      </c>
      <c r="I88" s="685" t="str">
        <f t="shared" si="13"/>
        <v/>
      </c>
      <c r="J88" s="685">
        <f t="shared" si="14"/>
        <v>0</v>
      </c>
      <c r="K88" s="2579" t="str">
        <f t="shared" si="20"/>
        <v/>
      </c>
      <c r="L88" s="1630"/>
      <c r="M88" s="685" t="str">
        <f t="shared" si="16"/>
        <v/>
      </c>
      <c r="N88" s="1252">
        <f t="shared" si="17"/>
        <v>0</v>
      </c>
      <c r="O88" s="706" t="str">
        <f t="shared" si="18"/>
        <v/>
      </c>
      <c r="P88" s="1047"/>
      <c r="Q88" s="405"/>
      <c r="R88" s="405"/>
      <c r="S88" s="405"/>
      <c r="T88" s="405"/>
      <c r="U88" s="405"/>
      <c r="V88" s="405"/>
      <c r="W88" s="405"/>
      <c r="X88" s="405"/>
      <c r="Y88" s="405"/>
      <c r="Z88" s="405"/>
      <c r="AA88" s="405"/>
      <c r="AB88" s="405"/>
      <c r="AC88" s="405"/>
      <c r="AD88" s="405"/>
      <c r="AE88" s="405"/>
      <c r="AF88" s="405"/>
      <c r="AG88" s="405"/>
      <c r="AH88" s="405"/>
    </row>
    <row r="89" spans="1:34" ht="16.5">
      <c r="A89" s="405"/>
      <c r="B89" s="406"/>
      <c r="C89" s="703">
        <v>17</v>
      </c>
      <c r="D89" s="704">
        <f t="shared" si="9"/>
        <v>0</v>
      </c>
      <c r="E89" s="705" t="str">
        <f t="shared" si="10"/>
        <v/>
      </c>
      <c r="F89" s="2580" t="str">
        <f t="shared" si="19"/>
        <v/>
      </c>
      <c r="G89" s="1630"/>
      <c r="H89" s="1251">
        <f t="shared" si="12"/>
        <v>0</v>
      </c>
      <c r="I89" s="685" t="str">
        <f t="shared" si="13"/>
        <v/>
      </c>
      <c r="J89" s="685">
        <f t="shared" si="14"/>
        <v>0</v>
      </c>
      <c r="K89" s="2579" t="str">
        <f t="shared" si="20"/>
        <v/>
      </c>
      <c r="L89" s="1630"/>
      <c r="M89" s="685" t="str">
        <f t="shared" si="16"/>
        <v/>
      </c>
      <c r="N89" s="1252">
        <f t="shared" si="17"/>
        <v>0</v>
      </c>
      <c r="O89" s="706" t="str">
        <f t="shared" si="18"/>
        <v/>
      </c>
      <c r="P89" s="1047"/>
      <c r="Q89" s="405"/>
      <c r="R89" s="405"/>
      <c r="S89" s="405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5"/>
      <c r="AH89" s="405"/>
    </row>
    <row r="90" spans="1:34" ht="16.5">
      <c r="A90" s="405"/>
      <c r="B90" s="406"/>
      <c r="C90" s="703">
        <v>18</v>
      </c>
      <c r="D90" s="704">
        <f t="shared" si="9"/>
        <v>0</v>
      </c>
      <c r="E90" s="705" t="str">
        <f t="shared" si="10"/>
        <v/>
      </c>
      <c r="F90" s="2580" t="str">
        <f t="shared" si="19"/>
        <v/>
      </c>
      <c r="G90" s="1630"/>
      <c r="H90" s="1251">
        <f t="shared" si="12"/>
        <v>0</v>
      </c>
      <c r="I90" s="685" t="str">
        <f t="shared" si="13"/>
        <v/>
      </c>
      <c r="J90" s="685">
        <f t="shared" si="14"/>
        <v>0</v>
      </c>
      <c r="K90" s="2579" t="str">
        <f t="shared" si="20"/>
        <v/>
      </c>
      <c r="L90" s="1630"/>
      <c r="M90" s="685" t="str">
        <f t="shared" si="16"/>
        <v/>
      </c>
      <c r="N90" s="1252">
        <f t="shared" si="17"/>
        <v>0</v>
      </c>
      <c r="O90" s="706" t="str">
        <f t="shared" si="18"/>
        <v/>
      </c>
      <c r="P90" s="1047"/>
      <c r="Q90" s="405"/>
      <c r="R90" s="405"/>
      <c r="S90" s="405"/>
      <c r="T90" s="405"/>
      <c r="U90" s="405"/>
      <c r="V90" s="405"/>
      <c r="W90" s="405"/>
      <c r="X90" s="405"/>
      <c r="Y90" s="405"/>
      <c r="Z90" s="405"/>
      <c r="AA90" s="405"/>
      <c r="AB90" s="405"/>
      <c r="AC90" s="405"/>
      <c r="AD90" s="405"/>
      <c r="AE90" s="405"/>
      <c r="AF90" s="405"/>
      <c r="AG90" s="405"/>
      <c r="AH90" s="405"/>
    </row>
    <row r="91" spans="1:34" ht="16.5">
      <c r="A91" s="405"/>
      <c r="B91" s="406"/>
      <c r="C91" s="703">
        <v>19</v>
      </c>
      <c r="D91" s="704">
        <f t="shared" si="9"/>
        <v>0</v>
      </c>
      <c r="E91" s="705" t="str">
        <f t="shared" si="10"/>
        <v/>
      </c>
      <c r="F91" s="2580" t="str">
        <f t="shared" si="19"/>
        <v/>
      </c>
      <c r="G91" s="1630"/>
      <c r="H91" s="1251">
        <f t="shared" si="12"/>
        <v>0</v>
      </c>
      <c r="I91" s="685" t="str">
        <f t="shared" si="13"/>
        <v/>
      </c>
      <c r="J91" s="685">
        <f t="shared" si="14"/>
        <v>0</v>
      </c>
      <c r="K91" s="2579" t="str">
        <f t="shared" si="20"/>
        <v/>
      </c>
      <c r="L91" s="1630"/>
      <c r="M91" s="685" t="str">
        <f t="shared" si="16"/>
        <v/>
      </c>
      <c r="N91" s="1252">
        <f t="shared" si="17"/>
        <v>0</v>
      </c>
      <c r="O91" s="706" t="str">
        <f t="shared" si="18"/>
        <v/>
      </c>
      <c r="P91" s="1047"/>
      <c r="Q91" s="405"/>
      <c r="R91" s="405"/>
      <c r="S91" s="405"/>
      <c r="T91" s="405"/>
      <c r="U91" s="405"/>
      <c r="V91" s="405"/>
      <c r="W91" s="405"/>
      <c r="X91" s="405"/>
      <c r="Y91" s="405"/>
      <c r="Z91" s="405"/>
      <c r="AA91" s="405"/>
      <c r="AB91" s="405"/>
      <c r="AC91" s="405"/>
      <c r="AD91" s="405"/>
      <c r="AE91" s="405"/>
      <c r="AF91" s="405"/>
      <c r="AG91" s="405"/>
      <c r="AH91" s="405"/>
    </row>
    <row r="92" spans="1:34" ht="16.5">
      <c r="A92" s="405"/>
      <c r="B92" s="406"/>
      <c r="C92" s="703">
        <v>20</v>
      </c>
      <c r="D92" s="704">
        <f t="shared" si="9"/>
        <v>0</v>
      </c>
      <c r="E92" s="705" t="str">
        <f t="shared" si="10"/>
        <v/>
      </c>
      <c r="F92" s="2580" t="str">
        <f t="shared" si="19"/>
        <v/>
      </c>
      <c r="G92" s="1630"/>
      <c r="H92" s="1251">
        <f t="shared" si="12"/>
        <v>0</v>
      </c>
      <c r="I92" s="685" t="str">
        <f t="shared" si="13"/>
        <v/>
      </c>
      <c r="J92" s="685">
        <f t="shared" si="14"/>
        <v>0</v>
      </c>
      <c r="K92" s="2579" t="str">
        <f t="shared" si="20"/>
        <v/>
      </c>
      <c r="L92" s="1630"/>
      <c r="M92" s="685" t="str">
        <f t="shared" si="16"/>
        <v/>
      </c>
      <c r="N92" s="1252">
        <f t="shared" si="17"/>
        <v>0</v>
      </c>
      <c r="O92" s="706" t="str">
        <f t="shared" si="18"/>
        <v/>
      </c>
      <c r="P92" s="1047"/>
      <c r="Q92" s="405"/>
      <c r="R92" s="405"/>
      <c r="S92" s="405"/>
      <c r="T92" s="405"/>
      <c r="U92" s="405"/>
      <c r="V92" s="405"/>
      <c r="W92" s="405"/>
      <c r="X92" s="405"/>
      <c r="Y92" s="405"/>
      <c r="Z92" s="405"/>
      <c r="AA92" s="405"/>
      <c r="AB92" s="405"/>
      <c r="AC92" s="405"/>
      <c r="AD92" s="405"/>
      <c r="AE92" s="405"/>
      <c r="AF92" s="405"/>
      <c r="AG92" s="405"/>
      <c r="AH92" s="405"/>
    </row>
    <row r="93" spans="1:34" ht="16.5">
      <c r="A93" s="405"/>
      <c r="B93" s="406"/>
      <c r="C93" s="1053"/>
      <c r="D93" s="1053"/>
      <c r="E93" s="1053"/>
      <c r="F93" s="681"/>
      <c r="G93" s="681"/>
      <c r="H93" s="681"/>
      <c r="I93" s="681"/>
      <c r="J93" s="681"/>
      <c r="K93" s="1053"/>
      <c r="L93" s="681"/>
      <c r="M93" s="681"/>
      <c r="N93" s="681"/>
      <c r="O93" s="681"/>
      <c r="P93" s="1047"/>
      <c r="Q93" s="405"/>
      <c r="R93" s="405"/>
      <c r="S93" s="405"/>
      <c r="T93" s="405"/>
      <c r="U93" s="405"/>
      <c r="V93" s="405"/>
      <c r="W93" s="405"/>
      <c r="X93" s="405"/>
      <c r="Y93" s="405"/>
      <c r="Z93" s="405"/>
      <c r="AA93" s="405"/>
      <c r="AB93" s="405"/>
      <c r="AC93" s="405"/>
      <c r="AD93" s="405"/>
      <c r="AE93" s="405"/>
      <c r="AF93" s="405"/>
      <c r="AG93" s="405"/>
      <c r="AH93" s="405"/>
    </row>
    <row r="94" spans="1:34" ht="16.5">
      <c r="A94" s="405"/>
      <c r="B94" s="406"/>
      <c r="C94" s="1399" t="s">
        <v>1358</v>
      </c>
      <c r="D94" s="1394"/>
      <c r="E94" s="1394"/>
      <c r="F94" s="1400"/>
      <c r="G94" s="1400"/>
      <c r="H94" s="1400"/>
      <c r="I94" s="1400"/>
      <c r="J94" s="1400"/>
      <c r="K94" s="1394"/>
      <c r="L94" s="1400"/>
      <c r="M94" s="1400"/>
      <c r="N94" s="1400"/>
      <c r="O94" s="1400"/>
      <c r="P94" s="1401"/>
      <c r="Q94" s="405"/>
      <c r="R94" s="405"/>
      <c r="S94" s="405"/>
      <c r="T94" s="405"/>
      <c r="U94" s="405"/>
      <c r="V94" s="405"/>
      <c r="W94" s="405"/>
      <c r="X94" s="405"/>
      <c r="Y94" s="405"/>
      <c r="Z94" s="405"/>
      <c r="AA94" s="405"/>
      <c r="AB94" s="405"/>
      <c r="AC94" s="405"/>
      <c r="AD94" s="405"/>
      <c r="AE94" s="405"/>
      <c r="AF94" s="405"/>
      <c r="AG94" s="405"/>
      <c r="AH94" s="405"/>
    </row>
    <row r="95" spans="1:34" ht="16.5">
      <c r="A95" s="405"/>
      <c r="B95" s="406"/>
      <c r="C95" s="1394"/>
      <c r="D95" s="1394"/>
      <c r="E95" s="1394"/>
      <c r="F95" s="1400"/>
      <c r="G95" s="1400"/>
      <c r="H95" s="1400"/>
      <c r="I95" s="1400"/>
      <c r="J95" s="1400"/>
      <c r="K95" s="1053"/>
      <c r="L95" s="681"/>
      <c r="M95" s="681"/>
      <c r="N95" s="681"/>
      <c r="O95" s="681"/>
      <c r="P95" s="1047"/>
      <c r="Q95" s="405"/>
      <c r="R95" s="405"/>
      <c r="S95" s="405"/>
      <c r="T95" s="405"/>
      <c r="U95" s="405"/>
      <c r="V95" s="405"/>
      <c r="W95" s="405"/>
      <c r="X95" s="405"/>
      <c r="Y95" s="405"/>
      <c r="Z95" s="405"/>
      <c r="AA95" s="405"/>
      <c r="AB95" s="405"/>
      <c r="AC95" s="405"/>
      <c r="AD95" s="405"/>
      <c r="AE95" s="405"/>
      <c r="AF95" s="405"/>
      <c r="AG95" s="405"/>
      <c r="AH95" s="405"/>
    </row>
    <row r="96" spans="1:34" ht="16.5">
      <c r="A96" s="707"/>
      <c r="B96" s="708"/>
      <c r="C96" s="1395" t="s">
        <v>1361</v>
      </c>
      <c r="D96" s="1396"/>
      <c r="E96" s="1396"/>
      <c r="F96" s="1396"/>
      <c r="G96" s="1396"/>
      <c r="H96" s="1396"/>
      <c r="I96" s="1396"/>
      <c r="J96" s="1396"/>
      <c r="K96" s="710"/>
      <c r="L96" s="709"/>
      <c r="M96" s="709"/>
      <c r="N96" s="709"/>
      <c r="O96" s="709"/>
      <c r="P96" s="711"/>
      <c r="Q96" s="707"/>
      <c r="R96" s="707"/>
      <c r="S96" s="707"/>
      <c r="T96" s="707"/>
      <c r="U96" s="707"/>
      <c r="V96" s="707"/>
      <c r="W96" s="707"/>
      <c r="X96" s="707"/>
      <c r="Y96" s="707"/>
      <c r="Z96" s="707"/>
      <c r="AA96" s="707"/>
      <c r="AB96" s="707"/>
      <c r="AC96" s="707"/>
      <c r="AD96" s="707"/>
      <c r="AE96" s="707"/>
      <c r="AF96" s="707"/>
      <c r="AG96" s="707"/>
      <c r="AH96" s="707"/>
    </row>
    <row r="97" spans="1:34" ht="16.5">
      <c r="A97" s="405"/>
      <c r="B97" s="406"/>
      <c r="C97" s="2555" t="s">
        <v>554</v>
      </c>
      <c r="D97" s="2556"/>
      <c r="E97" s="2558" t="s">
        <v>555</v>
      </c>
      <c r="F97" s="2543" t="s">
        <v>524</v>
      </c>
      <c r="G97" s="1629"/>
      <c r="H97" s="1629"/>
      <c r="I97" s="1629"/>
      <c r="J97" s="1630"/>
      <c r="K97" s="1053"/>
      <c r="L97" s="2543" t="s">
        <v>525</v>
      </c>
      <c r="M97" s="1629"/>
      <c r="N97" s="1629"/>
      <c r="O97" s="1630"/>
      <c r="P97" s="1047"/>
      <c r="Q97" s="405"/>
      <c r="R97" s="405"/>
      <c r="S97" s="405"/>
      <c r="T97" s="405"/>
      <c r="U97" s="405"/>
      <c r="V97" s="405"/>
      <c r="W97" s="405"/>
      <c r="X97" s="405"/>
      <c r="Y97" s="405"/>
      <c r="Z97" s="405"/>
      <c r="AA97" s="405"/>
      <c r="AB97" s="405"/>
      <c r="AC97" s="405"/>
      <c r="AD97" s="405"/>
      <c r="AE97" s="405"/>
      <c r="AF97" s="405"/>
      <c r="AG97" s="405"/>
      <c r="AH97" s="405"/>
    </row>
    <row r="98" spans="1:34" ht="27">
      <c r="A98" s="405"/>
      <c r="B98" s="406"/>
      <c r="C98" s="2557"/>
      <c r="D98" s="2551"/>
      <c r="E98" s="2459"/>
      <c r="F98" s="1046" t="s">
        <v>134</v>
      </c>
      <c r="G98" s="2543" t="s">
        <v>526</v>
      </c>
      <c r="H98" s="1630"/>
      <c r="I98" s="684" t="s">
        <v>527</v>
      </c>
      <c r="J98" s="684" t="s">
        <v>528</v>
      </c>
      <c r="K98" s="1053"/>
      <c r="L98" s="1046" t="s">
        <v>134</v>
      </c>
      <c r="M98" s="684" t="s">
        <v>526</v>
      </c>
      <c r="N98" s="684" t="s">
        <v>527</v>
      </c>
      <c r="O98" s="684" t="s">
        <v>528</v>
      </c>
      <c r="P98" s="1047"/>
      <c r="Q98" s="405"/>
      <c r="R98" s="405"/>
      <c r="S98" s="405"/>
      <c r="T98" s="405"/>
      <c r="U98" s="405"/>
      <c r="V98" s="405"/>
      <c r="W98" s="405"/>
      <c r="X98" s="405"/>
      <c r="Y98" s="405"/>
      <c r="Z98" s="405"/>
      <c r="AA98" s="405"/>
      <c r="AB98" s="405"/>
      <c r="AC98" s="405"/>
      <c r="AD98" s="405"/>
      <c r="AE98" s="405"/>
      <c r="AF98" s="405"/>
      <c r="AG98" s="405"/>
      <c r="AH98" s="405"/>
    </row>
    <row r="99" spans="1:34" ht="16.5">
      <c r="A99" s="405"/>
      <c r="B99" s="406"/>
      <c r="C99" s="2581" t="s">
        <v>556</v>
      </c>
      <c r="D99" s="2484"/>
      <c r="E99" s="1253"/>
      <c r="F99" s="1254"/>
      <c r="G99" s="2548"/>
      <c r="H99" s="2549"/>
      <c r="I99" s="1253"/>
      <c r="J99" s="1255">
        <f>SUM(J100:J106)</f>
        <v>0</v>
      </c>
      <c r="K99" s="1248"/>
      <c r="L99" s="1256"/>
      <c r="M99" s="1257"/>
      <c r="N99" s="1253"/>
      <c r="O99" s="1255">
        <f>SUM(O100:O106)</f>
        <v>0</v>
      </c>
      <c r="P99" s="1047"/>
      <c r="Q99" s="405"/>
      <c r="R99" s="405"/>
      <c r="S99" s="405"/>
      <c r="T99" s="405"/>
      <c r="U99" s="405"/>
      <c r="V99" s="405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5"/>
      <c r="AH99" s="405"/>
    </row>
    <row r="100" spans="1:34" ht="16.5">
      <c r="A100" s="405"/>
      <c r="B100" s="406"/>
      <c r="C100" s="2553" t="s">
        <v>530</v>
      </c>
      <c r="D100" s="1630"/>
      <c r="E100" s="151" t="s">
        <v>1385</v>
      </c>
      <c r="F100" s="1065"/>
      <c r="G100" s="2544"/>
      <c r="H100" s="2545"/>
      <c r="I100" s="152"/>
      <c r="J100" s="1177">
        <f t="shared" ref="J100:J106" si="21">+F100*G100*I100</f>
        <v>0</v>
      </c>
      <c r="K100" s="686"/>
      <c r="L100" s="1065"/>
      <c r="M100" s="1181"/>
      <c r="N100" s="128"/>
      <c r="O100" s="1177">
        <f>L100*M100*N100</f>
        <v>0</v>
      </c>
      <c r="P100" s="1047"/>
      <c r="Q100" s="405"/>
      <c r="R100" s="405"/>
      <c r="S100" s="405"/>
      <c r="T100" s="405"/>
      <c r="U100" s="405"/>
      <c r="V100" s="405"/>
      <c r="W100" s="405"/>
      <c r="X100" s="405"/>
      <c r="Y100" s="405"/>
      <c r="Z100" s="405"/>
      <c r="AA100" s="405"/>
      <c r="AB100" s="405"/>
      <c r="AC100" s="405"/>
      <c r="AD100" s="405"/>
      <c r="AE100" s="405"/>
      <c r="AF100" s="405"/>
      <c r="AG100" s="405"/>
      <c r="AH100" s="405"/>
    </row>
    <row r="101" spans="1:34" ht="16.5">
      <c r="A101" s="405"/>
      <c r="B101" s="406"/>
      <c r="C101" s="2552" t="s">
        <v>531</v>
      </c>
      <c r="D101" s="1965"/>
      <c r="E101" s="151" t="s">
        <v>1385</v>
      </c>
      <c r="F101" s="1065"/>
      <c r="G101" s="2544"/>
      <c r="H101" s="2545"/>
      <c r="I101" s="152"/>
      <c r="J101" s="1177">
        <f t="shared" si="21"/>
        <v>0</v>
      </c>
      <c r="K101" s="686"/>
      <c r="L101" s="1065"/>
      <c r="M101" s="1181"/>
      <c r="N101" s="128"/>
      <c r="O101" s="1177">
        <f t="shared" ref="O101:O106" si="22">L101*M101*N101</f>
        <v>0</v>
      </c>
      <c r="P101" s="1047"/>
      <c r="Q101" s="712"/>
      <c r="R101" s="405"/>
      <c r="S101" s="405"/>
      <c r="T101" s="405"/>
      <c r="U101" s="405"/>
      <c r="V101" s="405"/>
      <c r="W101" s="405"/>
      <c r="X101" s="405"/>
      <c r="Y101" s="405"/>
      <c r="Z101" s="405"/>
      <c r="AA101" s="405"/>
      <c r="AB101" s="405"/>
      <c r="AC101" s="405"/>
      <c r="AD101" s="405"/>
      <c r="AE101" s="405"/>
      <c r="AF101" s="405"/>
      <c r="AG101" s="405"/>
      <c r="AH101" s="405"/>
    </row>
    <row r="102" spans="1:34" ht="16.5">
      <c r="A102" s="405"/>
      <c r="B102" s="406"/>
      <c r="C102" s="2553" t="s">
        <v>532</v>
      </c>
      <c r="D102" s="1630"/>
      <c r="E102" s="151" t="s">
        <v>1385</v>
      </c>
      <c r="F102" s="1065"/>
      <c r="G102" s="2544"/>
      <c r="H102" s="2545"/>
      <c r="I102" s="152"/>
      <c r="J102" s="1177">
        <f t="shared" si="21"/>
        <v>0</v>
      </c>
      <c r="K102" s="686"/>
      <c r="L102" s="1065"/>
      <c r="M102" s="1349"/>
      <c r="N102" s="128"/>
      <c r="O102" s="1177">
        <f t="shared" si="22"/>
        <v>0</v>
      </c>
      <c r="P102" s="1047"/>
      <c r="Q102" s="714"/>
      <c r="R102" s="405"/>
      <c r="S102" s="405"/>
      <c r="T102" s="405"/>
      <c r="U102" s="405"/>
      <c r="V102" s="405"/>
      <c r="W102" s="405"/>
      <c r="X102" s="405"/>
      <c r="Y102" s="405"/>
      <c r="Z102" s="405"/>
      <c r="AA102" s="405"/>
      <c r="AB102" s="405"/>
      <c r="AC102" s="405"/>
      <c r="AD102" s="405"/>
      <c r="AE102" s="405"/>
      <c r="AF102" s="405"/>
      <c r="AG102" s="405"/>
      <c r="AH102" s="405"/>
    </row>
    <row r="103" spans="1:34" ht="16.5">
      <c r="A103" s="405"/>
      <c r="B103" s="406"/>
      <c r="C103" s="2553" t="s">
        <v>533</v>
      </c>
      <c r="D103" s="1630"/>
      <c r="E103" s="151" t="s">
        <v>1386</v>
      </c>
      <c r="F103" s="1065"/>
      <c r="G103" s="2544"/>
      <c r="H103" s="2545"/>
      <c r="I103" s="152"/>
      <c r="J103" s="1177">
        <f t="shared" si="21"/>
        <v>0</v>
      </c>
      <c r="K103" s="686"/>
      <c r="L103" s="1065"/>
      <c r="M103" s="1349"/>
      <c r="N103" s="128"/>
      <c r="O103" s="1177">
        <f t="shared" si="22"/>
        <v>0</v>
      </c>
      <c r="P103" s="1047"/>
      <c r="Q103" s="714"/>
      <c r="R103" s="405"/>
      <c r="S103" s="405"/>
      <c r="T103" s="405"/>
      <c r="U103" s="405"/>
      <c r="V103" s="405"/>
      <c r="W103" s="405"/>
      <c r="X103" s="405"/>
      <c r="Y103" s="405"/>
      <c r="Z103" s="405"/>
      <c r="AA103" s="405"/>
      <c r="AB103" s="405"/>
      <c r="AC103" s="405"/>
      <c r="AD103" s="405"/>
      <c r="AE103" s="405"/>
      <c r="AF103" s="405"/>
      <c r="AG103" s="405"/>
      <c r="AH103" s="405"/>
    </row>
    <row r="104" spans="1:34" ht="16.5">
      <c r="A104" s="405"/>
      <c r="B104" s="406"/>
      <c r="C104" s="2553" t="s">
        <v>535</v>
      </c>
      <c r="D104" s="1630"/>
      <c r="E104" s="151" t="s">
        <v>1387</v>
      </c>
      <c r="F104" s="1065"/>
      <c r="G104" s="2544"/>
      <c r="H104" s="2545"/>
      <c r="I104" s="152"/>
      <c r="J104" s="1177">
        <f t="shared" si="21"/>
        <v>0</v>
      </c>
      <c r="K104" s="686"/>
      <c r="L104" s="1065"/>
      <c r="M104" s="1349"/>
      <c r="N104" s="128"/>
      <c r="O104" s="1177">
        <f t="shared" si="22"/>
        <v>0</v>
      </c>
      <c r="P104" s="1047"/>
      <c r="Q104" s="714"/>
      <c r="R104" s="405"/>
      <c r="S104" s="405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5"/>
      <c r="AH104" s="405"/>
    </row>
    <row r="105" spans="1:34" ht="16.5">
      <c r="A105" s="405"/>
      <c r="B105" s="406"/>
      <c r="C105" s="2553" t="s">
        <v>536</v>
      </c>
      <c r="D105" s="1630"/>
      <c r="E105" s="151" t="s">
        <v>1387</v>
      </c>
      <c r="F105" s="1065"/>
      <c r="G105" s="2544"/>
      <c r="H105" s="2545"/>
      <c r="I105" s="152"/>
      <c r="J105" s="1177">
        <f t="shared" si="21"/>
        <v>0</v>
      </c>
      <c r="K105" s="686"/>
      <c r="L105" s="1065"/>
      <c r="M105" s="1350"/>
      <c r="N105" s="1351"/>
      <c r="O105" s="1177">
        <f t="shared" si="22"/>
        <v>0</v>
      </c>
      <c r="P105" s="1047"/>
      <c r="Q105" s="714"/>
      <c r="R105" s="405"/>
      <c r="S105" s="405"/>
      <c r="T105" s="405"/>
      <c r="U105" s="405"/>
      <c r="V105" s="405"/>
      <c r="W105" s="405"/>
      <c r="X105" s="405"/>
      <c r="Y105" s="405"/>
      <c r="Z105" s="405"/>
      <c r="AA105" s="405"/>
      <c r="AB105" s="405"/>
      <c r="AC105" s="405"/>
      <c r="AD105" s="405"/>
      <c r="AE105" s="405"/>
      <c r="AF105" s="405"/>
      <c r="AG105" s="405"/>
      <c r="AH105" s="405"/>
    </row>
    <row r="106" spans="1:34" ht="16.5">
      <c r="A106" s="405"/>
      <c r="B106" s="406"/>
      <c r="C106" s="2553" t="s">
        <v>1371</v>
      </c>
      <c r="D106" s="1630"/>
      <c r="E106" s="151" t="s">
        <v>1387</v>
      </c>
      <c r="F106" s="1065"/>
      <c r="G106" s="2546"/>
      <c r="H106" s="2547"/>
      <c r="I106" s="152"/>
      <c r="J106" s="1177">
        <f t="shared" si="21"/>
        <v>0</v>
      </c>
      <c r="K106" s="686"/>
      <c r="L106" s="1065"/>
      <c r="M106" s="1181"/>
      <c r="N106" s="128"/>
      <c r="O106" s="1177">
        <f t="shared" si="22"/>
        <v>0</v>
      </c>
      <c r="P106" s="1047"/>
      <c r="Q106" s="715"/>
      <c r="R106" s="405"/>
      <c r="S106" s="405"/>
      <c r="T106" s="405"/>
      <c r="U106" s="405"/>
      <c r="V106" s="405"/>
      <c r="W106" s="405"/>
      <c r="X106" s="405"/>
      <c r="Y106" s="405"/>
      <c r="Z106" s="405"/>
      <c r="AA106" s="405"/>
      <c r="AB106" s="405"/>
      <c r="AC106" s="405"/>
      <c r="AD106" s="405"/>
      <c r="AE106" s="405"/>
      <c r="AF106" s="405"/>
      <c r="AG106" s="405"/>
      <c r="AH106" s="405"/>
    </row>
    <row r="107" spans="1:34" ht="16.5">
      <c r="A107" s="405"/>
      <c r="B107" s="406"/>
      <c r="C107" s="2559" t="s">
        <v>557</v>
      </c>
      <c r="D107" s="2449"/>
      <c r="E107" s="1258"/>
      <c r="F107" s="1259"/>
      <c r="G107" s="1260"/>
      <c r="H107" s="1261"/>
      <c r="I107" s="1262"/>
      <c r="J107" s="1263">
        <f>+J108+J115</f>
        <v>0</v>
      </c>
      <c r="K107" s="1264"/>
      <c r="L107" s="1265"/>
      <c r="M107" s="1266"/>
      <c r="N107" s="1267"/>
      <c r="O107" s="1263">
        <f>+O108+O115</f>
        <v>0</v>
      </c>
      <c r="P107" s="1047"/>
      <c r="Q107" s="405"/>
      <c r="R107" s="405"/>
      <c r="S107" s="405"/>
      <c r="T107" s="405"/>
      <c r="U107" s="405"/>
      <c r="V107" s="405"/>
      <c r="W107" s="405"/>
      <c r="X107" s="405"/>
      <c r="Y107" s="405"/>
      <c r="Z107" s="405"/>
      <c r="AA107" s="405"/>
      <c r="AB107" s="405"/>
      <c r="AC107" s="405"/>
      <c r="AD107" s="405"/>
      <c r="AE107" s="405"/>
      <c r="AF107" s="405"/>
      <c r="AG107" s="405"/>
      <c r="AH107" s="405"/>
    </row>
    <row r="108" spans="1:34" ht="16.5">
      <c r="A108" s="405"/>
      <c r="B108" s="406"/>
      <c r="C108" s="2560" t="s">
        <v>558</v>
      </c>
      <c r="D108" s="1965"/>
      <c r="E108" s="664"/>
      <c r="F108" s="1064"/>
      <c r="G108" s="1179"/>
      <c r="H108" s="1180"/>
      <c r="I108" s="664"/>
      <c r="J108" s="1178">
        <f>SUM(J109:J114)</f>
        <v>0</v>
      </c>
      <c r="K108" s="716"/>
      <c r="L108" s="717"/>
      <c r="M108" s="1180"/>
      <c r="N108" s="664"/>
      <c r="O108" s="1178">
        <f>SUM(O109:O114)</f>
        <v>0</v>
      </c>
      <c r="P108" s="1047"/>
      <c r="Q108" s="405"/>
      <c r="R108" s="405"/>
      <c r="S108" s="405"/>
      <c r="T108" s="405"/>
      <c r="U108" s="405"/>
      <c r="V108" s="405"/>
      <c r="W108" s="405"/>
      <c r="X108" s="405"/>
      <c r="Y108" s="405"/>
      <c r="Z108" s="405"/>
      <c r="AA108" s="405"/>
      <c r="AB108" s="405"/>
      <c r="AC108" s="405"/>
      <c r="AD108" s="405"/>
      <c r="AE108" s="405"/>
      <c r="AF108" s="405"/>
      <c r="AG108" s="405"/>
      <c r="AH108" s="405"/>
    </row>
    <row r="109" spans="1:34" ht="16.5">
      <c r="A109" s="405"/>
      <c r="B109" s="406"/>
      <c r="C109" s="2550" t="s">
        <v>530</v>
      </c>
      <c r="D109" s="2551"/>
      <c r="E109" s="151" t="s">
        <v>1385</v>
      </c>
      <c r="F109" s="1065"/>
      <c r="G109" s="2544"/>
      <c r="H109" s="2545"/>
      <c r="I109" s="152"/>
      <c r="J109" s="1177">
        <f>+F109*G109*I109</f>
        <v>0</v>
      </c>
      <c r="K109" s="686"/>
      <c r="L109" s="1065"/>
      <c r="M109" s="1181"/>
      <c r="N109" s="128"/>
      <c r="O109" s="1177">
        <f t="shared" ref="O109:O121" si="23">L109*M109*N109</f>
        <v>0</v>
      </c>
      <c r="P109" s="1047"/>
      <c r="Q109" s="405"/>
      <c r="R109" s="405"/>
      <c r="S109" s="405"/>
      <c r="T109" s="405"/>
      <c r="U109" s="405"/>
      <c r="V109" s="405"/>
      <c r="W109" s="405"/>
      <c r="X109" s="405"/>
      <c r="Y109" s="405"/>
      <c r="Z109" s="405"/>
      <c r="AA109" s="405"/>
      <c r="AB109" s="405"/>
      <c r="AC109" s="405"/>
      <c r="AD109" s="405"/>
      <c r="AE109" s="405"/>
      <c r="AF109" s="405"/>
      <c r="AG109" s="405"/>
      <c r="AH109" s="405"/>
    </row>
    <row r="110" spans="1:34" ht="16.5">
      <c r="A110" s="405"/>
      <c r="B110" s="406"/>
      <c r="C110" s="2552" t="s">
        <v>531</v>
      </c>
      <c r="D110" s="1965"/>
      <c r="E110" s="151" t="s">
        <v>1385</v>
      </c>
      <c r="F110" s="1065"/>
      <c r="G110" s="2544"/>
      <c r="H110" s="2545"/>
      <c r="I110" s="152"/>
      <c r="J110" s="1177">
        <f t="shared" ref="J110:J121" si="24">+F110*G110*I110</f>
        <v>0</v>
      </c>
      <c r="K110" s="686"/>
      <c r="L110" s="1065"/>
      <c r="M110" s="1181"/>
      <c r="N110" s="128"/>
      <c r="O110" s="1177">
        <f t="shared" si="23"/>
        <v>0</v>
      </c>
      <c r="P110" s="1047"/>
      <c r="Q110" s="405"/>
      <c r="R110" s="405"/>
      <c r="S110" s="405"/>
      <c r="T110" s="405"/>
      <c r="U110" s="405"/>
      <c r="V110" s="405"/>
      <c r="W110" s="405"/>
      <c r="X110" s="405"/>
      <c r="Y110" s="405"/>
      <c r="Z110" s="405"/>
      <c r="AA110" s="405"/>
      <c r="AB110" s="405"/>
      <c r="AC110" s="405"/>
      <c r="AD110" s="405"/>
      <c r="AE110" s="405"/>
      <c r="AF110" s="405"/>
      <c r="AG110" s="405"/>
      <c r="AH110" s="405"/>
    </row>
    <row r="111" spans="1:34" ht="16.5">
      <c r="A111" s="405"/>
      <c r="B111" s="406"/>
      <c r="C111" s="2553" t="s">
        <v>532</v>
      </c>
      <c r="D111" s="1630"/>
      <c r="E111" s="151" t="s">
        <v>1385</v>
      </c>
      <c r="F111" s="1065"/>
      <c r="G111" s="2544"/>
      <c r="H111" s="2545"/>
      <c r="I111" s="152"/>
      <c r="J111" s="1177">
        <f t="shared" si="24"/>
        <v>0</v>
      </c>
      <c r="K111" s="686"/>
      <c r="L111" s="1065"/>
      <c r="M111" s="1349"/>
      <c r="N111" s="128"/>
      <c r="O111" s="1177">
        <f t="shared" si="23"/>
        <v>0</v>
      </c>
      <c r="P111" s="1047"/>
      <c r="Q111" s="405"/>
      <c r="R111" s="405"/>
      <c r="S111" s="405"/>
      <c r="T111" s="405"/>
      <c r="U111" s="405"/>
      <c r="V111" s="405"/>
      <c r="W111" s="405"/>
      <c r="X111" s="405"/>
      <c r="Y111" s="405"/>
      <c r="Z111" s="405"/>
      <c r="AA111" s="405"/>
      <c r="AB111" s="405"/>
      <c r="AC111" s="405"/>
      <c r="AD111" s="405"/>
      <c r="AE111" s="405"/>
      <c r="AF111" s="405"/>
      <c r="AG111" s="405"/>
      <c r="AH111" s="405"/>
    </row>
    <row r="112" spans="1:34" ht="16.5">
      <c r="A112" s="405"/>
      <c r="B112" s="406"/>
      <c r="C112" s="2553" t="s">
        <v>533</v>
      </c>
      <c r="D112" s="1630"/>
      <c r="E112" s="151" t="s">
        <v>1386</v>
      </c>
      <c r="F112" s="1065"/>
      <c r="G112" s="2544"/>
      <c r="H112" s="2545"/>
      <c r="I112" s="152"/>
      <c r="J112" s="1177">
        <f t="shared" si="24"/>
        <v>0</v>
      </c>
      <c r="K112" s="686"/>
      <c r="L112" s="1065"/>
      <c r="M112" s="1349"/>
      <c r="N112" s="128"/>
      <c r="O112" s="1177">
        <f t="shared" si="23"/>
        <v>0</v>
      </c>
      <c r="P112" s="1047"/>
      <c r="Q112" s="405"/>
      <c r="R112" s="405"/>
      <c r="S112" s="405"/>
      <c r="T112" s="405"/>
      <c r="U112" s="405"/>
      <c r="V112" s="405"/>
      <c r="W112" s="405"/>
      <c r="X112" s="405"/>
      <c r="Y112" s="405"/>
      <c r="Z112" s="405"/>
      <c r="AA112" s="405"/>
      <c r="AB112" s="405"/>
      <c r="AC112" s="405"/>
      <c r="AD112" s="405"/>
      <c r="AE112" s="405"/>
      <c r="AF112" s="405"/>
      <c r="AG112" s="405"/>
      <c r="AH112" s="405"/>
    </row>
    <row r="113" spans="1:34" ht="16.5">
      <c r="A113" s="405"/>
      <c r="B113" s="406"/>
      <c r="C113" s="2553" t="s">
        <v>535</v>
      </c>
      <c r="D113" s="1630"/>
      <c r="E113" s="151" t="s">
        <v>1387</v>
      </c>
      <c r="F113" s="1065"/>
      <c r="G113" s="2544"/>
      <c r="H113" s="2545"/>
      <c r="I113" s="152"/>
      <c r="J113" s="1177">
        <f t="shared" si="24"/>
        <v>0</v>
      </c>
      <c r="K113" s="686"/>
      <c r="L113" s="1065"/>
      <c r="M113" s="1349"/>
      <c r="N113" s="128"/>
      <c r="O113" s="1177">
        <f t="shared" si="23"/>
        <v>0</v>
      </c>
      <c r="P113" s="1047"/>
      <c r="Q113" s="405"/>
      <c r="R113" s="405"/>
      <c r="S113" s="405"/>
      <c r="T113" s="405"/>
      <c r="U113" s="405"/>
      <c r="V113" s="405"/>
      <c r="W113" s="405"/>
      <c r="X113" s="405"/>
      <c r="Y113" s="405"/>
      <c r="Z113" s="405"/>
      <c r="AA113" s="405"/>
      <c r="AB113" s="405"/>
      <c r="AC113" s="405"/>
      <c r="AD113" s="405"/>
      <c r="AE113" s="405"/>
      <c r="AF113" s="405"/>
      <c r="AG113" s="405"/>
      <c r="AH113" s="405"/>
    </row>
    <row r="114" spans="1:34" ht="16.5">
      <c r="A114" s="405"/>
      <c r="B114" s="406"/>
      <c r="C114" s="2553" t="s">
        <v>536</v>
      </c>
      <c r="D114" s="1630"/>
      <c r="E114" s="151" t="s">
        <v>1387</v>
      </c>
      <c r="F114" s="1065"/>
      <c r="G114" s="2544"/>
      <c r="H114" s="2545"/>
      <c r="I114" s="152"/>
      <c r="J114" s="1177">
        <f t="shared" si="24"/>
        <v>0</v>
      </c>
      <c r="K114" s="686"/>
      <c r="L114" s="1065"/>
      <c r="M114" s="1181"/>
      <c r="N114" s="128"/>
      <c r="O114" s="1177">
        <f t="shared" si="23"/>
        <v>0</v>
      </c>
      <c r="P114" s="1047"/>
      <c r="Q114" s="405"/>
      <c r="R114" s="405"/>
      <c r="S114" s="405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5"/>
      <c r="AH114" s="405"/>
    </row>
    <row r="115" spans="1:34" ht="16.5">
      <c r="A115" s="405"/>
      <c r="B115" s="406"/>
      <c r="C115" s="2554" t="s">
        <v>559</v>
      </c>
      <c r="D115" s="2205"/>
      <c r="E115" s="664"/>
      <c r="F115" s="1064"/>
      <c r="G115" s="1179"/>
      <c r="H115" s="1180"/>
      <c r="I115" s="664"/>
      <c r="J115" s="1178">
        <f>SUM(J116:J121)</f>
        <v>0</v>
      </c>
      <c r="K115" s="716"/>
      <c r="L115" s="717"/>
      <c r="M115" s="1180"/>
      <c r="N115" s="664"/>
      <c r="O115" s="1178">
        <f>SUM(O116:O121)</f>
        <v>0</v>
      </c>
      <c r="P115" s="1047"/>
      <c r="Q115" s="405"/>
      <c r="R115" s="405"/>
      <c r="S115" s="405"/>
      <c r="T115" s="405"/>
      <c r="U115" s="405"/>
      <c r="V115" s="405"/>
      <c r="W115" s="405"/>
      <c r="X115" s="405"/>
      <c r="Y115" s="405"/>
      <c r="Z115" s="405"/>
      <c r="AA115" s="405"/>
      <c r="AB115" s="405"/>
      <c r="AC115" s="405"/>
      <c r="AD115" s="405"/>
      <c r="AE115" s="405"/>
      <c r="AF115" s="405"/>
      <c r="AG115" s="405"/>
      <c r="AH115" s="405"/>
    </row>
    <row r="116" spans="1:34" ht="16.5">
      <c r="A116" s="405"/>
      <c r="B116" s="406"/>
      <c r="C116" s="2550" t="s">
        <v>530</v>
      </c>
      <c r="D116" s="2551"/>
      <c r="E116" s="151" t="s">
        <v>1385</v>
      </c>
      <c r="F116" s="1065"/>
      <c r="G116" s="2544"/>
      <c r="H116" s="2545"/>
      <c r="I116" s="152"/>
      <c r="J116" s="1177">
        <f t="shared" si="24"/>
        <v>0</v>
      </c>
      <c r="K116" s="686"/>
      <c r="L116" s="1065"/>
      <c r="M116" s="1181"/>
      <c r="N116" s="128"/>
      <c r="O116" s="1177">
        <f t="shared" si="23"/>
        <v>0</v>
      </c>
      <c r="P116" s="1047"/>
      <c r="Q116" s="405"/>
      <c r="R116" s="405"/>
      <c r="S116" s="405"/>
      <c r="T116" s="405"/>
      <c r="U116" s="405"/>
      <c r="V116" s="405"/>
      <c r="W116" s="405"/>
      <c r="X116" s="405"/>
      <c r="Y116" s="405"/>
      <c r="Z116" s="405"/>
      <c r="AA116" s="405"/>
      <c r="AB116" s="405"/>
      <c r="AC116" s="405"/>
      <c r="AD116" s="405"/>
      <c r="AE116" s="405"/>
      <c r="AF116" s="405"/>
      <c r="AG116" s="405"/>
      <c r="AH116" s="405"/>
    </row>
    <row r="117" spans="1:34" ht="16.5">
      <c r="A117" s="405"/>
      <c r="B117" s="406"/>
      <c r="C117" s="2552" t="s">
        <v>531</v>
      </c>
      <c r="D117" s="1965"/>
      <c r="E117" s="151" t="s">
        <v>1385</v>
      </c>
      <c r="F117" s="1065"/>
      <c r="G117" s="2544"/>
      <c r="H117" s="2545"/>
      <c r="I117" s="152"/>
      <c r="J117" s="1177">
        <f t="shared" si="24"/>
        <v>0</v>
      </c>
      <c r="K117" s="686"/>
      <c r="L117" s="1065"/>
      <c r="M117" s="1181"/>
      <c r="N117" s="128"/>
      <c r="O117" s="1177">
        <f t="shared" si="23"/>
        <v>0</v>
      </c>
      <c r="P117" s="1047"/>
      <c r="Q117" s="405"/>
      <c r="R117" s="405"/>
      <c r="S117" s="405"/>
      <c r="T117" s="405"/>
      <c r="U117" s="405"/>
      <c r="V117" s="405"/>
      <c r="W117" s="405"/>
      <c r="X117" s="405"/>
      <c r="Y117" s="405"/>
      <c r="Z117" s="405"/>
      <c r="AA117" s="405"/>
      <c r="AB117" s="405"/>
      <c r="AC117" s="405"/>
      <c r="AD117" s="405"/>
      <c r="AE117" s="405"/>
      <c r="AF117" s="405"/>
      <c r="AG117" s="405"/>
      <c r="AH117" s="405"/>
    </row>
    <row r="118" spans="1:34" ht="16.5">
      <c r="A118" s="405"/>
      <c r="B118" s="406"/>
      <c r="C118" s="2553" t="s">
        <v>532</v>
      </c>
      <c r="D118" s="1630"/>
      <c r="E118" s="151" t="s">
        <v>1385</v>
      </c>
      <c r="F118" s="1065"/>
      <c r="G118" s="2544"/>
      <c r="H118" s="2545"/>
      <c r="I118" s="152"/>
      <c r="J118" s="1177">
        <f t="shared" si="24"/>
        <v>0</v>
      </c>
      <c r="K118" s="686"/>
      <c r="L118" s="1065"/>
      <c r="M118" s="1181"/>
      <c r="N118" s="128"/>
      <c r="O118" s="1177">
        <f t="shared" si="23"/>
        <v>0</v>
      </c>
      <c r="P118" s="1047"/>
      <c r="Q118" s="405"/>
      <c r="R118" s="405"/>
      <c r="S118" s="405"/>
      <c r="T118" s="405"/>
      <c r="U118" s="405"/>
      <c r="V118" s="405"/>
      <c r="W118" s="405"/>
      <c r="X118" s="405"/>
      <c r="Y118" s="405"/>
      <c r="Z118" s="405"/>
      <c r="AA118" s="405"/>
      <c r="AB118" s="405"/>
      <c r="AC118" s="405"/>
      <c r="AD118" s="405"/>
      <c r="AE118" s="405"/>
      <c r="AF118" s="405"/>
      <c r="AG118" s="405"/>
      <c r="AH118" s="405"/>
    </row>
    <row r="119" spans="1:34" ht="16.5">
      <c r="A119" s="405"/>
      <c r="B119" s="406"/>
      <c r="C119" s="2553" t="s">
        <v>533</v>
      </c>
      <c r="D119" s="1630"/>
      <c r="E119" s="151" t="s">
        <v>1386</v>
      </c>
      <c r="F119" s="1065"/>
      <c r="G119" s="2544"/>
      <c r="H119" s="2545"/>
      <c r="I119" s="152"/>
      <c r="J119" s="1177">
        <f t="shared" si="24"/>
        <v>0</v>
      </c>
      <c r="K119" s="686"/>
      <c r="L119" s="1065"/>
      <c r="M119" s="1181"/>
      <c r="N119" s="128"/>
      <c r="O119" s="1177">
        <f t="shared" si="23"/>
        <v>0</v>
      </c>
      <c r="P119" s="1047"/>
      <c r="Q119" s="405"/>
      <c r="R119" s="405"/>
      <c r="S119" s="405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5"/>
      <c r="AH119" s="405"/>
    </row>
    <row r="120" spans="1:34" ht="16.5">
      <c r="A120" s="405"/>
      <c r="B120" s="406"/>
      <c r="C120" s="2553" t="s">
        <v>535</v>
      </c>
      <c r="D120" s="1630"/>
      <c r="E120" s="151" t="s">
        <v>1387</v>
      </c>
      <c r="F120" s="1065"/>
      <c r="G120" s="2544"/>
      <c r="H120" s="2545"/>
      <c r="I120" s="152"/>
      <c r="J120" s="1177">
        <f t="shared" si="24"/>
        <v>0</v>
      </c>
      <c r="K120" s="686"/>
      <c r="L120" s="1065"/>
      <c r="M120" s="1181"/>
      <c r="N120" s="128"/>
      <c r="O120" s="1177">
        <f t="shared" si="23"/>
        <v>0</v>
      </c>
      <c r="P120" s="1047"/>
      <c r="Q120" s="405"/>
      <c r="R120" s="405"/>
      <c r="S120" s="405"/>
      <c r="T120" s="405"/>
      <c r="U120" s="405"/>
      <c r="V120" s="405"/>
      <c r="W120" s="405"/>
      <c r="X120" s="405"/>
      <c r="Y120" s="405"/>
      <c r="Z120" s="405"/>
      <c r="AA120" s="405"/>
      <c r="AB120" s="405"/>
      <c r="AC120" s="405"/>
      <c r="AD120" s="405"/>
      <c r="AE120" s="405"/>
      <c r="AF120" s="405"/>
      <c r="AG120" s="405"/>
      <c r="AH120" s="405"/>
    </row>
    <row r="121" spans="1:34" ht="16.5">
      <c r="A121" s="405"/>
      <c r="B121" s="406"/>
      <c r="C121" s="2553" t="s">
        <v>536</v>
      </c>
      <c r="D121" s="1630"/>
      <c r="E121" s="151" t="s">
        <v>1387</v>
      </c>
      <c r="F121" s="1065"/>
      <c r="G121" s="2544"/>
      <c r="H121" s="2545"/>
      <c r="I121" s="152"/>
      <c r="J121" s="1177">
        <f t="shared" si="24"/>
        <v>0</v>
      </c>
      <c r="K121" s="686"/>
      <c r="L121" s="1065"/>
      <c r="M121" s="1181"/>
      <c r="N121" s="128"/>
      <c r="O121" s="1177">
        <f t="shared" si="23"/>
        <v>0</v>
      </c>
      <c r="P121" s="1047"/>
      <c r="Q121" s="405"/>
      <c r="R121" s="405"/>
      <c r="S121" s="405"/>
      <c r="T121" s="405"/>
      <c r="U121" s="405"/>
      <c r="V121" s="405"/>
      <c r="W121" s="405"/>
      <c r="X121" s="405"/>
      <c r="Y121" s="405"/>
      <c r="Z121" s="405"/>
      <c r="AA121" s="405"/>
      <c r="AB121" s="405"/>
      <c r="AC121" s="405"/>
      <c r="AD121" s="405"/>
      <c r="AE121" s="405"/>
      <c r="AF121" s="405"/>
      <c r="AG121" s="405"/>
      <c r="AH121" s="405"/>
    </row>
    <row r="122" spans="1:34" ht="16.5">
      <c r="A122" s="405"/>
      <c r="B122" s="406"/>
      <c r="C122" s="2567" t="s">
        <v>560</v>
      </c>
      <c r="D122" s="1629"/>
      <c r="E122" s="1629"/>
      <c r="F122" s="1629"/>
      <c r="G122" s="1629"/>
      <c r="H122" s="1629"/>
      <c r="I122" s="1630"/>
      <c r="J122" s="1176">
        <f>+J107+J99</f>
        <v>0</v>
      </c>
      <c r="K122" s="686"/>
      <c r="L122" s="718"/>
      <c r="M122" s="719"/>
      <c r="N122" s="720"/>
      <c r="O122" s="1176">
        <f>+O107+O99</f>
        <v>0</v>
      </c>
      <c r="P122" s="1047"/>
      <c r="Q122" s="405"/>
      <c r="R122" s="405"/>
      <c r="S122" s="405"/>
      <c r="T122" s="405"/>
      <c r="U122" s="405"/>
      <c r="V122" s="405"/>
      <c r="W122" s="405"/>
      <c r="X122" s="405"/>
      <c r="Y122" s="405"/>
      <c r="Z122" s="405"/>
      <c r="AA122" s="405"/>
      <c r="AB122" s="405"/>
      <c r="AC122" s="405"/>
      <c r="AD122" s="405"/>
      <c r="AE122" s="405"/>
      <c r="AF122" s="405"/>
      <c r="AG122" s="405"/>
      <c r="AH122" s="405"/>
    </row>
    <row r="123" spans="1:34" ht="16.5">
      <c r="A123" s="405"/>
      <c r="B123" s="406"/>
      <c r="C123" s="690"/>
      <c r="D123" s="1053"/>
      <c r="E123" s="1053"/>
      <c r="F123" s="681"/>
      <c r="G123" s="681"/>
      <c r="H123" s="681"/>
      <c r="I123" s="681"/>
      <c r="J123" s="681"/>
      <c r="K123" s="1053"/>
      <c r="L123" s="681"/>
      <c r="M123" s="681"/>
      <c r="N123" s="681"/>
      <c r="O123" s="681"/>
      <c r="P123" s="1047"/>
      <c r="Q123" s="405"/>
      <c r="R123" s="405"/>
      <c r="S123" s="405"/>
      <c r="T123" s="405"/>
      <c r="U123" s="405"/>
      <c r="V123" s="405"/>
      <c r="W123" s="405"/>
      <c r="X123" s="405"/>
      <c r="Y123" s="405"/>
      <c r="Z123" s="405"/>
      <c r="AA123" s="405"/>
      <c r="AB123" s="405"/>
      <c r="AC123" s="405"/>
      <c r="AD123" s="405"/>
      <c r="AE123" s="405"/>
      <c r="AF123" s="405"/>
      <c r="AG123" s="405"/>
      <c r="AH123" s="405"/>
    </row>
    <row r="124" spans="1:34" ht="16.5">
      <c r="A124" s="405"/>
      <c r="B124" s="406"/>
      <c r="C124" s="1397" t="s">
        <v>1307</v>
      </c>
      <c r="D124" s="1394"/>
      <c r="E124" s="1394"/>
      <c r="F124" s="1400"/>
      <c r="G124" s="1400"/>
      <c r="H124" s="1400"/>
      <c r="I124" s="1400"/>
      <c r="J124" s="681"/>
      <c r="K124" s="1053"/>
      <c r="L124" s="681"/>
      <c r="M124" s="681"/>
      <c r="N124" s="681"/>
      <c r="O124" s="681"/>
      <c r="P124" s="1047"/>
      <c r="Q124" s="405"/>
      <c r="R124" s="405"/>
      <c r="S124" s="405"/>
      <c r="T124" s="405"/>
      <c r="U124" s="405"/>
      <c r="V124" s="405"/>
      <c r="W124" s="405"/>
      <c r="X124" s="405"/>
      <c r="Y124" s="405"/>
      <c r="Z124" s="405"/>
      <c r="AA124" s="405"/>
      <c r="AB124" s="405"/>
      <c r="AC124" s="405"/>
      <c r="AD124" s="405"/>
      <c r="AE124" s="405"/>
      <c r="AF124" s="405"/>
      <c r="AG124" s="405"/>
      <c r="AH124" s="405"/>
    </row>
    <row r="125" spans="1:34" ht="16.5">
      <c r="A125" s="405"/>
      <c r="B125" s="406"/>
      <c r="C125" s="2555" t="s">
        <v>554</v>
      </c>
      <c r="D125" s="2556"/>
      <c r="E125" s="2558" t="s">
        <v>555</v>
      </c>
      <c r="F125" s="2543" t="s">
        <v>524</v>
      </c>
      <c r="G125" s="1629"/>
      <c r="H125" s="1629"/>
      <c r="I125" s="1629"/>
      <c r="J125" s="1630"/>
      <c r="K125" s="1053"/>
      <c r="L125" s="2543" t="s">
        <v>525</v>
      </c>
      <c r="M125" s="1629"/>
      <c r="N125" s="1629"/>
      <c r="O125" s="1630"/>
      <c r="P125" s="1047"/>
      <c r="Q125" s="405"/>
      <c r="R125" s="405"/>
      <c r="S125" s="405"/>
      <c r="T125" s="405"/>
      <c r="U125" s="405"/>
      <c r="V125" s="405"/>
      <c r="W125" s="405"/>
      <c r="X125" s="405"/>
      <c r="Y125" s="405"/>
      <c r="Z125" s="405"/>
      <c r="AA125" s="405"/>
      <c r="AB125" s="405"/>
      <c r="AC125" s="405"/>
      <c r="AD125" s="405"/>
      <c r="AE125" s="405"/>
      <c r="AF125" s="405"/>
      <c r="AG125" s="405"/>
      <c r="AH125" s="405"/>
    </row>
    <row r="126" spans="1:34" ht="27">
      <c r="A126" s="405"/>
      <c r="B126" s="406"/>
      <c r="C126" s="2557"/>
      <c r="D126" s="2551"/>
      <c r="E126" s="2459"/>
      <c r="F126" s="2543" t="s">
        <v>134</v>
      </c>
      <c r="G126" s="1630"/>
      <c r="H126" s="684" t="s">
        <v>526</v>
      </c>
      <c r="I126" s="684" t="s">
        <v>527</v>
      </c>
      <c r="J126" s="684" t="s">
        <v>528</v>
      </c>
      <c r="K126" s="1053"/>
      <c r="L126" s="1046" t="s">
        <v>134</v>
      </c>
      <c r="M126" s="684" t="s">
        <v>526</v>
      </c>
      <c r="N126" s="684" t="s">
        <v>527</v>
      </c>
      <c r="O126" s="684" t="s">
        <v>528</v>
      </c>
      <c r="P126" s="403"/>
      <c r="Q126" s="405"/>
      <c r="R126" s="405"/>
      <c r="S126" s="405"/>
      <c r="T126" s="405"/>
      <c r="U126" s="405"/>
      <c r="V126" s="405"/>
      <c r="W126" s="405"/>
      <c r="X126" s="405"/>
      <c r="Y126" s="405"/>
      <c r="Z126" s="405"/>
      <c r="AA126" s="405"/>
      <c r="AB126" s="405"/>
      <c r="AC126" s="405"/>
      <c r="AD126" s="405"/>
      <c r="AE126" s="405"/>
      <c r="AF126" s="405"/>
      <c r="AG126" s="405"/>
      <c r="AH126" s="405"/>
    </row>
    <row r="127" spans="1:34" ht="16.5">
      <c r="A127" s="405"/>
      <c r="B127" s="406"/>
      <c r="C127" s="2568" t="s">
        <v>561</v>
      </c>
      <c r="D127" s="1964"/>
      <c r="E127" s="1965"/>
      <c r="F127" s="2569"/>
      <c r="G127" s="1965"/>
      <c r="H127" s="721"/>
      <c r="I127" s="722"/>
      <c r="J127" s="1184">
        <f>SUM(J128:J134)</f>
        <v>0</v>
      </c>
      <c r="K127" s="723"/>
      <c r="L127" s="724"/>
      <c r="M127" s="721"/>
      <c r="N127" s="722"/>
      <c r="O127" s="1184">
        <f>SUM(O128:O134)</f>
        <v>0</v>
      </c>
      <c r="P127" s="403"/>
      <c r="Q127" s="405"/>
      <c r="R127" s="405"/>
      <c r="S127" s="405"/>
      <c r="T127" s="405"/>
      <c r="U127" s="405"/>
      <c r="V127" s="405"/>
      <c r="W127" s="405"/>
      <c r="X127" s="405"/>
      <c r="Y127" s="405"/>
      <c r="Z127" s="405"/>
      <c r="AA127" s="405"/>
      <c r="AB127" s="405"/>
      <c r="AC127" s="405"/>
      <c r="AD127" s="405"/>
      <c r="AE127" s="405"/>
      <c r="AF127" s="405"/>
      <c r="AG127" s="405"/>
      <c r="AH127" s="405"/>
    </row>
    <row r="128" spans="1:34" ht="16.5">
      <c r="A128" s="405"/>
      <c r="B128" s="406"/>
      <c r="C128" s="2566" t="s">
        <v>530</v>
      </c>
      <c r="D128" s="1630"/>
      <c r="E128" s="154"/>
      <c r="F128" s="2564"/>
      <c r="G128" s="1660"/>
      <c r="H128" s="1182"/>
      <c r="I128" s="125"/>
      <c r="J128" s="1177">
        <f t="shared" ref="J128:J141" si="25">+F128*H128*I128</f>
        <v>0</v>
      </c>
      <c r="K128" s="1053"/>
      <c r="L128" s="1048"/>
      <c r="M128" s="1182"/>
      <c r="N128" s="125"/>
      <c r="O128" s="1177">
        <f t="shared" ref="O128:O141" si="26">L128*M128*N128</f>
        <v>0</v>
      </c>
      <c r="P128" s="403"/>
      <c r="Q128" s="405"/>
      <c r="R128" s="405"/>
      <c r="S128" s="405"/>
      <c r="T128" s="405"/>
      <c r="U128" s="405"/>
      <c r="V128" s="405"/>
      <c r="W128" s="405"/>
      <c r="X128" s="405"/>
      <c r="Y128" s="405"/>
      <c r="Z128" s="405"/>
      <c r="AA128" s="405"/>
      <c r="AB128" s="405"/>
      <c r="AC128" s="405"/>
      <c r="AD128" s="405"/>
      <c r="AE128" s="405"/>
      <c r="AF128" s="405"/>
      <c r="AG128" s="405"/>
      <c r="AH128" s="405"/>
    </row>
    <row r="129" spans="1:34" ht="16.5">
      <c r="A129" s="405"/>
      <c r="B129" s="406"/>
      <c r="C129" s="2565" t="s">
        <v>531</v>
      </c>
      <c r="D129" s="1965"/>
      <c r="E129" s="154"/>
      <c r="F129" s="2564"/>
      <c r="G129" s="1660"/>
      <c r="H129" s="1182"/>
      <c r="I129" s="125"/>
      <c r="J129" s="1177">
        <f t="shared" si="25"/>
        <v>0</v>
      </c>
      <c r="K129" s="1053"/>
      <c r="L129" s="1048"/>
      <c r="M129" s="1182"/>
      <c r="N129" s="125"/>
      <c r="O129" s="1177">
        <f t="shared" si="26"/>
        <v>0</v>
      </c>
      <c r="P129" s="403"/>
      <c r="Q129" s="405"/>
      <c r="R129" s="405"/>
      <c r="S129" s="405"/>
      <c r="T129" s="405"/>
      <c r="U129" s="405"/>
      <c r="V129" s="405"/>
      <c r="W129" s="405"/>
      <c r="X129" s="405"/>
      <c r="Y129" s="405"/>
      <c r="Z129" s="405"/>
      <c r="AA129" s="405"/>
      <c r="AB129" s="405"/>
      <c r="AC129" s="405"/>
      <c r="AD129" s="405"/>
      <c r="AE129" s="405"/>
      <c r="AF129" s="405"/>
      <c r="AG129" s="405"/>
      <c r="AH129" s="405"/>
    </row>
    <row r="130" spans="1:34" ht="16.5">
      <c r="A130" s="405"/>
      <c r="B130" s="406"/>
      <c r="C130" s="2566" t="s">
        <v>532</v>
      </c>
      <c r="D130" s="1630"/>
      <c r="E130" s="151"/>
      <c r="F130" s="2562"/>
      <c r="G130" s="2563"/>
      <c r="H130" s="1349"/>
      <c r="I130" s="128"/>
      <c r="J130" s="1177">
        <f t="shared" si="25"/>
        <v>0</v>
      </c>
      <c r="K130" s="1053"/>
      <c r="L130" s="1348"/>
      <c r="M130" s="1349"/>
      <c r="N130" s="128"/>
      <c r="O130" s="1177">
        <f t="shared" si="26"/>
        <v>0</v>
      </c>
      <c r="P130" s="403"/>
      <c r="Q130" s="405"/>
      <c r="R130" s="405"/>
      <c r="S130" s="405"/>
      <c r="T130" s="405"/>
      <c r="U130" s="405"/>
      <c r="V130" s="405"/>
      <c r="W130" s="405"/>
      <c r="X130" s="405"/>
      <c r="Y130" s="405"/>
      <c r="Z130" s="405"/>
      <c r="AA130" s="405"/>
      <c r="AB130" s="405"/>
      <c r="AC130" s="405"/>
      <c r="AD130" s="405"/>
      <c r="AE130" s="405"/>
      <c r="AF130" s="405"/>
      <c r="AG130" s="405"/>
      <c r="AH130" s="405"/>
    </row>
    <row r="131" spans="1:34" ht="16.5">
      <c r="A131" s="405"/>
      <c r="B131" s="406"/>
      <c r="C131" s="2566" t="s">
        <v>533</v>
      </c>
      <c r="D131" s="1630"/>
      <c r="E131" s="151"/>
      <c r="F131" s="2562"/>
      <c r="G131" s="2563"/>
      <c r="H131" s="1349"/>
      <c r="I131" s="128"/>
      <c r="J131" s="1177">
        <f t="shared" si="25"/>
        <v>0</v>
      </c>
      <c r="K131" s="1053"/>
      <c r="L131" s="1348"/>
      <c r="M131" s="1349"/>
      <c r="N131" s="128"/>
      <c r="O131" s="1177">
        <f t="shared" si="26"/>
        <v>0</v>
      </c>
      <c r="P131" s="403"/>
      <c r="Q131" s="405"/>
      <c r="R131" s="405"/>
      <c r="S131" s="405"/>
      <c r="T131" s="405"/>
      <c r="U131" s="405"/>
      <c r="V131" s="405"/>
      <c r="W131" s="405"/>
      <c r="X131" s="405"/>
      <c r="Y131" s="405"/>
      <c r="Z131" s="405"/>
      <c r="AA131" s="405"/>
      <c r="AB131" s="405"/>
      <c r="AC131" s="405"/>
      <c r="AD131" s="405"/>
      <c r="AE131" s="405"/>
      <c r="AF131" s="405"/>
      <c r="AG131" s="405"/>
      <c r="AH131" s="405"/>
    </row>
    <row r="132" spans="1:34" ht="16.5">
      <c r="A132" s="405"/>
      <c r="B132" s="406"/>
      <c r="C132" s="2566" t="s">
        <v>535</v>
      </c>
      <c r="D132" s="1630"/>
      <c r="E132" s="151"/>
      <c r="F132" s="2562"/>
      <c r="G132" s="2563"/>
      <c r="H132" s="1349"/>
      <c r="I132" s="128"/>
      <c r="J132" s="1177">
        <f t="shared" si="25"/>
        <v>0</v>
      </c>
      <c r="K132" s="1053"/>
      <c r="L132" s="1348"/>
      <c r="M132" s="1349"/>
      <c r="N132" s="128"/>
      <c r="O132" s="1177">
        <f t="shared" si="26"/>
        <v>0</v>
      </c>
      <c r="P132" s="403"/>
      <c r="Q132" s="405"/>
      <c r="R132" s="405"/>
      <c r="S132" s="405"/>
      <c r="T132" s="405"/>
      <c r="U132" s="405"/>
      <c r="V132" s="405"/>
      <c r="W132" s="405"/>
      <c r="X132" s="405"/>
      <c r="Y132" s="405"/>
      <c r="Z132" s="405"/>
      <c r="AA132" s="405"/>
      <c r="AB132" s="405"/>
      <c r="AC132" s="405"/>
      <c r="AD132" s="405"/>
      <c r="AE132" s="405"/>
      <c r="AF132" s="405"/>
      <c r="AG132" s="405"/>
      <c r="AH132" s="405"/>
    </row>
    <row r="133" spans="1:34" ht="16.5">
      <c r="A133" s="405"/>
      <c r="B133" s="406"/>
      <c r="C133" s="2566" t="s">
        <v>536</v>
      </c>
      <c r="D133" s="1630"/>
      <c r="E133" s="154"/>
      <c r="F133" s="2564"/>
      <c r="G133" s="1660"/>
      <c r="H133" s="1182"/>
      <c r="I133" s="125"/>
      <c r="J133" s="1177">
        <f t="shared" si="25"/>
        <v>0</v>
      </c>
      <c r="K133" s="1053"/>
      <c r="L133" s="1048"/>
      <c r="M133" s="1182"/>
      <c r="N133" s="125"/>
      <c r="O133" s="1177">
        <f t="shared" si="26"/>
        <v>0</v>
      </c>
      <c r="P133" s="1047"/>
      <c r="Q133" s="405"/>
      <c r="R133" s="405"/>
      <c r="S133" s="405"/>
      <c r="T133" s="405"/>
      <c r="U133" s="405"/>
      <c r="V133" s="405"/>
      <c r="W133" s="405"/>
      <c r="X133" s="405"/>
      <c r="Y133" s="405"/>
      <c r="Z133" s="405"/>
      <c r="AA133" s="405"/>
      <c r="AB133" s="405"/>
      <c r="AC133" s="405"/>
      <c r="AD133" s="405"/>
      <c r="AE133" s="405"/>
      <c r="AF133" s="405"/>
      <c r="AG133" s="405"/>
      <c r="AH133" s="405"/>
    </row>
    <row r="134" spans="1:34" ht="16.5">
      <c r="A134" s="405"/>
      <c r="B134" s="406"/>
      <c r="C134" s="2566" t="s">
        <v>1371</v>
      </c>
      <c r="D134" s="1630"/>
      <c r="E134" s="154"/>
      <c r="F134" s="2564"/>
      <c r="G134" s="1660"/>
      <c r="H134" s="1182"/>
      <c r="I134" s="125"/>
      <c r="J134" s="1177">
        <f t="shared" si="25"/>
        <v>0</v>
      </c>
      <c r="K134" s="1053"/>
      <c r="L134" s="1048"/>
      <c r="M134" s="1182"/>
      <c r="N134" s="125"/>
      <c r="O134" s="1177">
        <f t="shared" si="26"/>
        <v>0</v>
      </c>
      <c r="P134" s="1047"/>
      <c r="Q134" s="405"/>
      <c r="R134" s="405"/>
      <c r="S134" s="405"/>
      <c r="T134" s="405"/>
      <c r="U134" s="405"/>
      <c r="V134" s="405"/>
      <c r="W134" s="405"/>
      <c r="X134" s="405"/>
      <c r="Y134" s="405"/>
      <c r="Z134" s="405"/>
      <c r="AA134" s="405"/>
      <c r="AB134" s="405"/>
      <c r="AC134" s="405"/>
      <c r="AD134" s="405"/>
      <c r="AE134" s="405"/>
      <c r="AF134" s="405"/>
      <c r="AG134" s="405"/>
      <c r="AH134" s="405"/>
    </row>
    <row r="135" spans="1:34" ht="16.5">
      <c r="A135" s="405"/>
      <c r="B135" s="406"/>
      <c r="C135" s="2568" t="s">
        <v>562</v>
      </c>
      <c r="D135" s="1964"/>
      <c r="E135" s="1965"/>
      <c r="F135" s="2569"/>
      <c r="G135" s="1965"/>
      <c r="H135" s="1183"/>
      <c r="I135" s="722"/>
      <c r="J135" s="1184">
        <f>SUM(J136:J141)</f>
        <v>0</v>
      </c>
      <c r="K135" s="723"/>
      <c r="L135" s="724"/>
      <c r="M135" s="1183"/>
      <c r="N135" s="722"/>
      <c r="O135" s="1184">
        <f>SUM(O136:O141)</f>
        <v>0</v>
      </c>
      <c r="P135" s="1047"/>
      <c r="Q135" s="405"/>
      <c r="R135" s="405"/>
      <c r="S135" s="405"/>
      <c r="T135" s="405"/>
      <c r="U135" s="405"/>
      <c r="V135" s="405"/>
      <c r="W135" s="405"/>
      <c r="X135" s="405"/>
      <c r="Y135" s="405"/>
      <c r="Z135" s="405"/>
      <c r="AA135" s="405"/>
      <c r="AB135" s="405"/>
      <c r="AC135" s="405"/>
      <c r="AD135" s="405"/>
      <c r="AE135" s="405"/>
      <c r="AF135" s="405"/>
      <c r="AG135" s="405"/>
      <c r="AH135" s="405"/>
    </row>
    <row r="136" spans="1:34" ht="16.5">
      <c r="A136" s="405"/>
      <c r="B136" s="406"/>
      <c r="C136" s="2566" t="s">
        <v>530</v>
      </c>
      <c r="D136" s="1630"/>
      <c r="E136" s="154"/>
      <c r="F136" s="2564"/>
      <c r="G136" s="1660"/>
      <c r="H136" s="1182"/>
      <c r="I136" s="125"/>
      <c r="J136" s="1177">
        <f t="shared" si="25"/>
        <v>0</v>
      </c>
      <c r="K136" s="1053"/>
      <c r="L136" s="1048"/>
      <c r="M136" s="1182"/>
      <c r="N136" s="125"/>
      <c r="O136" s="1177">
        <f t="shared" si="26"/>
        <v>0</v>
      </c>
      <c r="P136" s="1047"/>
      <c r="Q136" s="405"/>
      <c r="R136" s="405"/>
      <c r="S136" s="405"/>
      <c r="T136" s="405"/>
      <c r="U136" s="405"/>
      <c r="V136" s="405"/>
      <c r="W136" s="405"/>
      <c r="X136" s="405"/>
      <c r="Y136" s="405"/>
      <c r="Z136" s="405"/>
      <c r="AA136" s="405"/>
      <c r="AB136" s="405"/>
      <c r="AC136" s="405"/>
      <c r="AD136" s="405"/>
      <c r="AE136" s="405"/>
      <c r="AF136" s="405"/>
      <c r="AG136" s="405"/>
      <c r="AH136" s="405"/>
    </row>
    <row r="137" spans="1:34" ht="16.5">
      <c r="A137" s="405"/>
      <c r="B137" s="406"/>
      <c r="C137" s="2565" t="s">
        <v>531</v>
      </c>
      <c r="D137" s="1965"/>
      <c r="E137" s="154"/>
      <c r="F137" s="2564"/>
      <c r="G137" s="1660"/>
      <c r="H137" s="1182"/>
      <c r="I137" s="125"/>
      <c r="J137" s="1177">
        <f t="shared" si="25"/>
        <v>0</v>
      </c>
      <c r="K137" s="1053"/>
      <c r="L137" s="1048"/>
      <c r="M137" s="1182"/>
      <c r="N137" s="125"/>
      <c r="O137" s="1177">
        <f t="shared" si="26"/>
        <v>0</v>
      </c>
      <c r="P137" s="1047"/>
      <c r="Q137" s="405"/>
      <c r="R137" s="405"/>
      <c r="S137" s="405"/>
      <c r="T137" s="405"/>
      <c r="U137" s="405"/>
      <c r="V137" s="405"/>
      <c r="W137" s="405"/>
      <c r="X137" s="405"/>
      <c r="Y137" s="405"/>
      <c r="Z137" s="405"/>
      <c r="AA137" s="405"/>
      <c r="AB137" s="405"/>
      <c r="AC137" s="405"/>
      <c r="AD137" s="405"/>
      <c r="AE137" s="405"/>
      <c r="AF137" s="405"/>
      <c r="AG137" s="405"/>
      <c r="AH137" s="405"/>
    </row>
    <row r="138" spans="1:34" ht="16.5">
      <c r="A138" s="405"/>
      <c r="B138" s="406"/>
      <c r="C138" s="2566" t="s">
        <v>532</v>
      </c>
      <c r="D138" s="1630"/>
      <c r="E138" s="151"/>
      <c r="F138" s="2562"/>
      <c r="G138" s="2563"/>
      <c r="H138" s="1349"/>
      <c r="I138" s="128"/>
      <c r="J138" s="1177">
        <f t="shared" si="25"/>
        <v>0</v>
      </c>
      <c r="K138" s="1053"/>
      <c r="L138" s="1348"/>
      <c r="M138" s="1349"/>
      <c r="N138" s="128"/>
      <c r="O138" s="1177">
        <f t="shared" si="26"/>
        <v>0</v>
      </c>
      <c r="P138" s="1047"/>
      <c r="Q138" s="405"/>
      <c r="R138" s="405"/>
      <c r="S138" s="405"/>
      <c r="T138" s="405"/>
      <c r="U138" s="405"/>
      <c r="V138" s="405"/>
      <c r="W138" s="405"/>
      <c r="X138" s="405"/>
      <c r="Y138" s="405"/>
      <c r="Z138" s="405"/>
      <c r="AA138" s="405"/>
      <c r="AB138" s="405"/>
      <c r="AC138" s="405"/>
      <c r="AD138" s="405"/>
      <c r="AE138" s="405"/>
      <c r="AF138" s="405"/>
      <c r="AG138" s="405"/>
      <c r="AH138" s="405"/>
    </row>
    <row r="139" spans="1:34" ht="16.5">
      <c r="A139" s="405"/>
      <c r="B139" s="406"/>
      <c r="C139" s="2566" t="s">
        <v>533</v>
      </c>
      <c r="D139" s="1630"/>
      <c r="E139" s="151"/>
      <c r="F139" s="2562"/>
      <c r="G139" s="2563"/>
      <c r="H139" s="1349"/>
      <c r="I139" s="128"/>
      <c r="J139" s="1177">
        <f t="shared" si="25"/>
        <v>0</v>
      </c>
      <c r="K139" s="1053"/>
      <c r="L139" s="1348"/>
      <c r="M139" s="1349"/>
      <c r="N139" s="128"/>
      <c r="O139" s="1177">
        <f t="shared" si="26"/>
        <v>0</v>
      </c>
      <c r="P139" s="1047"/>
      <c r="Q139" s="405"/>
      <c r="R139" s="405"/>
      <c r="S139" s="405"/>
      <c r="T139" s="405"/>
      <c r="U139" s="405"/>
      <c r="V139" s="405"/>
      <c r="W139" s="405"/>
      <c r="X139" s="405"/>
      <c r="Y139" s="405"/>
      <c r="Z139" s="405"/>
      <c r="AA139" s="405"/>
      <c r="AB139" s="405"/>
      <c r="AC139" s="405"/>
      <c r="AD139" s="405"/>
      <c r="AE139" s="405"/>
      <c r="AF139" s="405"/>
      <c r="AG139" s="405"/>
      <c r="AH139" s="405"/>
    </row>
    <row r="140" spans="1:34" ht="16.5">
      <c r="A140" s="405"/>
      <c r="B140" s="406"/>
      <c r="C140" s="2566" t="s">
        <v>535</v>
      </c>
      <c r="D140" s="1630"/>
      <c r="E140" s="151"/>
      <c r="F140" s="2562"/>
      <c r="G140" s="2563"/>
      <c r="H140" s="1349"/>
      <c r="I140" s="128"/>
      <c r="J140" s="1177">
        <f t="shared" si="25"/>
        <v>0</v>
      </c>
      <c r="K140" s="1053"/>
      <c r="L140" s="1348"/>
      <c r="M140" s="1349"/>
      <c r="N140" s="128"/>
      <c r="O140" s="1177">
        <f t="shared" si="26"/>
        <v>0</v>
      </c>
      <c r="P140" s="1047"/>
      <c r="Q140" s="405"/>
      <c r="R140" s="405"/>
      <c r="S140" s="405"/>
      <c r="T140" s="405"/>
      <c r="U140" s="405"/>
      <c r="V140" s="405"/>
      <c r="W140" s="405"/>
      <c r="X140" s="405"/>
      <c r="Y140" s="405"/>
      <c r="Z140" s="405"/>
      <c r="AA140" s="405"/>
      <c r="AB140" s="405"/>
      <c r="AC140" s="405"/>
      <c r="AD140" s="405"/>
      <c r="AE140" s="405"/>
      <c r="AF140" s="405"/>
      <c r="AG140" s="405"/>
      <c r="AH140" s="405"/>
    </row>
    <row r="141" spans="1:34" ht="16.5">
      <c r="A141" s="405"/>
      <c r="B141" s="406"/>
      <c r="C141" s="2566" t="s">
        <v>536</v>
      </c>
      <c r="D141" s="1630"/>
      <c r="E141" s="154"/>
      <c r="F141" s="2564"/>
      <c r="G141" s="1660"/>
      <c r="H141" s="1182"/>
      <c r="I141" s="125"/>
      <c r="J141" s="1177">
        <f t="shared" si="25"/>
        <v>0</v>
      </c>
      <c r="K141" s="1053"/>
      <c r="L141" s="1048"/>
      <c r="M141" s="1182"/>
      <c r="N141" s="125"/>
      <c r="O141" s="1177">
        <f t="shared" si="26"/>
        <v>0</v>
      </c>
      <c r="P141" s="1047"/>
      <c r="Q141" s="405"/>
      <c r="R141" s="405"/>
      <c r="S141" s="405"/>
      <c r="T141" s="405"/>
      <c r="U141" s="405"/>
      <c r="V141" s="405"/>
      <c r="W141" s="405"/>
      <c r="X141" s="405"/>
      <c r="Y141" s="405"/>
      <c r="Z141" s="405"/>
      <c r="AA141" s="405"/>
      <c r="AB141" s="405"/>
      <c r="AC141" s="405"/>
      <c r="AD141" s="405"/>
      <c r="AE141" s="405"/>
      <c r="AF141" s="405"/>
      <c r="AG141" s="405"/>
      <c r="AH141" s="405"/>
    </row>
    <row r="142" spans="1:34" ht="7.5" customHeight="1">
      <c r="A142" s="405"/>
      <c r="B142" s="406"/>
      <c r="C142" s="1053"/>
      <c r="D142" s="1053"/>
      <c r="E142" s="1053"/>
      <c r="F142" s="681"/>
      <c r="G142" s="681"/>
      <c r="H142" s="681"/>
      <c r="I142" s="681"/>
      <c r="J142" s="681"/>
      <c r="K142" s="1053"/>
      <c r="L142" s="681"/>
      <c r="M142" s="681"/>
      <c r="N142" s="681"/>
      <c r="O142" s="681"/>
      <c r="P142" s="1047"/>
      <c r="Q142" s="405"/>
      <c r="R142" s="405"/>
      <c r="S142" s="405"/>
      <c r="T142" s="405"/>
      <c r="U142" s="405"/>
      <c r="V142" s="405"/>
      <c r="W142" s="405"/>
      <c r="X142" s="405"/>
      <c r="Y142" s="405"/>
      <c r="Z142" s="405"/>
      <c r="AA142" s="405"/>
      <c r="AB142" s="405"/>
      <c r="AC142" s="405"/>
      <c r="AD142" s="405"/>
      <c r="AE142" s="405"/>
      <c r="AF142" s="405"/>
      <c r="AG142" s="405"/>
      <c r="AH142" s="405"/>
    </row>
    <row r="143" spans="1:34" ht="16.5">
      <c r="A143" s="405"/>
      <c r="B143" s="406"/>
      <c r="C143" s="2576" t="s">
        <v>563</v>
      </c>
      <c r="D143" s="1629"/>
      <c r="E143" s="1629"/>
      <c r="F143" s="1629"/>
      <c r="G143" s="1629"/>
      <c r="H143" s="1629"/>
      <c r="I143" s="1630"/>
      <c r="J143" s="375"/>
      <c r="K143" s="1053"/>
      <c r="L143" s="725"/>
      <c r="M143" s="726"/>
      <c r="N143" s="727"/>
      <c r="O143" s="375"/>
      <c r="P143" s="1047"/>
      <c r="Q143" s="405"/>
      <c r="R143" s="405"/>
      <c r="S143" s="405"/>
      <c r="T143" s="405"/>
      <c r="U143" s="405"/>
      <c r="V143" s="405"/>
      <c r="W143" s="405"/>
      <c r="X143" s="405"/>
      <c r="Y143" s="405"/>
      <c r="Z143" s="405"/>
      <c r="AA143" s="405"/>
      <c r="AB143" s="405"/>
      <c r="AC143" s="405"/>
      <c r="AD143" s="405"/>
      <c r="AE143" s="405"/>
      <c r="AF143" s="405"/>
      <c r="AG143" s="405"/>
      <c r="AH143" s="405"/>
    </row>
    <row r="144" spans="1:34" ht="16.5">
      <c r="A144" s="405"/>
      <c r="B144" s="406"/>
      <c r="C144" s="2576" t="s">
        <v>564</v>
      </c>
      <c r="D144" s="1629"/>
      <c r="E144" s="1629"/>
      <c r="F144" s="1629"/>
      <c r="G144" s="1629"/>
      <c r="H144" s="1629"/>
      <c r="I144" s="1630"/>
      <c r="J144" s="624">
        <f>J143*J127</f>
        <v>0</v>
      </c>
      <c r="K144" s="1053"/>
      <c r="L144" s="725"/>
      <c r="M144" s="726"/>
      <c r="N144" s="727"/>
      <c r="O144" s="624">
        <f>O143*O127</f>
        <v>0</v>
      </c>
      <c r="P144" s="1047"/>
      <c r="Q144" s="405"/>
      <c r="R144" s="405"/>
      <c r="S144" s="405"/>
      <c r="T144" s="405"/>
      <c r="U144" s="405"/>
      <c r="V144" s="405"/>
      <c r="W144" s="405"/>
      <c r="X144" s="405"/>
      <c r="Y144" s="405"/>
      <c r="Z144" s="405"/>
      <c r="AA144" s="405"/>
      <c r="AB144" s="405"/>
      <c r="AC144" s="405"/>
      <c r="AD144" s="405"/>
      <c r="AE144" s="405"/>
      <c r="AF144" s="405"/>
      <c r="AG144" s="405"/>
      <c r="AH144" s="405"/>
    </row>
    <row r="145" spans="1:34" ht="16.5">
      <c r="A145" s="405"/>
      <c r="B145" s="406"/>
      <c r="C145" s="2576" t="s">
        <v>565</v>
      </c>
      <c r="D145" s="1629"/>
      <c r="E145" s="1629"/>
      <c r="F145" s="1629"/>
      <c r="G145" s="1629"/>
      <c r="H145" s="1629"/>
      <c r="I145" s="1630"/>
      <c r="J145" s="624">
        <f>J135*J143</f>
        <v>0</v>
      </c>
      <c r="K145" s="1053"/>
      <c r="L145" s="725"/>
      <c r="M145" s="726"/>
      <c r="N145" s="727"/>
      <c r="O145" s="624">
        <f>O135*O143</f>
        <v>0</v>
      </c>
      <c r="P145" s="1047"/>
      <c r="Q145" s="405"/>
      <c r="R145" s="405"/>
      <c r="S145" s="405"/>
      <c r="T145" s="405"/>
      <c r="U145" s="405"/>
      <c r="V145" s="405"/>
      <c r="W145" s="405"/>
      <c r="X145" s="405"/>
      <c r="Y145" s="405"/>
      <c r="Z145" s="405"/>
      <c r="AA145" s="405"/>
      <c r="AB145" s="405"/>
      <c r="AC145" s="405"/>
      <c r="AD145" s="405"/>
      <c r="AE145" s="405"/>
      <c r="AF145" s="405"/>
      <c r="AG145" s="405"/>
      <c r="AH145" s="405"/>
    </row>
    <row r="146" spans="1:34" ht="16.5">
      <c r="A146" s="405"/>
      <c r="B146" s="406"/>
      <c r="C146" s="2577" t="s">
        <v>566</v>
      </c>
      <c r="D146" s="1629"/>
      <c r="E146" s="1629"/>
      <c r="F146" s="1629"/>
      <c r="G146" s="1629"/>
      <c r="H146" s="1629"/>
      <c r="I146" s="1630"/>
      <c r="J146" s="1185">
        <f>J145+J144</f>
        <v>0</v>
      </c>
      <c r="K146" s="1053"/>
      <c r="L146" s="728"/>
      <c r="M146" s="729"/>
      <c r="N146" s="730"/>
      <c r="O146" s="1185">
        <f>O145+O144</f>
        <v>0</v>
      </c>
      <c r="P146" s="1047"/>
      <c r="Q146" s="405"/>
      <c r="R146" s="405"/>
      <c r="S146" s="405"/>
      <c r="T146" s="405"/>
      <c r="U146" s="405"/>
      <c r="V146" s="405"/>
      <c r="W146" s="405"/>
      <c r="X146" s="405"/>
      <c r="Y146" s="405"/>
      <c r="Z146" s="405"/>
      <c r="AA146" s="405"/>
      <c r="AB146" s="405"/>
      <c r="AC146" s="405"/>
      <c r="AD146" s="405"/>
      <c r="AE146" s="405"/>
      <c r="AF146" s="405"/>
      <c r="AG146" s="405"/>
      <c r="AH146" s="405"/>
    </row>
    <row r="147" spans="1:34" ht="16.5">
      <c r="A147" s="405"/>
      <c r="B147" s="406"/>
      <c r="C147" s="1053"/>
      <c r="D147" s="1053"/>
      <c r="E147" s="1053"/>
      <c r="F147" s="681"/>
      <c r="G147" s="681"/>
      <c r="H147" s="681"/>
      <c r="I147" s="681"/>
      <c r="J147" s="681"/>
      <c r="K147" s="1053"/>
      <c r="L147" s="681"/>
      <c r="M147" s="681"/>
      <c r="N147" s="681"/>
      <c r="O147" s="681"/>
      <c r="P147" s="1047"/>
      <c r="Q147" s="405"/>
      <c r="R147" s="405"/>
      <c r="S147" s="405"/>
      <c r="T147" s="405"/>
      <c r="U147" s="405"/>
      <c r="V147" s="405"/>
      <c r="W147" s="405"/>
      <c r="X147" s="405"/>
      <c r="Y147" s="405"/>
      <c r="Z147" s="405"/>
      <c r="AA147" s="405"/>
      <c r="AB147" s="405"/>
      <c r="AC147" s="405"/>
      <c r="AD147" s="405"/>
      <c r="AE147" s="405"/>
      <c r="AF147" s="405"/>
      <c r="AG147" s="405"/>
      <c r="AH147" s="405"/>
    </row>
    <row r="148" spans="1:34">
      <c r="B148" s="399"/>
      <c r="C148" s="1397" t="s">
        <v>1299</v>
      </c>
      <c r="D148" s="1386"/>
      <c r="E148" s="1386"/>
      <c r="F148" s="1402"/>
      <c r="G148" s="1402"/>
      <c r="H148" s="1402"/>
      <c r="I148" s="1402"/>
      <c r="J148" s="1402"/>
      <c r="K148" s="1386"/>
      <c r="L148" s="1402"/>
      <c r="M148" s="1402"/>
      <c r="N148" s="1402"/>
      <c r="O148" s="1039"/>
      <c r="P148" s="403"/>
    </row>
    <row r="149" spans="1:34" ht="16.5">
      <c r="A149" s="405"/>
      <c r="B149" s="406"/>
      <c r="C149" s="2558" t="s">
        <v>44</v>
      </c>
      <c r="D149" s="2464" t="s">
        <v>524</v>
      </c>
      <c r="E149" s="1629"/>
      <c r="F149" s="1629"/>
      <c r="G149" s="1629"/>
      <c r="H149" s="1629"/>
      <c r="I149" s="2578" t="s">
        <v>525</v>
      </c>
      <c r="J149" s="2198"/>
      <c r="K149" s="2198"/>
      <c r="L149" s="2198"/>
      <c r="M149" s="2198"/>
      <c r="N149" s="2199"/>
      <c r="O149" s="1039"/>
      <c r="P149" s="1047"/>
      <c r="Q149" s="405"/>
      <c r="R149" s="405"/>
      <c r="S149" s="405"/>
      <c r="T149" s="405"/>
      <c r="U149" s="405"/>
      <c r="V149" s="405"/>
      <c r="W149" s="405"/>
      <c r="X149" s="405"/>
      <c r="Y149" s="405"/>
      <c r="Z149" s="405"/>
      <c r="AA149" s="405"/>
      <c r="AB149" s="405"/>
      <c r="AC149" s="405"/>
      <c r="AD149" s="405"/>
      <c r="AE149" s="405"/>
      <c r="AF149" s="405"/>
      <c r="AG149" s="405"/>
      <c r="AH149" s="405"/>
    </row>
    <row r="150" spans="1:34" ht="48" customHeight="1">
      <c r="A150" s="405"/>
      <c r="B150" s="406"/>
      <c r="C150" s="2458"/>
      <c r="D150" s="2572" t="s">
        <v>1214</v>
      </c>
      <c r="E150" s="2573"/>
      <c r="F150" s="2573"/>
      <c r="G150" s="1045" t="s">
        <v>1300</v>
      </c>
      <c r="H150" s="2555" t="s">
        <v>1215</v>
      </c>
      <c r="I150" s="2574" t="s">
        <v>1214</v>
      </c>
      <c r="J150" s="2327"/>
      <c r="K150" s="2198"/>
      <c r="L150" s="2199"/>
      <c r="M150" s="731" t="s">
        <v>567</v>
      </c>
      <c r="N150" s="2575" t="s">
        <v>550</v>
      </c>
      <c r="O150" s="1039"/>
      <c r="P150" s="1047"/>
      <c r="Q150" s="405"/>
      <c r="Y150" s="405"/>
      <c r="Z150" s="405"/>
      <c r="AA150" s="405"/>
      <c r="AB150" s="405"/>
      <c r="AC150" s="405"/>
      <c r="AD150" s="405"/>
      <c r="AE150" s="405"/>
      <c r="AF150" s="405"/>
      <c r="AG150" s="405"/>
      <c r="AH150" s="405"/>
    </row>
    <row r="151" spans="1:34" ht="36" customHeight="1">
      <c r="A151" s="405"/>
      <c r="B151" s="406"/>
      <c r="C151" s="2459"/>
      <c r="D151" s="1049" t="s">
        <v>568</v>
      </c>
      <c r="E151" s="696" t="s">
        <v>569</v>
      </c>
      <c r="F151" s="732" t="s">
        <v>266</v>
      </c>
      <c r="G151" s="1046" t="s">
        <v>569</v>
      </c>
      <c r="H151" s="2557"/>
      <c r="I151" s="733" t="s">
        <v>568</v>
      </c>
      <c r="J151" s="734" t="s">
        <v>569</v>
      </c>
      <c r="K151" s="396"/>
      <c r="L151" s="735" t="s">
        <v>266</v>
      </c>
      <c r="M151" s="1046" t="s">
        <v>569</v>
      </c>
      <c r="N151" s="2459"/>
      <c r="O151" s="396"/>
      <c r="P151" s="1047"/>
      <c r="Q151" s="405"/>
      <c r="Y151" s="405"/>
      <c r="Z151" s="405"/>
      <c r="AA151" s="405"/>
      <c r="AB151" s="405"/>
      <c r="AC151" s="405"/>
      <c r="AD151" s="405"/>
      <c r="AE151" s="405"/>
      <c r="AF151" s="405"/>
      <c r="AG151" s="405"/>
      <c r="AH151" s="405"/>
    </row>
    <row r="152" spans="1:34" ht="16.5">
      <c r="A152" s="405"/>
      <c r="B152" s="406"/>
      <c r="C152" s="703">
        <v>1</v>
      </c>
      <c r="D152" s="1268">
        <f>J99</f>
        <v>0</v>
      </c>
      <c r="E152" s="1269">
        <f>+$J$107</f>
        <v>0</v>
      </c>
      <c r="F152" s="1268">
        <f>IFERROR(E152+D152,"")</f>
        <v>0</v>
      </c>
      <c r="G152" s="1270">
        <f>+$J$146</f>
        <v>0</v>
      </c>
      <c r="H152" s="736">
        <f>IFERROR(F152+G152,"")</f>
        <v>0</v>
      </c>
      <c r="I152" s="1271">
        <f>O99</f>
        <v>0</v>
      </c>
      <c r="J152" s="1272">
        <f>+$O$107</f>
        <v>0</v>
      </c>
      <c r="K152" s="396"/>
      <c r="L152" s="1268">
        <f>IFERROR(I152+J152,"")</f>
        <v>0</v>
      </c>
      <c r="M152" s="1270">
        <f>+$O$146</f>
        <v>0</v>
      </c>
      <c r="N152" s="736">
        <f>IFERROR(+L152+M152,"")</f>
        <v>0</v>
      </c>
      <c r="O152" s="396"/>
      <c r="P152" s="1047"/>
      <c r="Q152" s="405"/>
      <c r="Y152" s="405"/>
      <c r="Z152" s="405"/>
      <c r="AA152" s="405"/>
      <c r="AB152" s="405"/>
      <c r="AC152" s="405"/>
      <c r="AD152" s="405"/>
      <c r="AE152" s="405"/>
      <c r="AF152" s="405"/>
      <c r="AG152" s="405"/>
      <c r="AH152" s="405"/>
    </row>
    <row r="153" spans="1:34" ht="16.5">
      <c r="A153" s="405"/>
      <c r="B153" s="406"/>
      <c r="C153" s="703">
        <v>2</v>
      </c>
      <c r="D153" s="1273">
        <f t="shared" ref="D153:D171" si="27">D152</f>
        <v>0</v>
      </c>
      <c r="E153" s="1269">
        <f t="shared" ref="E153:E171" si="28">+$J$107</f>
        <v>0</v>
      </c>
      <c r="F153" s="1268">
        <f t="shared" ref="F153:F171" si="29">IFERROR(E153+D153,"")</f>
        <v>0</v>
      </c>
      <c r="G153" s="1270">
        <f t="shared" ref="G153:G171" si="30">+$J$146</f>
        <v>0</v>
      </c>
      <c r="H153" s="736">
        <f t="shared" ref="H153:H171" si="31">IFERROR(F153+G153,"")</f>
        <v>0</v>
      </c>
      <c r="I153" s="1274">
        <f t="shared" ref="I153:I171" si="32">I152</f>
        <v>0</v>
      </c>
      <c r="J153" s="1272">
        <f t="shared" ref="J153:J171" si="33">+$O$107</f>
        <v>0</v>
      </c>
      <c r="K153" s="396"/>
      <c r="L153" s="1268">
        <f t="shared" ref="L153" si="34">IFERROR(I153+J153,"")</f>
        <v>0</v>
      </c>
      <c r="M153" s="1270">
        <f t="shared" ref="M153:M171" si="35">+$O$146</f>
        <v>0</v>
      </c>
      <c r="N153" s="736">
        <f t="shared" ref="N153" si="36">IFERROR(+L153+M153,"")</f>
        <v>0</v>
      </c>
      <c r="O153" s="396"/>
      <c r="P153" s="1047"/>
      <c r="Q153" s="405"/>
      <c r="Y153" s="405"/>
      <c r="Z153" s="405"/>
      <c r="AA153" s="405"/>
      <c r="AB153" s="405"/>
      <c r="AC153" s="405"/>
      <c r="AD153" s="405"/>
      <c r="AE153" s="405"/>
      <c r="AF153" s="405"/>
      <c r="AG153" s="405"/>
      <c r="AH153" s="405"/>
    </row>
    <row r="154" spans="1:34" ht="16.5">
      <c r="A154" s="405"/>
      <c r="B154" s="406"/>
      <c r="C154" s="703">
        <v>3</v>
      </c>
      <c r="D154" s="1273">
        <f t="shared" si="27"/>
        <v>0</v>
      </c>
      <c r="E154" s="1269">
        <f t="shared" si="28"/>
        <v>0</v>
      </c>
      <c r="F154" s="1268">
        <f t="shared" si="29"/>
        <v>0</v>
      </c>
      <c r="G154" s="1270">
        <f t="shared" si="30"/>
        <v>0</v>
      </c>
      <c r="H154" s="736">
        <f t="shared" si="31"/>
        <v>0</v>
      </c>
      <c r="I154" s="1274">
        <f t="shared" si="32"/>
        <v>0</v>
      </c>
      <c r="J154" s="1272">
        <f t="shared" si="33"/>
        <v>0</v>
      </c>
      <c r="K154" s="396"/>
      <c r="L154" s="1268">
        <f t="shared" ref="L154:L171" si="37">IFERROR(I154+J154,"")</f>
        <v>0</v>
      </c>
      <c r="M154" s="1270">
        <f t="shared" si="35"/>
        <v>0</v>
      </c>
      <c r="N154" s="736">
        <f t="shared" ref="N154:N171" si="38">IFERROR(+L154+M154,"")</f>
        <v>0</v>
      </c>
      <c r="O154" s="396"/>
      <c r="P154" s="1047"/>
      <c r="Q154" s="405"/>
      <c r="Y154" s="405"/>
      <c r="Z154" s="405"/>
      <c r="AA154" s="405"/>
      <c r="AB154" s="405"/>
      <c r="AC154" s="405"/>
      <c r="AD154" s="405"/>
      <c r="AE154" s="405"/>
      <c r="AF154" s="405"/>
      <c r="AG154" s="405"/>
      <c r="AH154" s="405"/>
    </row>
    <row r="155" spans="1:34" ht="16.5">
      <c r="A155" s="405"/>
      <c r="B155" s="406"/>
      <c r="C155" s="703">
        <v>4</v>
      </c>
      <c r="D155" s="1273">
        <f t="shared" si="27"/>
        <v>0</v>
      </c>
      <c r="E155" s="1269">
        <f t="shared" si="28"/>
        <v>0</v>
      </c>
      <c r="F155" s="1268">
        <f t="shared" si="29"/>
        <v>0</v>
      </c>
      <c r="G155" s="1270">
        <f t="shared" si="30"/>
        <v>0</v>
      </c>
      <c r="H155" s="736">
        <f t="shared" si="31"/>
        <v>0</v>
      </c>
      <c r="I155" s="1274">
        <f t="shared" si="32"/>
        <v>0</v>
      </c>
      <c r="J155" s="1272">
        <f t="shared" si="33"/>
        <v>0</v>
      </c>
      <c r="K155" s="396"/>
      <c r="L155" s="1268">
        <f t="shared" si="37"/>
        <v>0</v>
      </c>
      <c r="M155" s="1270">
        <f t="shared" si="35"/>
        <v>0</v>
      </c>
      <c r="N155" s="736">
        <f t="shared" si="38"/>
        <v>0</v>
      </c>
      <c r="O155" s="396"/>
      <c r="P155" s="1047"/>
      <c r="Q155" s="405"/>
      <c r="Y155" s="405"/>
      <c r="Z155" s="405"/>
      <c r="AA155" s="405"/>
      <c r="AB155" s="405"/>
      <c r="AC155" s="405"/>
      <c r="AD155" s="405"/>
      <c r="AE155" s="405"/>
      <c r="AF155" s="405"/>
      <c r="AG155" s="405"/>
      <c r="AH155" s="405"/>
    </row>
    <row r="156" spans="1:34" ht="16.5">
      <c r="A156" s="405"/>
      <c r="B156" s="406"/>
      <c r="C156" s="703">
        <v>5</v>
      </c>
      <c r="D156" s="1273">
        <f t="shared" si="27"/>
        <v>0</v>
      </c>
      <c r="E156" s="1269">
        <f t="shared" si="28"/>
        <v>0</v>
      </c>
      <c r="F156" s="1268">
        <f t="shared" si="29"/>
        <v>0</v>
      </c>
      <c r="G156" s="1270">
        <f t="shared" si="30"/>
        <v>0</v>
      </c>
      <c r="H156" s="736">
        <f t="shared" si="31"/>
        <v>0</v>
      </c>
      <c r="I156" s="1274">
        <f t="shared" si="32"/>
        <v>0</v>
      </c>
      <c r="J156" s="1272">
        <f t="shared" si="33"/>
        <v>0</v>
      </c>
      <c r="K156" s="396"/>
      <c r="L156" s="1268">
        <f t="shared" si="37"/>
        <v>0</v>
      </c>
      <c r="M156" s="1270">
        <f t="shared" si="35"/>
        <v>0</v>
      </c>
      <c r="N156" s="736">
        <f t="shared" si="38"/>
        <v>0</v>
      </c>
      <c r="O156" s="396"/>
      <c r="P156" s="1047"/>
      <c r="Q156" s="405"/>
      <c r="Y156" s="405"/>
      <c r="Z156" s="405"/>
      <c r="AA156" s="405"/>
      <c r="AB156" s="405"/>
      <c r="AC156" s="405"/>
      <c r="AD156" s="405"/>
      <c r="AE156" s="405"/>
      <c r="AF156" s="405"/>
      <c r="AG156" s="405"/>
      <c r="AH156" s="405"/>
    </row>
    <row r="157" spans="1:34" ht="16.5">
      <c r="A157" s="405"/>
      <c r="B157" s="406"/>
      <c r="C157" s="703">
        <v>6</v>
      </c>
      <c r="D157" s="1273">
        <f t="shared" si="27"/>
        <v>0</v>
      </c>
      <c r="E157" s="1269">
        <f t="shared" si="28"/>
        <v>0</v>
      </c>
      <c r="F157" s="1268">
        <f t="shared" si="29"/>
        <v>0</v>
      </c>
      <c r="G157" s="1270">
        <f t="shared" si="30"/>
        <v>0</v>
      </c>
      <c r="H157" s="736">
        <f t="shared" si="31"/>
        <v>0</v>
      </c>
      <c r="I157" s="1274">
        <f t="shared" si="32"/>
        <v>0</v>
      </c>
      <c r="J157" s="1272">
        <f t="shared" si="33"/>
        <v>0</v>
      </c>
      <c r="K157" s="396"/>
      <c r="L157" s="1268">
        <f t="shared" si="37"/>
        <v>0</v>
      </c>
      <c r="M157" s="1270">
        <f t="shared" si="35"/>
        <v>0</v>
      </c>
      <c r="N157" s="736">
        <f t="shared" si="38"/>
        <v>0</v>
      </c>
      <c r="O157" s="396"/>
      <c r="P157" s="1047"/>
      <c r="Q157" s="405"/>
      <c r="Y157" s="405"/>
      <c r="Z157" s="405"/>
      <c r="AA157" s="405"/>
      <c r="AB157" s="405"/>
      <c r="AC157" s="405"/>
      <c r="AD157" s="405"/>
      <c r="AE157" s="405"/>
      <c r="AF157" s="405"/>
      <c r="AG157" s="405"/>
      <c r="AH157" s="405"/>
    </row>
    <row r="158" spans="1:34" ht="16.5">
      <c r="A158" s="405"/>
      <c r="B158" s="406"/>
      <c r="C158" s="703">
        <v>7</v>
      </c>
      <c r="D158" s="1273">
        <f t="shared" si="27"/>
        <v>0</v>
      </c>
      <c r="E158" s="1269">
        <f t="shared" si="28"/>
        <v>0</v>
      </c>
      <c r="F158" s="1268">
        <f t="shared" si="29"/>
        <v>0</v>
      </c>
      <c r="G158" s="1270">
        <f t="shared" si="30"/>
        <v>0</v>
      </c>
      <c r="H158" s="736">
        <f t="shared" si="31"/>
        <v>0</v>
      </c>
      <c r="I158" s="1274">
        <f t="shared" si="32"/>
        <v>0</v>
      </c>
      <c r="J158" s="1272">
        <f t="shared" si="33"/>
        <v>0</v>
      </c>
      <c r="K158" s="396"/>
      <c r="L158" s="1268">
        <f t="shared" si="37"/>
        <v>0</v>
      </c>
      <c r="M158" s="1270">
        <f t="shared" si="35"/>
        <v>0</v>
      </c>
      <c r="N158" s="736">
        <f t="shared" si="38"/>
        <v>0</v>
      </c>
      <c r="O158" s="396"/>
      <c r="P158" s="1047"/>
      <c r="Q158" s="405"/>
      <c r="Y158" s="405"/>
      <c r="Z158" s="405"/>
      <c r="AA158" s="405"/>
      <c r="AB158" s="405"/>
      <c r="AC158" s="405"/>
      <c r="AD158" s="405"/>
      <c r="AE158" s="405"/>
      <c r="AF158" s="405"/>
      <c r="AG158" s="405"/>
      <c r="AH158" s="405"/>
    </row>
    <row r="159" spans="1:34" ht="16.5">
      <c r="A159" s="405"/>
      <c r="B159" s="406"/>
      <c r="C159" s="703">
        <v>8</v>
      </c>
      <c r="D159" s="1273">
        <f t="shared" si="27"/>
        <v>0</v>
      </c>
      <c r="E159" s="1269">
        <f t="shared" si="28"/>
        <v>0</v>
      </c>
      <c r="F159" s="1268">
        <f t="shared" si="29"/>
        <v>0</v>
      </c>
      <c r="G159" s="1270">
        <f t="shared" si="30"/>
        <v>0</v>
      </c>
      <c r="H159" s="736">
        <f t="shared" si="31"/>
        <v>0</v>
      </c>
      <c r="I159" s="1274">
        <f t="shared" si="32"/>
        <v>0</v>
      </c>
      <c r="J159" s="1272">
        <f t="shared" si="33"/>
        <v>0</v>
      </c>
      <c r="K159" s="396"/>
      <c r="L159" s="1268">
        <f t="shared" si="37"/>
        <v>0</v>
      </c>
      <c r="M159" s="1270">
        <f t="shared" si="35"/>
        <v>0</v>
      </c>
      <c r="N159" s="736">
        <f t="shared" si="38"/>
        <v>0</v>
      </c>
      <c r="O159" s="396"/>
      <c r="P159" s="1047"/>
      <c r="Q159" s="405"/>
      <c r="Y159" s="405"/>
      <c r="Z159" s="405"/>
      <c r="AA159" s="405"/>
      <c r="AB159" s="405"/>
      <c r="AC159" s="405"/>
      <c r="AD159" s="405"/>
      <c r="AE159" s="405"/>
      <c r="AF159" s="405"/>
      <c r="AG159" s="405"/>
      <c r="AH159" s="405"/>
    </row>
    <row r="160" spans="1:34" ht="16.5">
      <c r="A160" s="405"/>
      <c r="B160" s="406"/>
      <c r="C160" s="703">
        <v>9</v>
      </c>
      <c r="D160" s="1273">
        <f t="shared" si="27"/>
        <v>0</v>
      </c>
      <c r="E160" s="1269">
        <f t="shared" si="28"/>
        <v>0</v>
      </c>
      <c r="F160" s="1268">
        <f t="shared" si="29"/>
        <v>0</v>
      </c>
      <c r="G160" s="1270">
        <f t="shared" si="30"/>
        <v>0</v>
      </c>
      <c r="H160" s="736">
        <f t="shared" si="31"/>
        <v>0</v>
      </c>
      <c r="I160" s="1274">
        <f t="shared" si="32"/>
        <v>0</v>
      </c>
      <c r="J160" s="1272">
        <f t="shared" si="33"/>
        <v>0</v>
      </c>
      <c r="K160" s="396"/>
      <c r="L160" s="1268">
        <f t="shared" si="37"/>
        <v>0</v>
      </c>
      <c r="M160" s="1270">
        <f t="shared" si="35"/>
        <v>0</v>
      </c>
      <c r="N160" s="736">
        <f t="shared" si="38"/>
        <v>0</v>
      </c>
      <c r="O160" s="396"/>
      <c r="P160" s="1047"/>
      <c r="Q160" s="405"/>
      <c r="Y160" s="405"/>
      <c r="Z160" s="405"/>
      <c r="AA160" s="405"/>
      <c r="AB160" s="405"/>
      <c r="AC160" s="405"/>
      <c r="AD160" s="405"/>
      <c r="AE160" s="405"/>
      <c r="AF160" s="405"/>
      <c r="AG160" s="405"/>
      <c r="AH160" s="405"/>
    </row>
    <row r="161" spans="1:34" ht="16.5">
      <c r="A161" s="405"/>
      <c r="B161" s="406"/>
      <c r="C161" s="703">
        <v>10</v>
      </c>
      <c r="D161" s="1273">
        <f t="shared" si="27"/>
        <v>0</v>
      </c>
      <c r="E161" s="1269">
        <f t="shared" si="28"/>
        <v>0</v>
      </c>
      <c r="F161" s="1268">
        <f t="shared" si="29"/>
        <v>0</v>
      </c>
      <c r="G161" s="1270">
        <f t="shared" si="30"/>
        <v>0</v>
      </c>
      <c r="H161" s="736">
        <f t="shared" si="31"/>
        <v>0</v>
      </c>
      <c r="I161" s="1274">
        <f t="shared" si="32"/>
        <v>0</v>
      </c>
      <c r="J161" s="1272">
        <f t="shared" si="33"/>
        <v>0</v>
      </c>
      <c r="K161" s="396"/>
      <c r="L161" s="1268">
        <f t="shared" si="37"/>
        <v>0</v>
      </c>
      <c r="M161" s="1270">
        <f t="shared" si="35"/>
        <v>0</v>
      </c>
      <c r="N161" s="736">
        <f t="shared" si="38"/>
        <v>0</v>
      </c>
      <c r="O161" s="396"/>
      <c r="P161" s="1047"/>
      <c r="Q161" s="405"/>
      <c r="Y161" s="405"/>
      <c r="Z161" s="405"/>
      <c r="AA161" s="405"/>
      <c r="AB161" s="405"/>
      <c r="AC161" s="405"/>
      <c r="AD161" s="405"/>
      <c r="AE161" s="405"/>
      <c r="AF161" s="405"/>
      <c r="AG161" s="405"/>
      <c r="AH161" s="405"/>
    </row>
    <row r="162" spans="1:34" ht="16.5">
      <c r="A162" s="405"/>
      <c r="B162" s="406"/>
      <c r="C162" s="703">
        <v>11</v>
      </c>
      <c r="D162" s="1273">
        <f t="shared" si="27"/>
        <v>0</v>
      </c>
      <c r="E162" s="1269">
        <f t="shared" si="28"/>
        <v>0</v>
      </c>
      <c r="F162" s="1268">
        <f t="shared" si="29"/>
        <v>0</v>
      </c>
      <c r="G162" s="1270">
        <f t="shared" si="30"/>
        <v>0</v>
      </c>
      <c r="H162" s="736">
        <f t="shared" si="31"/>
        <v>0</v>
      </c>
      <c r="I162" s="1274">
        <f t="shared" si="32"/>
        <v>0</v>
      </c>
      <c r="J162" s="1272">
        <f t="shared" si="33"/>
        <v>0</v>
      </c>
      <c r="K162" s="396"/>
      <c r="L162" s="1268">
        <f t="shared" si="37"/>
        <v>0</v>
      </c>
      <c r="M162" s="1270">
        <f t="shared" si="35"/>
        <v>0</v>
      </c>
      <c r="N162" s="736">
        <f t="shared" si="38"/>
        <v>0</v>
      </c>
      <c r="O162" s="396"/>
      <c r="P162" s="1047"/>
      <c r="Q162" s="405"/>
      <c r="Y162" s="405"/>
      <c r="Z162" s="405"/>
      <c r="AA162" s="405"/>
      <c r="AB162" s="405"/>
      <c r="AC162" s="405"/>
      <c r="AD162" s="405"/>
      <c r="AE162" s="405"/>
      <c r="AF162" s="405"/>
      <c r="AG162" s="405"/>
      <c r="AH162" s="405"/>
    </row>
    <row r="163" spans="1:34" ht="16.5">
      <c r="A163" s="405"/>
      <c r="B163" s="406"/>
      <c r="C163" s="703">
        <v>12</v>
      </c>
      <c r="D163" s="1273">
        <f t="shared" si="27"/>
        <v>0</v>
      </c>
      <c r="E163" s="1269">
        <f t="shared" si="28"/>
        <v>0</v>
      </c>
      <c r="F163" s="1268">
        <f t="shared" si="29"/>
        <v>0</v>
      </c>
      <c r="G163" s="1270">
        <f t="shared" si="30"/>
        <v>0</v>
      </c>
      <c r="H163" s="736">
        <f t="shared" si="31"/>
        <v>0</v>
      </c>
      <c r="I163" s="1274">
        <f t="shared" si="32"/>
        <v>0</v>
      </c>
      <c r="J163" s="1272">
        <f t="shared" si="33"/>
        <v>0</v>
      </c>
      <c r="K163" s="396"/>
      <c r="L163" s="1268">
        <f t="shared" si="37"/>
        <v>0</v>
      </c>
      <c r="M163" s="1270">
        <f t="shared" si="35"/>
        <v>0</v>
      </c>
      <c r="N163" s="736">
        <f t="shared" si="38"/>
        <v>0</v>
      </c>
      <c r="O163" s="396"/>
      <c r="P163" s="1047"/>
      <c r="Q163" s="405"/>
      <c r="Y163" s="405"/>
      <c r="Z163" s="405"/>
      <c r="AA163" s="405"/>
      <c r="AB163" s="405"/>
      <c r="AC163" s="405"/>
      <c r="AD163" s="405"/>
      <c r="AE163" s="405"/>
      <c r="AF163" s="405"/>
      <c r="AG163" s="405"/>
      <c r="AH163" s="405"/>
    </row>
    <row r="164" spans="1:34" ht="16.5">
      <c r="A164" s="405"/>
      <c r="B164" s="406"/>
      <c r="C164" s="703">
        <v>13</v>
      </c>
      <c r="D164" s="1273">
        <f t="shared" si="27"/>
        <v>0</v>
      </c>
      <c r="E164" s="1269">
        <f t="shared" si="28"/>
        <v>0</v>
      </c>
      <c r="F164" s="1268">
        <f t="shared" si="29"/>
        <v>0</v>
      </c>
      <c r="G164" s="1270">
        <f t="shared" si="30"/>
        <v>0</v>
      </c>
      <c r="H164" s="736">
        <f t="shared" si="31"/>
        <v>0</v>
      </c>
      <c r="I164" s="1274">
        <f t="shared" si="32"/>
        <v>0</v>
      </c>
      <c r="J164" s="1272">
        <f t="shared" si="33"/>
        <v>0</v>
      </c>
      <c r="K164" s="396"/>
      <c r="L164" s="1268">
        <f t="shared" si="37"/>
        <v>0</v>
      </c>
      <c r="M164" s="1270">
        <f t="shared" si="35"/>
        <v>0</v>
      </c>
      <c r="N164" s="736">
        <f t="shared" si="38"/>
        <v>0</v>
      </c>
      <c r="O164" s="396"/>
      <c r="P164" s="1047"/>
      <c r="Q164" s="405"/>
      <c r="Y164" s="405"/>
      <c r="Z164" s="405"/>
      <c r="AA164" s="405"/>
      <c r="AB164" s="405"/>
      <c r="AC164" s="405"/>
      <c r="AD164" s="405"/>
      <c r="AE164" s="405"/>
      <c r="AF164" s="405"/>
      <c r="AG164" s="405"/>
      <c r="AH164" s="405"/>
    </row>
    <row r="165" spans="1:34" ht="16.5">
      <c r="A165" s="405"/>
      <c r="B165" s="406"/>
      <c r="C165" s="703">
        <v>14</v>
      </c>
      <c r="D165" s="1273">
        <f t="shared" si="27"/>
        <v>0</v>
      </c>
      <c r="E165" s="1269">
        <f t="shared" si="28"/>
        <v>0</v>
      </c>
      <c r="F165" s="1268">
        <f t="shared" si="29"/>
        <v>0</v>
      </c>
      <c r="G165" s="1270">
        <f t="shared" si="30"/>
        <v>0</v>
      </c>
      <c r="H165" s="736">
        <f t="shared" si="31"/>
        <v>0</v>
      </c>
      <c r="I165" s="1274">
        <f t="shared" si="32"/>
        <v>0</v>
      </c>
      <c r="J165" s="1272">
        <f t="shared" si="33"/>
        <v>0</v>
      </c>
      <c r="K165" s="396"/>
      <c r="L165" s="1268">
        <f t="shared" si="37"/>
        <v>0</v>
      </c>
      <c r="M165" s="1270">
        <f t="shared" si="35"/>
        <v>0</v>
      </c>
      <c r="N165" s="736">
        <f t="shared" si="38"/>
        <v>0</v>
      </c>
      <c r="O165" s="396"/>
      <c r="P165" s="1047"/>
      <c r="Q165" s="405"/>
      <c r="Y165" s="405"/>
      <c r="Z165" s="405"/>
      <c r="AA165" s="405"/>
      <c r="AB165" s="405"/>
      <c r="AC165" s="405"/>
      <c r="AD165" s="405"/>
      <c r="AE165" s="405"/>
      <c r="AF165" s="405"/>
      <c r="AG165" s="405"/>
      <c r="AH165" s="405"/>
    </row>
    <row r="166" spans="1:34" ht="16.5">
      <c r="A166" s="405"/>
      <c r="B166" s="406"/>
      <c r="C166" s="703">
        <v>15</v>
      </c>
      <c r="D166" s="1273">
        <f t="shared" si="27"/>
        <v>0</v>
      </c>
      <c r="E166" s="1269">
        <f t="shared" si="28"/>
        <v>0</v>
      </c>
      <c r="F166" s="1268">
        <f t="shared" si="29"/>
        <v>0</v>
      </c>
      <c r="G166" s="1270">
        <f t="shared" si="30"/>
        <v>0</v>
      </c>
      <c r="H166" s="736">
        <f t="shared" si="31"/>
        <v>0</v>
      </c>
      <c r="I166" s="1274">
        <f t="shared" si="32"/>
        <v>0</v>
      </c>
      <c r="J166" s="1272">
        <f t="shared" si="33"/>
        <v>0</v>
      </c>
      <c r="K166" s="396"/>
      <c r="L166" s="1268">
        <f t="shared" si="37"/>
        <v>0</v>
      </c>
      <c r="M166" s="1270">
        <f t="shared" si="35"/>
        <v>0</v>
      </c>
      <c r="N166" s="736">
        <f t="shared" si="38"/>
        <v>0</v>
      </c>
      <c r="O166" s="396"/>
      <c r="P166" s="1047"/>
      <c r="Q166" s="405"/>
      <c r="Y166" s="405"/>
      <c r="Z166" s="405"/>
      <c r="AA166" s="405"/>
      <c r="AB166" s="405"/>
      <c r="AC166" s="405"/>
      <c r="AD166" s="405"/>
      <c r="AE166" s="405"/>
      <c r="AF166" s="405"/>
      <c r="AG166" s="405"/>
      <c r="AH166" s="405"/>
    </row>
    <row r="167" spans="1:34" ht="16.5">
      <c r="A167" s="405"/>
      <c r="B167" s="406"/>
      <c r="C167" s="703">
        <v>16</v>
      </c>
      <c r="D167" s="1273">
        <f t="shared" si="27"/>
        <v>0</v>
      </c>
      <c r="E167" s="1269">
        <f t="shared" si="28"/>
        <v>0</v>
      </c>
      <c r="F167" s="1268">
        <f t="shared" si="29"/>
        <v>0</v>
      </c>
      <c r="G167" s="1270">
        <f t="shared" si="30"/>
        <v>0</v>
      </c>
      <c r="H167" s="736">
        <f t="shared" si="31"/>
        <v>0</v>
      </c>
      <c r="I167" s="1274">
        <f t="shared" si="32"/>
        <v>0</v>
      </c>
      <c r="J167" s="1272">
        <f t="shared" si="33"/>
        <v>0</v>
      </c>
      <c r="K167" s="396"/>
      <c r="L167" s="1268">
        <f t="shared" si="37"/>
        <v>0</v>
      </c>
      <c r="M167" s="1270">
        <f t="shared" si="35"/>
        <v>0</v>
      </c>
      <c r="N167" s="736">
        <f t="shared" si="38"/>
        <v>0</v>
      </c>
      <c r="O167" s="396"/>
      <c r="P167" s="1047"/>
      <c r="Q167" s="405"/>
      <c r="Y167" s="405"/>
      <c r="Z167" s="405"/>
      <c r="AA167" s="405"/>
      <c r="AB167" s="405"/>
      <c r="AC167" s="405"/>
      <c r="AD167" s="405"/>
      <c r="AE167" s="405"/>
      <c r="AF167" s="405"/>
      <c r="AG167" s="405"/>
      <c r="AH167" s="405"/>
    </row>
    <row r="168" spans="1:34" ht="16.5">
      <c r="A168" s="405"/>
      <c r="B168" s="406"/>
      <c r="C168" s="703">
        <v>17</v>
      </c>
      <c r="D168" s="1273">
        <f t="shared" si="27"/>
        <v>0</v>
      </c>
      <c r="E168" s="1269">
        <f t="shared" si="28"/>
        <v>0</v>
      </c>
      <c r="F168" s="1268">
        <f t="shared" si="29"/>
        <v>0</v>
      </c>
      <c r="G168" s="1270">
        <f t="shared" si="30"/>
        <v>0</v>
      </c>
      <c r="H168" s="736">
        <f t="shared" si="31"/>
        <v>0</v>
      </c>
      <c r="I168" s="1274">
        <f t="shared" si="32"/>
        <v>0</v>
      </c>
      <c r="J168" s="1272">
        <f t="shared" si="33"/>
        <v>0</v>
      </c>
      <c r="K168" s="396"/>
      <c r="L168" s="1268">
        <f t="shared" si="37"/>
        <v>0</v>
      </c>
      <c r="M168" s="1270">
        <f t="shared" si="35"/>
        <v>0</v>
      </c>
      <c r="N168" s="736">
        <f t="shared" si="38"/>
        <v>0</v>
      </c>
      <c r="O168" s="396"/>
      <c r="P168" s="1047"/>
      <c r="Q168" s="405"/>
      <c r="Y168" s="405"/>
      <c r="Z168" s="405"/>
      <c r="AA168" s="405"/>
      <c r="AB168" s="405"/>
      <c r="AC168" s="405"/>
      <c r="AD168" s="405"/>
      <c r="AE168" s="405"/>
      <c r="AF168" s="405"/>
      <c r="AG168" s="405"/>
      <c r="AH168" s="405"/>
    </row>
    <row r="169" spans="1:34" ht="16.5">
      <c r="A169" s="405"/>
      <c r="B169" s="406"/>
      <c r="C169" s="703">
        <v>18</v>
      </c>
      <c r="D169" s="1273">
        <f t="shared" si="27"/>
        <v>0</v>
      </c>
      <c r="E169" s="1269">
        <f t="shared" si="28"/>
        <v>0</v>
      </c>
      <c r="F169" s="1268">
        <f t="shared" si="29"/>
        <v>0</v>
      </c>
      <c r="G169" s="1270">
        <f t="shared" si="30"/>
        <v>0</v>
      </c>
      <c r="H169" s="736">
        <f t="shared" si="31"/>
        <v>0</v>
      </c>
      <c r="I169" s="1274">
        <f t="shared" si="32"/>
        <v>0</v>
      </c>
      <c r="J169" s="1272">
        <f t="shared" si="33"/>
        <v>0</v>
      </c>
      <c r="K169" s="396"/>
      <c r="L169" s="1268">
        <f t="shared" si="37"/>
        <v>0</v>
      </c>
      <c r="M169" s="1270">
        <f t="shared" si="35"/>
        <v>0</v>
      </c>
      <c r="N169" s="736">
        <f t="shared" si="38"/>
        <v>0</v>
      </c>
      <c r="O169" s="396"/>
      <c r="P169" s="1047"/>
      <c r="Q169" s="405"/>
      <c r="Y169" s="405"/>
      <c r="Z169" s="405"/>
      <c r="AA169" s="405"/>
      <c r="AB169" s="405"/>
      <c r="AC169" s="405"/>
      <c r="AD169" s="405"/>
      <c r="AE169" s="405"/>
      <c r="AF169" s="405"/>
      <c r="AG169" s="405"/>
      <c r="AH169" s="405"/>
    </row>
    <row r="170" spans="1:34" ht="16.5">
      <c r="A170" s="405"/>
      <c r="B170" s="406"/>
      <c r="C170" s="703">
        <v>19</v>
      </c>
      <c r="D170" s="1273">
        <f t="shared" si="27"/>
        <v>0</v>
      </c>
      <c r="E170" s="1269">
        <f t="shared" si="28"/>
        <v>0</v>
      </c>
      <c r="F170" s="1268">
        <f t="shared" si="29"/>
        <v>0</v>
      </c>
      <c r="G170" s="1270">
        <f t="shared" si="30"/>
        <v>0</v>
      </c>
      <c r="H170" s="736">
        <f t="shared" si="31"/>
        <v>0</v>
      </c>
      <c r="I170" s="1274">
        <f t="shared" si="32"/>
        <v>0</v>
      </c>
      <c r="J170" s="1272">
        <f t="shared" si="33"/>
        <v>0</v>
      </c>
      <c r="K170" s="396"/>
      <c r="L170" s="1268">
        <f t="shared" si="37"/>
        <v>0</v>
      </c>
      <c r="M170" s="1270">
        <f t="shared" si="35"/>
        <v>0</v>
      </c>
      <c r="N170" s="736">
        <f t="shared" si="38"/>
        <v>0</v>
      </c>
      <c r="O170" s="396"/>
      <c r="P170" s="1047"/>
      <c r="Q170" s="405"/>
      <c r="Y170" s="405"/>
      <c r="Z170" s="405"/>
      <c r="AA170" s="405"/>
      <c r="AB170" s="405"/>
      <c r="AC170" s="405"/>
      <c r="AD170" s="405"/>
      <c r="AE170" s="405"/>
      <c r="AF170" s="405"/>
      <c r="AG170" s="405"/>
      <c r="AH170" s="405"/>
    </row>
    <row r="171" spans="1:34" ht="16.5">
      <c r="A171" s="405"/>
      <c r="B171" s="406"/>
      <c r="C171" s="703">
        <v>20</v>
      </c>
      <c r="D171" s="1273">
        <f t="shared" si="27"/>
        <v>0</v>
      </c>
      <c r="E171" s="1269">
        <f t="shared" si="28"/>
        <v>0</v>
      </c>
      <c r="F171" s="1268">
        <f t="shared" si="29"/>
        <v>0</v>
      </c>
      <c r="G171" s="1270">
        <f t="shared" si="30"/>
        <v>0</v>
      </c>
      <c r="H171" s="736">
        <f t="shared" si="31"/>
        <v>0</v>
      </c>
      <c r="I171" s="1274">
        <f t="shared" si="32"/>
        <v>0</v>
      </c>
      <c r="J171" s="1272">
        <f t="shared" si="33"/>
        <v>0</v>
      </c>
      <c r="K171" s="396"/>
      <c r="L171" s="1268">
        <f t="shared" si="37"/>
        <v>0</v>
      </c>
      <c r="M171" s="1270">
        <f t="shared" si="35"/>
        <v>0</v>
      </c>
      <c r="N171" s="736">
        <f t="shared" si="38"/>
        <v>0</v>
      </c>
      <c r="O171" s="396"/>
      <c r="P171" s="1047"/>
      <c r="Q171" s="405"/>
      <c r="Y171" s="405"/>
      <c r="Z171" s="405"/>
      <c r="AA171" s="405"/>
      <c r="AB171" s="405"/>
      <c r="AC171" s="405"/>
      <c r="AD171" s="405"/>
      <c r="AE171" s="405"/>
      <c r="AF171" s="405"/>
      <c r="AG171" s="405"/>
      <c r="AH171" s="405"/>
    </row>
    <row r="172" spans="1:34" ht="16.5">
      <c r="A172" s="405"/>
      <c r="B172" s="406"/>
      <c r="C172" s="397"/>
      <c r="D172" s="397"/>
      <c r="E172" s="397"/>
      <c r="F172" s="737"/>
      <c r="G172" s="737"/>
      <c r="H172" s="737"/>
      <c r="I172" s="737"/>
      <c r="J172" s="737"/>
      <c r="K172" s="397"/>
      <c r="L172" s="737"/>
      <c r="M172" s="681"/>
      <c r="N172" s="681"/>
      <c r="O172" s="681"/>
      <c r="P172" s="1047"/>
      <c r="Q172" s="405"/>
      <c r="R172" s="405"/>
      <c r="S172" s="405"/>
      <c r="T172" s="405"/>
      <c r="U172" s="405"/>
      <c r="V172" s="405"/>
      <c r="W172" s="405"/>
      <c r="X172" s="405"/>
      <c r="Y172" s="405"/>
      <c r="Z172" s="405"/>
      <c r="AA172" s="405"/>
      <c r="AB172" s="405"/>
      <c r="AC172" s="405"/>
      <c r="AD172" s="405"/>
      <c r="AE172" s="405"/>
      <c r="AF172" s="405"/>
      <c r="AG172" s="405"/>
      <c r="AH172" s="405"/>
    </row>
    <row r="173" spans="1:34" ht="16.5">
      <c r="A173" s="405"/>
      <c r="B173" s="406"/>
      <c r="C173" s="632" t="s">
        <v>570</v>
      </c>
      <c r="D173" s="397"/>
      <c r="E173" s="397"/>
      <c r="F173" s="737"/>
      <c r="G173" s="737"/>
      <c r="H173" s="737"/>
      <c r="I173" s="737"/>
      <c r="J173" s="737"/>
      <c r="K173" s="397"/>
      <c r="L173" s="737"/>
      <c r="M173" s="681"/>
      <c r="N173" s="681"/>
      <c r="O173" s="681"/>
      <c r="P173" s="1047"/>
      <c r="Q173" s="405"/>
      <c r="R173" s="405"/>
      <c r="S173" s="405"/>
      <c r="T173" s="405"/>
      <c r="U173" s="405"/>
      <c r="V173" s="405"/>
      <c r="W173" s="405"/>
      <c r="X173" s="405"/>
      <c r="Y173" s="405"/>
      <c r="Z173" s="405"/>
      <c r="AA173" s="405"/>
      <c r="AB173" s="405"/>
      <c r="AC173" s="405"/>
      <c r="AD173" s="405"/>
      <c r="AE173" s="405"/>
      <c r="AF173" s="405"/>
      <c r="AG173" s="405"/>
      <c r="AH173" s="405"/>
    </row>
    <row r="174" spans="1:34" ht="16.5">
      <c r="A174" s="405"/>
      <c r="B174" s="406"/>
      <c r="C174" s="2571" t="s">
        <v>44</v>
      </c>
      <c r="D174" s="2201"/>
      <c r="E174" s="2561" t="s">
        <v>571</v>
      </c>
      <c r="F174" s="1964"/>
      <c r="G174" s="1964"/>
      <c r="H174" s="2561" t="s">
        <v>572</v>
      </c>
      <c r="I174" s="1964"/>
      <c r="J174" s="1964"/>
      <c r="K174" s="396"/>
      <c r="L174" s="2570" t="s">
        <v>573</v>
      </c>
      <c r="M174" s="396"/>
      <c r="N174" s="396"/>
      <c r="O174" s="681"/>
      <c r="P174" s="1047"/>
      <c r="T174" s="405"/>
      <c r="U174" s="405"/>
      <c r="V174" s="405"/>
      <c r="W174" s="405"/>
      <c r="X174" s="405"/>
      <c r="Y174" s="405"/>
      <c r="Z174" s="405"/>
      <c r="AA174" s="405"/>
      <c r="AB174" s="405"/>
      <c r="AC174" s="405"/>
      <c r="AD174" s="405"/>
      <c r="AE174" s="405"/>
      <c r="AF174" s="405"/>
      <c r="AG174" s="405"/>
      <c r="AH174" s="405"/>
    </row>
    <row r="175" spans="1:34" ht="27">
      <c r="A175" s="405"/>
      <c r="B175" s="406"/>
      <c r="C175" s="2204"/>
      <c r="D175" s="2205"/>
      <c r="E175" s="738" t="s">
        <v>556</v>
      </c>
      <c r="F175" s="1049" t="s">
        <v>557</v>
      </c>
      <c r="G175" s="738" t="s">
        <v>574</v>
      </c>
      <c r="H175" s="738" t="s">
        <v>556</v>
      </c>
      <c r="I175" s="738" t="s">
        <v>557</v>
      </c>
      <c r="J175" s="1049" t="s">
        <v>574</v>
      </c>
      <c r="K175" s="396"/>
      <c r="L175" s="2208"/>
      <c r="M175" s="396"/>
      <c r="N175" s="396"/>
      <c r="O175" s="681"/>
      <c r="P175" s="1047"/>
      <c r="T175" s="405"/>
      <c r="U175" s="405"/>
      <c r="V175" s="405"/>
      <c r="W175" s="405"/>
      <c r="X175" s="405"/>
      <c r="Y175" s="405"/>
      <c r="Z175" s="405"/>
      <c r="AA175" s="405"/>
      <c r="AB175" s="405"/>
      <c r="AC175" s="405"/>
      <c r="AD175" s="405"/>
      <c r="AE175" s="405"/>
      <c r="AF175" s="405"/>
      <c r="AG175" s="405"/>
      <c r="AH175" s="405"/>
    </row>
    <row r="176" spans="1:34" ht="16.5">
      <c r="A176" s="405"/>
      <c r="B176" s="406"/>
      <c r="C176" s="739">
        <v>1</v>
      </c>
      <c r="D176" s="740" t="str">
        <f>'Estimación de la Demanda'!C45</f>
        <v/>
      </c>
      <c r="E176" s="741" t="str">
        <f>IFERROR('Costos de O&amp;M'!F73+'Costos de O&amp;M'!D152,"")</f>
        <v/>
      </c>
      <c r="F176" s="742">
        <f>IFERROR('Costos de O&amp;M'!G152+'Costos de O&amp;M'!E152+'Costos de O&amp;M'!H73,"")</f>
        <v>0</v>
      </c>
      <c r="G176" s="685" t="str">
        <f>IFERROR(+E176+F176,"")</f>
        <v/>
      </c>
      <c r="H176" s="741" t="str">
        <f>IFERROR('Costos de O&amp;M'!M73+'Costos de O&amp;M'!I152,"")</f>
        <v/>
      </c>
      <c r="I176" s="741">
        <f>IFERROR(M152+J152+N73,"")</f>
        <v>0</v>
      </c>
      <c r="J176" s="685" t="str">
        <f>IFERROR(+H176+I176,"")</f>
        <v/>
      </c>
      <c r="K176" s="396"/>
      <c r="L176" s="741" t="str">
        <f>IFERROR(G176-J176,"")</f>
        <v/>
      </c>
      <c r="M176" s="396"/>
      <c r="N176" s="396"/>
      <c r="O176" s="681"/>
      <c r="P176" s="1047"/>
      <c r="T176" s="405"/>
      <c r="U176" s="405"/>
      <c r="V176" s="405"/>
      <c r="W176" s="405"/>
      <c r="X176" s="405"/>
      <c r="Y176" s="405"/>
      <c r="Z176" s="405"/>
      <c r="AA176" s="405"/>
      <c r="AB176" s="405"/>
      <c r="AC176" s="405"/>
      <c r="AD176" s="405"/>
      <c r="AE176" s="405"/>
      <c r="AF176" s="405"/>
      <c r="AG176" s="405"/>
      <c r="AH176" s="405"/>
    </row>
    <row r="177" spans="1:34" ht="16.5">
      <c r="A177" s="405"/>
      <c r="B177" s="406"/>
      <c r="C177" s="739">
        <v>2</v>
      </c>
      <c r="D177" s="740" t="str">
        <f>'Estimación de la Demanda'!C46</f>
        <v/>
      </c>
      <c r="E177" s="741" t="str">
        <f>IFERROR('Costos de O&amp;M'!F74+'Costos de O&amp;M'!D153,"")</f>
        <v/>
      </c>
      <c r="F177" s="742">
        <f>IFERROR('Costos de O&amp;M'!G153+'Costos de O&amp;M'!E153+'Costos de O&amp;M'!H74,"")</f>
        <v>0</v>
      </c>
      <c r="G177" s="685" t="str">
        <f t="shared" ref="G177:G194" si="39">IFERROR(+E177+F177,"")</f>
        <v/>
      </c>
      <c r="H177" s="741" t="str">
        <f>IFERROR('Costos de O&amp;M'!M74+'Costos de O&amp;M'!I153,"")</f>
        <v/>
      </c>
      <c r="I177" s="741">
        <f t="shared" ref="I177:I195" si="40">IFERROR(M153+J153+N74,"")</f>
        <v>0</v>
      </c>
      <c r="J177" s="685" t="str">
        <f t="shared" ref="J177:J195" si="41">IFERROR(+H177+I177,"")</f>
        <v/>
      </c>
      <c r="K177" s="396"/>
      <c r="L177" s="741" t="str">
        <f t="shared" ref="L177:L195" si="42">IFERROR(G177-J177,"")</f>
        <v/>
      </c>
      <c r="M177" s="396"/>
      <c r="N177" s="396"/>
      <c r="O177" s="681"/>
      <c r="P177" s="1047"/>
      <c r="T177" s="405"/>
      <c r="U177" s="405"/>
      <c r="V177" s="405"/>
      <c r="W177" s="405"/>
      <c r="X177" s="405"/>
      <c r="Y177" s="405"/>
      <c r="Z177" s="405"/>
      <c r="AA177" s="405"/>
      <c r="AB177" s="405"/>
      <c r="AC177" s="405"/>
      <c r="AD177" s="405"/>
      <c r="AE177" s="405"/>
      <c r="AF177" s="405"/>
      <c r="AG177" s="405"/>
      <c r="AH177" s="405"/>
    </row>
    <row r="178" spans="1:34" ht="16.5">
      <c r="A178" s="405"/>
      <c r="B178" s="406"/>
      <c r="C178" s="739">
        <v>3</v>
      </c>
      <c r="D178" s="740" t="str">
        <f>'Estimación de la Demanda'!C47</f>
        <v/>
      </c>
      <c r="E178" s="741" t="str">
        <f>IFERROR('Costos de O&amp;M'!F75+'Costos de O&amp;M'!D154,"")</f>
        <v/>
      </c>
      <c r="F178" s="742">
        <f>IFERROR('Costos de O&amp;M'!G154+'Costos de O&amp;M'!E154+'Costos de O&amp;M'!H75,"")</f>
        <v>0</v>
      </c>
      <c r="G178" s="685" t="str">
        <f t="shared" si="39"/>
        <v/>
      </c>
      <c r="H178" s="741" t="str">
        <f>IFERROR('Costos de O&amp;M'!M75+'Costos de O&amp;M'!I154,"")</f>
        <v/>
      </c>
      <c r="I178" s="741">
        <f t="shared" si="40"/>
        <v>0</v>
      </c>
      <c r="J178" s="685" t="str">
        <f t="shared" si="41"/>
        <v/>
      </c>
      <c r="K178" s="396"/>
      <c r="L178" s="741" t="str">
        <f t="shared" si="42"/>
        <v/>
      </c>
      <c r="M178" s="396"/>
      <c r="N178" s="396"/>
      <c r="O178" s="681"/>
      <c r="P178" s="1047"/>
      <c r="T178" s="405"/>
      <c r="U178" s="405"/>
      <c r="V178" s="405"/>
      <c r="W178" s="405"/>
      <c r="X178" s="405"/>
      <c r="Y178" s="405"/>
      <c r="Z178" s="405"/>
      <c r="AA178" s="405"/>
      <c r="AB178" s="405"/>
      <c r="AC178" s="405"/>
      <c r="AD178" s="405"/>
      <c r="AE178" s="405"/>
      <c r="AF178" s="405"/>
      <c r="AG178" s="405"/>
      <c r="AH178" s="405"/>
    </row>
    <row r="179" spans="1:34" ht="16.5">
      <c r="A179" s="405"/>
      <c r="B179" s="406"/>
      <c r="C179" s="739">
        <v>4</v>
      </c>
      <c r="D179" s="740" t="str">
        <f>'Estimación de la Demanda'!C48</f>
        <v/>
      </c>
      <c r="E179" s="741" t="str">
        <f>IFERROR('Costos de O&amp;M'!F76+'Costos de O&amp;M'!D155,"")</f>
        <v/>
      </c>
      <c r="F179" s="742">
        <f>IFERROR('Costos de O&amp;M'!G155+'Costos de O&amp;M'!E155+'Costos de O&amp;M'!H76,"")</f>
        <v>0</v>
      </c>
      <c r="G179" s="685" t="str">
        <f t="shared" si="39"/>
        <v/>
      </c>
      <c r="H179" s="741" t="str">
        <f>IFERROR('Costos de O&amp;M'!M76+'Costos de O&amp;M'!I155,"")</f>
        <v/>
      </c>
      <c r="I179" s="741">
        <f t="shared" si="40"/>
        <v>0</v>
      </c>
      <c r="J179" s="685" t="str">
        <f t="shared" si="41"/>
        <v/>
      </c>
      <c r="K179" s="396"/>
      <c r="L179" s="741" t="str">
        <f t="shared" si="42"/>
        <v/>
      </c>
      <c r="M179" s="396"/>
      <c r="N179" s="396"/>
      <c r="O179" s="681"/>
      <c r="P179" s="1047"/>
      <c r="T179" s="405"/>
      <c r="U179" s="405"/>
      <c r="V179" s="405"/>
      <c r="W179" s="405"/>
      <c r="X179" s="405"/>
      <c r="Y179" s="405"/>
      <c r="Z179" s="405"/>
      <c r="AA179" s="405"/>
      <c r="AB179" s="405"/>
      <c r="AC179" s="405"/>
      <c r="AD179" s="405"/>
      <c r="AE179" s="405"/>
      <c r="AF179" s="405"/>
      <c r="AG179" s="405"/>
      <c r="AH179" s="405"/>
    </row>
    <row r="180" spans="1:34" ht="16.5">
      <c r="A180" s="405"/>
      <c r="B180" s="406"/>
      <c r="C180" s="739">
        <v>5</v>
      </c>
      <c r="D180" s="740" t="str">
        <f>'Estimación de la Demanda'!C49</f>
        <v/>
      </c>
      <c r="E180" s="741" t="str">
        <f>IFERROR('Costos de O&amp;M'!F77+'Costos de O&amp;M'!D156,"")</f>
        <v/>
      </c>
      <c r="F180" s="742">
        <f>IFERROR('Costos de O&amp;M'!G156+'Costos de O&amp;M'!E156+'Costos de O&amp;M'!H77,"")</f>
        <v>0</v>
      </c>
      <c r="G180" s="685" t="str">
        <f t="shared" si="39"/>
        <v/>
      </c>
      <c r="H180" s="741" t="str">
        <f>IFERROR('Costos de O&amp;M'!M77+'Costos de O&amp;M'!I156,"")</f>
        <v/>
      </c>
      <c r="I180" s="741">
        <f t="shared" si="40"/>
        <v>0</v>
      </c>
      <c r="J180" s="685" t="str">
        <f t="shared" si="41"/>
        <v/>
      </c>
      <c r="K180" s="396"/>
      <c r="L180" s="741" t="str">
        <f t="shared" si="42"/>
        <v/>
      </c>
      <c r="M180" s="396"/>
      <c r="N180" s="396"/>
      <c r="O180" s="681"/>
      <c r="P180" s="1047"/>
      <c r="T180" s="405"/>
      <c r="U180" s="405"/>
      <c r="V180" s="405"/>
      <c r="W180" s="405"/>
      <c r="X180" s="405"/>
      <c r="Y180" s="405"/>
      <c r="Z180" s="405"/>
      <c r="AA180" s="405"/>
      <c r="AB180" s="405"/>
      <c r="AC180" s="405"/>
      <c r="AD180" s="405"/>
      <c r="AE180" s="405"/>
      <c r="AF180" s="405"/>
      <c r="AG180" s="405"/>
      <c r="AH180" s="405"/>
    </row>
    <row r="181" spans="1:34" ht="16.5">
      <c r="A181" s="405"/>
      <c r="B181" s="406"/>
      <c r="C181" s="739">
        <v>6</v>
      </c>
      <c r="D181" s="740" t="str">
        <f>'Estimación de la Demanda'!C50</f>
        <v/>
      </c>
      <c r="E181" s="741" t="str">
        <f>IFERROR('Costos de O&amp;M'!F78+'Costos de O&amp;M'!D157,"")</f>
        <v/>
      </c>
      <c r="F181" s="742">
        <f>IFERROR('Costos de O&amp;M'!G157+'Costos de O&amp;M'!E157+'Costos de O&amp;M'!H78,"")</f>
        <v>0</v>
      </c>
      <c r="G181" s="685" t="str">
        <f t="shared" si="39"/>
        <v/>
      </c>
      <c r="H181" s="741" t="str">
        <f>IFERROR('Costos de O&amp;M'!M78+'Costos de O&amp;M'!I157,"")</f>
        <v/>
      </c>
      <c r="I181" s="741">
        <f t="shared" si="40"/>
        <v>0</v>
      </c>
      <c r="J181" s="685" t="str">
        <f t="shared" si="41"/>
        <v/>
      </c>
      <c r="K181" s="396"/>
      <c r="L181" s="741" t="str">
        <f t="shared" si="42"/>
        <v/>
      </c>
      <c r="M181" s="396"/>
      <c r="N181" s="396"/>
      <c r="O181" s="681"/>
      <c r="P181" s="1047"/>
      <c r="T181" s="405"/>
      <c r="U181" s="405"/>
      <c r="V181" s="405"/>
      <c r="W181" s="405"/>
      <c r="X181" s="405"/>
      <c r="Y181" s="405"/>
      <c r="Z181" s="405"/>
      <c r="AA181" s="405"/>
      <c r="AB181" s="405"/>
      <c r="AC181" s="405"/>
      <c r="AD181" s="405"/>
      <c r="AE181" s="405"/>
      <c r="AF181" s="405"/>
      <c r="AG181" s="405"/>
      <c r="AH181" s="405"/>
    </row>
    <row r="182" spans="1:34" ht="16.5">
      <c r="A182" s="405"/>
      <c r="B182" s="406"/>
      <c r="C182" s="739">
        <v>7</v>
      </c>
      <c r="D182" s="740" t="str">
        <f>'Estimación de la Demanda'!C51</f>
        <v/>
      </c>
      <c r="E182" s="741" t="str">
        <f>IFERROR('Costos de O&amp;M'!F79+'Costos de O&amp;M'!D158,"")</f>
        <v/>
      </c>
      <c r="F182" s="742">
        <f>IFERROR('Costos de O&amp;M'!G158+'Costos de O&amp;M'!E158+'Costos de O&amp;M'!H79,"")</f>
        <v>0</v>
      </c>
      <c r="G182" s="685" t="str">
        <f t="shared" si="39"/>
        <v/>
      </c>
      <c r="H182" s="741" t="str">
        <f>IFERROR('Costos de O&amp;M'!M79+'Costos de O&amp;M'!I158,"")</f>
        <v/>
      </c>
      <c r="I182" s="741">
        <f t="shared" si="40"/>
        <v>0</v>
      </c>
      <c r="J182" s="685" t="str">
        <f t="shared" si="41"/>
        <v/>
      </c>
      <c r="K182" s="396"/>
      <c r="L182" s="741" t="str">
        <f t="shared" si="42"/>
        <v/>
      </c>
      <c r="M182" s="396"/>
      <c r="N182" s="396"/>
      <c r="O182" s="681"/>
      <c r="P182" s="1047"/>
      <c r="T182" s="405"/>
      <c r="U182" s="405"/>
      <c r="V182" s="405"/>
      <c r="W182" s="405"/>
      <c r="X182" s="405"/>
      <c r="Y182" s="405"/>
      <c r="Z182" s="405"/>
      <c r="AA182" s="405"/>
      <c r="AB182" s="405"/>
      <c r="AC182" s="405"/>
      <c r="AD182" s="405"/>
      <c r="AE182" s="405"/>
      <c r="AF182" s="405"/>
      <c r="AG182" s="405"/>
      <c r="AH182" s="405"/>
    </row>
    <row r="183" spans="1:34" ht="16.5">
      <c r="A183" s="405"/>
      <c r="B183" s="406"/>
      <c r="C183" s="739">
        <v>8</v>
      </c>
      <c r="D183" s="740" t="str">
        <f>'Estimación de la Demanda'!C52</f>
        <v/>
      </c>
      <c r="E183" s="741" t="str">
        <f>IFERROR('Costos de O&amp;M'!F80+'Costos de O&amp;M'!D159,"")</f>
        <v/>
      </c>
      <c r="F183" s="742">
        <f>IFERROR('Costos de O&amp;M'!G159+'Costos de O&amp;M'!E159+'Costos de O&amp;M'!H80,"")</f>
        <v>0</v>
      </c>
      <c r="G183" s="685" t="str">
        <f t="shared" si="39"/>
        <v/>
      </c>
      <c r="H183" s="741" t="str">
        <f>IFERROR('Costos de O&amp;M'!M80+'Costos de O&amp;M'!I159,"")</f>
        <v/>
      </c>
      <c r="I183" s="741">
        <f t="shared" si="40"/>
        <v>0</v>
      </c>
      <c r="J183" s="685" t="str">
        <f t="shared" si="41"/>
        <v/>
      </c>
      <c r="K183" s="396"/>
      <c r="L183" s="741" t="str">
        <f t="shared" si="42"/>
        <v/>
      </c>
      <c r="M183" s="396"/>
      <c r="N183" s="396"/>
      <c r="O183" s="681"/>
      <c r="P183" s="1047"/>
      <c r="T183" s="405"/>
      <c r="U183" s="405"/>
      <c r="V183" s="405"/>
      <c r="W183" s="405"/>
      <c r="X183" s="405"/>
      <c r="Y183" s="405"/>
      <c r="Z183" s="405"/>
      <c r="AA183" s="405"/>
      <c r="AB183" s="405"/>
      <c r="AC183" s="405"/>
      <c r="AD183" s="405"/>
      <c r="AE183" s="405"/>
      <c r="AF183" s="405"/>
      <c r="AG183" s="405"/>
      <c r="AH183" s="405"/>
    </row>
    <row r="184" spans="1:34" ht="16.5">
      <c r="A184" s="405"/>
      <c r="B184" s="406"/>
      <c r="C184" s="739">
        <v>9</v>
      </c>
      <c r="D184" s="740" t="str">
        <f>'Estimación de la Demanda'!C53</f>
        <v/>
      </c>
      <c r="E184" s="741" t="str">
        <f>IFERROR('Costos de O&amp;M'!F81+'Costos de O&amp;M'!D160,"")</f>
        <v/>
      </c>
      <c r="F184" s="742">
        <f>IFERROR('Costos de O&amp;M'!G160+'Costos de O&amp;M'!E160+'Costos de O&amp;M'!H81,"")</f>
        <v>0</v>
      </c>
      <c r="G184" s="685" t="str">
        <f t="shared" si="39"/>
        <v/>
      </c>
      <c r="H184" s="741" t="str">
        <f>IFERROR('Costos de O&amp;M'!M81+'Costos de O&amp;M'!I160,"")</f>
        <v/>
      </c>
      <c r="I184" s="741">
        <f t="shared" si="40"/>
        <v>0</v>
      </c>
      <c r="J184" s="685" t="str">
        <f t="shared" si="41"/>
        <v/>
      </c>
      <c r="K184" s="396"/>
      <c r="L184" s="741" t="str">
        <f t="shared" si="42"/>
        <v/>
      </c>
      <c r="M184" s="396"/>
      <c r="N184" s="396"/>
      <c r="O184" s="681"/>
      <c r="P184" s="1047"/>
      <c r="T184" s="405"/>
      <c r="U184" s="405"/>
      <c r="V184" s="405"/>
      <c r="W184" s="405"/>
      <c r="X184" s="405"/>
      <c r="Y184" s="405"/>
      <c r="Z184" s="405"/>
      <c r="AA184" s="405"/>
      <c r="AB184" s="405"/>
      <c r="AC184" s="405"/>
      <c r="AD184" s="405"/>
      <c r="AE184" s="405"/>
      <c r="AF184" s="405"/>
      <c r="AG184" s="405"/>
      <c r="AH184" s="405"/>
    </row>
    <row r="185" spans="1:34" ht="16.5">
      <c r="A185" s="405"/>
      <c r="B185" s="406"/>
      <c r="C185" s="739">
        <v>10</v>
      </c>
      <c r="D185" s="740" t="str">
        <f>'Estimación de la Demanda'!C54</f>
        <v/>
      </c>
      <c r="E185" s="741" t="str">
        <f>IFERROR('Costos de O&amp;M'!F82+'Costos de O&amp;M'!D161,"")</f>
        <v/>
      </c>
      <c r="F185" s="742">
        <f>IFERROR('Costos de O&amp;M'!G161+'Costos de O&amp;M'!E161+'Costos de O&amp;M'!H82,"")</f>
        <v>0</v>
      </c>
      <c r="G185" s="685" t="str">
        <f t="shared" si="39"/>
        <v/>
      </c>
      <c r="H185" s="741" t="str">
        <f>IFERROR('Costos de O&amp;M'!M82+'Costos de O&amp;M'!I161,"")</f>
        <v/>
      </c>
      <c r="I185" s="741">
        <f t="shared" si="40"/>
        <v>0</v>
      </c>
      <c r="J185" s="685" t="str">
        <f t="shared" si="41"/>
        <v/>
      </c>
      <c r="K185" s="396"/>
      <c r="L185" s="741" t="str">
        <f t="shared" si="42"/>
        <v/>
      </c>
      <c r="M185" s="396"/>
      <c r="N185" s="396"/>
      <c r="O185" s="681"/>
      <c r="P185" s="1047"/>
      <c r="T185" s="405"/>
      <c r="U185" s="405"/>
      <c r="V185" s="405"/>
      <c r="W185" s="405"/>
      <c r="X185" s="405"/>
      <c r="Y185" s="405"/>
      <c r="Z185" s="405"/>
      <c r="AA185" s="405"/>
      <c r="AB185" s="405"/>
      <c r="AC185" s="405"/>
      <c r="AD185" s="405"/>
      <c r="AE185" s="405"/>
      <c r="AF185" s="405"/>
      <c r="AG185" s="405"/>
      <c r="AH185" s="405"/>
    </row>
    <row r="186" spans="1:34" ht="16.5">
      <c r="A186" s="405"/>
      <c r="B186" s="406"/>
      <c r="C186" s="739">
        <v>11</v>
      </c>
      <c r="D186" s="740" t="str">
        <f>'Estimación de la Demanda'!C55</f>
        <v/>
      </c>
      <c r="E186" s="741" t="str">
        <f>IFERROR('Costos de O&amp;M'!F83+'Costos de O&amp;M'!D162,"")</f>
        <v/>
      </c>
      <c r="F186" s="742">
        <f>IFERROR('Costos de O&amp;M'!G162+'Costos de O&amp;M'!E162+'Costos de O&amp;M'!H83,"")</f>
        <v>0</v>
      </c>
      <c r="G186" s="685" t="str">
        <f t="shared" si="39"/>
        <v/>
      </c>
      <c r="H186" s="741" t="str">
        <f>IFERROR('Costos de O&amp;M'!M83+'Costos de O&amp;M'!I162,"")</f>
        <v/>
      </c>
      <c r="I186" s="741">
        <f t="shared" si="40"/>
        <v>0</v>
      </c>
      <c r="J186" s="685" t="str">
        <f t="shared" si="41"/>
        <v/>
      </c>
      <c r="K186" s="396"/>
      <c r="L186" s="741" t="str">
        <f t="shared" si="42"/>
        <v/>
      </c>
      <c r="M186" s="396"/>
      <c r="N186" s="396"/>
      <c r="O186" s="681"/>
      <c r="P186" s="1047"/>
      <c r="T186" s="405"/>
      <c r="U186" s="405"/>
      <c r="V186" s="405"/>
      <c r="W186" s="405"/>
      <c r="X186" s="405"/>
      <c r="Y186" s="405"/>
      <c r="Z186" s="405"/>
      <c r="AA186" s="405"/>
      <c r="AB186" s="405"/>
      <c r="AC186" s="405"/>
      <c r="AD186" s="405"/>
      <c r="AE186" s="405"/>
      <c r="AF186" s="405"/>
      <c r="AG186" s="405"/>
      <c r="AH186" s="405"/>
    </row>
    <row r="187" spans="1:34" ht="16.5">
      <c r="A187" s="405"/>
      <c r="B187" s="406"/>
      <c r="C187" s="739">
        <v>12</v>
      </c>
      <c r="D187" s="740" t="str">
        <f>'Estimación de la Demanda'!C56</f>
        <v/>
      </c>
      <c r="E187" s="741" t="str">
        <f>IFERROR('Costos de O&amp;M'!F84+'Costos de O&amp;M'!D163,"")</f>
        <v/>
      </c>
      <c r="F187" s="742">
        <f>IFERROR('Costos de O&amp;M'!G163+'Costos de O&amp;M'!E163+'Costos de O&amp;M'!H84,"")</f>
        <v>0</v>
      </c>
      <c r="G187" s="685" t="str">
        <f t="shared" si="39"/>
        <v/>
      </c>
      <c r="H187" s="741" t="str">
        <f>IFERROR('Costos de O&amp;M'!M84+'Costos de O&amp;M'!I163,"")</f>
        <v/>
      </c>
      <c r="I187" s="741">
        <f t="shared" si="40"/>
        <v>0</v>
      </c>
      <c r="J187" s="685" t="str">
        <f t="shared" si="41"/>
        <v/>
      </c>
      <c r="K187" s="396"/>
      <c r="L187" s="741" t="str">
        <f t="shared" si="42"/>
        <v/>
      </c>
      <c r="M187" s="396"/>
      <c r="N187" s="396"/>
      <c r="O187" s="681"/>
      <c r="P187" s="1047"/>
      <c r="T187" s="405"/>
      <c r="U187" s="405"/>
      <c r="V187" s="405"/>
      <c r="W187" s="405"/>
      <c r="X187" s="405"/>
      <c r="Y187" s="405"/>
      <c r="Z187" s="405"/>
      <c r="AA187" s="405"/>
      <c r="AB187" s="405"/>
      <c r="AC187" s="405"/>
      <c r="AD187" s="405"/>
      <c r="AE187" s="405"/>
      <c r="AF187" s="405"/>
      <c r="AG187" s="405"/>
      <c r="AH187" s="405"/>
    </row>
    <row r="188" spans="1:34" ht="16.5">
      <c r="A188" s="405"/>
      <c r="B188" s="406"/>
      <c r="C188" s="739">
        <v>13</v>
      </c>
      <c r="D188" s="740" t="str">
        <f>'Estimación de la Demanda'!C57</f>
        <v/>
      </c>
      <c r="E188" s="741" t="str">
        <f>IFERROR('Costos de O&amp;M'!F85+'Costos de O&amp;M'!D164,"")</f>
        <v/>
      </c>
      <c r="F188" s="742">
        <f>IFERROR('Costos de O&amp;M'!G164+'Costos de O&amp;M'!E164+'Costos de O&amp;M'!H85,"")</f>
        <v>0</v>
      </c>
      <c r="G188" s="685" t="str">
        <f t="shared" si="39"/>
        <v/>
      </c>
      <c r="H188" s="741" t="str">
        <f>IFERROR('Costos de O&amp;M'!M85+'Costos de O&amp;M'!I164,"")</f>
        <v/>
      </c>
      <c r="I188" s="741">
        <f t="shared" si="40"/>
        <v>0</v>
      </c>
      <c r="J188" s="685" t="str">
        <f t="shared" si="41"/>
        <v/>
      </c>
      <c r="K188" s="396"/>
      <c r="L188" s="741" t="str">
        <f t="shared" si="42"/>
        <v/>
      </c>
      <c r="M188" s="396"/>
      <c r="N188" s="396"/>
      <c r="O188" s="681"/>
      <c r="P188" s="1047"/>
      <c r="T188" s="405"/>
      <c r="U188" s="405"/>
      <c r="V188" s="405"/>
      <c r="W188" s="405"/>
      <c r="X188" s="405"/>
      <c r="Y188" s="405"/>
      <c r="Z188" s="405"/>
      <c r="AA188" s="405"/>
      <c r="AB188" s="405"/>
      <c r="AC188" s="405"/>
      <c r="AD188" s="405"/>
      <c r="AE188" s="405"/>
      <c r="AF188" s="405"/>
      <c r="AG188" s="405"/>
      <c r="AH188" s="405"/>
    </row>
    <row r="189" spans="1:34" ht="16.5">
      <c r="A189" s="405"/>
      <c r="B189" s="406"/>
      <c r="C189" s="739">
        <v>14</v>
      </c>
      <c r="D189" s="740" t="str">
        <f>'Estimación de la Demanda'!C58</f>
        <v/>
      </c>
      <c r="E189" s="741" t="str">
        <f>IFERROR('Costos de O&amp;M'!F86+'Costos de O&amp;M'!D165,"")</f>
        <v/>
      </c>
      <c r="F189" s="742">
        <f>IFERROR('Costos de O&amp;M'!G165+'Costos de O&amp;M'!E165+'Costos de O&amp;M'!H86,"")</f>
        <v>0</v>
      </c>
      <c r="G189" s="685" t="str">
        <f t="shared" si="39"/>
        <v/>
      </c>
      <c r="H189" s="741" t="str">
        <f>IFERROR('Costos de O&amp;M'!M86+'Costos de O&amp;M'!I165,"")</f>
        <v/>
      </c>
      <c r="I189" s="741">
        <f t="shared" si="40"/>
        <v>0</v>
      </c>
      <c r="J189" s="685" t="str">
        <f t="shared" si="41"/>
        <v/>
      </c>
      <c r="K189" s="396"/>
      <c r="L189" s="741" t="str">
        <f t="shared" si="42"/>
        <v/>
      </c>
      <c r="M189" s="396"/>
      <c r="N189" s="396"/>
      <c r="O189" s="681"/>
      <c r="P189" s="1047"/>
      <c r="T189" s="405"/>
      <c r="U189" s="405"/>
      <c r="V189" s="405"/>
      <c r="W189" s="405"/>
      <c r="X189" s="405"/>
      <c r="Y189" s="405"/>
      <c r="Z189" s="405"/>
      <c r="AA189" s="405"/>
      <c r="AB189" s="405"/>
      <c r="AC189" s="405"/>
      <c r="AD189" s="405"/>
      <c r="AE189" s="405"/>
      <c r="AF189" s="405"/>
      <c r="AG189" s="405"/>
      <c r="AH189" s="405"/>
    </row>
    <row r="190" spans="1:34" ht="16.5">
      <c r="A190" s="405"/>
      <c r="B190" s="406"/>
      <c r="C190" s="739">
        <v>15</v>
      </c>
      <c r="D190" s="740" t="str">
        <f>'Estimación de la Demanda'!C59</f>
        <v/>
      </c>
      <c r="E190" s="741" t="str">
        <f>IFERROR('Costos de O&amp;M'!F87+'Costos de O&amp;M'!D166,"")</f>
        <v/>
      </c>
      <c r="F190" s="742">
        <f>IFERROR('Costos de O&amp;M'!G166+'Costos de O&amp;M'!E166+'Costos de O&amp;M'!H87,"")</f>
        <v>0</v>
      </c>
      <c r="G190" s="685" t="str">
        <f t="shared" si="39"/>
        <v/>
      </c>
      <c r="H190" s="741" t="str">
        <f>IFERROR('Costos de O&amp;M'!M87+'Costos de O&amp;M'!I166,"")</f>
        <v/>
      </c>
      <c r="I190" s="741">
        <f t="shared" si="40"/>
        <v>0</v>
      </c>
      <c r="J190" s="685" t="str">
        <f t="shared" si="41"/>
        <v/>
      </c>
      <c r="K190" s="396"/>
      <c r="L190" s="741" t="str">
        <f t="shared" si="42"/>
        <v/>
      </c>
      <c r="M190" s="396"/>
      <c r="N190" s="396"/>
      <c r="O190" s="681"/>
      <c r="P190" s="1047"/>
      <c r="T190" s="405"/>
      <c r="U190" s="405"/>
      <c r="V190" s="405"/>
      <c r="W190" s="405"/>
      <c r="X190" s="405"/>
      <c r="Y190" s="405"/>
      <c r="Z190" s="405"/>
      <c r="AA190" s="405"/>
      <c r="AB190" s="405"/>
      <c r="AC190" s="405"/>
      <c r="AD190" s="405"/>
      <c r="AE190" s="405"/>
      <c r="AF190" s="405"/>
      <c r="AG190" s="405"/>
      <c r="AH190" s="405"/>
    </row>
    <row r="191" spans="1:34" ht="16.5">
      <c r="A191" s="405"/>
      <c r="B191" s="406"/>
      <c r="C191" s="739">
        <v>16</v>
      </c>
      <c r="D191" s="740" t="str">
        <f>'Estimación de la Demanda'!C60</f>
        <v/>
      </c>
      <c r="E191" s="741" t="str">
        <f>IFERROR('Costos de O&amp;M'!F88+'Costos de O&amp;M'!D167,"")</f>
        <v/>
      </c>
      <c r="F191" s="742">
        <f>IFERROR('Costos de O&amp;M'!G167+'Costos de O&amp;M'!E167+'Costos de O&amp;M'!H88,"")</f>
        <v>0</v>
      </c>
      <c r="G191" s="685" t="str">
        <f t="shared" si="39"/>
        <v/>
      </c>
      <c r="H191" s="741" t="str">
        <f>IFERROR('Costos de O&amp;M'!M88+'Costos de O&amp;M'!I167,"")</f>
        <v/>
      </c>
      <c r="I191" s="741">
        <f t="shared" si="40"/>
        <v>0</v>
      </c>
      <c r="J191" s="685" t="str">
        <f t="shared" si="41"/>
        <v/>
      </c>
      <c r="K191" s="396"/>
      <c r="L191" s="741" t="str">
        <f t="shared" si="42"/>
        <v/>
      </c>
      <c r="M191" s="396"/>
      <c r="N191" s="396"/>
      <c r="O191" s="681"/>
      <c r="P191" s="1047"/>
      <c r="T191" s="405"/>
      <c r="U191" s="405"/>
      <c r="V191" s="405"/>
      <c r="W191" s="405"/>
      <c r="X191" s="405"/>
      <c r="Y191" s="405"/>
      <c r="Z191" s="405"/>
      <c r="AA191" s="405"/>
      <c r="AB191" s="405"/>
      <c r="AC191" s="405"/>
      <c r="AD191" s="405"/>
      <c r="AE191" s="405"/>
      <c r="AF191" s="405"/>
      <c r="AG191" s="405"/>
      <c r="AH191" s="405"/>
    </row>
    <row r="192" spans="1:34" ht="16.5">
      <c r="A192" s="405"/>
      <c r="B192" s="406"/>
      <c r="C192" s="739">
        <v>17</v>
      </c>
      <c r="D192" s="740" t="str">
        <f>'Estimación de la Demanda'!C61</f>
        <v/>
      </c>
      <c r="E192" s="741" t="str">
        <f>IFERROR('Costos de O&amp;M'!F89+'Costos de O&amp;M'!D168,"")</f>
        <v/>
      </c>
      <c r="F192" s="742">
        <f>IFERROR('Costos de O&amp;M'!G168+'Costos de O&amp;M'!E168+'Costos de O&amp;M'!H89,"")</f>
        <v>0</v>
      </c>
      <c r="G192" s="685" t="str">
        <f t="shared" si="39"/>
        <v/>
      </c>
      <c r="H192" s="741" t="str">
        <f>IFERROR('Costos de O&amp;M'!M89+'Costos de O&amp;M'!I168,"")</f>
        <v/>
      </c>
      <c r="I192" s="741">
        <f t="shared" si="40"/>
        <v>0</v>
      </c>
      <c r="J192" s="685" t="str">
        <f t="shared" si="41"/>
        <v/>
      </c>
      <c r="K192" s="396"/>
      <c r="L192" s="741" t="str">
        <f t="shared" si="42"/>
        <v/>
      </c>
      <c r="M192" s="396"/>
      <c r="N192" s="396"/>
      <c r="O192" s="681"/>
      <c r="P192" s="1047"/>
      <c r="T192" s="405"/>
      <c r="U192" s="405"/>
      <c r="V192" s="405"/>
      <c r="W192" s="405"/>
      <c r="X192" s="405"/>
      <c r="Y192" s="405"/>
      <c r="Z192" s="405"/>
      <c r="AA192" s="405"/>
      <c r="AB192" s="405"/>
      <c r="AC192" s="405"/>
      <c r="AD192" s="405"/>
      <c r="AE192" s="405"/>
      <c r="AF192" s="405"/>
      <c r="AG192" s="405"/>
      <c r="AH192" s="405"/>
    </row>
    <row r="193" spans="1:34" ht="16.5">
      <c r="A193" s="405"/>
      <c r="B193" s="406"/>
      <c r="C193" s="739">
        <v>18</v>
      </c>
      <c r="D193" s="740" t="str">
        <f>'Estimación de la Demanda'!C62</f>
        <v/>
      </c>
      <c r="E193" s="741" t="str">
        <f>IFERROR('Costos de O&amp;M'!F90+'Costos de O&amp;M'!D169,"")</f>
        <v/>
      </c>
      <c r="F193" s="742">
        <f>IFERROR('Costos de O&amp;M'!G169+'Costos de O&amp;M'!E169+'Costos de O&amp;M'!H90,"")</f>
        <v>0</v>
      </c>
      <c r="G193" s="685" t="str">
        <f t="shared" si="39"/>
        <v/>
      </c>
      <c r="H193" s="741" t="str">
        <f>IFERROR('Costos de O&amp;M'!M90+'Costos de O&amp;M'!I169,"")</f>
        <v/>
      </c>
      <c r="I193" s="741">
        <f t="shared" si="40"/>
        <v>0</v>
      </c>
      <c r="J193" s="685" t="str">
        <f t="shared" si="41"/>
        <v/>
      </c>
      <c r="K193" s="396"/>
      <c r="L193" s="741" t="str">
        <f t="shared" si="42"/>
        <v/>
      </c>
      <c r="M193" s="396"/>
      <c r="N193" s="396"/>
      <c r="O193" s="681"/>
      <c r="P193" s="1047"/>
      <c r="T193" s="405"/>
      <c r="U193" s="405"/>
      <c r="V193" s="405"/>
      <c r="W193" s="405"/>
      <c r="X193" s="405"/>
      <c r="Y193" s="405"/>
      <c r="Z193" s="405"/>
      <c r="AA193" s="405"/>
      <c r="AB193" s="405"/>
      <c r="AC193" s="405"/>
      <c r="AD193" s="405"/>
      <c r="AE193" s="405"/>
      <c r="AF193" s="405"/>
      <c r="AG193" s="405"/>
      <c r="AH193" s="405"/>
    </row>
    <row r="194" spans="1:34" ht="16.5">
      <c r="A194" s="405"/>
      <c r="B194" s="406"/>
      <c r="C194" s="739">
        <v>19</v>
      </c>
      <c r="D194" s="740" t="str">
        <f>'Estimación de la Demanda'!C63</f>
        <v/>
      </c>
      <c r="E194" s="741" t="str">
        <f>IFERROR('Costos de O&amp;M'!F91+'Costos de O&amp;M'!D170,"")</f>
        <v/>
      </c>
      <c r="F194" s="742">
        <f>IFERROR('Costos de O&amp;M'!G170+'Costos de O&amp;M'!E170+'Costos de O&amp;M'!H91,"")</f>
        <v>0</v>
      </c>
      <c r="G194" s="685" t="str">
        <f t="shared" si="39"/>
        <v/>
      </c>
      <c r="H194" s="741" t="str">
        <f>IFERROR('Costos de O&amp;M'!M91+'Costos de O&amp;M'!I170,"")</f>
        <v/>
      </c>
      <c r="I194" s="741">
        <f t="shared" si="40"/>
        <v>0</v>
      </c>
      <c r="J194" s="685" t="str">
        <f t="shared" si="41"/>
        <v/>
      </c>
      <c r="K194" s="396"/>
      <c r="L194" s="741" t="str">
        <f t="shared" si="42"/>
        <v/>
      </c>
      <c r="M194" s="396"/>
      <c r="N194" s="396"/>
      <c r="O194" s="681"/>
      <c r="P194" s="1047"/>
      <c r="T194" s="405"/>
      <c r="U194" s="405"/>
      <c r="V194" s="405"/>
      <c r="W194" s="405"/>
      <c r="X194" s="405"/>
      <c r="Y194" s="405"/>
      <c r="Z194" s="405"/>
      <c r="AA194" s="405"/>
      <c r="AB194" s="405"/>
      <c r="AC194" s="405"/>
      <c r="AD194" s="405"/>
      <c r="AE194" s="405"/>
      <c r="AF194" s="405"/>
      <c r="AG194" s="405"/>
      <c r="AH194" s="405"/>
    </row>
    <row r="195" spans="1:34" ht="16.5">
      <c r="A195" s="405"/>
      <c r="B195" s="406"/>
      <c r="C195" s="739">
        <v>20</v>
      </c>
      <c r="D195" s="740" t="str">
        <f>'Estimación de la Demanda'!C64</f>
        <v/>
      </c>
      <c r="E195" s="741" t="str">
        <f>IFERROR('Costos de O&amp;M'!F92+'Costos de O&amp;M'!D171,"")</f>
        <v/>
      </c>
      <c r="F195" s="742">
        <f>IFERROR('Costos de O&amp;M'!G171+'Costos de O&amp;M'!E171+'Costos de O&amp;M'!H92,"")</f>
        <v>0</v>
      </c>
      <c r="G195" s="685" t="str">
        <f t="shared" ref="G195" si="43">IFERROR(+E195+F195,"")</f>
        <v/>
      </c>
      <c r="H195" s="741" t="str">
        <f>IFERROR('Costos de O&amp;M'!M92+'Costos de O&amp;M'!I171,"")</f>
        <v/>
      </c>
      <c r="I195" s="741">
        <f t="shared" si="40"/>
        <v>0</v>
      </c>
      <c r="J195" s="685" t="str">
        <f t="shared" si="41"/>
        <v/>
      </c>
      <c r="K195" s="396"/>
      <c r="L195" s="741" t="str">
        <f t="shared" si="42"/>
        <v/>
      </c>
      <c r="M195" s="396"/>
      <c r="N195" s="396"/>
      <c r="O195" s="681"/>
      <c r="P195" s="1047"/>
      <c r="T195" s="405"/>
      <c r="U195" s="405"/>
      <c r="V195" s="405"/>
      <c r="W195" s="405"/>
      <c r="X195" s="405"/>
      <c r="Y195" s="405"/>
      <c r="Z195" s="405"/>
      <c r="AA195" s="405"/>
      <c r="AB195" s="405"/>
      <c r="AC195" s="405"/>
      <c r="AD195" s="405"/>
      <c r="AE195" s="405"/>
      <c r="AF195" s="405"/>
      <c r="AG195" s="405"/>
      <c r="AH195" s="405"/>
    </row>
    <row r="196" spans="1:34" ht="17.25" thickBot="1">
      <c r="A196" s="405"/>
      <c r="B196" s="743"/>
      <c r="C196" s="744"/>
      <c r="D196" s="744"/>
      <c r="E196" s="744"/>
      <c r="F196" s="745"/>
      <c r="G196" s="745"/>
      <c r="H196" s="745"/>
      <c r="I196" s="745"/>
      <c r="J196" s="745"/>
      <c r="K196" s="744"/>
      <c r="L196" s="745"/>
      <c r="M196" s="745"/>
      <c r="N196" s="745"/>
      <c r="O196" s="745"/>
      <c r="P196" s="746"/>
      <c r="Q196" s="405"/>
      <c r="R196" s="405"/>
      <c r="S196" s="405"/>
      <c r="T196" s="405"/>
      <c r="U196" s="405"/>
      <c r="V196" s="405"/>
      <c r="W196" s="405"/>
      <c r="X196" s="405"/>
      <c r="Y196" s="405"/>
      <c r="Z196" s="405"/>
      <c r="AA196" s="405"/>
      <c r="AB196" s="405"/>
      <c r="AC196" s="405"/>
      <c r="AD196" s="405"/>
      <c r="AE196" s="405"/>
      <c r="AF196" s="405"/>
      <c r="AG196" s="405"/>
      <c r="AH196" s="405"/>
    </row>
    <row r="197" spans="1:34" ht="16.5">
      <c r="A197" s="405"/>
      <c r="B197" s="405"/>
      <c r="C197" s="405"/>
      <c r="D197" s="405"/>
      <c r="E197" s="405"/>
      <c r="F197" s="674"/>
      <c r="G197" s="674"/>
      <c r="H197" s="674"/>
      <c r="I197" s="674"/>
      <c r="J197" s="674"/>
      <c r="K197" s="405"/>
      <c r="L197" s="674"/>
      <c r="M197" s="674"/>
      <c r="N197" s="674"/>
      <c r="O197" s="674"/>
      <c r="P197" s="405"/>
      <c r="Q197" s="405"/>
      <c r="R197" s="405"/>
      <c r="S197" s="405"/>
      <c r="T197" s="405"/>
      <c r="U197" s="405"/>
      <c r="V197" s="405"/>
      <c r="W197" s="405"/>
      <c r="X197" s="405"/>
      <c r="Y197" s="405"/>
      <c r="Z197" s="405"/>
      <c r="AA197" s="405"/>
      <c r="AB197" s="405"/>
      <c r="AC197" s="405"/>
      <c r="AD197" s="405"/>
      <c r="AE197" s="405"/>
      <c r="AF197" s="405"/>
      <c r="AG197" s="405"/>
      <c r="AH197" s="405"/>
    </row>
    <row r="198" spans="1:34" ht="16.5">
      <c r="A198" s="405"/>
      <c r="B198" s="405"/>
      <c r="C198" s="405"/>
      <c r="D198" s="405"/>
      <c r="E198" s="405"/>
      <c r="F198" s="674"/>
      <c r="G198" s="674"/>
      <c r="H198" s="674"/>
      <c r="I198" s="674"/>
      <c r="J198" s="674"/>
      <c r="K198" s="405"/>
      <c r="L198" s="674"/>
      <c r="M198" s="674"/>
      <c r="N198" s="674"/>
      <c r="O198" s="674"/>
      <c r="P198" s="405"/>
      <c r="Q198" s="405"/>
      <c r="R198" s="405"/>
      <c r="S198" s="405"/>
      <c r="T198" s="405"/>
      <c r="U198" s="405"/>
      <c r="V198" s="405"/>
      <c r="W198" s="405"/>
      <c r="X198" s="405"/>
      <c r="Y198" s="405"/>
      <c r="Z198" s="405"/>
      <c r="AA198" s="405"/>
      <c r="AB198" s="405"/>
      <c r="AC198" s="405"/>
      <c r="AD198" s="405"/>
      <c r="AE198" s="405"/>
      <c r="AF198" s="405"/>
      <c r="AG198" s="405"/>
      <c r="AH198" s="405"/>
    </row>
    <row r="199" spans="1:34" ht="16.5">
      <c r="A199" s="405"/>
      <c r="B199" s="405"/>
      <c r="C199" s="405"/>
      <c r="D199" s="405"/>
      <c r="E199" s="405"/>
      <c r="F199" s="674"/>
      <c r="G199" s="674"/>
      <c r="H199" s="674"/>
      <c r="I199" s="674"/>
      <c r="J199" s="674"/>
      <c r="K199" s="405"/>
      <c r="L199" s="674"/>
      <c r="M199" s="674"/>
      <c r="N199" s="674"/>
      <c r="O199" s="674"/>
      <c r="P199" s="405"/>
      <c r="Q199" s="405"/>
      <c r="R199" s="405"/>
      <c r="S199" s="405"/>
      <c r="T199" s="405"/>
      <c r="U199" s="405"/>
      <c r="V199" s="405"/>
      <c r="W199" s="405"/>
      <c r="X199" s="405"/>
      <c r="Y199" s="405"/>
      <c r="Z199" s="405"/>
      <c r="AA199" s="405"/>
      <c r="AB199" s="405"/>
      <c r="AC199" s="405"/>
      <c r="AD199" s="405"/>
      <c r="AE199" s="405"/>
      <c r="AF199" s="405"/>
      <c r="AG199" s="405"/>
      <c r="AH199" s="405"/>
    </row>
    <row r="200" spans="1:34" ht="16.5">
      <c r="A200" s="405"/>
      <c r="B200" s="405"/>
      <c r="C200" s="405"/>
      <c r="D200" s="405"/>
      <c r="E200" s="405"/>
      <c r="F200" s="674"/>
      <c r="G200" s="674"/>
      <c r="H200" s="674"/>
      <c r="I200" s="674"/>
      <c r="J200" s="674"/>
      <c r="K200" s="405"/>
      <c r="L200" s="674"/>
      <c r="M200" s="674"/>
      <c r="N200" s="674"/>
      <c r="O200" s="674"/>
      <c r="P200" s="405"/>
      <c r="Q200" s="405"/>
      <c r="R200" s="405"/>
      <c r="S200" s="405"/>
      <c r="T200" s="405"/>
      <c r="U200" s="405"/>
      <c r="V200" s="405"/>
      <c r="W200" s="405"/>
      <c r="X200" s="405"/>
      <c r="Y200" s="405"/>
      <c r="Z200" s="405"/>
      <c r="AA200" s="405"/>
      <c r="AB200" s="405"/>
      <c r="AC200" s="405"/>
      <c r="AD200" s="405"/>
      <c r="AE200" s="405"/>
      <c r="AF200" s="405"/>
      <c r="AG200" s="405"/>
      <c r="AH200" s="405"/>
    </row>
    <row r="201" spans="1:34" ht="16.5">
      <c r="A201" s="405"/>
      <c r="B201" s="405"/>
      <c r="C201" s="405"/>
      <c r="D201" s="405"/>
      <c r="E201" s="405"/>
      <c r="F201" s="674"/>
      <c r="G201" s="674"/>
      <c r="H201" s="674"/>
      <c r="I201" s="674"/>
      <c r="J201" s="674"/>
      <c r="K201" s="405"/>
      <c r="L201" s="674"/>
      <c r="M201" s="674"/>
      <c r="N201" s="674"/>
      <c r="O201" s="674"/>
      <c r="P201" s="405"/>
      <c r="Q201" s="405"/>
      <c r="R201" s="405"/>
      <c r="S201" s="405"/>
      <c r="T201" s="405"/>
      <c r="U201" s="405"/>
      <c r="V201" s="405"/>
      <c r="W201" s="405"/>
      <c r="X201" s="405"/>
      <c r="Y201" s="405"/>
      <c r="Z201" s="405"/>
      <c r="AA201" s="405"/>
      <c r="AB201" s="405"/>
      <c r="AC201" s="405"/>
      <c r="AD201" s="405"/>
      <c r="AE201" s="405"/>
      <c r="AF201" s="405"/>
      <c r="AG201" s="405"/>
      <c r="AH201" s="405"/>
    </row>
    <row r="202" spans="1:34" ht="16.5">
      <c r="A202" s="405"/>
      <c r="B202" s="405"/>
      <c r="C202" s="405"/>
      <c r="D202" s="405"/>
      <c r="E202" s="405"/>
      <c r="F202" s="674"/>
      <c r="G202" s="674"/>
      <c r="H202" s="674"/>
      <c r="I202" s="674"/>
      <c r="J202" s="674"/>
      <c r="K202" s="405"/>
      <c r="L202" s="674"/>
      <c r="M202" s="674"/>
      <c r="N202" s="674"/>
      <c r="O202" s="674"/>
      <c r="P202" s="405"/>
      <c r="Q202" s="405"/>
      <c r="R202" s="405"/>
      <c r="S202" s="405"/>
      <c r="T202" s="405"/>
      <c r="U202" s="405"/>
      <c r="V202" s="405"/>
      <c r="W202" s="405"/>
      <c r="X202" s="405"/>
      <c r="Y202" s="405"/>
      <c r="Z202" s="405"/>
      <c r="AA202" s="405"/>
      <c r="AB202" s="405"/>
      <c r="AC202" s="405"/>
      <c r="AD202" s="405"/>
      <c r="AE202" s="405"/>
      <c r="AF202" s="405"/>
      <c r="AG202" s="405"/>
      <c r="AH202" s="405"/>
    </row>
    <row r="203" spans="1:34" ht="16.5">
      <c r="A203" s="405"/>
      <c r="B203" s="405"/>
      <c r="C203" s="405"/>
      <c r="D203" s="405"/>
      <c r="E203" s="405"/>
      <c r="F203" s="674"/>
      <c r="G203" s="674"/>
      <c r="H203" s="674"/>
      <c r="I203" s="674"/>
      <c r="J203" s="674"/>
      <c r="K203" s="405"/>
      <c r="L203" s="674"/>
      <c r="M203" s="674"/>
      <c r="N203" s="674"/>
      <c r="O203" s="674"/>
      <c r="P203" s="405"/>
      <c r="Q203" s="405"/>
      <c r="R203" s="405"/>
      <c r="S203" s="405"/>
      <c r="T203" s="405"/>
      <c r="U203" s="405"/>
      <c r="V203" s="405"/>
      <c r="W203" s="405"/>
      <c r="X203" s="405"/>
      <c r="Y203" s="405"/>
      <c r="Z203" s="405"/>
      <c r="AA203" s="405"/>
      <c r="AB203" s="405"/>
      <c r="AC203" s="405"/>
      <c r="AD203" s="405"/>
      <c r="AE203" s="405"/>
      <c r="AF203" s="405"/>
      <c r="AG203" s="405"/>
      <c r="AH203" s="405"/>
    </row>
    <row r="204" spans="1:34" ht="16.5">
      <c r="A204" s="405"/>
      <c r="B204" s="405"/>
      <c r="C204" s="405"/>
      <c r="D204" s="405"/>
      <c r="E204" s="405"/>
      <c r="F204" s="674"/>
      <c r="G204" s="674"/>
      <c r="H204" s="674"/>
      <c r="I204" s="674"/>
      <c r="J204" s="674"/>
      <c r="K204" s="405"/>
      <c r="L204" s="674"/>
      <c r="M204" s="674"/>
      <c r="N204" s="674"/>
      <c r="O204" s="674"/>
      <c r="P204" s="405"/>
      <c r="Q204" s="405"/>
      <c r="R204" s="405"/>
      <c r="S204" s="405"/>
      <c r="T204" s="405"/>
      <c r="U204" s="405"/>
      <c r="V204" s="405"/>
      <c r="W204" s="405"/>
      <c r="X204" s="405"/>
      <c r="Y204" s="405"/>
      <c r="Z204" s="405"/>
      <c r="AA204" s="405"/>
      <c r="AB204" s="405"/>
      <c r="AC204" s="405"/>
      <c r="AD204" s="405"/>
      <c r="AE204" s="405"/>
      <c r="AF204" s="405"/>
      <c r="AG204" s="405"/>
      <c r="AH204" s="405"/>
    </row>
    <row r="205" spans="1:34" ht="16.5">
      <c r="A205" s="405"/>
      <c r="B205" s="405"/>
      <c r="C205" s="405"/>
      <c r="D205" s="405"/>
      <c r="E205" s="405"/>
      <c r="F205" s="674"/>
      <c r="G205" s="674"/>
      <c r="H205" s="674"/>
      <c r="I205" s="674"/>
      <c r="J205" s="674"/>
      <c r="K205" s="405"/>
      <c r="L205" s="674"/>
      <c r="M205" s="674"/>
      <c r="N205" s="674"/>
      <c r="O205" s="674"/>
      <c r="P205" s="405"/>
      <c r="Q205" s="405"/>
      <c r="R205" s="405"/>
      <c r="S205" s="405"/>
      <c r="T205" s="405"/>
      <c r="U205" s="405"/>
      <c r="V205" s="405"/>
      <c r="W205" s="405"/>
      <c r="X205" s="405"/>
      <c r="Y205" s="405"/>
      <c r="Z205" s="405"/>
      <c r="AA205" s="405"/>
      <c r="AB205" s="405"/>
      <c r="AC205" s="405"/>
      <c r="AD205" s="405"/>
      <c r="AE205" s="405"/>
      <c r="AF205" s="405"/>
      <c r="AG205" s="405"/>
      <c r="AH205" s="405"/>
    </row>
    <row r="206" spans="1:34" ht="16.5">
      <c r="A206" s="405"/>
      <c r="B206" s="405"/>
      <c r="C206" s="405"/>
      <c r="D206" s="405"/>
      <c r="E206" s="405"/>
      <c r="F206" s="674"/>
      <c r="G206" s="674"/>
      <c r="H206" s="674"/>
      <c r="I206" s="674"/>
      <c r="J206" s="674"/>
      <c r="K206" s="405"/>
      <c r="L206" s="674"/>
      <c r="M206" s="674"/>
      <c r="N206" s="674"/>
      <c r="O206" s="674"/>
      <c r="P206" s="405"/>
      <c r="Q206" s="405"/>
      <c r="R206" s="405"/>
      <c r="S206" s="405"/>
      <c r="T206" s="405"/>
      <c r="U206" s="405"/>
      <c r="V206" s="405"/>
      <c r="W206" s="405"/>
      <c r="X206" s="405"/>
      <c r="Y206" s="405"/>
      <c r="Z206" s="405"/>
      <c r="AA206" s="405"/>
      <c r="AB206" s="405"/>
      <c r="AC206" s="405"/>
      <c r="AD206" s="405"/>
      <c r="AE206" s="405"/>
      <c r="AF206" s="405"/>
      <c r="AG206" s="405"/>
      <c r="AH206" s="405"/>
    </row>
    <row r="207" spans="1:34" ht="16.5">
      <c r="A207" s="405"/>
      <c r="B207" s="405"/>
      <c r="C207" s="405"/>
      <c r="D207" s="405"/>
      <c r="E207" s="405"/>
      <c r="F207" s="674"/>
      <c r="G207" s="674"/>
      <c r="H207" s="674"/>
      <c r="I207" s="674"/>
      <c r="J207" s="674"/>
      <c r="K207" s="405"/>
      <c r="L207" s="674"/>
      <c r="M207" s="674"/>
      <c r="N207" s="674"/>
      <c r="O207" s="674"/>
      <c r="P207" s="405"/>
      <c r="Q207" s="405"/>
      <c r="R207" s="405"/>
      <c r="S207" s="405"/>
      <c r="T207" s="405"/>
      <c r="U207" s="405"/>
      <c r="V207" s="405"/>
      <c r="W207" s="405"/>
      <c r="X207" s="405"/>
      <c r="Y207" s="405"/>
      <c r="Z207" s="405"/>
      <c r="AA207" s="405"/>
      <c r="AB207" s="405"/>
      <c r="AC207" s="405"/>
      <c r="AD207" s="405"/>
      <c r="AE207" s="405"/>
      <c r="AF207" s="405"/>
      <c r="AG207" s="405"/>
      <c r="AH207" s="405"/>
    </row>
    <row r="208" spans="1:34" ht="16.5">
      <c r="A208" s="405"/>
      <c r="B208" s="405"/>
      <c r="C208" s="405"/>
      <c r="D208" s="405"/>
      <c r="E208" s="405"/>
      <c r="F208" s="674"/>
      <c r="G208" s="674"/>
      <c r="H208" s="674"/>
      <c r="I208" s="674"/>
      <c r="J208" s="674"/>
      <c r="K208" s="405"/>
      <c r="L208" s="674"/>
      <c r="M208" s="674"/>
      <c r="N208" s="674"/>
      <c r="O208" s="674"/>
      <c r="P208" s="405"/>
      <c r="Q208" s="405"/>
      <c r="R208" s="405"/>
      <c r="S208" s="405"/>
      <c r="T208" s="405"/>
      <c r="U208" s="405"/>
      <c r="V208" s="405"/>
      <c r="W208" s="405"/>
      <c r="X208" s="405"/>
      <c r="Y208" s="405"/>
      <c r="Z208" s="405"/>
      <c r="AA208" s="405"/>
      <c r="AB208" s="405"/>
      <c r="AC208" s="405"/>
      <c r="AD208" s="405"/>
      <c r="AE208" s="405"/>
      <c r="AF208" s="405"/>
      <c r="AG208" s="405"/>
      <c r="AH208" s="405"/>
    </row>
    <row r="209" spans="1:34" ht="16.5">
      <c r="A209" s="405"/>
      <c r="B209" s="405"/>
      <c r="C209" s="405"/>
      <c r="D209" s="405"/>
      <c r="E209" s="405"/>
      <c r="F209" s="674"/>
      <c r="G209" s="674"/>
      <c r="H209" s="674"/>
      <c r="I209" s="674"/>
      <c r="J209" s="674"/>
      <c r="K209" s="405"/>
      <c r="L209" s="674"/>
      <c r="M209" s="674"/>
      <c r="N209" s="674"/>
      <c r="O209" s="674"/>
      <c r="P209" s="405"/>
      <c r="Q209" s="405"/>
      <c r="R209" s="405"/>
      <c r="S209" s="405"/>
      <c r="T209" s="405"/>
      <c r="U209" s="405"/>
      <c r="V209" s="405"/>
      <c r="W209" s="405"/>
      <c r="X209" s="405"/>
      <c r="Y209" s="405"/>
      <c r="Z209" s="405"/>
      <c r="AA209" s="405"/>
      <c r="AB209" s="405"/>
      <c r="AC209" s="405"/>
      <c r="AD209" s="405"/>
      <c r="AE209" s="405"/>
      <c r="AF209" s="405"/>
      <c r="AG209" s="405"/>
      <c r="AH209" s="405"/>
    </row>
    <row r="210" spans="1:34" ht="16.5">
      <c r="A210" s="405"/>
      <c r="B210" s="405"/>
      <c r="C210" s="405"/>
      <c r="D210" s="405"/>
      <c r="E210" s="405"/>
      <c r="F210" s="674"/>
      <c r="G210" s="674"/>
      <c r="H210" s="674"/>
      <c r="I210" s="674"/>
      <c r="J210" s="674"/>
      <c r="K210" s="405"/>
      <c r="L210" s="674"/>
      <c r="M210" s="674"/>
      <c r="N210" s="674"/>
      <c r="O210" s="674"/>
      <c r="P210" s="405"/>
      <c r="Q210" s="405"/>
      <c r="R210" s="405"/>
      <c r="S210" s="405"/>
      <c r="T210" s="405"/>
      <c r="U210" s="405"/>
      <c r="V210" s="405"/>
      <c r="W210" s="405"/>
      <c r="X210" s="405"/>
      <c r="Y210" s="405"/>
      <c r="Z210" s="405"/>
      <c r="AA210" s="405"/>
      <c r="AB210" s="405"/>
      <c r="AC210" s="405"/>
      <c r="AD210" s="405"/>
      <c r="AE210" s="405"/>
      <c r="AF210" s="405"/>
      <c r="AG210" s="405"/>
      <c r="AH210" s="405"/>
    </row>
    <row r="211" spans="1:34" ht="16.5">
      <c r="A211" s="405"/>
      <c r="B211" s="405"/>
      <c r="C211" s="405"/>
      <c r="D211" s="405"/>
      <c r="E211" s="405"/>
      <c r="F211" s="674"/>
      <c r="G211" s="674"/>
      <c r="H211" s="674"/>
      <c r="I211" s="674"/>
      <c r="J211" s="674"/>
      <c r="K211" s="405"/>
      <c r="L211" s="674"/>
      <c r="M211" s="674"/>
      <c r="N211" s="674"/>
      <c r="O211" s="674"/>
      <c r="P211" s="405"/>
      <c r="Q211" s="405"/>
      <c r="R211" s="405"/>
      <c r="S211" s="405"/>
      <c r="T211" s="405"/>
      <c r="U211" s="405"/>
      <c r="V211" s="405"/>
      <c r="W211" s="405"/>
      <c r="X211" s="405"/>
      <c r="Y211" s="405"/>
      <c r="Z211" s="405"/>
      <c r="AA211" s="405"/>
      <c r="AB211" s="405"/>
      <c r="AC211" s="405"/>
      <c r="AD211" s="405"/>
      <c r="AE211" s="405"/>
      <c r="AF211" s="405"/>
      <c r="AG211" s="405"/>
      <c r="AH211" s="405"/>
    </row>
    <row r="212" spans="1:34" ht="16.5">
      <c r="A212" s="405"/>
      <c r="B212" s="405"/>
      <c r="C212" s="405"/>
      <c r="D212" s="405"/>
      <c r="E212" s="405"/>
      <c r="F212" s="674"/>
      <c r="G212" s="674"/>
      <c r="H212" s="674"/>
      <c r="I212" s="674"/>
      <c r="J212" s="674"/>
      <c r="K212" s="405"/>
      <c r="L212" s="674"/>
      <c r="M212" s="674"/>
      <c r="N212" s="674"/>
      <c r="O212" s="674"/>
      <c r="P212" s="405"/>
      <c r="Q212" s="405"/>
      <c r="R212" s="405"/>
      <c r="S212" s="405"/>
      <c r="T212" s="405"/>
      <c r="U212" s="405"/>
      <c r="V212" s="405"/>
      <c r="W212" s="405"/>
      <c r="X212" s="405"/>
      <c r="Y212" s="405"/>
      <c r="Z212" s="405"/>
      <c r="AA212" s="405"/>
      <c r="AB212" s="405"/>
      <c r="AC212" s="405"/>
      <c r="AD212" s="405"/>
      <c r="AE212" s="405"/>
      <c r="AF212" s="405"/>
      <c r="AG212" s="405"/>
      <c r="AH212" s="405"/>
    </row>
    <row r="213" spans="1:34" ht="16.5">
      <c r="A213" s="405"/>
      <c r="B213" s="405"/>
      <c r="C213" s="405"/>
      <c r="D213" s="405"/>
      <c r="E213" s="405"/>
      <c r="F213" s="674"/>
      <c r="G213" s="674"/>
      <c r="H213" s="674"/>
      <c r="I213" s="674"/>
      <c r="J213" s="674"/>
      <c r="K213" s="405"/>
      <c r="L213" s="674"/>
      <c r="M213" s="674"/>
      <c r="N213" s="674"/>
      <c r="O213" s="674"/>
      <c r="P213" s="405"/>
      <c r="Q213" s="405"/>
      <c r="R213" s="405"/>
      <c r="S213" s="405"/>
      <c r="T213" s="405"/>
      <c r="U213" s="405"/>
      <c r="V213" s="405"/>
      <c r="W213" s="405"/>
      <c r="X213" s="405"/>
      <c r="Y213" s="405"/>
      <c r="Z213" s="405"/>
      <c r="AA213" s="405"/>
      <c r="AB213" s="405"/>
      <c r="AC213" s="405"/>
      <c r="AD213" s="405"/>
      <c r="AE213" s="405"/>
      <c r="AF213" s="405"/>
      <c r="AG213" s="405"/>
      <c r="AH213" s="405"/>
    </row>
    <row r="214" spans="1:34" ht="16.5">
      <c r="A214" s="405"/>
      <c r="B214" s="405"/>
      <c r="C214" s="405"/>
      <c r="D214" s="405"/>
      <c r="E214" s="405"/>
      <c r="F214" s="674"/>
      <c r="G214" s="674"/>
      <c r="H214" s="674"/>
      <c r="I214" s="674"/>
      <c r="J214" s="674"/>
      <c r="K214" s="405"/>
      <c r="L214" s="674"/>
      <c r="M214" s="674"/>
      <c r="N214" s="674"/>
      <c r="O214" s="674"/>
      <c r="P214" s="405"/>
      <c r="Q214" s="405"/>
      <c r="R214" s="405"/>
      <c r="S214" s="405"/>
      <c r="T214" s="405"/>
      <c r="U214" s="405"/>
      <c r="V214" s="405"/>
      <c r="W214" s="405"/>
      <c r="X214" s="405"/>
      <c r="Y214" s="405"/>
      <c r="Z214" s="405"/>
      <c r="AA214" s="405"/>
      <c r="AB214" s="405"/>
      <c r="AC214" s="405"/>
      <c r="AD214" s="405"/>
      <c r="AE214" s="405"/>
      <c r="AF214" s="405"/>
      <c r="AG214" s="405"/>
      <c r="AH214" s="405"/>
    </row>
    <row r="215" spans="1:34" ht="16.5">
      <c r="A215" s="405"/>
      <c r="B215" s="405"/>
      <c r="C215" s="405"/>
      <c r="D215" s="405"/>
      <c r="E215" s="405"/>
      <c r="F215" s="674"/>
      <c r="G215" s="674"/>
      <c r="H215" s="674"/>
      <c r="I215" s="674"/>
      <c r="J215" s="674"/>
      <c r="K215" s="405"/>
      <c r="L215" s="674"/>
      <c r="M215" s="674"/>
      <c r="N215" s="674"/>
      <c r="O215" s="674"/>
      <c r="P215" s="405"/>
      <c r="Q215" s="405"/>
      <c r="R215" s="405"/>
      <c r="S215" s="405"/>
      <c r="T215" s="405"/>
      <c r="U215" s="405"/>
      <c r="V215" s="405"/>
      <c r="W215" s="405"/>
      <c r="X215" s="405"/>
      <c r="Y215" s="405"/>
      <c r="Z215" s="405"/>
      <c r="AA215" s="405"/>
      <c r="AB215" s="405"/>
      <c r="AC215" s="405"/>
      <c r="AD215" s="405"/>
      <c r="AE215" s="405"/>
      <c r="AF215" s="405"/>
      <c r="AG215" s="405"/>
      <c r="AH215" s="405"/>
    </row>
    <row r="216" spans="1:34" ht="16.5">
      <c r="A216" s="405"/>
      <c r="B216" s="405"/>
      <c r="C216" s="405"/>
      <c r="D216" s="405"/>
      <c r="E216" s="405"/>
      <c r="F216" s="674"/>
      <c r="G216" s="674"/>
      <c r="H216" s="674"/>
      <c r="I216" s="674"/>
      <c r="J216" s="674"/>
      <c r="K216" s="405"/>
      <c r="L216" s="674"/>
      <c r="M216" s="674"/>
      <c r="N216" s="674"/>
      <c r="O216" s="674"/>
      <c r="P216" s="405"/>
      <c r="Q216" s="405"/>
      <c r="R216" s="405"/>
      <c r="S216" s="405"/>
      <c r="T216" s="405"/>
      <c r="U216" s="405"/>
      <c r="V216" s="405"/>
      <c r="W216" s="405"/>
      <c r="X216" s="405"/>
      <c r="Y216" s="405"/>
      <c r="Z216" s="405"/>
      <c r="AA216" s="405"/>
      <c r="AB216" s="405"/>
      <c r="AC216" s="405"/>
      <c r="AD216" s="405"/>
      <c r="AE216" s="405"/>
      <c r="AF216" s="405"/>
      <c r="AG216" s="405"/>
      <c r="AH216" s="405"/>
    </row>
    <row r="217" spans="1:34" ht="16.5">
      <c r="A217" s="405"/>
      <c r="B217" s="405"/>
      <c r="C217" s="405"/>
      <c r="D217" s="405"/>
      <c r="E217" s="405"/>
      <c r="F217" s="674"/>
      <c r="G217" s="674"/>
      <c r="H217" s="674"/>
      <c r="I217" s="674"/>
      <c r="J217" s="674"/>
      <c r="K217" s="405"/>
      <c r="L217" s="674"/>
      <c r="M217" s="674"/>
      <c r="N217" s="674"/>
      <c r="O217" s="674"/>
      <c r="P217" s="405"/>
      <c r="Q217" s="405"/>
      <c r="R217" s="405"/>
      <c r="S217" s="405"/>
      <c r="T217" s="405"/>
      <c r="U217" s="405"/>
      <c r="V217" s="405"/>
      <c r="W217" s="405"/>
      <c r="X217" s="405"/>
      <c r="Y217" s="405"/>
      <c r="Z217" s="405"/>
      <c r="AA217" s="405"/>
      <c r="AB217" s="405"/>
      <c r="AC217" s="405"/>
      <c r="AD217" s="405"/>
      <c r="AE217" s="405"/>
      <c r="AF217" s="405"/>
      <c r="AG217" s="405"/>
      <c r="AH217" s="405"/>
    </row>
    <row r="218" spans="1:34" ht="16.5">
      <c r="A218" s="405"/>
      <c r="B218" s="405"/>
      <c r="C218" s="405"/>
      <c r="D218" s="405"/>
      <c r="E218" s="405"/>
      <c r="F218" s="674"/>
      <c r="G218" s="674"/>
      <c r="H218" s="674"/>
      <c r="I218" s="674"/>
      <c r="J218" s="674"/>
      <c r="K218" s="405"/>
      <c r="L218" s="674"/>
      <c r="M218" s="674"/>
      <c r="N218" s="674"/>
      <c r="O218" s="674"/>
      <c r="P218" s="405"/>
      <c r="Q218" s="405"/>
      <c r="R218" s="405"/>
      <c r="S218" s="405"/>
      <c r="T218" s="405"/>
      <c r="U218" s="405"/>
      <c r="V218" s="405"/>
      <c r="W218" s="405"/>
      <c r="X218" s="405"/>
      <c r="Y218" s="405"/>
      <c r="Z218" s="405"/>
      <c r="AA218" s="405"/>
      <c r="AB218" s="405"/>
      <c r="AC218" s="405"/>
      <c r="AD218" s="405"/>
      <c r="AE218" s="405"/>
      <c r="AF218" s="405"/>
      <c r="AG218" s="405"/>
      <c r="AH218" s="405"/>
    </row>
    <row r="219" spans="1:34" ht="16.5">
      <c r="A219" s="405"/>
      <c r="B219" s="405"/>
      <c r="C219" s="405"/>
      <c r="D219" s="405"/>
      <c r="E219" s="405"/>
      <c r="F219" s="674"/>
      <c r="G219" s="674"/>
      <c r="H219" s="674"/>
      <c r="I219" s="674"/>
      <c r="J219" s="674"/>
      <c r="K219" s="405"/>
      <c r="L219" s="674"/>
      <c r="M219" s="674"/>
      <c r="N219" s="674"/>
      <c r="O219" s="674"/>
      <c r="P219" s="405"/>
      <c r="Q219" s="405"/>
      <c r="R219" s="405"/>
      <c r="S219" s="405"/>
      <c r="T219" s="405"/>
      <c r="U219" s="405"/>
      <c r="V219" s="405"/>
      <c r="W219" s="405"/>
      <c r="X219" s="405"/>
      <c r="Y219" s="405"/>
      <c r="Z219" s="405"/>
      <c r="AA219" s="405"/>
      <c r="AB219" s="405"/>
      <c r="AC219" s="405"/>
      <c r="AD219" s="405"/>
      <c r="AE219" s="405"/>
      <c r="AF219" s="405"/>
      <c r="AG219" s="405"/>
      <c r="AH219" s="405"/>
    </row>
    <row r="220" spans="1:34" ht="16.5">
      <c r="A220" s="405"/>
      <c r="B220" s="405"/>
      <c r="C220" s="405"/>
      <c r="D220" s="405"/>
      <c r="E220" s="405"/>
      <c r="F220" s="674"/>
      <c r="G220" s="674"/>
      <c r="H220" s="674"/>
      <c r="I220" s="674"/>
      <c r="J220" s="674"/>
      <c r="K220" s="405"/>
      <c r="L220" s="674"/>
      <c r="M220" s="674"/>
      <c r="N220" s="674"/>
      <c r="O220" s="674"/>
      <c r="P220" s="405"/>
      <c r="Q220" s="405"/>
      <c r="R220" s="405"/>
      <c r="S220" s="405"/>
      <c r="T220" s="405"/>
      <c r="U220" s="405"/>
      <c r="V220" s="405"/>
      <c r="W220" s="405"/>
      <c r="X220" s="405"/>
      <c r="Y220" s="405"/>
      <c r="Z220" s="405"/>
      <c r="AA220" s="405"/>
      <c r="AB220" s="405"/>
      <c r="AC220" s="405"/>
      <c r="AD220" s="405"/>
      <c r="AE220" s="405"/>
      <c r="AF220" s="405"/>
      <c r="AG220" s="405"/>
      <c r="AH220" s="405"/>
    </row>
    <row r="221" spans="1:34" ht="16.5">
      <c r="A221" s="405"/>
      <c r="B221" s="405"/>
      <c r="C221" s="405"/>
      <c r="D221" s="405"/>
      <c r="E221" s="405"/>
      <c r="F221" s="674"/>
      <c r="G221" s="674"/>
      <c r="H221" s="674"/>
      <c r="I221" s="674"/>
      <c r="J221" s="674"/>
      <c r="K221" s="405"/>
      <c r="L221" s="674"/>
      <c r="M221" s="674"/>
      <c r="N221" s="674"/>
      <c r="O221" s="674"/>
      <c r="P221" s="405"/>
      <c r="Q221" s="405"/>
      <c r="R221" s="405"/>
      <c r="S221" s="405"/>
      <c r="T221" s="405"/>
      <c r="U221" s="405"/>
      <c r="V221" s="405"/>
      <c r="W221" s="405"/>
      <c r="X221" s="405"/>
      <c r="Y221" s="405"/>
      <c r="Z221" s="405"/>
      <c r="AA221" s="405"/>
      <c r="AB221" s="405"/>
      <c r="AC221" s="405"/>
      <c r="AD221" s="405"/>
      <c r="AE221" s="405"/>
      <c r="AF221" s="405"/>
      <c r="AG221" s="405"/>
      <c r="AH221" s="405"/>
    </row>
    <row r="222" spans="1:34" ht="16.5">
      <c r="A222" s="405"/>
      <c r="B222" s="405"/>
      <c r="C222" s="405"/>
      <c r="D222" s="405"/>
      <c r="E222" s="405"/>
      <c r="F222" s="674"/>
      <c r="G222" s="674"/>
      <c r="H222" s="674"/>
      <c r="I222" s="674"/>
      <c r="J222" s="674"/>
      <c r="K222" s="405"/>
      <c r="L222" s="674"/>
      <c r="M222" s="674"/>
      <c r="N222" s="674"/>
      <c r="O222" s="674"/>
      <c r="P222" s="405"/>
      <c r="Q222" s="405"/>
      <c r="R222" s="405"/>
      <c r="S222" s="405"/>
      <c r="T222" s="405"/>
      <c r="U222" s="405"/>
      <c r="V222" s="405"/>
      <c r="W222" s="405"/>
      <c r="X222" s="405"/>
      <c r="Y222" s="405"/>
      <c r="Z222" s="405"/>
      <c r="AA222" s="405"/>
      <c r="AB222" s="405"/>
      <c r="AC222" s="405"/>
      <c r="AD222" s="405"/>
      <c r="AE222" s="405"/>
      <c r="AF222" s="405"/>
      <c r="AG222" s="405"/>
      <c r="AH222" s="405"/>
    </row>
    <row r="223" spans="1:34" ht="16.5">
      <c r="A223" s="405"/>
      <c r="B223" s="405"/>
      <c r="C223" s="405"/>
      <c r="D223" s="405"/>
      <c r="E223" s="405"/>
      <c r="F223" s="674"/>
      <c r="G223" s="674"/>
      <c r="H223" s="674"/>
      <c r="I223" s="674"/>
      <c r="J223" s="674"/>
      <c r="K223" s="405"/>
      <c r="L223" s="674"/>
      <c r="M223" s="674"/>
      <c r="N223" s="674"/>
      <c r="O223" s="674"/>
      <c r="P223" s="405"/>
      <c r="Q223" s="405"/>
      <c r="R223" s="405"/>
      <c r="S223" s="405"/>
      <c r="T223" s="405"/>
      <c r="U223" s="405"/>
      <c r="V223" s="405"/>
      <c r="W223" s="405"/>
      <c r="X223" s="405"/>
      <c r="Y223" s="405"/>
      <c r="Z223" s="405"/>
      <c r="AA223" s="405"/>
      <c r="AB223" s="405"/>
      <c r="AC223" s="405"/>
      <c r="AD223" s="405"/>
      <c r="AE223" s="405"/>
      <c r="AF223" s="405"/>
      <c r="AG223" s="405"/>
      <c r="AH223" s="405"/>
    </row>
    <row r="224" spans="1:34" ht="16.5">
      <c r="A224" s="405"/>
      <c r="B224" s="405"/>
      <c r="C224" s="405"/>
      <c r="D224" s="405"/>
      <c r="E224" s="405"/>
      <c r="F224" s="674"/>
      <c r="G224" s="674"/>
      <c r="H224" s="674"/>
      <c r="I224" s="674"/>
      <c r="J224" s="674"/>
      <c r="K224" s="405"/>
      <c r="L224" s="674"/>
      <c r="M224" s="674"/>
      <c r="N224" s="674"/>
      <c r="O224" s="674"/>
      <c r="P224" s="405"/>
      <c r="Q224" s="405"/>
      <c r="R224" s="405"/>
      <c r="S224" s="405"/>
      <c r="T224" s="405"/>
      <c r="U224" s="405"/>
      <c r="V224" s="405"/>
      <c r="W224" s="405"/>
      <c r="X224" s="405"/>
      <c r="Y224" s="405"/>
      <c r="Z224" s="405"/>
      <c r="AA224" s="405"/>
      <c r="AB224" s="405"/>
      <c r="AC224" s="405"/>
      <c r="AD224" s="405"/>
      <c r="AE224" s="405"/>
      <c r="AF224" s="405"/>
      <c r="AG224" s="405"/>
      <c r="AH224" s="405"/>
    </row>
    <row r="225" spans="1:34" ht="16.5">
      <c r="A225" s="405"/>
      <c r="B225" s="405"/>
      <c r="C225" s="405"/>
      <c r="D225" s="405"/>
      <c r="E225" s="405"/>
      <c r="F225" s="674"/>
      <c r="G225" s="674"/>
      <c r="H225" s="674"/>
      <c r="I225" s="674"/>
      <c r="J225" s="674"/>
      <c r="K225" s="405"/>
      <c r="L225" s="674"/>
      <c r="M225" s="674"/>
      <c r="N225" s="674"/>
      <c r="O225" s="674"/>
      <c r="P225" s="405"/>
      <c r="Q225" s="405"/>
      <c r="R225" s="405"/>
      <c r="S225" s="405"/>
      <c r="T225" s="405"/>
      <c r="U225" s="405"/>
      <c r="V225" s="405"/>
      <c r="W225" s="405"/>
      <c r="X225" s="405"/>
      <c r="Y225" s="405"/>
      <c r="Z225" s="405"/>
      <c r="AA225" s="405"/>
      <c r="AB225" s="405"/>
      <c r="AC225" s="405"/>
      <c r="AD225" s="405"/>
      <c r="AE225" s="405"/>
      <c r="AF225" s="405"/>
      <c r="AG225" s="405"/>
      <c r="AH225" s="405"/>
    </row>
    <row r="226" spans="1:34" ht="16.5">
      <c r="A226" s="405"/>
      <c r="B226" s="405"/>
      <c r="C226" s="405"/>
      <c r="D226" s="405"/>
      <c r="E226" s="405"/>
      <c r="F226" s="674"/>
      <c r="G226" s="674"/>
      <c r="H226" s="674"/>
      <c r="I226" s="674"/>
      <c r="J226" s="674"/>
      <c r="K226" s="405"/>
      <c r="L226" s="674"/>
      <c r="M226" s="674"/>
      <c r="N226" s="674"/>
      <c r="O226" s="674"/>
      <c r="P226" s="405"/>
      <c r="Q226" s="405"/>
      <c r="R226" s="405"/>
      <c r="S226" s="405"/>
      <c r="T226" s="405"/>
      <c r="U226" s="405"/>
      <c r="V226" s="405"/>
      <c r="W226" s="405"/>
      <c r="X226" s="405"/>
      <c r="Y226" s="405"/>
      <c r="Z226" s="405"/>
      <c r="AA226" s="405"/>
      <c r="AB226" s="405"/>
      <c r="AC226" s="405"/>
      <c r="AD226" s="405"/>
      <c r="AE226" s="405"/>
      <c r="AF226" s="405"/>
      <c r="AG226" s="405"/>
      <c r="AH226" s="405"/>
    </row>
    <row r="227" spans="1:34" ht="16.5">
      <c r="A227" s="405"/>
      <c r="B227" s="405"/>
      <c r="C227" s="405"/>
      <c r="D227" s="405"/>
      <c r="E227" s="405"/>
      <c r="F227" s="674"/>
      <c r="G227" s="674"/>
      <c r="H227" s="674"/>
      <c r="I227" s="674"/>
      <c r="J227" s="674"/>
      <c r="K227" s="405"/>
      <c r="L227" s="674"/>
      <c r="M227" s="674"/>
      <c r="N227" s="674"/>
      <c r="O227" s="674"/>
      <c r="P227" s="405"/>
      <c r="Q227" s="405"/>
      <c r="R227" s="405"/>
      <c r="S227" s="405"/>
      <c r="T227" s="405"/>
      <c r="U227" s="405"/>
      <c r="V227" s="405"/>
      <c r="W227" s="405"/>
      <c r="X227" s="405"/>
      <c r="Y227" s="405"/>
      <c r="Z227" s="405"/>
      <c r="AA227" s="405"/>
      <c r="AB227" s="405"/>
      <c r="AC227" s="405"/>
      <c r="AD227" s="405"/>
      <c r="AE227" s="405"/>
      <c r="AF227" s="405"/>
      <c r="AG227" s="405"/>
      <c r="AH227" s="405"/>
    </row>
    <row r="228" spans="1:34" ht="16.5">
      <c r="A228" s="405"/>
      <c r="B228" s="405"/>
      <c r="C228" s="405"/>
      <c r="D228" s="405"/>
      <c r="E228" s="405"/>
      <c r="F228" s="674"/>
      <c r="G228" s="674"/>
      <c r="H228" s="674"/>
      <c r="I228" s="674"/>
      <c r="J228" s="674"/>
      <c r="K228" s="405"/>
      <c r="L228" s="674"/>
      <c r="M228" s="674"/>
      <c r="N228" s="674"/>
      <c r="O228" s="674"/>
      <c r="P228" s="405"/>
      <c r="Q228" s="405"/>
      <c r="R228" s="405"/>
      <c r="S228" s="405"/>
      <c r="T228" s="405"/>
      <c r="U228" s="405"/>
      <c r="V228" s="405"/>
      <c r="W228" s="405"/>
      <c r="X228" s="405"/>
      <c r="Y228" s="405"/>
      <c r="Z228" s="405"/>
      <c r="AA228" s="405"/>
      <c r="AB228" s="405"/>
      <c r="AC228" s="405"/>
      <c r="AD228" s="405"/>
      <c r="AE228" s="405"/>
      <c r="AF228" s="405"/>
      <c r="AG228" s="405"/>
      <c r="AH228" s="405"/>
    </row>
    <row r="229" spans="1:34" ht="16.5">
      <c r="A229" s="405"/>
      <c r="B229" s="405"/>
      <c r="C229" s="405"/>
      <c r="D229" s="405"/>
      <c r="E229" s="405"/>
      <c r="F229" s="674"/>
      <c r="G229" s="674"/>
      <c r="H229" s="674"/>
      <c r="I229" s="674"/>
      <c r="J229" s="674"/>
      <c r="K229" s="405"/>
      <c r="L229" s="674"/>
      <c r="M229" s="674"/>
      <c r="N229" s="674"/>
      <c r="O229" s="674"/>
      <c r="P229" s="405"/>
      <c r="Q229" s="405"/>
      <c r="R229" s="405"/>
      <c r="S229" s="405"/>
      <c r="T229" s="405"/>
      <c r="U229" s="405"/>
      <c r="V229" s="405"/>
      <c r="W229" s="405"/>
      <c r="X229" s="405"/>
      <c r="Y229" s="405"/>
      <c r="Z229" s="405"/>
      <c r="AA229" s="405"/>
      <c r="AB229" s="405"/>
      <c r="AC229" s="405"/>
      <c r="AD229" s="405"/>
      <c r="AE229" s="405"/>
      <c r="AF229" s="405"/>
      <c r="AG229" s="405"/>
      <c r="AH229" s="405"/>
    </row>
    <row r="230" spans="1:34" ht="16.5">
      <c r="A230" s="405"/>
      <c r="B230" s="405"/>
      <c r="C230" s="405"/>
      <c r="D230" s="405"/>
      <c r="E230" s="405"/>
      <c r="F230" s="674"/>
      <c r="G230" s="674"/>
      <c r="H230" s="674"/>
      <c r="I230" s="674"/>
      <c r="J230" s="674"/>
      <c r="K230" s="405"/>
      <c r="L230" s="674"/>
      <c r="M230" s="674"/>
      <c r="N230" s="674"/>
      <c r="O230" s="674"/>
      <c r="P230" s="405"/>
      <c r="Q230" s="405"/>
      <c r="R230" s="405"/>
      <c r="S230" s="405"/>
      <c r="T230" s="405"/>
      <c r="U230" s="405"/>
      <c r="V230" s="405"/>
      <c r="W230" s="405"/>
      <c r="X230" s="405"/>
      <c r="Y230" s="405"/>
      <c r="Z230" s="405"/>
      <c r="AA230" s="405"/>
      <c r="AB230" s="405"/>
      <c r="AC230" s="405"/>
      <c r="AD230" s="405"/>
      <c r="AE230" s="405"/>
      <c r="AF230" s="405"/>
      <c r="AG230" s="405"/>
      <c r="AH230" s="405"/>
    </row>
    <row r="231" spans="1:34" ht="16.5">
      <c r="A231" s="405"/>
      <c r="B231" s="405"/>
      <c r="C231" s="405"/>
      <c r="D231" s="405"/>
      <c r="E231" s="405"/>
      <c r="F231" s="674"/>
      <c r="G231" s="674"/>
      <c r="H231" s="674"/>
      <c r="I231" s="674"/>
      <c r="J231" s="674"/>
      <c r="K231" s="405"/>
      <c r="L231" s="674"/>
      <c r="M231" s="674"/>
      <c r="N231" s="674"/>
      <c r="O231" s="674"/>
      <c r="P231" s="405"/>
      <c r="Q231" s="405"/>
      <c r="R231" s="405"/>
      <c r="S231" s="405"/>
      <c r="T231" s="405"/>
      <c r="U231" s="405"/>
      <c r="V231" s="405"/>
      <c r="W231" s="405"/>
      <c r="X231" s="405"/>
      <c r="Y231" s="405"/>
      <c r="Z231" s="405"/>
      <c r="AA231" s="405"/>
      <c r="AB231" s="405"/>
      <c r="AC231" s="405"/>
      <c r="AD231" s="405"/>
      <c r="AE231" s="405"/>
      <c r="AF231" s="405"/>
      <c r="AG231" s="405"/>
      <c r="AH231" s="405"/>
    </row>
    <row r="232" spans="1:34" ht="16.5">
      <c r="A232" s="405"/>
      <c r="B232" s="405"/>
      <c r="C232" s="405"/>
      <c r="D232" s="405"/>
      <c r="E232" s="405"/>
      <c r="F232" s="674"/>
      <c r="G232" s="674"/>
      <c r="H232" s="674"/>
      <c r="I232" s="674"/>
      <c r="J232" s="674"/>
      <c r="K232" s="405"/>
      <c r="L232" s="674"/>
      <c r="M232" s="674"/>
      <c r="N232" s="674"/>
      <c r="O232" s="674"/>
      <c r="P232" s="405"/>
      <c r="Q232" s="405"/>
      <c r="R232" s="405"/>
      <c r="S232" s="405"/>
      <c r="T232" s="405"/>
      <c r="U232" s="405"/>
      <c r="V232" s="405"/>
      <c r="W232" s="405"/>
      <c r="X232" s="405"/>
      <c r="Y232" s="405"/>
      <c r="Z232" s="405"/>
      <c r="AA232" s="405"/>
      <c r="AB232" s="405"/>
      <c r="AC232" s="405"/>
      <c r="AD232" s="405"/>
      <c r="AE232" s="405"/>
      <c r="AF232" s="405"/>
      <c r="AG232" s="405"/>
      <c r="AH232" s="405"/>
    </row>
    <row r="233" spans="1:34" ht="16.5">
      <c r="A233" s="405"/>
      <c r="B233" s="405"/>
      <c r="C233" s="405"/>
      <c r="D233" s="405"/>
      <c r="E233" s="405"/>
      <c r="F233" s="674"/>
      <c r="G233" s="674"/>
      <c r="H233" s="674"/>
      <c r="I233" s="674"/>
      <c r="J233" s="674"/>
      <c r="K233" s="405"/>
      <c r="L233" s="674"/>
      <c r="M233" s="674"/>
      <c r="N233" s="674"/>
      <c r="O233" s="674"/>
      <c r="P233" s="405"/>
      <c r="Q233" s="405"/>
      <c r="R233" s="405"/>
      <c r="S233" s="405"/>
      <c r="T233" s="405"/>
      <c r="U233" s="405"/>
      <c r="V233" s="405"/>
      <c r="W233" s="405"/>
      <c r="X233" s="405"/>
      <c r="Y233" s="405"/>
      <c r="Z233" s="405"/>
      <c r="AA233" s="405"/>
      <c r="AB233" s="405"/>
      <c r="AC233" s="405"/>
      <c r="AD233" s="405"/>
      <c r="AE233" s="405"/>
      <c r="AF233" s="405"/>
      <c r="AG233" s="405"/>
      <c r="AH233" s="405"/>
    </row>
    <row r="234" spans="1:34" ht="16.5">
      <c r="A234" s="405"/>
      <c r="B234" s="405"/>
      <c r="C234" s="405"/>
      <c r="D234" s="405"/>
      <c r="E234" s="405"/>
      <c r="F234" s="674"/>
      <c r="G234" s="674"/>
      <c r="H234" s="674"/>
      <c r="I234" s="674"/>
      <c r="J234" s="674"/>
      <c r="K234" s="405"/>
      <c r="L234" s="674"/>
      <c r="M234" s="674"/>
      <c r="N234" s="674"/>
      <c r="O234" s="674"/>
      <c r="P234" s="405"/>
      <c r="Q234" s="405"/>
      <c r="R234" s="405"/>
      <c r="S234" s="405"/>
      <c r="T234" s="405"/>
      <c r="U234" s="405"/>
      <c r="V234" s="405"/>
      <c r="W234" s="405"/>
      <c r="X234" s="405"/>
      <c r="Y234" s="405"/>
      <c r="Z234" s="405"/>
      <c r="AA234" s="405"/>
      <c r="AB234" s="405"/>
      <c r="AC234" s="405"/>
      <c r="AD234" s="405"/>
      <c r="AE234" s="405"/>
      <c r="AF234" s="405"/>
      <c r="AG234" s="405"/>
      <c r="AH234" s="405"/>
    </row>
    <row r="235" spans="1:34" ht="16.5">
      <c r="A235" s="405"/>
      <c r="B235" s="405"/>
      <c r="C235" s="405"/>
      <c r="D235" s="405"/>
      <c r="E235" s="405"/>
      <c r="F235" s="674"/>
      <c r="G235" s="674"/>
      <c r="H235" s="674"/>
      <c r="I235" s="674"/>
      <c r="J235" s="674"/>
      <c r="K235" s="405"/>
      <c r="L235" s="674"/>
      <c r="M235" s="674"/>
      <c r="N235" s="674"/>
      <c r="O235" s="674"/>
      <c r="P235" s="405"/>
      <c r="Q235" s="405"/>
      <c r="R235" s="405"/>
      <c r="S235" s="405"/>
      <c r="T235" s="405"/>
      <c r="U235" s="405"/>
      <c r="V235" s="405"/>
      <c r="W235" s="405"/>
      <c r="X235" s="405"/>
      <c r="Y235" s="405"/>
      <c r="Z235" s="405"/>
      <c r="AA235" s="405"/>
      <c r="AB235" s="405"/>
      <c r="AC235" s="405"/>
      <c r="AD235" s="405"/>
      <c r="AE235" s="405"/>
      <c r="AF235" s="405"/>
      <c r="AG235" s="405"/>
      <c r="AH235" s="405"/>
    </row>
    <row r="236" spans="1:34" ht="16.5">
      <c r="A236" s="405"/>
      <c r="B236" s="405"/>
      <c r="C236" s="405"/>
      <c r="D236" s="405"/>
      <c r="E236" s="405"/>
      <c r="F236" s="674"/>
      <c r="G236" s="674"/>
      <c r="H236" s="674"/>
      <c r="I236" s="674"/>
      <c r="J236" s="674"/>
      <c r="K236" s="405"/>
      <c r="L236" s="674"/>
      <c r="M236" s="674"/>
      <c r="N236" s="674"/>
      <c r="O236" s="674"/>
      <c r="P236" s="405"/>
      <c r="Q236" s="405"/>
      <c r="R236" s="405"/>
      <c r="S236" s="405"/>
      <c r="T236" s="405"/>
      <c r="U236" s="405"/>
      <c r="V236" s="405"/>
      <c r="W236" s="405"/>
      <c r="X236" s="405"/>
      <c r="Y236" s="405"/>
      <c r="Z236" s="405"/>
      <c r="AA236" s="405"/>
      <c r="AB236" s="405"/>
      <c r="AC236" s="405"/>
      <c r="AD236" s="405"/>
      <c r="AE236" s="405"/>
      <c r="AF236" s="405"/>
      <c r="AG236" s="405"/>
      <c r="AH236" s="405"/>
    </row>
    <row r="237" spans="1:34" ht="16.5">
      <c r="A237" s="405"/>
      <c r="B237" s="405"/>
      <c r="C237" s="405"/>
      <c r="D237" s="405"/>
      <c r="E237" s="405"/>
      <c r="F237" s="674"/>
      <c r="G237" s="674"/>
      <c r="H237" s="674"/>
      <c r="I237" s="674"/>
      <c r="J237" s="674"/>
      <c r="K237" s="405"/>
      <c r="L237" s="674"/>
      <c r="M237" s="674"/>
      <c r="N237" s="674"/>
      <c r="O237" s="674"/>
      <c r="P237" s="405"/>
      <c r="Q237" s="405"/>
      <c r="R237" s="405"/>
      <c r="S237" s="405"/>
      <c r="T237" s="405"/>
      <c r="U237" s="405"/>
      <c r="V237" s="405"/>
      <c r="W237" s="405"/>
      <c r="X237" s="405"/>
      <c r="Y237" s="405"/>
      <c r="Z237" s="405"/>
      <c r="AA237" s="405"/>
      <c r="AB237" s="405"/>
      <c r="AC237" s="405"/>
      <c r="AD237" s="405"/>
      <c r="AE237" s="405"/>
      <c r="AF237" s="405"/>
      <c r="AG237" s="405"/>
      <c r="AH237" s="405"/>
    </row>
    <row r="238" spans="1:34" ht="16.5">
      <c r="A238" s="405"/>
      <c r="B238" s="405"/>
      <c r="C238" s="405"/>
      <c r="D238" s="405"/>
      <c r="E238" s="405"/>
      <c r="F238" s="674"/>
      <c r="G238" s="674"/>
      <c r="H238" s="674"/>
      <c r="I238" s="674"/>
      <c r="J238" s="674"/>
      <c r="K238" s="405"/>
      <c r="L238" s="674"/>
      <c r="M238" s="674"/>
      <c r="N238" s="674"/>
      <c r="O238" s="674"/>
      <c r="P238" s="405"/>
      <c r="Q238" s="405"/>
      <c r="R238" s="405"/>
      <c r="S238" s="405"/>
      <c r="T238" s="405"/>
      <c r="U238" s="405"/>
      <c r="V238" s="405"/>
      <c r="W238" s="405"/>
      <c r="X238" s="405"/>
      <c r="Y238" s="405"/>
      <c r="Z238" s="405"/>
      <c r="AA238" s="405"/>
      <c r="AB238" s="405"/>
      <c r="AC238" s="405"/>
      <c r="AD238" s="405"/>
      <c r="AE238" s="405"/>
      <c r="AF238" s="405"/>
      <c r="AG238" s="405"/>
      <c r="AH238" s="405"/>
    </row>
    <row r="239" spans="1:34" ht="16.5">
      <c r="A239" s="405"/>
      <c r="B239" s="405"/>
      <c r="C239" s="405"/>
      <c r="D239" s="405"/>
      <c r="E239" s="405"/>
      <c r="F239" s="674"/>
      <c r="G239" s="674"/>
      <c r="H239" s="674"/>
      <c r="I239" s="674"/>
      <c r="J239" s="674"/>
      <c r="K239" s="405"/>
      <c r="L239" s="674"/>
      <c r="M239" s="674"/>
      <c r="N239" s="674"/>
      <c r="O239" s="674"/>
      <c r="P239" s="405"/>
      <c r="Q239" s="405"/>
      <c r="R239" s="405"/>
      <c r="S239" s="405"/>
      <c r="T239" s="405"/>
      <c r="U239" s="405"/>
      <c r="V239" s="405"/>
      <c r="W239" s="405"/>
      <c r="X239" s="405"/>
      <c r="Y239" s="405"/>
      <c r="Z239" s="405"/>
      <c r="AA239" s="405"/>
      <c r="AB239" s="405"/>
      <c r="AC239" s="405"/>
      <c r="AD239" s="405"/>
      <c r="AE239" s="405"/>
      <c r="AF239" s="405"/>
      <c r="AG239" s="405"/>
      <c r="AH239" s="405"/>
    </row>
    <row r="240" spans="1:34" ht="16.5">
      <c r="A240" s="405"/>
      <c r="B240" s="405"/>
      <c r="C240" s="405"/>
      <c r="D240" s="405"/>
      <c r="E240" s="405"/>
      <c r="F240" s="674"/>
      <c r="G240" s="674"/>
      <c r="H240" s="674"/>
      <c r="I240" s="674"/>
      <c r="J240" s="674"/>
      <c r="K240" s="405"/>
      <c r="L240" s="674"/>
      <c r="M240" s="674"/>
      <c r="N240" s="674"/>
      <c r="O240" s="674"/>
      <c r="P240" s="405"/>
      <c r="Q240" s="405"/>
      <c r="R240" s="405"/>
      <c r="S240" s="405"/>
      <c r="T240" s="405"/>
      <c r="U240" s="405"/>
      <c r="V240" s="405"/>
      <c r="W240" s="405"/>
      <c r="X240" s="405"/>
      <c r="Y240" s="405"/>
      <c r="Z240" s="405"/>
      <c r="AA240" s="405"/>
      <c r="AB240" s="405"/>
      <c r="AC240" s="405"/>
      <c r="AD240" s="405"/>
      <c r="AE240" s="405"/>
      <c r="AF240" s="405"/>
      <c r="AG240" s="405"/>
      <c r="AH240" s="405"/>
    </row>
    <row r="241" spans="1:34" ht="16.5">
      <c r="A241" s="405"/>
      <c r="B241" s="405"/>
      <c r="C241" s="405"/>
      <c r="D241" s="405"/>
      <c r="E241" s="405"/>
      <c r="F241" s="674"/>
      <c r="G241" s="674"/>
      <c r="H241" s="674"/>
      <c r="I241" s="674"/>
      <c r="J241" s="674"/>
      <c r="K241" s="405"/>
      <c r="L241" s="674"/>
      <c r="M241" s="674"/>
      <c r="N241" s="674"/>
      <c r="O241" s="674"/>
      <c r="P241" s="405"/>
      <c r="Q241" s="405"/>
      <c r="R241" s="405"/>
      <c r="S241" s="405"/>
      <c r="T241" s="405"/>
      <c r="U241" s="405"/>
      <c r="V241" s="405"/>
      <c r="W241" s="405"/>
      <c r="X241" s="405"/>
      <c r="Y241" s="405"/>
      <c r="Z241" s="405"/>
      <c r="AA241" s="405"/>
      <c r="AB241" s="405"/>
      <c r="AC241" s="405"/>
      <c r="AD241" s="405"/>
      <c r="AE241" s="405"/>
      <c r="AF241" s="405"/>
      <c r="AG241" s="405"/>
      <c r="AH241" s="405"/>
    </row>
    <row r="242" spans="1:34" ht="16.5">
      <c r="A242" s="405"/>
      <c r="B242" s="405"/>
      <c r="C242" s="405"/>
      <c r="D242" s="405"/>
      <c r="E242" s="405"/>
      <c r="F242" s="674"/>
      <c r="G242" s="674"/>
      <c r="H242" s="674"/>
      <c r="I242" s="674"/>
      <c r="J242" s="674"/>
      <c r="K242" s="405"/>
      <c r="L242" s="674"/>
      <c r="M242" s="674"/>
      <c r="N242" s="674"/>
      <c r="O242" s="674"/>
      <c r="P242" s="405"/>
      <c r="Q242" s="405"/>
      <c r="R242" s="405"/>
      <c r="S242" s="405"/>
      <c r="T242" s="405"/>
      <c r="U242" s="405"/>
      <c r="V242" s="405"/>
      <c r="W242" s="405"/>
      <c r="X242" s="405"/>
      <c r="Y242" s="405"/>
      <c r="Z242" s="405"/>
      <c r="AA242" s="405"/>
      <c r="AB242" s="405"/>
      <c r="AC242" s="405"/>
      <c r="AD242" s="405"/>
      <c r="AE242" s="405"/>
      <c r="AF242" s="405"/>
      <c r="AG242" s="405"/>
      <c r="AH242" s="405"/>
    </row>
    <row r="243" spans="1:34" ht="16.5">
      <c r="A243" s="405"/>
      <c r="B243" s="405"/>
      <c r="C243" s="405"/>
      <c r="D243" s="405"/>
      <c r="E243" s="405"/>
      <c r="F243" s="674"/>
      <c r="G243" s="674"/>
      <c r="H243" s="674"/>
      <c r="I243" s="674"/>
      <c r="J243" s="674"/>
      <c r="K243" s="405"/>
      <c r="L243" s="674"/>
      <c r="M243" s="674"/>
      <c r="N243" s="674"/>
      <c r="O243" s="674"/>
      <c r="P243" s="405"/>
      <c r="Q243" s="405"/>
      <c r="R243" s="405"/>
      <c r="S243" s="405"/>
      <c r="T243" s="405"/>
      <c r="U243" s="405"/>
      <c r="V243" s="405"/>
      <c r="W243" s="405"/>
      <c r="X243" s="405"/>
      <c r="Y243" s="405"/>
      <c r="Z243" s="405"/>
      <c r="AA243" s="405"/>
      <c r="AB243" s="405"/>
      <c r="AC243" s="405"/>
      <c r="AD243" s="405"/>
      <c r="AE243" s="405"/>
      <c r="AF243" s="405"/>
      <c r="AG243" s="405"/>
      <c r="AH243" s="405"/>
    </row>
    <row r="244" spans="1:34" ht="16.5">
      <c r="A244" s="405"/>
      <c r="B244" s="405"/>
      <c r="C244" s="405"/>
      <c r="D244" s="405"/>
      <c r="E244" s="405"/>
      <c r="F244" s="674"/>
      <c r="G244" s="674"/>
      <c r="H244" s="674"/>
      <c r="I244" s="674"/>
      <c r="J244" s="674"/>
      <c r="K244" s="405"/>
      <c r="L244" s="674"/>
      <c r="M244" s="674"/>
      <c r="N244" s="674"/>
      <c r="O244" s="674"/>
      <c r="P244" s="405"/>
      <c r="Q244" s="405"/>
      <c r="R244" s="405"/>
      <c r="S244" s="405"/>
      <c r="T244" s="405"/>
      <c r="U244" s="405"/>
      <c r="V244" s="405"/>
      <c r="W244" s="405"/>
      <c r="X244" s="405"/>
      <c r="Y244" s="405"/>
      <c r="Z244" s="405"/>
      <c r="AA244" s="405"/>
      <c r="AB244" s="405"/>
      <c r="AC244" s="405"/>
      <c r="AD244" s="405"/>
      <c r="AE244" s="405"/>
      <c r="AF244" s="405"/>
      <c r="AG244" s="405"/>
      <c r="AH244" s="405"/>
    </row>
    <row r="245" spans="1:34" ht="16.5">
      <c r="A245" s="405"/>
      <c r="B245" s="405"/>
      <c r="C245" s="405"/>
      <c r="D245" s="405"/>
      <c r="E245" s="405"/>
      <c r="F245" s="674"/>
      <c r="G245" s="674"/>
      <c r="H245" s="674"/>
      <c r="I245" s="674"/>
      <c r="J245" s="674"/>
      <c r="K245" s="405"/>
      <c r="L245" s="674"/>
      <c r="M245" s="674"/>
      <c r="N245" s="674"/>
      <c r="O245" s="674"/>
      <c r="P245" s="405"/>
      <c r="Q245" s="405"/>
      <c r="R245" s="405"/>
      <c r="S245" s="405"/>
      <c r="T245" s="405"/>
      <c r="U245" s="405"/>
      <c r="V245" s="405"/>
      <c r="W245" s="405"/>
      <c r="X245" s="405"/>
      <c r="Y245" s="405"/>
      <c r="Z245" s="405"/>
      <c r="AA245" s="405"/>
      <c r="AB245" s="405"/>
      <c r="AC245" s="405"/>
      <c r="AD245" s="405"/>
      <c r="AE245" s="405"/>
      <c r="AF245" s="405"/>
      <c r="AG245" s="405"/>
      <c r="AH245" s="405"/>
    </row>
    <row r="246" spans="1:34" ht="16.5">
      <c r="A246" s="405"/>
      <c r="B246" s="405"/>
      <c r="C246" s="405"/>
      <c r="D246" s="405"/>
      <c r="E246" s="405"/>
      <c r="F246" s="674"/>
      <c r="G246" s="674"/>
      <c r="H246" s="674"/>
      <c r="I246" s="674"/>
      <c r="J246" s="674"/>
      <c r="K246" s="405"/>
      <c r="L246" s="674"/>
      <c r="M246" s="674"/>
      <c r="N246" s="674"/>
      <c r="O246" s="674"/>
      <c r="P246" s="405"/>
      <c r="Q246" s="405"/>
      <c r="R246" s="405"/>
      <c r="S246" s="405"/>
      <c r="T246" s="405"/>
      <c r="U246" s="405"/>
      <c r="V246" s="405"/>
      <c r="W246" s="405"/>
      <c r="X246" s="405"/>
      <c r="Y246" s="405"/>
      <c r="Z246" s="405"/>
      <c r="AA246" s="405"/>
      <c r="AB246" s="405"/>
      <c r="AC246" s="405"/>
      <c r="AD246" s="405"/>
      <c r="AE246" s="405"/>
      <c r="AF246" s="405"/>
      <c r="AG246" s="405"/>
      <c r="AH246" s="405"/>
    </row>
    <row r="247" spans="1:34" ht="16.5">
      <c r="A247" s="405"/>
      <c r="B247" s="405"/>
      <c r="C247" s="405"/>
      <c r="D247" s="405"/>
      <c r="E247" s="405"/>
      <c r="F247" s="674"/>
      <c r="G247" s="674"/>
      <c r="H247" s="674"/>
      <c r="I247" s="674"/>
      <c r="J247" s="674"/>
      <c r="K247" s="405"/>
      <c r="L247" s="674"/>
      <c r="M247" s="674"/>
      <c r="N247" s="674"/>
      <c r="O247" s="674"/>
      <c r="P247" s="405"/>
      <c r="Q247" s="405"/>
      <c r="R247" s="405"/>
      <c r="S247" s="405"/>
      <c r="T247" s="405"/>
      <c r="U247" s="405"/>
      <c r="V247" s="405"/>
      <c r="W247" s="405"/>
      <c r="X247" s="405"/>
      <c r="Y247" s="405"/>
      <c r="Z247" s="405"/>
      <c r="AA247" s="405"/>
      <c r="AB247" s="405"/>
      <c r="AC247" s="405"/>
      <c r="AD247" s="405"/>
      <c r="AE247" s="405"/>
      <c r="AF247" s="405"/>
      <c r="AG247" s="405"/>
      <c r="AH247" s="405"/>
    </row>
    <row r="248" spans="1:34" ht="16.5">
      <c r="A248" s="405"/>
      <c r="B248" s="405"/>
      <c r="C248" s="405"/>
      <c r="D248" s="405"/>
      <c r="E248" s="405"/>
      <c r="F248" s="674"/>
      <c r="G248" s="674"/>
      <c r="H248" s="674"/>
      <c r="I248" s="674"/>
      <c r="J248" s="674"/>
      <c r="K248" s="405"/>
      <c r="L248" s="674"/>
      <c r="M248" s="674"/>
      <c r="N248" s="674"/>
      <c r="O248" s="674"/>
      <c r="P248" s="405"/>
      <c r="Q248" s="405"/>
      <c r="R248" s="405"/>
      <c r="S248" s="405"/>
      <c r="T248" s="405"/>
      <c r="U248" s="405"/>
      <c r="V248" s="405"/>
      <c r="W248" s="405"/>
      <c r="X248" s="405"/>
      <c r="Y248" s="405"/>
      <c r="Z248" s="405"/>
      <c r="AA248" s="405"/>
      <c r="AB248" s="405"/>
      <c r="AC248" s="405"/>
      <c r="AD248" s="405"/>
      <c r="AE248" s="405"/>
      <c r="AF248" s="405"/>
      <c r="AG248" s="405"/>
      <c r="AH248" s="405"/>
    </row>
    <row r="249" spans="1:34" ht="16.5">
      <c r="A249" s="405"/>
      <c r="B249" s="405"/>
      <c r="C249" s="405"/>
      <c r="D249" s="405"/>
      <c r="E249" s="405"/>
      <c r="F249" s="674"/>
      <c r="G249" s="674"/>
      <c r="H249" s="674"/>
      <c r="I249" s="674"/>
      <c r="J249" s="674"/>
      <c r="K249" s="405"/>
      <c r="L249" s="674"/>
      <c r="M249" s="674"/>
      <c r="N249" s="674"/>
      <c r="O249" s="674"/>
      <c r="P249" s="405"/>
      <c r="Q249" s="405"/>
      <c r="R249" s="405"/>
      <c r="S249" s="405"/>
      <c r="T249" s="405"/>
      <c r="U249" s="405"/>
      <c r="V249" s="405"/>
      <c r="W249" s="405"/>
      <c r="X249" s="405"/>
      <c r="Y249" s="405"/>
      <c r="Z249" s="405"/>
      <c r="AA249" s="405"/>
      <c r="AB249" s="405"/>
      <c r="AC249" s="405"/>
      <c r="AD249" s="405"/>
      <c r="AE249" s="405"/>
      <c r="AF249" s="405"/>
      <c r="AG249" s="405"/>
      <c r="AH249" s="405"/>
    </row>
    <row r="250" spans="1:34" ht="16.5">
      <c r="A250" s="405"/>
      <c r="B250" s="405"/>
      <c r="C250" s="405"/>
      <c r="D250" s="405"/>
      <c r="E250" s="405"/>
      <c r="F250" s="674"/>
      <c r="G250" s="674"/>
      <c r="H250" s="674"/>
      <c r="I250" s="674"/>
      <c r="J250" s="674"/>
      <c r="K250" s="405"/>
      <c r="L250" s="674"/>
      <c r="M250" s="674"/>
      <c r="N250" s="674"/>
      <c r="O250" s="674"/>
      <c r="P250" s="405"/>
      <c r="Q250" s="405"/>
      <c r="R250" s="405"/>
      <c r="S250" s="405"/>
      <c r="T250" s="405"/>
      <c r="U250" s="405"/>
      <c r="V250" s="405"/>
      <c r="W250" s="405"/>
      <c r="X250" s="405"/>
      <c r="Y250" s="405"/>
      <c r="Z250" s="405"/>
      <c r="AA250" s="405"/>
      <c r="AB250" s="405"/>
      <c r="AC250" s="405"/>
      <c r="AD250" s="405"/>
      <c r="AE250" s="405"/>
      <c r="AF250" s="405"/>
      <c r="AG250" s="405"/>
      <c r="AH250" s="405"/>
    </row>
    <row r="251" spans="1:34" ht="16.5">
      <c r="A251" s="405"/>
      <c r="B251" s="405"/>
      <c r="C251" s="405"/>
      <c r="D251" s="405"/>
      <c r="E251" s="405"/>
      <c r="F251" s="674"/>
      <c r="G251" s="674"/>
      <c r="H251" s="674"/>
      <c r="I251" s="674"/>
      <c r="J251" s="674"/>
      <c r="K251" s="405"/>
      <c r="L251" s="674"/>
      <c r="M251" s="674"/>
      <c r="N251" s="674"/>
      <c r="O251" s="674"/>
      <c r="P251" s="405"/>
      <c r="Q251" s="405"/>
      <c r="R251" s="405"/>
      <c r="S251" s="405"/>
      <c r="T251" s="405"/>
      <c r="U251" s="405"/>
      <c r="V251" s="405"/>
      <c r="W251" s="405"/>
      <c r="X251" s="405"/>
      <c r="Y251" s="405"/>
      <c r="Z251" s="405"/>
      <c r="AA251" s="405"/>
      <c r="AB251" s="405"/>
      <c r="AC251" s="405"/>
      <c r="AD251" s="405"/>
      <c r="AE251" s="405"/>
      <c r="AF251" s="405"/>
      <c r="AG251" s="405"/>
      <c r="AH251" s="405"/>
    </row>
    <row r="252" spans="1:34" ht="16.5">
      <c r="A252" s="405"/>
      <c r="B252" s="405"/>
      <c r="C252" s="405"/>
      <c r="D252" s="405"/>
      <c r="E252" s="405"/>
      <c r="F252" s="674"/>
      <c r="G252" s="674"/>
      <c r="H252" s="674"/>
      <c r="I252" s="674"/>
      <c r="J252" s="674"/>
      <c r="K252" s="405"/>
      <c r="L252" s="674"/>
      <c r="M252" s="674"/>
      <c r="N252" s="674"/>
      <c r="O252" s="674"/>
      <c r="P252" s="405"/>
      <c r="Q252" s="405"/>
      <c r="R252" s="405"/>
      <c r="S252" s="405"/>
      <c r="T252" s="405"/>
      <c r="U252" s="405"/>
      <c r="V252" s="405"/>
      <c r="W252" s="405"/>
      <c r="X252" s="405"/>
      <c r="Y252" s="405"/>
      <c r="Z252" s="405"/>
      <c r="AA252" s="405"/>
      <c r="AB252" s="405"/>
      <c r="AC252" s="405"/>
      <c r="AD252" s="405"/>
      <c r="AE252" s="405"/>
      <c r="AF252" s="405"/>
      <c r="AG252" s="405"/>
      <c r="AH252" s="405"/>
    </row>
    <row r="253" spans="1:34" ht="16.5">
      <c r="A253" s="405"/>
      <c r="B253" s="405"/>
      <c r="C253" s="405"/>
      <c r="D253" s="405"/>
      <c r="E253" s="405"/>
      <c r="F253" s="674"/>
      <c r="G253" s="674"/>
      <c r="H253" s="674"/>
      <c r="I253" s="674"/>
      <c r="J253" s="674"/>
      <c r="K253" s="405"/>
      <c r="L253" s="674"/>
      <c r="M253" s="674"/>
      <c r="N253" s="674"/>
      <c r="O253" s="674"/>
      <c r="P253" s="405"/>
      <c r="Q253" s="405"/>
      <c r="R253" s="405"/>
      <c r="S253" s="405"/>
      <c r="T253" s="405"/>
      <c r="U253" s="405"/>
      <c r="V253" s="405"/>
      <c r="W253" s="405"/>
      <c r="X253" s="405"/>
      <c r="Y253" s="405"/>
      <c r="Z253" s="405"/>
      <c r="AA253" s="405"/>
      <c r="AB253" s="405"/>
      <c r="AC253" s="405"/>
      <c r="AD253" s="405"/>
      <c r="AE253" s="405"/>
      <c r="AF253" s="405"/>
      <c r="AG253" s="405"/>
      <c r="AH253" s="405"/>
    </row>
    <row r="254" spans="1:34" ht="16.5">
      <c r="A254" s="405"/>
      <c r="B254" s="405"/>
      <c r="C254" s="405"/>
      <c r="D254" s="405"/>
      <c r="E254" s="405"/>
      <c r="F254" s="674"/>
      <c r="G254" s="674"/>
      <c r="H254" s="674"/>
      <c r="I254" s="674"/>
      <c r="J254" s="674"/>
      <c r="K254" s="405"/>
      <c r="L254" s="674"/>
      <c r="M254" s="674"/>
      <c r="N254" s="674"/>
      <c r="O254" s="674"/>
      <c r="P254" s="405"/>
      <c r="Q254" s="405"/>
      <c r="R254" s="405"/>
      <c r="S254" s="405"/>
      <c r="T254" s="405"/>
      <c r="U254" s="405"/>
      <c r="V254" s="405"/>
      <c r="W254" s="405"/>
      <c r="X254" s="405"/>
      <c r="Y254" s="405"/>
      <c r="Z254" s="405"/>
      <c r="AA254" s="405"/>
      <c r="AB254" s="405"/>
      <c r="AC254" s="405"/>
      <c r="AD254" s="405"/>
      <c r="AE254" s="405"/>
      <c r="AF254" s="405"/>
      <c r="AG254" s="405"/>
      <c r="AH254" s="405"/>
    </row>
    <row r="255" spans="1:34" ht="16.5">
      <c r="A255" s="405"/>
      <c r="B255" s="405"/>
      <c r="C255" s="405"/>
      <c r="D255" s="405"/>
      <c r="E255" s="405"/>
      <c r="F255" s="674"/>
      <c r="G255" s="674"/>
      <c r="H255" s="674"/>
      <c r="I255" s="674"/>
      <c r="J255" s="674"/>
      <c r="K255" s="405"/>
      <c r="L255" s="674"/>
      <c r="M255" s="674"/>
      <c r="N255" s="674"/>
      <c r="O255" s="674"/>
      <c r="P255" s="405"/>
      <c r="Q255" s="405"/>
      <c r="R255" s="405"/>
      <c r="S255" s="405"/>
      <c r="T255" s="405"/>
      <c r="U255" s="405"/>
      <c r="V255" s="405"/>
      <c r="W255" s="405"/>
      <c r="X255" s="405"/>
      <c r="Y255" s="405"/>
      <c r="Z255" s="405"/>
      <c r="AA255" s="405"/>
      <c r="AB255" s="405"/>
      <c r="AC255" s="405"/>
      <c r="AD255" s="405"/>
      <c r="AE255" s="405"/>
      <c r="AF255" s="405"/>
      <c r="AG255" s="405"/>
      <c r="AH255" s="405"/>
    </row>
    <row r="256" spans="1:34" ht="16.5">
      <c r="A256" s="405"/>
      <c r="B256" s="405"/>
      <c r="C256" s="405"/>
      <c r="D256" s="405"/>
      <c r="E256" s="405"/>
      <c r="F256" s="674"/>
      <c r="G256" s="674"/>
      <c r="H256" s="674"/>
      <c r="I256" s="674"/>
      <c r="J256" s="674"/>
      <c r="K256" s="405"/>
      <c r="L256" s="674"/>
      <c r="M256" s="674"/>
      <c r="N256" s="674"/>
      <c r="O256" s="674"/>
      <c r="P256" s="405"/>
      <c r="Q256" s="405"/>
      <c r="R256" s="405"/>
      <c r="S256" s="405"/>
      <c r="T256" s="405"/>
      <c r="U256" s="405"/>
      <c r="V256" s="405"/>
      <c r="W256" s="405"/>
      <c r="X256" s="405"/>
      <c r="Y256" s="405"/>
      <c r="Z256" s="405"/>
      <c r="AA256" s="405"/>
      <c r="AB256" s="405"/>
      <c r="AC256" s="405"/>
      <c r="AD256" s="405"/>
      <c r="AE256" s="405"/>
      <c r="AF256" s="405"/>
      <c r="AG256" s="405"/>
      <c r="AH256" s="405"/>
    </row>
    <row r="257" spans="1:34" ht="16.5">
      <c r="A257" s="405"/>
      <c r="B257" s="405"/>
      <c r="C257" s="405"/>
      <c r="D257" s="405"/>
      <c r="E257" s="405"/>
      <c r="F257" s="674"/>
      <c r="G257" s="674"/>
      <c r="H257" s="674"/>
      <c r="I257" s="674"/>
      <c r="J257" s="674"/>
      <c r="K257" s="405"/>
      <c r="L257" s="674"/>
      <c r="M257" s="674"/>
      <c r="N257" s="674"/>
      <c r="O257" s="674"/>
      <c r="P257" s="405"/>
      <c r="Q257" s="405"/>
      <c r="R257" s="405"/>
      <c r="S257" s="405"/>
      <c r="T257" s="405"/>
      <c r="U257" s="405"/>
      <c r="V257" s="405"/>
      <c r="W257" s="405"/>
      <c r="X257" s="405"/>
      <c r="Y257" s="405"/>
      <c r="Z257" s="405"/>
      <c r="AA257" s="405"/>
      <c r="AB257" s="405"/>
      <c r="AC257" s="405"/>
      <c r="AD257" s="405"/>
      <c r="AE257" s="405"/>
      <c r="AF257" s="405"/>
      <c r="AG257" s="405"/>
      <c r="AH257" s="405"/>
    </row>
    <row r="258" spans="1:34" ht="16.5">
      <c r="A258" s="405"/>
      <c r="B258" s="405"/>
      <c r="C258" s="405"/>
      <c r="D258" s="405"/>
      <c r="E258" s="405"/>
      <c r="F258" s="674"/>
      <c r="G258" s="674"/>
      <c r="H258" s="674"/>
      <c r="I258" s="674"/>
      <c r="J258" s="674"/>
      <c r="K258" s="405"/>
      <c r="L258" s="674"/>
      <c r="M258" s="674"/>
      <c r="N258" s="674"/>
      <c r="O258" s="674"/>
      <c r="P258" s="405"/>
      <c r="Q258" s="405"/>
      <c r="R258" s="405"/>
      <c r="S258" s="405"/>
      <c r="T258" s="405"/>
      <c r="U258" s="405"/>
      <c r="V258" s="405"/>
      <c r="W258" s="405"/>
      <c r="X258" s="405"/>
      <c r="Y258" s="405"/>
      <c r="Z258" s="405"/>
      <c r="AA258" s="405"/>
      <c r="AB258" s="405"/>
      <c r="AC258" s="405"/>
      <c r="AD258" s="405"/>
      <c r="AE258" s="405"/>
      <c r="AF258" s="405"/>
      <c r="AG258" s="405"/>
      <c r="AH258" s="405"/>
    </row>
    <row r="259" spans="1:34" ht="16.5">
      <c r="A259" s="405"/>
      <c r="B259" s="405"/>
      <c r="C259" s="405"/>
      <c r="D259" s="405"/>
      <c r="E259" s="405"/>
      <c r="F259" s="674"/>
      <c r="G259" s="674"/>
      <c r="H259" s="674"/>
      <c r="I259" s="674"/>
      <c r="J259" s="674"/>
      <c r="K259" s="405"/>
      <c r="L259" s="674"/>
      <c r="M259" s="674"/>
      <c r="N259" s="674"/>
      <c r="O259" s="674"/>
      <c r="P259" s="405"/>
      <c r="Q259" s="405"/>
      <c r="R259" s="405"/>
      <c r="S259" s="405"/>
      <c r="T259" s="405"/>
      <c r="U259" s="405"/>
      <c r="V259" s="405"/>
      <c r="W259" s="405"/>
      <c r="X259" s="405"/>
      <c r="Y259" s="405"/>
      <c r="Z259" s="405"/>
      <c r="AA259" s="405"/>
      <c r="AB259" s="405"/>
      <c r="AC259" s="405"/>
      <c r="AD259" s="405"/>
      <c r="AE259" s="405"/>
      <c r="AF259" s="405"/>
      <c r="AG259" s="405"/>
      <c r="AH259" s="405"/>
    </row>
    <row r="260" spans="1:34" ht="16.5">
      <c r="A260" s="405"/>
      <c r="B260" s="405"/>
      <c r="C260" s="405"/>
      <c r="D260" s="405"/>
      <c r="E260" s="405"/>
      <c r="F260" s="674"/>
      <c r="G260" s="674"/>
      <c r="H260" s="674"/>
      <c r="I260" s="674"/>
      <c r="J260" s="674"/>
      <c r="K260" s="405"/>
      <c r="L260" s="674"/>
      <c r="M260" s="674"/>
      <c r="N260" s="674"/>
      <c r="O260" s="674"/>
      <c r="P260" s="405"/>
      <c r="Q260" s="405"/>
      <c r="R260" s="405"/>
      <c r="S260" s="405"/>
      <c r="T260" s="405"/>
      <c r="U260" s="405"/>
      <c r="V260" s="405"/>
      <c r="W260" s="405"/>
      <c r="X260" s="405"/>
      <c r="Y260" s="405"/>
      <c r="Z260" s="405"/>
      <c r="AA260" s="405"/>
      <c r="AB260" s="405"/>
      <c r="AC260" s="405"/>
      <c r="AD260" s="405"/>
      <c r="AE260" s="405"/>
      <c r="AF260" s="405"/>
      <c r="AG260" s="405"/>
      <c r="AH260" s="405"/>
    </row>
    <row r="261" spans="1:34" ht="16.5">
      <c r="A261" s="405"/>
      <c r="B261" s="405"/>
      <c r="C261" s="405"/>
      <c r="D261" s="405"/>
      <c r="E261" s="405"/>
      <c r="F261" s="674"/>
      <c r="G261" s="674"/>
      <c r="H261" s="674"/>
      <c r="I261" s="674"/>
      <c r="J261" s="674"/>
      <c r="K261" s="405"/>
      <c r="L261" s="674"/>
      <c r="M261" s="674"/>
      <c r="N261" s="674"/>
      <c r="O261" s="674"/>
      <c r="P261" s="405"/>
      <c r="Q261" s="405"/>
      <c r="R261" s="405"/>
      <c r="S261" s="405"/>
      <c r="T261" s="405"/>
      <c r="U261" s="405"/>
      <c r="V261" s="405"/>
      <c r="W261" s="405"/>
      <c r="X261" s="405"/>
      <c r="Y261" s="405"/>
      <c r="Z261" s="405"/>
      <c r="AA261" s="405"/>
      <c r="AB261" s="405"/>
      <c r="AC261" s="405"/>
      <c r="AD261" s="405"/>
      <c r="AE261" s="405"/>
      <c r="AF261" s="405"/>
      <c r="AG261" s="405"/>
      <c r="AH261" s="405"/>
    </row>
    <row r="262" spans="1:34" ht="16.5">
      <c r="A262" s="405"/>
      <c r="B262" s="405"/>
      <c r="C262" s="405"/>
      <c r="D262" s="405"/>
      <c r="E262" s="405"/>
      <c r="F262" s="674"/>
      <c r="G262" s="674"/>
      <c r="H262" s="674"/>
      <c r="I262" s="674"/>
      <c r="J262" s="674"/>
      <c r="K262" s="405"/>
      <c r="L262" s="674"/>
      <c r="M262" s="674"/>
      <c r="N262" s="674"/>
      <c r="O262" s="674"/>
      <c r="P262" s="405"/>
      <c r="Q262" s="405"/>
      <c r="R262" s="405"/>
      <c r="S262" s="405"/>
      <c r="T262" s="405"/>
      <c r="U262" s="405"/>
      <c r="V262" s="405"/>
      <c r="W262" s="405"/>
      <c r="X262" s="405"/>
      <c r="Y262" s="405"/>
      <c r="Z262" s="405"/>
      <c r="AA262" s="405"/>
      <c r="AB262" s="405"/>
      <c r="AC262" s="405"/>
      <c r="AD262" s="405"/>
      <c r="AE262" s="405"/>
      <c r="AF262" s="405"/>
      <c r="AG262" s="405"/>
      <c r="AH262" s="405"/>
    </row>
    <row r="263" spans="1:34" ht="16.5">
      <c r="A263" s="405"/>
      <c r="B263" s="405"/>
      <c r="C263" s="405"/>
      <c r="D263" s="405"/>
      <c r="E263" s="405"/>
      <c r="F263" s="674"/>
      <c r="G263" s="674"/>
      <c r="H263" s="674"/>
      <c r="I263" s="674"/>
      <c r="J263" s="674"/>
      <c r="K263" s="405"/>
      <c r="L263" s="674"/>
      <c r="M263" s="674"/>
      <c r="N263" s="674"/>
      <c r="O263" s="674"/>
      <c r="P263" s="405"/>
      <c r="Q263" s="405"/>
      <c r="R263" s="405"/>
      <c r="S263" s="405"/>
      <c r="T263" s="405"/>
      <c r="U263" s="405"/>
      <c r="V263" s="405"/>
      <c r="W263" s="405"/>
      <c r="X263" s="405"/>
      <c r="Y263" s="405"/>
      <c r="Z263" s="405"/>
      <c r="AA263" s="405"/>
      <c r="AB263" s="405"/>
      <c r="AC263" s="405"/>
      <c r="AD263" s="405"/>
      <c r="AE263" s="405"/>
      <c r="AF263" s="405"/>
      <c r="AG263" s="405"/>
      <c r="AH263" s="405"/>
    </row>
    <row r="264" spans="1:34" ht="16.5">
      <c r="A264" s="405"/>
      <c r="B264" s="405"/>
      <c r="C264" s="405"/>
      <c r="D264" s="405"/>
      <c r="E264" s="405"/>
      <c r="F264" s="674"/>
      <c r="G264" s="674"/>
      <c r="H264" s="674"/>
      <c r="I264" s="674"/>
      <c r="J264" s="674"/>
      <c r="K264" s="405"/>
      <c r="L264" s="674"/>
      <c r="M264" s="674"/>
      <c r="N264" s="674"/>
      <c r="O264" s="674"/>
      <c r="P264" s="405"/>
      <c r="Q264" s="405"/>
      <c r="R264" s="405"/>
      <c r="S264" s="405"/>
      <c r="T264" s="405"/>
      <c r="U264" s="405"/>
      <c r="V264" s="405"/>
      <c r="W264" s="405"/>
      <c r="X264" s="405"/>
      <c r="Y264" s="405"/>
      <c r="Z264" s="405"/>
      <c r="AA264" s="405"/>
      <c r="AB264" s="405"/>
      <c r="AC264" s="405"/>
      <c r="AD264" s="405"/>
      <c r="AE264" s="405"/>
      <c r="AF264" s="405"/>
      <c r="AG264" s="405"/>
      <c r="AH264" s="405"/>
    </row>
    <row r="265" spans="1:34" ht="16.5">
      <c r="A265" s="405"/>
      <c r="B265" s="405"/>
      <c r="C265" s="405"/>
      <c r="D265" s="405"/>
      <c r="E265" s="405"/>
      <c r="F265" s="674"/>
      <c r="G265" s="674"/>
      <c r="H265" s="674"/>
      <c r="I265" s="674"/>
      <c r="J265" s="674"/>
      <c r="K265" s="405"/>
      <c r="L265" s="674"/>
      <c r="M265" s="674"/>
      <c r="N265" s="674"/>
      <c r="O265" s="674"/>
      <c r="P265" s="405"/>
      <c r="Q265" s="405"/>
      <c r="R265" s="405"/>
      <c r="S265" s="405"/>
      <c r="T265" s="405"/>
      <c r="U265" s="405"/>
      <c r="V265" s="405"/>
      <c r="W265" s="405"/>
      <c r="X265" s="405"/>
      <c r="Y265" s="405"/>
      <c r="Z265" s="405"/>
      <c r="AA265" s="405"/>
      <c r="AB265" s="405"/>
      <c r="AC265" s="405"/>
      <c r="AD265" s="405"/>
      <c r="AE265" s="405"/>
      <c r="AF265" s="405"/>
      <c r="AG265" s="405"/>
      <c r="AH265" s="405"/>
    </row>
    <row r="266" spans="1:34" ht="16.5">
      <c r="A266" s="405"/>
      <c r="B266" s="405"/>
      <c r="C266" s="405"/>
      <c r="D266" s="405"/>
      <c r="E266" s="405"/>
      <c r="F266" s="674"/>
      <c r="G266" s="674"/>
      <c r="H266" s="674"/>
      <c r="I266" s="674"/>
      <c r="J266" s="674"/>
      <c r="K266" s="405"/>
      <c r="L266" s="674"/>
      <c r="M266" s="674"/>
      <c r="N266" s="674"/>
      <c r="O266" s="674"/>
      <c r="P266" s="405"/>
      <c r="Q266" s="405"/>
      <c r="R266" s="405"/>
      <c r="S266" s="405"/>
      <c r="T266" s="405"/>
      <c r="U266" s="405"/>
      <c r="V266" s="405"/>
      <c r="W266" s="405"/>
      <c r="X266" s="405"/>
      <c r="Y266" s="405"/>
      <c r="Z266" s="405"/>
      <c r="AA266" s="405"/>
      <c r="AB266" s="405"/>
      <c r="AC266" s="405"/>
      <c r="AD266" s="405"/>
      <c r="AE266" s="405"/>
      <c r="AF266" s="405"/>
      <c r="AG266" s="405"/>
      <c r="AH266" s="405"/>
    </row>
    <row r="267" spans="1:34" ht="16.5">
      <c r="A267" s="405"/>
      <c r="B267" s="405"/>
      <c r="C267" s="405"/>
      <c r="D267" s="405"/>
      <c r="E267" s="405"/>
      <c r="F267" s="674"/>
      <c r="G267" s="674"/>
      <c r="H267" s="674"/>
      <c r="I267" s="674"/>
      <c r="J267" s="674"/>
      <c r="K267" s="405"/>
      <c r="L267" s="674"/>
      <c r="M267" s="674"/>
      <c r="N267" s="674"/>
      <c r="O267" s="674"/>
      <c r="P267" s="405"/>
      <c r="Q267" s="405"/>
      <c r="R267" s="405"/>
      <c r="S267" s="405"/>
      <c r="T267" s="405"/>
      <c r="U267" s="405"/>
      <c r="V267" s="405"/>
      <c r="W267" s="405"/>
      <c r="X267" s="405"/>
      <c r="Y267" s="405"/>
      <c r="Z267" s="405"/>
      <c r="AA267" s="405"/>
      <c r="AB267" s="405"/>
      <c r="AC267" s="405"/>
      <c r="AD267" s="405"/>
      <c r="AE267" s="405"/>
      <c r="AF267" s="405"/>
      <c r="AG267" s="405"/>
      <c r="AH267" s="405"/>
    </row>
    <row r="268" spans="1:34" ht="16.5">
      <c r="A268" s="405"/>
      <c r="B268" s="405"/>
      <c r="C268" s="405"/>
      <c r="D268" s="405"/>
      <c r="E268" s="405"/>
      <c r="F268" s="674"/>
      <c r="G268" s="674"/>
      <c r="H268" s="674"/>
      <c r="I268" s="674"/>
      <c r="J268" s="674"/>
      <c r="K268" s="405"/>
      <c r="L268" s="674"/>
      <c r="M268" s="674"/>
      <c r="N268" s="674"/>
      <c r="O268" s="674"/>
      <c r="P268" s="405"/>
      <c r="Q268" s="405"/>
      <c r="R268" s="405"/>
      <c r="S268" s="405"/>
      <c r="T268" s="405"/>
      <c r="U268" s="405"/>
      <c r="V268" s="405"/>
      <c r="W268" s="405"/>
      <c r="X268" s="405"/>
      <c r="Y268" s="405"/>
      <c r="Z268" s="405"/>
      <c r="AA268" s="405"/>
      <c r="AB268" s="405"/>
      <c r="AC268" s="405"/>
      <c r="AD268" s="405"/>
      <c r="AE268" s="405"/>
      <c r="AF268" s="405"/>
      <c r="AG268" s="405"/>
      <c r="AH268" s="405"/>
    </row>
    <row r="269" spans="1:34" ht="16.5">
      <c r="A269" s="405"/>
      <c r="B269" s="405"/>
      <c r="C269" s="405"/>
      <c r="D269" s="405"/>
      <c r="E269" s="405"/>
      <c r="F269" s="674"/>
      <c r="G269" s="674"/>
      <c r="H269" s="674"/>
      <c r="I269" s="674"/>
      <c r="J269" s="674"/>
      <c r="K269" s="405"/>
      <c r="L269" s="674"/>
      <c r="M269" s="674"/>
      <c r="N269" s="674"/>
      <c r="O269" s="674"/>
      <c r="P269" s="405"/>
      <c r="Q269" s="405"/>
      <c r="R269" s="405"/>
      <c r="S269" s="405"/>
      <c r="T269" s="405"/>
      <c r="U269" s="405"/>
      <c r="V269" s="405"/>
      <c r="W269" s="405"/>
      <c r="X269" s="405"/>
      <c r="Y269" s="405"/>
      <c r="Z269" s="405"/>
      <c r="AA269" s="405"/>
      <c r="AB269" s="405"/>
      <c r="AC269" s="405"/>
      <c r="AD269" s="405"/>
      <c r="AE269" s="405"/>
      <c r="AF269" s="405"/>
      <c r="AG269" s="405"/>
      <c r="AH269" s="405"/>
    </row>
    <row r="270" spans="1:34" ht="16.5">
      <c r="A270" s="405"/>
      <c r="B270" s="405"/>
      <c r="C270" s="405"/>
      <c r="D270" s="405"/>
      <c r="E270" s="405"/>
      <c r="F270" s="674"/>
      <c r="G270" s="674"/>
      <c r="H270" s="674"/>
      <c r="I270" s="674"/>
      <c r="J270" s="674"/>
      <c r="K270" s="405"/>
      <c r="L270" s="674"/>
      <c r="M270" s="674"/>
      <c r="N270" s="674"/>
      <c r="O270" s="674"/>
      <c r="P270" s="405"/>
      <c r="Q270" s="405"/>
      <c r="R270" s="405"/>
      <c r="S270" s="405"/>
      <c r="T270" s="405"/>
      <c r="U270" s="405"/>
      <c r="V270" s="405"/>
      <c r="W270" s="405"/>
      <c r="X270" s="405"/>
      <c r="Y270" s="405"/>
      <c r="Z270" s="405"/>
      <c r="AA270" s="405"/>
      <c r="AB270" s="405"/>
      <c r="AC270" s="405"/>
      <c r="AD270" s="405"/>
      <c r="AE270" s="405"/>
      <c r="AF270" s="405"/>
      <c r="AG270" s="405"/>
      <c r="AH270" s="405"/>
    </row>
    <row r="271" spans="1:34" ht="16.5">
      <c r="A271" s="405"/>
      <c r="B271" s="405"/>
      <c r="C271" s="405"/>
      <c r="D271" s="405"/>
      <c r="E271" s="405"/>
      <c r="F271" s="674"/>
      <c r="G271" s="674"/>
      <c r="H271" s="674"/>
      <c r="I271" s="674"/>
      <c r="J271" s="674"/>
      <c r="K271" s="405"/>
      <c r="L271" s="674"/>
      <c r="M271" s="674"/>
      <c r="N271" s="674"/>
      <c r="O271" s="674"/>
      <c r="P271" s="405"/>
      <c r="Q271" s="405"/>
      <c r="R271" s="405"/>
      <c r="S271" s="405"/>
      <c r="T271" s="405"/>
      <c r="U271" s="405"/>
      <c r="V271" s="405"/>
      <c r="W271" s="405"/>
      <c r="X271" s="405"/>
      <c r="Y271" s="405"/>
      <c r="Z271" s="405"/>
      <c r="AA271" s="405"/>
      <c r="AB271" s="405"/>
      <c r="AC271" s="405"/>
      <c r="AD271" s="405"/>
      <c r="AE271" s="405"/>
      <c r="AF271" s="405"/>
      <c r="AG271" s="405"/>
      <c r="AH271" s="405"/>
    </row>
    <row r="272" spans="1:34" ht="16.5">
      <c r="A272" s="405"/>
      <c r="B272" s="405"/>
      <c r="C272" s="405"/>
      <c r="D272" s="405"/>
      <c r="E272" s="405"/>
      <c r="F272" s="674"/>
      <c r="G272" s="674"/>
      <c r="H272" s="674"/>
      <c r="I272" s="674"/>
      <c r="J272" s="674"/>
      <c r="K272" s="405"/>
      <c r="L272" s="674"/>
      <c r="M272" s="674"/>
      <c r="N272" s="674"/>
      <c r="O272" s="674"/>
      <c r="P272" s="405"/>
      <c r="Q272" s="405"/>
      <c r="R272" s="405"/>
      <c r="S272" s="405"/>
      <c r="T272" s="405"/>
      <c r="U272" s="405"/>
      <c r="V272" s="405"/>
      <c r="W272" s="405"/>
      <c r="X272" s="405"/>
      <c r="Y272" s="405"/>
      <c r="Z272" s="405"/>
      <c r="AA272" s="405"/>
      <c r="AB272" s="405"/>
      <c r="AC272" s="405"/>
      <c r="AD272" s="405"/>
      <c r="AE272" s="405"/>
      <c r="AF272" s="405"/>
      <c r="AG272" s="405"/>
      <c r="AH272" s="405"/>
    </row>
    <row r="273" spans="1:34" ht="16.5">
      <c r="A273" s="405"/>
      <c r="B273" s="405"/>
      <c r="C273" s="405"/>
      <c r="D273" s="405"/>
      <c r="E273" s="405"/>
      <c r="F273" s="674"/>
      <c r="G273" s="674"/>
      <c r="H273" s="674"/>
      <c r="I273" s="674"/>
      <c r="J273" s="674"/>
      <c r="K273" s="405"/>
      <c r="L273" s="674"/>
      <c r="M273" s="674"/>
      <c r="N273" s="674"/>
      <c r="O273" s="674"/>
      <c r="P273" s="405"/>
      <c r="Q273" s="405"/>
      <c r="R273" s="405"/>
      <c r="S273" s="405"/>
      <c r="T273" s="405"/>
      <c r="U273" s="405"/>
      <c r="V273" s="405"/>
      <c r="W273" s="405"/>
      <c r="X273" s="405"/>
      <c r="Y273" s="405"/>
      <c r="Z273" s="405"/>
      <c r="AA273" s="405"/>
      <c r="AB273" s="405"/>
      <c r="AC273" s="405"/>
      <c r="AD273" s="405"/>
      <c r="AE273" s="405"/>
      <c r="AF273" s="405"/>
      <c r="AG273" s="405"/>
      <c r="AH273" s="405"/>
    </row>
    <row r="274" spans="1:34" ht="16.5">
      <c r="A274" s="405"/>
      <c r="B274" s="405"/>
      <c r="C274" s="405"/>
      <c r="D274" s="405"/>
      <c r="E274" s="405"/>
      <c r="F274" s="674"/>
      <c r="G274" s="674"/>
      <c r="H274" s="674"/>
      <c r="I274" s="674"/>
      <c r="J274" s="674"/>
      <c r="K274" s="405"/>
      <c r="L274" s="674"/>
      <c r="M274" s="674"/>
      <c r="N274" s="674"/>
      <c r="O274" s="674"/>
      <c r="P274" s="405"/>
      <c r="Q274" s="405"/>
      <c r="R274" s="405"/>
      <c r="S274" s="405"/>
      <c r="T274" s="405"/>
      <c r="U274" s="405"/>
      <c r="V274" s="405"/>
      <c r="W274" s="405"/>
      <c r="X274" s="405"/>
      <c r="Y274" s="405"/>
      <c r="Z274" s="405"/>
      <c r="AA274" s="405"/>
      <c r="AB274" s="405"/>
      <c r="AC274" s="405"/>
      <c r="AD274" s="405"/>
      <c r="AE274" s="405"/>
      <c r="AF274" s="405"/>
      <c r="AG274" s="405"/>
      <c r="AH274" s="405"/>
    </row>
    <row r="275" spans="1:34" ht="16.5">
      <c r="A275" s="405"/>
      <c r="B275" s="405"/>
      <c r="C275" s="405"/>
      <c r="D275" s="405"/>
      <c r="E275" s="405"/>
      <c r="F275" s="674"/>
      <c r="G275" s="674"/>
      <c r="H275" s="674"/>
      <c r="I275" s="674"/>
      <c r="J275" s="674"/>
      <c r="K275" s="405"/>
      <c r="L275" s="674"/>
      <c r="M275" s="674"/>
      <c r="N275" s="674"/>
      <c r="O275" s="674"/>
      <c r="P275" s="405"/>
      <c r="Q275" s="405"/>
      <c r="R275" s="405"/>
      <c r="S275" s="405"/>
      <c r="T275" s="405"/>
      <c r="U275" s="405"/>
      <c r="V275" s="405"/>
      <c r="W275" s="405"/>
      <c r="X275" s="405"/>
      <c r="Y275" s="405"/>
      <c r="Z275" s="405"/>
      <c r="AA275" s="405"/>
      <c r="AB275" s="405"/>
      <c r="AC275" s="405"/>
      <c r="AD275" s="405"/>
      <c r="AE275" s="405"/>
      <c r="AF275" s="405"/>
      <c r="AG275" s="405"/>
      <c r="AH275" s="405"/>
    </row>
    <row r="276" spans="1:34" ht="16.5">
      <c r="A276" s="405"/>
      <c r="B276" s="405"/>
      <c r="C276" s="405"/>
      <c r="D276" s="405"/>
      <c r="E276" s="405"/>
      <c r="F276" s="674"/>
      <c r="G276" s="674"/>
      <c r="H276" s="674"/>
      <c r="I276" s="674"/>
      <c r="J276" s="674"/>
      <c r="K276" s="405"/>
      <c r="L276" s="674"/>
      <c r="M276" s="674"/>
      <c r="N276" s="674"/>
      <c r="O276" s="674"/>
      <c r="P276" s="405"/>
      <c r="Q276" s="405"/>
      <c r="R276" s="405"/>
      <c r="S276" s="405"/>
      <c r="T276" s="405"/>
      <c r="U276" s="405"/>
      <c r="V276" s="405"/>
      <c r="W276" s="405"/>
      <c r="X276" s="405"/>
      <c r="Y276" s="405"/>
      <c r="Z276" s="405"/>
      <c r="AA276" s="405"/>
      <c r="AB276" s="405"/>
      <c r="AC276" s="405"/>
      <c r="AD276" s="405"/>
      <c r="AE276" s="405"/>
      <c r="AF276" s="405"/>
      <c r="AG276" s="405"/>
      <c r="AH276" s="405"/>
    </row>
    <row r="277" spans="1:34" ht="16.5">
      <c r="A277" s="405"/>
      <c r="B277" s="405"/>
      <c r="C277" s="405"/>
      <c r="D277" s="405"/>
      <c r="E277" s="405"/>
      <c r="F277" s="674"/>
      <c r="G277" s="674"/>
      <c r="H277" s="674"/>
      <c r="I277" s="674"/>
      <c r="J277" s="674"/>
      <c r="K277" s="405"/>
      <c r="L277" s="674"/>
      <c r="M277" s="674"/>
      <c r="N277" s="674"/>
      <c r="O277" s="674"/>
      <c r="P277" s="405"/>
      <c r="Q277" s="405"/>
      <c r="R277" s="405"/>
      <c r="S277" s="405"/>
      <c r="T277" s="405"/>
      <c r="U277" s="405"/>
      <c r="V277" s="405"/>
      <c r="W277" s="405"/>
      <c r="X277" s="405"/>
      <c r="Y277" s="405"/>
      <c r="Z277" s="405"/>
      <c r="AA277" s="405"/>
      <c r="AB277" s="405"/>
      <c r="AC277" s="405"/>
      <c r="AD277" s="405"/>
      <c r="AE277" s="405"/>
      <c r="AF277" s="405"/>
      <c r="AG277" s="405"/>
      <c r="AH277" s="405"/>
    </row>
    <row r="278" spans="1:34" ht="16.5">
      <c r="A278" s="405"/>
      <c r="B278" s="405"/>
      <c r="C278" s="405"/>
      <c r="D278" s="405"/>
      <c r="E278" s="405"/>
      <c r="F278" s="674"/>
      <c r="G278" s="674"/>
      <c r="H278" s="674"/>
      <c r="I278" s="674"/>
      <c r="J278" s="674"/>
      <c r="K278" s="405"/>
      <c r="L278" s="674"/>
      <c r="M278" s="674"/>
      <c r="N278" s="674"/>
      <c r="O278" s="674"/>
      <c r="P278" s="405"/>
      <c r="Q278" s="405"/>
      <c r="R278" s="405"/>
      <c r="S278" s="405"/>
      <c r="T278" s="405"/>
      <c r="U278" s="405"/>
      <c r="V278" s="405"/>
      <c r="W278" s="405"/>
      <c r="X278" s="405"/>
      <c r="Y278" s="405"/>
      <c r="Z278" s="405"/>
      <c r="AA278" s="405"/>
      <c r="AB278" s="405"/>
      <c r="AC278" s="405"/>
      <c r="AD278" s="405"/>
      <c r="AE278" s="405"/>
      <c r="AF278" s="405"/>
      <c r="AG278" s="405"/>
      <c r="AH278" s="405"/>
    </row>
    <row r="279" spans="1:34" ht="16.5">
      <c r="A279" s="405"/>
      <c r="B279" s="405"/>
      <c r="C279" s="405"/>
      <c r="D279" s="405"/>
      <c r="E279" s="405"/>
      <c r="F279" s="674"/>
      <c r="G279" s="674"/>
      <c r="H279" s="674"/>
      <c r="I279" s="674"/>
      <c r="J279" s="674"/>
      <c r="K279" s="405"/>
      <c r="L279" s="674"/>
      <c r="M279" s="674"/>
      <c r="N279" s="674"/>
      <c r="O279" s="674"/>
      <c r="P279" s="405"/>
      <c r="Q279" s="405"/>
      <c r="R279" s="405"/>
      <c r="S279" s="405"/>
      <c r="T279" s="405"/>
      <c r="U279" s="405"/>
      <c r="V279" s="405"/>
      <c r="W279" s="405"/>
      <c r="X279" s="405"/>
      <c r="Y279" s="405"/>
      <c r="Z279" s="405"/>
      <c r="AA279" s="405"/>
      <c r="AB279" s="405"/>
      <c r="AC279" s="405"/>
      <c r="AD279" s="405"/>
      <c r="AE279" s="405"/>
      <c r="AF279" s="405"/>
      <c r="AG279" s="405"/>
      <c r="AH279" s="405"/>
    </row>
    <row r="280" spans="1:34" ht="16.5">
      <c r="A280" s="405"/>
      <c r="B280" s="405"/>
      <c r="C280" s="405"/>
      <c r="D280" s="405"/>
      <c r="E280" s="405"/>
      <c r="F280" s="674"/>
      <c r="G280" s="674"/>
      <c r="H280" s="674"/>
      <c r="I280" s="674"/>
      <c r="J280" s="674"/>
      <c r="K280" s="405"/>
      <c r="L280" s="674"/>
      <c r="M280" s="674"/>
      <c r="N280" s="674"/>
      <c r="O280" s="674"/>
      <c r="P280" s="405"/>
      <c r="Q280" s="405"/>
      <c r="R280" s="405"/>
      <c r="S280" s="405"/>
      <c r="T280" s="405"/>
      <c r="U280" s="405"/>
      <c r="V280" s="405"/>
      <c r="W280" s="405"/>
      <c r="X280" s="405"/>
      <c r="Y280" s="405"/>
      <c r="Z280" s="405"/>
      <c r="AA280" s="405"/>
      <c r="AB280" s="405"/>
      <c r="AC280" s="405"/>
      <c r="AD280" s="405"/>
      <c r="AE280" s="405"/>
      <c r="AF280" s="405"/>
      <c r="AG280" s="405"/>
      <c r="AH280" s="405"/>
    </row>
    <row r="281" spans="1:34" ht="16.5">
      <c r="A281" s="405"/>
      <c r="B281" s="405"/>
      <c r="C281" s="405"/>
      <c r="D281" s="405"/>
      <c r="E281" s="405"/>
      <c r="F281" s="674"/>
      <c r="G281" s="674"/>
      <c r="H281" s="674"/>
      <c r="I281" s="674"/>
      <c r="J281" s="674"/>
      <c r="K281" s="405"/>
      <c r="L281" s="674"/>
      <c r="M281" s="674"/>
      <c r="N281" s="674"/>
      <c r="O281" s="674"/>
      <c r="P281" s="405"/>
      <c r="Q281" s="405"/>
      <c r="R281" s="405"/>
      <c r="S281" s="405"/>
      <c r="T281" s="405"/>
      <c r="U281" s="405"/>
      <c r="V281" s="405"/>
      <c r="W281" s="405"/>
      <c r="X281" s="405"/>
      <c r="Y281" s="405"/>
      <c r="Z281" s="405"/>
      <c r="AA281" s="405"/>
      <c r="AB281" s="405"/>
      <c r="AC281" s="405"/>
      <c r="AD281" s="405"/>
      <c r="AE281" s="405"/>
      <c r="AF281" s="405"/>
      <c r="AG281" s="405"/>
      <c r="AH281" s="405"/>
    </row>
    <row r="282" spans="1:34" ht="16.5">
      <c r="A282" s="405"/>
      <c r="B282" s="405"/>
      <c r="C282" s="405"/>
      <c r="D282" s="405"/>
      <c r="E282" s="405"/>
      <c r="F282" s="674"/>
      <c r="G282" s="674"/>
      <c r="H282" s="674"/>
      <c r="I282" s="674"/>
      <c r="J282" s="674"/>
      <c r="K282" s="405"/>
      <c r="L282" s="674"/>
      <c r="M282" s="674"/>
      <c r="N282" s="674"/>
      <c r="O282" s="674"/>
      <c r="P282" s="405"/>
      <c r="Q282" s="405"/>
      <c r="R282" s="405"/>
      <c r="S282" s="405"/>
      <c r="T282" s="405"/>
      <c r="U282" s="405"/>
      <c r="V282" s="405"/>
      <c r="W282" s="405"/>
      <c r="X282" s="405"/>
      <c r="Y282" s="405"/>
      <c r="Z282" s="405"/>
      <c r="AA282" s="405"/>
      <c r="AB282" s="405"/>
      <c r="AC282" s="405"/>
      <c r="AD282" s="405"/>
      <c r="AE282" s="405"/>
      <c r="AF282" s="405"/>
      <c r="AG282" s="405"/>
      <c r="AH282" s="405"/>
    </row>
    <row r="283" spans="1:34" ht="16.5">
      <c r="A283" s="405"/>
      <c r="B283" s="405"/>
      <c r="C283" s="405"/>
      <c r="D283" s="405"/>
      <c r="E283" s="405"/>
      <c r="F283" s="674"/>
      <c r="G283" s="674"/>
      <c r="H283" s="674"/>
      <c r="I283" s="674"/>
      <c r="J283" s="674"/>
      <c r="K283" s="405"/>
      <c r="L283" s="674"/>
      <c r="M283" s="674"/>
      <c r="N283" s="674"/>
      <c r="O283" s="674"/>
      <c r="P283" s="405"/>
      <c r="Q283" s="405"/>
      <c r="R283" s="405"/>
      <c r="S283" s="405"/>
      <c r="T283" s="405"/>
      <c r="U283" s="405"/>
      <c r="V283" s="405"/>
      <c r="W283" s="405"/>
      <c r="X283" s="405"/>
      <c r="Y283" s="405"/>
      <c r="Z283" s="405"/>
      <c r="AA283" s="405"/>
      <c r="AB283" s="405"/>
      <c r="AC283" s="405"/>
      <c r="AD283" s="405"/>
      <c r="AE283" s="405"/>
      <c r="AF283" s="405"/>
      <c r="AG283" s="405"/>
      <c r="AH283" s="405"/>
    </row>
    <row r="284" spans="1:34" ht="16.5">
      <c r="A284" s="405"/>
      <c r="B284" s="405"/>
      <c r="C284" s="405"/>
      <c r="D284" s="405"/>
      <c r="E284" s="405"/>
      <c r="F284" s="674"/>
      <c r="G284" s="674"/>
      <c r="H284" s="674"/>
      <c r="I284" s="674"/>
      <c r="J284" s="674"/>
      <c r="K284" s="405"/>
      <c r="L284" s="674"/>
      <c r="M284" s="674"/>
      <c r="N284" s="674"/>
      <c r="O284" s="674"/>
      <c r="P284" s="405"/>
      <c r="Q284" s="405"/>
      <c r="R284" s="405"/>
      <c r="S284" s="405"/>
      <c r="T284" s="405"/>
      <c r="U284" s="405"/>
      <c r="V284" s="405"/>
      <c r="W284" s="405"/>
      <c r="X284" s="405"/>
      <c r="Y284" s="405"/>
      <c r="Z284" s="405"/>
      <c r="AA284" s="405"/>
      <c r="AB284" s="405"/>
      <c r="AC284" s="405"/>
      <c r="AD284" s="405"/>
      <c r="AE284" s="405"/>
      <c r="AF284" s="405"/>
      <c r="AG284" s="405"/>
      <c r="AH284" s="405"/>
    </row>
    <row r="285" spans="1:34" ht="16.5">
      <c r="A285" s="405"/>
      <c r="B285" s="405"/>
      <c r="C285" s="405"/>
      <c r="D285" s="405"/>
      <c r="E285" s="405"/>
      <c r="F285" s="674"/>
      <c r="G285" s="674"/>
      <c r="H285" s="674"/>
      <c r="I285" s="674"/>
      <c r="J285" s="674"/>
      <c r="K285" s="405"/>
      <c r="L285" s="674"/>
      <c r="M285" s="674"/>
      <c r="N285" s="674"/>
      <c r="O285" s="674"/>
      <c r="P285" s="405"/>
      <c r="Q285" s="405"/>
      <c r="R285" s="405"/>
      <c r="S285" s="405"/>
      <c r="T285" s="405"/>
      <c r="U285" s="405"/>
      <c r="V285" s="405"/>
      <c r="W285" s="405"/>
      <c r="X285" s="405"/>
      <c r="Y285" s="405"/>
      <c r="Z285" s="405"/>
      <c r="AA285" s="405"/>
      <c r="AB285" s="405"/>
      <c r="AC285" s="405"/>
      <c r="AD285" s="405"/>
      <c r="AE285" s="405"/>
      <c r="AF285" s="405"/>
      <c r="AG285" s="405"/>
      <c r="AH285" s="405"/>
    </row>
    <row r="286" spans="1:34" ht="16.5">
      <c r="A286" s="405"/>
      <c r="B286" s="405"/>
      <c r="C286" s="405"/>
      <c r="D286" s="405"/>
      <c r="E286" s="405"/>
      <c r="F286" s="674"/>
      <c r="G286" s="674"/>
      <c r="H286" s="674"/>
      <c r="I286" s="674"/>
      <c r="J286" s="674"/>
      <c r="K286" s="405"/>
      <c r="L286" s="674"/>
      <c r="M286" s="674"/>
      <c r="N286" s="674"/>
      <c r="O286" s="674"/>
      <c r="P286" s="405"/>
      <c r="Q286" s="405"/>
      <c r="R286" s="405"/>
      <c r="S286" s="405"/>
      <c r="T286" s="405"/>
      <c r="U286" s="405"/>
      <c r="V286" s="405"/>
      <c r="W286" s="405"/>
      <c r="X286" s="405"/>
      <c r="Y286" s="405"/>
      <c r="Z286" s="405"/>
      <c r="AA286" s="405"/>
      <c r="AB286" s="405"/>
      <c r="AC286" s="405"/>
      <c r="AD286" s="405"/>
      <c r="AE286" s="405"/>
      <c r="AF286" s="405"/>
      <c r="AG286" s="405"/>
      <c r="AH286" s="405"/>
    </row>
    <row r="287" spans="1:34" ht="16.5">
      <c r="A287" s="405"/>
      <c r="B287" s="405"/>
      <c r="C287" s="405"/>
      <c r="D287" s="405"/>
      <c r="E287" s="405"/>
      <c r="F287" s="674"/>
      <c r="G287" s="674"/>
      <c r="H287" s="674"/>
      <c r="I287" s="674"/>
      <c r="J287" s="674"/>
      <c r="K287" s="405"/>
      <c r="L287" s="674"/>
      <c r="M287" s="674"/>
      <c r="N287" s="674"/>
      <c r="O287" s="674"/>
      <c r="P287" s="405"/>
      <c r="Q287" s="405"/>
      <c r="R287" s="405"/>
      <c r="S287" s="405"/>
      <c r="T287" s="405"/>
      <c r="U287" s="405"/>
      <c r="V287" s="405"/>
      <c r="W287" s="405"/>
      <c r="X287" s="405"/>
      <c r="Y287" s="405"/>
      <c r="Z287" s="405"/>
      <c r="AA287" s="405"/>
      <c r="AB287" s="405"/>
      <c r="AC287" s="405"/>
      <c r="AD287" s="405"/>
      <c r="AE287" s="405"/>
      <c r="AF287" s="405"/>
      <c r="AG287" s="405"/>
      <c r="AH287" s="405"/>
    </row>
    <row r="288" spans="1:34" ht="16.5">
      <c r="A288" s="405"/>
      <c r="B288" s="405"/>
      <c r="C288" s="405"/>
      <c r="D288" s="405"/>
      <c r="E288" s="405"/>
      <c r="F288" s="674"/>
      <c r="G288" s="674"/>
      <c r="H288" s="674"/>
      <c r="I288" s="674"/>
      <c r="J288" s="674"/>
      <c r="K288" s="405"/>
      <c r="L288" s="674"/>
      <c r="M288" s="674"/>
      <c r="N288" s="674"/>
      <c r="O288" s="674"/>
      <c r="P288" s="405"/>
      <c r="Q288" s="405"/>
      <c r="R288" s="405"/>
      <c r="S288" s="405"/>
      <c r="T288" s="405"/>
      <c r="U288" s="405"/>
      <c r="V288" s="405"/>
      <c r="W288" s="405"/>
      <c r="X288" s="405"/>
      <c r="Y288" s="405"/>
      <c r="Z288" s="405"/>
      <c r="AA288" s="405"/>
      <c r="AB288" s="405"/>
      <c r="AC288" s="405"/>
      <c r="AD288" s="405"/>
      <c r="AE288" s="405"/>
      <c r="AF288" s="405"/>
      <c r="AG288" s="405"/>
      <c r="AH288" s="405"/>
    </row>
    <row r="289" spans="1:34" ht="16.5">
      <c r="A289" s="405"/>
      <c r="B289" s="405"/>
      <c r="C289" s="405"/>
      <c r="D289" s="405"/>
      <c r="E289" s="405"/>
      <c r="F289" s="674"/>
      <c r="G289" s="674"/>
      <c r="H289" s="674"/>
      <c r="I289" s="674"/>
      <c r="J289" s="674"/>
      <c r="K289" s="405"/>
      <c r="L289" s="674"/>
      <c r="M289" s="674"/>
      <c r="N289" s="674"/>
      <c r="O289" s="674"/>
      <c r="P289" s="405"/>
      <c r="Q289" s="405"/>
      <c r="R289" s="405"/>
      <c r="S289" s="405"/>
      <c r="T289" s="405"/>
      <c r="U289" s="405"/>
      <c r="V289" s="405"/>
      <c r="W289" s="405"/>
      <c r="X289" s="405"/>
      <c r="Y289" s="405"/>
      <c r="Z289" s="405"/>
      <c r="AA289" s="405"/>
      <c r="AB289" s="405"/>
      <c r="AC289" s="405"/>
      <c r="AD289" s="405"/>
      <c r="AE289" s="405"/>
      <c r="AF289" s="405"/>
      <c r="AG289" s="405"/>
      <c r="AH289" s="405"/>
    </row>
    <row r="290" spans="1:34" ht="16.5">
      <c r="A290" s="405"/>
      <c r="B290" s="405"/>
      <c r="C290" s="405"/>
      <c r="D290" s="405"/>
      <c r="E290" s="405"/>
      <c r="F290" s="674"/>
      <c r="G290" s="674"/>
      <c r="H290" s="674"/>
      <c r="I290" s="674"/>
      <c r="J290" s="674"/>
      <c r="K290" s="405"/>
      <c r="L290" s="674"/>
      <c r="M290" s="674"/>
      <c r="N290" s="674"/>
      <c r="O290" s="674"/>
      <c r="P290" s="405"/>
      <c r="Q290" s="405"/>
      <c r="R290" s="405"/>
      <c r="S290" s="405"/>
      <c r="T290" s="405"/>
      <c r="U290" s="405"/>
      <c r="V290" s="405"/>
      <c r="W290" s="405"/>
      <c r="X290" s="405"/>
      <c r="Y290" s="405"/>
      <c r="Z290" s="405"/>
      <c r="AA290" s="405"/>
      <c r="AB290" s="405"/>
      <c r="AC290" s="405"/>
      <c r="AD290" s="405"/>
      <c r="AE290" s="405"/>
      <c r="AF290" s="405"/>
      <c r="AG290" s="405"/>
      <c r="AH290" s="405"/>
    </row>
    <row r="291" spans="1:34" ht="16.5">
      <c r="A291" s="405"/>
      <c r="B291" s="405"/>
      <c r="C291" s="405"/>
      <c r="D291" s="405"/>
      <c r="E291" s="405"/>
      <c r="F291" s="674"/>
      <c r="G291" s="674"/>
      <c r="H291" s="674"/>
      <c r="I291" s="674"/>
      <c r="J291" s="674"/>
      <c r="K291" s="405"/>
      <c r="L291" s="674"/>
      <c r="M291" s="674"/>
      <c r="N291" s="674"/>
      <c r="O291" s="674"/>
      <c r="P291" s="405"/>
      <c r="Q291" s="405"/>
      <c r="R291" s="405"/>
      <c r="S291" s="405"/>
      <c r="T291" s="405"/>
      <c r="U291" s="405"/>
      <c r="V291" s="405"/>
      <c r="W291" s="405"/>
      <c r="X291" s="405"/>
      <c r="Y291" s="405"/>
      <c r="Z291" s="405"/>
      <c r="AA291" s="405"/>
      <c r="AB291" s="405"/>
      <c r="AC291" s="405"/>
      <c r="AD291" s="405"/>
      <c r="AE291" s="405"/>
      <c r="AF291" s="405"/>
      <c r="AG291" s="405"/>
      <c r="AH291" s="405"/>
    </row>
    <row r="292" spans="1:34" ht="16.5">
      <c r="A292" s="405"/>
      <c r="B292" s="405"/>
      <c r="C292" s="405"/>
      <c r="D292" s="405"/>
      <c r="E292" s="405"/>
      <c r="F292" s="674"/>
      <c r="G292" s="674"/>
      <c r="H292" s="674"/>
      <c r="I292" s="674"/>
      <c r="J292" s="674"/>
      <c r="K292" s="405"/>
      <c r="L292" s="674"/>
      <c r="M292" s="674"/>
      <c r="N292" s="674"/>
      <c r="O292" s="674"/>
      <c r="P292" s="405"/>
      <c r="Q292" s="405"/>
      <c r="R292" s="405"/>
      <c r="S292" s="405"/>
      <c r="T292" s="405"/>
      <c r="U292" s="405"/>
      <c r="V292" s="405"/>
      <c r="W292" s="405"/>
      <c r="X292" s="405"/>
      <c r="Y292" s="405"/>
      <c r="Z292" s="405"/>
      <c r="AA292" s="405"/>
      <c r="AB292" s="405"/>
      <c r="AC292" s="405"/>
      <c r="AD292" s="405"/>
      <c r="AE292" s="405"/>
      <c r="AF292" s="405"/>
      <c r="AG292" s="405"/>
      <c r="AH292" s="405"/>
    </row>
    <row r="293" spans="1:34" ht="16.5">
      <c r="A293" s="405"/>
      <c r="B293" s="405"/>
      <c r="C293" s="405"/>
      <c r="D293" s="405"/>
      <c r="E293" s="405"/>
      <c r="F293" s="674"/>
      <c r="G293" s="674"/>
      <c r="H293" s="674"/>
      <c r="I293" s="674"/>
      <c r="J293" s="674"/>
      <c r="K293" s="405"/>
      <c r="L293" s="674"/>
      <c r="M293" s="674"/>
      <c r="N293" s="674"/>
      <c r="O293" s="674"/>
      <c r="P293" s="405"/>
      <c r="Q293" s="405"/>
      <c r="R293" s="405"/>
      <c r="S293" s="405"/>
      <c r="T293" s="405"/>
      <c r="U293" s="405"/>
      <c r="V293" s="405"/>
      <c r="W293" s="405"/>
      <c r="X293" s="405"/>
      <c r="Y293" s="405"/>
      <c r="Z293" s="405"/>
      <c r="AA293" s="405"/>
      <c r="AB293" s="405"/>
      <c r="AC293" s="405"/>
      <c r="AD293" s="405"/>
      <c r="AE293" s="405"/>
      <c r="AF293" s="405"/>
      <c r="AG293" s="405"/>
      <c r="AH293" s="405"/>
    </row>
    <row r="294" spans="1:34" ht="16.5">
      <c r="A294" s="405"/>
      <c r="B294" s="405"/>
      <c r="C294" s="405"/>
      <c r="D294" s="405"/>
      <c r="E294" s="405"/>
      <c r="F294" s="674"/>
      <c r="G294" s="674"/>
      <c r="H294" s="674"/>
      <c r="I294" s="674"/>
      <c r="J294" s="674"/>
      <c r="K294" s="405"/>
      <c r="L294" s="674"/>
      <c r="M294" s="674"/>
      <c r="N294" s="674"/>
      <c r="O294" s="674"/>
      <c r="P294" s="405"/>
      <c r="Q294" s="405"/>
      <c r="R294" s="405"/>
      <c r="S294" s="405"/>
      <c r="T294" s="405"/>
      <c r="U294" s="405"/>
      <c r="V294" s="405"/>
      <c r="W294" s="405"/>
      <c r="X294" s="405"/>
      <c r="Y294" s="405"/>
      <c r="Z294" s="405"/>
      <c r="AA294" s="405"/>
      <c r="AB294" s="405"/>
      <c r="AC294" s="405"/>
      <c r="AD294" s="405"/>
      <c r="AE294" s="405"/>
      <c r="AF294" s="405"/>
      <c r="AG294" s="405"/>
      <c r="AH294" s="405"/>
    </row>
    <row r="295" spans="1:34" ht="16.5">
      <c r="A295" s="405"/>
      <c r="B295" s="405"/>
      <c r="C295" s="405"/>
      <c r="D295" s="405"/>
      <c r="E295" s="405"/>
      <c r="F295" s="674"/>
      <c r="G295" s="674"/>
      <c r="H295" s="674"/>
      <c r="I295" s="674"/>
      <c r="J295" s="674"/>
      <c r="K295" s="405"/>
      <c r="L295" s="674"/>
      <c r="M295" s="674"/>
      <c r="N295" s="674"/>
      <c r="O295" s="674"/>
      <c r="P295" s="405"/>
      <c r="Q295" s="405"/>
      <c r="R295" s="405"/>
      <c r="S295" s="405"/>
      <c r="T295" s="405"/>
      <c r="U295" s="405"/>
      <c r="V295" s="405"/>
      <c r="W295" s="405"/>
      <c r="X295" s="405"/>
      <c r="Y295" s="405"/>
      <c r="Z295" s="405"/>
      <c r="AA295" s="405"/>
      <c r="AB295" s="405"/>
      <c r="AC295" s="405"/>
      <c r="AD295" s="405"/>
      <c r="AE295" s="405"/>
      <c r="AF295" s="405"/>
      <c r="AG295" s="405"/>
      <c r="AH295" s="405"/>
    </row>
    <row r="296" spans="1:34" ht="16.5">
      <c r="A296" s="405"/>
      <c r="B296" s="405"/>
      <c r="C296" s="405"/>
      <c r="D296" s="405"/>
      <c r="E296" s="405"/>
      <c r="F296" s="674"/>
      <c r="G296" s="674"/>
      <c r="H296" s="674"/>
      <c r="I296" s="674"/>
      <c r="J296" s="674"/>
      <c r="K296" s="405"/>
      <c r="L296" s="674"/>
      <c r="M296" s="674"/>
      <c r="N296" s="674"/>
      <c r="O296" s="674"/>
      <c r="P296" s="405"/>
      <c r="Q296" s="405"/>
      <c r="R296" s="405"/>
      <c r="S296" s="405"/>
      <c r="T296" s="405"/>
      <c r="U296" s="405"/>
      <c r="V296" s="405"/>
      <c r="W296" s="405"/>
      <c r="X296" s="405"/>
      <c r="Y296" s="405"/>
      <c r="Z296" s="405"/>
      <c r="AA296" s="405"/>
      <c r="AB296" s="405"/>
      <c r="AC296" s="405"/>
      <c r="AD296" s="405"/>
      <c r="AE296" s="405"/>
      <c r="AF296" s="405"/>
      <c r="AG296" s="405"/>
      <c r="AH296" s="405"/>
    </row>
    <row r="297" spans="1:34" ht="16.5">
      <c r="A297" s="405"/>
      <c r="B297" s="405"/>
      <c r="C297" s="405"/>
      <c r="D297" s="405"/>
      <c r="E297" s="405"/>
      <c r="F297" s="674"/>
      <c r="G297" s="674"/>
      <c r="H297" s="674"/>
      <c r="I297" s="674"/>
      <c r="J297" s="674"/>
      <c r="K297" s="405"/>
      <c r="L297" s="674"/>
      <c r="M297" s="674"/>
      <c r="N297" s="674"/>
      <c r="O297" s="674"/>
      <c r="P297" s="405"/>
      <c r="Q297" s="405"/>
      <c r="R297" s="405"/>
      <c r="S297" s="405"/>
      <c r="T297" s="405"/>
      <c r="U297" s="405"/>
      <c r="V297" s="405"/>
      <c r="W297" s="405"/>
      <c r="X297" s="405"/>
      <c r="Y297" s="405"/>
      <c r="Z297" s="405"/>
      <c r="AA297" s="405"/>
      <c r="AB297" s="405"/>
      <c r="AC297" s="405"/>
      <c r="AD297" s="405"/>
      <c r="AE297" s="405"/>
      <c r="AF297" s="405"/>
      <c r="AG297" s="405"/>
      <c r="AH297" s="405"/>
    </row>
    <row r="298" spans="1:34" ht="16.5">
      <c r="A298" s="405"/>
      <c r="B298" s="405"/>
      <c r="C298" s="405"/>
      <c r="D298" s="405"/>
      <c r="E298" s="405"/>
      <c r="F298" s="674"/>
      <c r="G298" s="674"/>
      <c r="H298" s="674"/>
      <c r="I298" s="674"/>
      <c r="J298" s="674"/>
      <c r="K298" s="405"/>
      <c r="L298" s="674"/>
      <c r="M298" s="674"/>
      <c r="N298" s="674"/>
      <c r="O298" s="674"/>
      <c r="P298" s="405"/>
      <c r="Q298" s="405"/>
      <c r="R298" s="405"/>
      <c r="S298" s="405"/>
      <c r="T298" s="405"/>
      <c r="U298" s="405"/>
      <c r="V298" s="405"/>
      <c r="W298" s="405"/>
      <c r="X298" s="405"/>
      <c r="Y298" s="405"/>
      <c r="Z298" s="405"/>
      <c r="AA298" s="405"/>
      <c r="AB298" s="405"/>
      <c r="AC298" s="405"/>
      <c r="AD298" s="405"/>
      <c r="AE298" s="405"/>
      <c r="AF298" s="405"/>
      <c r="AG298" s="405"/>
      <c r="AH298" s="405"/>
    </row>
    <row r="299" spans="1:34" ht="16.5">
      <c r="A299" s="405"/>
      <c r="B299" s="405"/>
      <c r="C299" s="405"/>
      <c r="D299" s="405"/>
      <c r="E299" s="405"/>
      <c r="F299" s="674"/>
      <c r="G299" s="674"/>
      <c r="H299" s="674"/>
      <c r="I299" s="674"/>
      <c r="J299" s="674"/>
      <c r="K299" s="405"/>
      <c r="L299" s="674"/>
      <c r="M299" s="674"/>
      <c r="N299" s="674"/>
      <c r="O299" s="674"/>
      <c r="P299" s="405"/>
      <c r="Q299" s="405"/>
      <c r="R299" s="405"/>
      <c r="S299" s="405"/>
      <c r="T299" s="405"/>
      <c r="U299" s="405"/>
      <c r="V299" s="405"/>
      <c r="W299" s="405"/>
      <c r="X299" s="405"/>
      <c r="Y299" s="405"/>
      <c r="Z299" s="405"/>
      <c r="AA299" s="405"/>
      <c r="AB299" s="405"/>
      <c r="AC299" s="405"/>
      <c r="AD299" s="405"/>
      <c r="AE299" s="405"/>
      <c r="AF299" s="405"/>
      <c r="AG299" s="405"/>
      <c r="AH299" s="405"/>
    </row>
    <row r="300" spans="1:34" ht="16.5">
      <c r="A300" s="405"/>
      <c r="B300" s="405"/>
      <c r="C300" s="405"/>
      <c r="D300" s="405"/>
      <c r="E300" s="405"/>
      <c r="F300" s="674"/>
      <c r="G300" s="674"/>
      <c r="H300" s="674"/>
      <c r="I300" s="674"/>
      <c r="J300" s="674"/>
      <c r="K300" s="405"/>
      <c r="L300" s="674"/>
      <c r="M300" s="674"/>
      <c r="N300" s="674"/>
      <c r="O300" s="674"/>
      <c r="P300" s="405"/>
      <c r="Q300" s="405"/>
      <c r="R300" s="405"/>
      <c r="S300" s="405"/>
      <c r="T300" s="405"/>
      <c r="U300" s="405"/>
      <c r="V300" s="405"/>
      <c r="W300" s="405"/>
      <c r="X300" s="405"/>
      <c r="Y300" s="405"/>
      <c r="Z300" s="405"/>
      <c r="AA300" s="405"/>
      <c r="AB300" s="405"/>
      <c r="AC300" s="405"/>
      <c r="AD300" s="405"/>
      <c r="AE300" s="405"/>
      <c r="AF300" s="405"/>
      <c r="AG300" s="405"/>
      <c r="AH300" s="405"/>
    </row>
    <row r="301" spans="1:34" ht="16.5">
      <c r="A301" s="405"/>
      <c r="B301" s="405"/>
      <c r="C301" s="405"/>
      <c r="D301" s="405"/>
      <c r="E301" s="405"/>
      <c r="F301" s="674"/>
      <c r="G301" s="674"/>
      <c r="H301" s="674"/>
      <c r="I301" s="674"/>
      <c r="J301" s="674"/>
      <c r="K301" s="405"/>
      <c r="L301" s="674"/>
      <c r="M301" s="674"/>
      <c r="N301" s="674"/>
      <c r="O301" s="674"/>
      <c r="P301" s="405"/>
      <c r="Q301" s="405"/>
      <c r="R301" s="405"/>
      <c r="S301" s="405"/>
      <c r="T301" s="405"/>
      <c r="U301" s="405"/>
      <c r="V301" s="405"/>
      <c r="W301" s="405"/>
      <c r="X301" s="405"/>
      <c r="Y301" s="405"/>
      <c r="Z301" s="405"/>
      <c r="AA301" s="405"/>
      <c r="AB301" s="405"/>
      <c r="AC301" s="405"/>
      <c r="AD301" s="405"/>
      <c r="AE301" s="405"/>
      <c r="AF301" s="405"/>
      <c r="AG301" s="405"/>
      <c r="AH301" s="405"/>
    </row>
    <row r="302" spans="1:34" ht="16.5">
      <c r="A302" s="405"/>
      <c r="B302" s="405"/>
      <c r="C302" s="405"/>
      <c r="D302" s="405"/>
      <c r="E302" s="405"/>
      <c r="F302" s="674"/>
      <c r="G302" s="674"/>
      <c r="H302" s="674"/>
      <c r="I302" s="674"/>
      <c r="J302" s="674"/>
      <c r="K302" s="405"/>
      <c r="L302" s="674"/>
      <c r="M302" s="674"/>
      <c r="N302" s="674"/>
      <c r="O302" s="674"/>
      <c r="P302" s="405"/>
      <c r="Q302" s="405"/>
      <c r="R302" s="405"/>
      <c r="S302" s="405"/>
      <c r="T302" s="405"/>
      <c r="U302" s="405"/>
      <c r="V302" s="405"/>
      <c r="W302" s="405"/>
      <c r="X302" s="405"/>
      <c r="Y302" s="405"/>
      <c r="Z302" s="405"/>
      <c r="AA302" s="405"/>
      <c r="AB302" s="405"/>
      <c r="AC302" s="405"/>
      <c r="AD302" s="405"/>
      <c r="AE302" s="405"/>
      <c r="AF302" s="405"/>
      <c r="AG302" s="405"/>
      <c r="AH302" s="405"/>
    </row>
    <row r="303" spans="1:34" ht="16.5">
      <c r="A303" s="405"/>
      <c r="B303" s="405"/>
      <c r="C303" s="405"/>
      <c r="D303" s="405"/>
      <c r="E303" s="405"/>
      <c r="F303" s="674"/>
      <c r="G303" s="674"/>
      <c r="H303" s="674"/>
      <c r="I303" s="674"/>
      <c r="J303" s="674"/>
      <c r="K303" s="405"/>
      <c r="L303" s="674"/>
      <c r="M303" s="674"/>
      <c r="N303" s="674"/>
      <c r="O303" s="674"/>
      <c r="P303" s="405"/>
      <c r="Q303" s="405"/>
      <c r="R303" s="405"/>
      <c r="S303" s="405"/>
      <c r="T303" s="405"/>
      <c r="U303" s="405"/>
      <c r="V303" s="405"/>
      <c r="W303" s="405"/>
      <c r="X303" s="405"/>
      <c r="Y303" s="405"/>
      <c r="Z303" s="405"/>
      <c r="AA303" s="405"/>
      <c r="AB303" s="405"/>
      <c r="AC303" s="405"/>
      <c r="AD303" s="405"/>
      <c r="AE303" s="405"/>
      <c r="AF303" s="405"/>
      <c r="AG303" s="405"/>
      <c r="AH303" s="405"/>
    </row>
    <row r="304" spans="1:34" ht="16.5">
      <c r="A304" s="405"/>
      <c r="B304" s="405"/>
      <c r="C304" s="405"/>
      <c r="D304" s="405"/>
      <c r="E304" s="405"/>
      <c r="F304" s="674"/>
      <c r="G304" s="674"/>
      <c r="H304" s="674"/>
      <c r="I304" s="674"/>
      <c r="J304" s="674"/>
      <c r="K304" s="405"/>
      <c r="L304" s="674"/>
      <c r="M304" s="674"/>
      <c r="N304" s="674"/>
      <c r="O304" s="674"/>
      <c r="P304" s="405"/>
      <c r="Q304" s="405"/>
      <c r="R304" s="405"/>
      <c r="S304" s="405"/>
      <c r="T304" s="405"/>
      <c r="U304" s="405"/>
      <c r="V304" s="405"/>
      <c r="W304" s="405"/>
      <c r="X304" s="405"/>
      <c r="Y304" s="405"/>
      <c r="Z304" s="405"/>
      <c r="AA304" s="405"/>
      <c r="AB304" s="405"/>
      <c r="AC304" s="405"/>
      <c r="AD304" s="405"/>
      <c r="AE304" s="405"/>
      <c r="AF304" s="405"/>
      <c r="AG304" s="405"/>
      <c r="AH304" s="405"/>
    </row>
    <row r="305" spans="1:34" ht="16.5">
      <c r="A305" s="405"/>
      <c r="B305" s="405"/>
      <c r="C305" s="405"/>
      <c r="D305" s="405"/>
      <c r="E305" s="405"/>
      <c r="F305" s="674"/>
      <c r="G305" s="674"/>
      <c r="H305" s="674"/>
      <c r="I305" s="674"/>
      <c r="J305" s="674"/>
      <c r="K305" s="405"/>
      <c r="L305" s="674"/>
      <c r="M305" s="674"/>
      <c r="N305" s="674"/>
      <c r="O305" s="674"/>
      <c r="P305" s="405"/>
      <c r="Q305" s="405"/>
      <c r="R305" s="405"/>
      <c r="S305" s="405"/>
      <c r="T305" s="405"/>
      <c r="U305" s="405"/>
      <c r="V305" s="405"/>
      <c r="W305" s="405"/>
      <c r="X305" s="405"/>
      <c r="Y305" s="405"/>
      <c r="Z305" s="405"/>
      <c r="AA305" s="405"/>
      <c r="AB305" s="405"/>
      <c r="AC305" s="405"/>
      <c r="AD305" s="405"/>
      <c r="AE305" s="405"/>
      <c r="AF305" s="405"/>
      <c r="AG305" s="405"/>
      <c r="AH305" s="405"/>
    </row>
    <row r="306" spans="1:34" ht="16.5">
      <c r="A306" s="405"/>
      <c r="B306" s="405"/>
      <c r="C306" s="405"/>
      <c r="D306" s="405"/>
      <c r="E306" s="405"/>
      <c r="F306" s="674"/>
      <c r="G306" s="674"/>
      <c r="H306" s="674"/>
      <c r="I306" s="674"/>
      <c r="J306" s="674"/>
      <c r="K306" s="405"/>
      <c r="L306" s="674"/>
      <c r="M306" s="674"/>
      <c r="N306" s="674"/>
      <c r="O306" s="674"/>
      <c r="P306" s="405"/>
      <c r="Q306" s="405"/>
      <c r="R306" s="405"/>
      <c r="S306" s="405"/>
      <c r="T306" s="405"/>
      <c r="U306" s="405"/>
      <c r="V306" s="405"/>
      <c r="W306" s="405"/>
      <c r="X306" s="405"/>
      <c r="Y306" s="405"/>
      <c r="Z306" s="405"/>
      <c r="AA306" s="405"/>
      <c r="AB306" s="405"/>
      <c r="AC306" s="405"/>
      <c r="AD306" s="405"/>
      <c r="AE306" s="405"/>
      <c r="AF306" s="405"/>
      <c r="AG306" s="405"/>
      <c r="AH306" s="405"/>
    </row>
    <row r="307" spans="1:34" ht="16.5">
      <c r="A307" s="405"/>
      <c r="B307" s="405"/>
      <c r="C307" s="405"/>
      <c r="D307" s="405"/>
      <c r="E307" s="405"/>
      <c r="F307" s="674"/>
      <c r="G307" s="674"/>
      <c r="H307" s="674"/>
      <c r="I307" s="674"/>
      <c r="J307" s="674"/>
      <c r="K307" s="405"/>
      <c r="L307" s="674"/>
      <c r="M307" s="674"/>
      <c r="N307" s="674"/>
      <c r="O307" s="674"/>
      <c r="P307" s="405"/>
      <c r="Q307" s="405"/>
      <c r="R307" s="405"/>
      <c r="S307" s="405"/>
      <c r="T307" s="405"/>
      <c r="U307" s="405"/>
      <c r="V307" s="405"/>
      <c r="W307" s="405"/>
      <c r="X307" s="405"/>
      <c r="Y307" s="405"/>
      <c r="Z307" s="405"/>
      <c r="AA307" s="405"/>
      <c r="AB307" s="405"/>
      <c r="AC307" s="405"/>
      <c r="AD307" s="405"/>
      <c r="AE307" s="405"/>
      <c r="AF307" s="405"/>
      <c r="AG307" s="405"/>
      <c r="AH307" s="405"/>
    </row>
    <row r="308" spans="1:34" ht="16.5">
      <c r="A308" s="405"/>
      <c r="B308" s="405"/>
      <c r="C308" s="405"/>
      <c r="D308" s="405"/>
      <c r="E308" s="405"/>
      <c r="F308" s="674"/>
      <c r="G308" s="674"/>
      <c r="H308" s="674"/>
      <c r="I308" s="674"/>
      <c r="J308" s="674"/>
      <c r="K308" s="405"/>
      <c r="L308" s="674"/>
      <c r="M308" s="674"/>
      <c r="N308" s="674"/>
      <c r="O308" s="674"/>
      <c r="P308" s="405"/>
      <c r="Q308" s="405"/>
      <c r="R308" s="405"/>
      <c r="S308" s="405"/>
      <c r="T308" s="405"/>
      <c r="U308" s="405"/>
      <c r="V308" s="405"/>
      <c r="W308" s="405"/>
      <c r="X308" s="405"/>
      <c r="Y308" s="405"/>
      <c r="Z308" s="405"/>
      <c r="AA308" s="405"/>
      <c r="AB308" s="405"/>
      <c r="AC308" s="405"/>
      <c r="AD308" s="405"/>
      <c r="AE308" s="405"/>
      <c r="AF308" s="405"/>
      <c r="AG308" s="405"/>
      <c r="AH308" s="405"/>
    </row>
    <row r="309" spans="1:34" ht="16.5">
      <c r="A309" s="405"/>
      <c r="B309" s="405"/>
      <c r="C309" s="405"/>
      <c r="D309" s="405"/>
      <c r="E309" s="405"/>
      <c r="F309" s="674"/>
      <c r="G309" s="674"/>
      <c r="H309" s="674"/>
      <c r="I309" s="674"/>
      <c r="J309" s="674"/>
      <c r="K309" s="405"/>
      <c r="L309" s="674"/>
      <c r="M309" s="674"/>
      <c r="N309" s="674"/>
      <c r="O309" s="674"/>
      <c r="P309" s="405"/>
      <c r="Q309" s="405"/>
      <c r="R309" s="405"/>
      <c r="S309" s="405"/>
      <c r="T309" s="405"/>
      <c r="U309" s="405"/>
      <c r="V309" s="405"/>
      <c r="W309" s="405"/>
      <c r="X309" s="405"/>
      <c r="Y309" s="405"/>
      <c r="Z309" s="405"/>
      <c r="AA309" s="405"/>
      <c r="AB309" s="405"/>
      <c r="AC309" s="405"/>
      <c r="AD309" s="405"/>
      <c r="AE309" s="405"/>
      <c r="AF309" s="405"/>
      <c r="AG309" s="405"/>
      <c r="AH309" s="405"/>
    </row>
    <row r="310" spans="1:34" ht="16.5">
      <c r="A310" s="405"/>
      <c r="B310" s="405"/>
      <c r="C310" s="405"/>
      <c r="D310" s="405"/>
      <c r="E310" s="405"/>
      <c r="F310" s="674"/>
      <c r="G310" s="674"/>
      <c r="H310" s="674"/>
      <c r="I310" s="674"/>
      <c r="J310" s="674"/>
      <c r="K310" s="405"/>
      <c r="L310" s="674"/>
      <c r="M310" s="674"/>
      <c r="N310" s="674"/>
      <c r="O310" s="674"/>
      <c r="P310" s="405"/>
      <c r="Q310" s="405"/>
      <c r="R310" s="405"/>
      <c r="S310" s="405"/>
      <c r="T310" s="405"/>
      <c r="U310" s="405"/>
      <c r="V310" s="405"/>
      <c r="W310" s="405"/>
      <c r="X310" s="405"/>
      <c r="Y310" s="405"/>
      <c r="Z310" s="405"/>
      <c r="AA310" s="405"/>
      <c r="AB310" s="405"/>
      <c r="AC310" s="405"/>
      <c r="AD310" s="405"/>
      <c r="AE310" s="405"/>
      <c r="AF310" s="405"/>
      <c r="AG310" s="405"/>
      <c r="AH310" s="405"/>
    </row>
    <row r="311" spans="1:34" ht="16.5">
      <c r="A311" s="405"/>
      <c r="B311" s="405"/>
      <c r="C311" s="405"/>
      <c r="D311" s="405"/>
      <c r="E311" s="405"/>
      <c r="F311" s="674"/>
      <c r="G311" s="674"/>
      <c r="H311" s="674"/>
      <c r="I311" s="674"/>
      <c r="J311" s="674"/>
      <c r="K311" s="405"/>
      <c r="L311" s="674"/>
      <c r="M311" s="674"/>
      <c r="N311" s="674"/>
      <c r="O311" s="674"/>
      <c r="P311" s="405"/>
      <c r="Q311" s="405"/>
      <c r="R311" s="405"/>
      <c r="S311" s="405"/>
      <c r="T311" s="405"/>
      <c r="U311" s="405"/>
      <c r="V311" s="405"/>
      <c r="W311" s="405"/>
      <c r="X311" s="405"/>
      <c r="Y311" s="405"/>
      <c r="Z311" s="405"/>
      <c r="AA311" s="405"/>
      <c r="AB311" s="405"/>
      <c r="AC311" s="405"/>
      <c r="AD311" s="405"/>
      <c r="AE311" s="405"/>
      <c r="AF311" s="405"/>
      <c r="AG311" s="405"/>
      <c r="AH311" s="405"/>
    </row>
    <row r="312" spans="1:34" ht="16.5">
      <c r="A312" s="405"/>
      <c r="B312" s="405"/>
      <c r="C312" s="405"/>
      <c r="D312" s="405"/>
      <c r="E312" s="405"/>
      <c r="F312" s="674"/>
      <c r="G312" s="674"/>
      <c r="H312" s="674"/>
      <c r="I312" s="674"/>
      <c r="J312" s="674"/>
      <c r="K312" s="405"/>
      <c r="L312" s="674"/>
      <c r="M312" s="674"/>
      <c r="N312" s="674"/>
      <c r="O312" s="674"/>
      <c r="P312" s="405"/>
      <c r="Q312" s="405"/>
      <c r="R312" s="405"/>
      <c r="S312" s="405"/>
      <c r="T312" s="405"/>
      <c r="U312" s="405"/>
      <c r="V312" s="405"/>
      <c r="W312" s="405"/>
      <c r="X312" s="405"/>
      <c r="Y312" s="405"/>
      <c r="Z312" s="405"/>
      <c r="AA312" s="405"/>
      <c r="AB312" s="405"/>
      <c r="AC312" s="405"/>
      <c r="AD312" s="405"/>
      <c r="AE312" s="405"/>
      <c r="AF312" s="405"/>
      <c r="AG312" s="405"/>
      <c r="AH312" s="405"/>
    </row>
    <row r="313" spans="1:34" ht="16.5">
      <c r="A313" s="405"/>
      <c r="B313" s="405"/>
      <c r="C313" s="405"/>
      <c r="D313" s="405"/>
      <c r="E313" s="405"/>
      <c r="F313" s="674"/>
      <c r="G313" s="674"/>
      <c r="H313" s="674"/>
      <c r="I313" s="674"/>
      <c r="J313" s="674"/>
      <c r="K313" s="405"/>
      <c r="L313" s="674"/>
      <c r="M313" s="674"/>
      <c r="N313" s="674"/>
      <c r="O313" s="674"/>
      <c r="P313" s="405"/>
      <c r="Q313" s="405"/>
      <c r="R313" s="405"/>
      <c r="S313" s="405"/>
      <c r="T313" s="405"/>
      <c r="U313" s="405"/>
      <c r="V313" s="405"/>
      <c r="W313" s="405"/>
      <c r="X313" s="405"/>
      <c r="Y313" s="405"/>
      <c r="Z313" s="405"/>
      <c r="AA313" s="405"/>
      <c r="AB313" s="405"/>
      <c r="AC313" s="405"/>
      <c r="AD313" s="405"/>
      <c r="AE313" s="405"/>
      <c r="AF313" s="405"/>
      <c r="AG313" s="405"/>
      <c r="AH313" s="405"/>
    </row>
    <row r="314" spans="1:34" ht="16.5">
      <c r="A314" s="405"/>
      <c r="B314" s="405"/>
      <c r="C314" s="405"/>
      <c r="D314" s="405"/>
      <c r="E314" s="405"/>
      <c r="F314" s="674"/>
      <c r="G314" s="674"/>
      <c r="H314" s="674"/>
      <c r="I314" s="674"/>
      <c r="J314" s="674"/>
      <c r="K314" s="405"/>
      <c r="L314" s="674"/>
      <c r="M314" s="674"/>
      <c r="N314" s="674"/>
      <c r="O314" s="674"/>
      <c r="P314" s="405"/>
      <c r="Q314" s="405"/>
      <c r="R314" s="405"/>
      <c r="S314" s="405"/>
      <c r="T314" s="405"/>
      <c r="U314" s="405"/>
      <c r="V314" s="405"/>
      <c r="W314" s="405"/>
      <c r="X314" s="405"/>
      <c r="Y314" s="405"/>
      <c r="Z314" s="405"/>
      <c r="AA314" s="405"/>
      <c r="AB314" s="405"/>
      <c r="AC314" s="405"/>
      <c r="AD314" s="405"/>
      <c r="AE314" s="405"/>
      <c r="AF314" s="405"/>
      <c r="AG314" s="405"/>
      <c r="AH314" s="405"/>
    </row>
    <row r="315" spans="1:34" ht="16.5">
      <c r="A315" s="405"/>
      <c r="B315" s="405"/>
      <c r="C315" s="405"/>
      <c r="D315" s="405"/>
      <c r="E315" s="405"/>
      <c r="F315" s="674"/>
      <c r="G315" s="674"/>
      <c r="H315" s="674"/>
      <c r="I315" s="674"/>
      <c r="J315" s="674"/>
      <c r="K315" s="405"/>
      <c r="L315" s="674"/>
      <c r="M315" s="674"/>
      <c r="N315" s="674"/>
      <c r="O315" s="674"/>
      <c r="P315" s="405"/>
      <c r="Q315" s="405"/>
      <c r="R315" s="405"/>
      <c r="S315" s="405"/>
      <c r="T315" s="405"/>
      <c r="U315" s="405"/>
      <c r="V315" s="405"/>
      <c r="W315" s="405"/>
      <c r="X315" s="405"/>
      <c r="Y315" s="405"/>
      <c r="Z315" s="405"/>
      <c r="AA315" s="405"/>
      <c r="AB315" s="405"/>
      <c r="AC315" s="405"/>
      <c r="AD315" s="405"/>
      <c r="AE315" s="405"/>
      <c r="AF315" s="405"/>
      <c r="AG315" s="405"/>
      <c r="AH315" s="405"/>
    </row>
    <row r="316" spans="1:34" ht="16.5">
      <c r="A316" s="405"/>
      <c r="B316" s="405"/>
      <c r="C316" s="405"/>
      <c r="D316" s="405"/>
      <c r="E316" s="405"/>
      <c r="F316" s="674"/>
      <c r="G316" s="674"/>
      <c r="H316" s="674"/>
      <c r="I316" s="674"/>
      <c r="J316" s="674"/>
      <c r="K316" s="405"/>
      <c r="L316" s="674"/>
      <c r="M316" s="674"/>
      <c r="N316" s="674"/>
      <c r="O316" s="674"/>
      <c r="P316" s="405"/>
      <c r="Q316" s="405"/>
      <c r="R316" s="405"/>
      <c r="S316" s="405"/>
      <c r="T316" s="405"/>
      <c r="U316" s="405"/>
      <c r="V316" s="405"/>
      <c r="W316" s="405"/>
      <c r="X316" s="405"/>
      <c r="Y316" s="405"/>
      <c r="Z316" s="405"/>
      <c r="AA316" s="405"/>
      <c r="AB316" s="405"/>
      <c r="AC316" s="405"/>
      <c r="AD316" s="405"/>
      <c r="AE316" s="405"/>
      <c r="AF316" s="405"/>
      <c r="AG316" s="405"/>
      <c r="AH316" s="405"/>
    </row>
    <row r="317" spans="1:34" ht="16.5">
      <c r="A317" s="405"/>
      <c r="B317" s="405"/>
      <c r="C317" s="405"/>
      <c r="D317" s="405"/>
      <c r="E317" s="405"/>
      <c r="F317" s="674"/>
      <c r="G317" s="674"/>
      <c r="H317" s="674"/>
      <c r="I317" s="674"/>
      <c r="J317" s="674"/>
      <c r="K317" s="405"/>
      <c r="L317" s="674"/>
      <c r="M317" s="674"/>
      <c r="N317" s="674"/>
      <c r="O317" s="674"/>
      <c r="P317" s="405"/>
      <c r="Q317" s="405"/>
      <c r="R317" s="405"/>
      <c r="S317" s="405"/>
      <c r="T317" s="405"/>
      <c r="U317" s="405"/>
      <c r="V317" s="405"/>
      <c r="W317" s="405"/>
      <c r="X317" s="405"/>
      <c r="Y317" s="405"/>
      <c r="Z317" s="405"/>
      <c r="AA317" s="405"/>
      <c r="AB317" s="405"/>
      <c r="AC317" s="405"/>
      <c r="AD317" s="405"/>
      <c r="AE317" s="405"/>
      <c r="AF317" s="405"/>
      <c r="AG317" s="405"/>
      <c r="AH317" s="405"/>
    </row>
    <row r="318" spans="1:34" ht="16.5">
      <c r="A318" s="405"/>
      <c r="B318" s="405"/>
      <c r="C318" s="405"/>
      <c r="D318" s="405"/>
      <c r="E318" s="405"/>
      <c r="F318" s="674"/>
      <c r="G318" s="674"/>
      <c r="H318" s="674"/>
      <c r="I318" s="674"/>
      <c r="J318" s="674"/>
      <c r="K318" s="405"/>
      <c r="L318" s="674"/>
      <c r="M318" s="674"/>
      <c r="N318" s="674"/>
      <c r="O318" s="674"/>
      <c r="P318" s="405"/>
      <c r="Q318" s="405"/>
      <c r="R318" s="405"/>
      <c r="S318" s="405"/>
      <c r="T318" s="405"/>
      <c r="U318" s="405"/>
      <c r="V318" s="405"/>
      <c r="W318" s="405"/>
      <c r="X318" s="405"/>
      <c r="Y318" s="405"/>
      <c r="Z318" s="405"/>
      <c r="AA318" s="405"/>
      <c r="AB318" s="405"/>
      <c r="AC318" s="405"/>
      <c r="AD318" s="405"/>
      <c r="AE318" s="405"/>
      <c r="AF318" s="405"/>
      <c r="AG318" s="405"/>
      <c r="AH318" s="405"/>
    </row>
    <row r="319" spans="1:34" ht="16.5">
      <c r="A319" s="405"/>
      <c r="B319" s="405"/>
      <c r="C319" s="405"/>
      <c r="D319" s="405"/>
      <c r="E319" s="405"/>
      <c r="F319" s="674"/>
      <c r="G319" s="674"/>
      <c r="H319" s="674"/>
      <c r="I319" s="674"/>
      <c r="J319" s="674"/>
      <c r="K319" s="405"/>
      <c r="L319" s="674"/>
      <c r="M319" s="674"/>
      <c r="N319" s="674"/>
      <c r="O319" s="674"/>
      <c r="P319" s="405"/>
      <c r="Q319" s="405"/>
      <c r="R319" s="405"/>
      <c r="S319" s="405"/>
      <c r="T319" s="405"/>
      <c r="U319" s="405"/>
      <c r="V319" s="405"/>
      <c r="W319" s="405"/>
      <c r="X319" s="405"/>
      <c r="Y319" s="405"/>
      <c r="Z319" s="405"/>
      <c r="AA319" s="405"/>
      <c r="AB319" s="405"/>
      <c r="AC319" s="405"/>
      <c r="AD319" s="405"/>
      <c r="AE319" s="405"/>
      <c r="AF319" s="405"/>
      <c r="AG319" s="405"/>
      <c r="AH319" s="405"/>
    </row>
    <row r="320" spans="1:34" ht="16.5">
      <c r="A320" s="405"/>
      <c r="B320" s="405"/>
      <c r="C320" s="405"/>
      <c r="D320" s="405"/>
      <c r="E320" s="405"/>
      <c r="F320" s="674"/>
      <c r="G320" s="674"/>
      <c r="H320" s="674"/>
      <c r="I320" s="674"/>
      <c r="J320" s="674"/>
      <c r="K320" s="405"/>
      <c r="L320" s="674"/>
      <c r="M320" s="674"/>
      <c r="N320" s="674"/>
      <c r="O320" s="674"/>
      <c r="P320" s="405"/>
      <c r="Q320" s="405"/>
      <c r="R320" s="405"/>
      <c r="S320" s="405"/>
      <c r="T320" s="405"/>
      <c r="U320" s="405"/>
      <c r="V320" s="405"/>
      <c r="W320" s="405"/>
      <c r="X320" s="405"/>
      <c r="Y320" s="405"/>
      <c r="Z320" s="405"/>
      <c r="AA320" s="405"/>
      <c r="AB320" s="405"/>
      <c r="AC320" s="405"/>
      <c r="AD320" s="405"/>
      <c r="AE320" s="405"/>
      <c r="AF320" s="405"/>
      <c r="AG320" s="405"/>
      <c r="AH320" s="405"/>
    </row>
    <row r="321" spans="1:34" ht="16.5">
      <c r="A321" s="405"/>
      <c r="B321" s="405"/>
      <c r="C321" s="405"/>
      <c r="D321" s="405"/>
      <c r="E321" s="405"/>
      <c r="F321" s="674"/>
      <c r="G321" s="674"/>
      <c r="H321" s="674"/>
      <c r="I321" s="674"/>
      <c r="J321" s="674"/>
      <c r="K321" s="405"/>
      <c r="L321" s="674"/>
      <c r="M321" s="674"/>
      <c r="N321" s="674"/>
      <c r="O321" s="674"/>
      <c r="P321" s="405"/>
      <c r="Q321" s="405"/>
      <c r="R321" s="405"/>
      <c r="S321" s="405"/>
      <c r="T321" s="405"/>
      <c r="U321" s="405"/>
      <c r="V321" s="405"/>
      <c r="W321" s="405"/>
      <c r="X321" s="405"/>
      <c r="Y321" s="405"/>
      <c r="Z321" s="405"/>
      <c r="AA321" s="405"/>
      <c r="AB321" s="405"/>
      <c r="AC321" s="405"/>
      <c r="AD321" s="405"/>
      <c r="AE321" s="405"/>
      <c r="AF321" s="405"/>
      <c r="AG321" s="405"/>
      <c r="AH321" s="405"/>
    </row>
    <row r="322" spans="1:34" ht="16.5">
      <c r="A322" s="405"/>
      <c r="B322" s="405"/>
      <c r="C322" s="405"/>
      <c r="D322" s="405"/>
      <c r="E322" s="405"/>
      <c r="F322" s="674"/>
      <c r="G322" s="674"/>
      <c r="H322" s="674"/>
      <c r="I322" s="674"/>
      <c r="J322" s="674"/>
      <c r="K322" s="405"/>
      <c r="L322" s="674"/>
      <c r="M322" s="674"/>
      <c r="N322" s="674"/>
      <c r="O322" s="674"/>
      <c r="P322" s="405"/>
      <c r="Q322" s="405"/>
      <c r="R322" s="405"/>
      <c r="S322" s="405"/>
      <c r="T322" s="405"/>
      <c r="U322" s="405"/>
      <c r="V322" s="405"/>
      <c r="W322" s="405"/>
      <c r="X322" s="405"/>
      <c r="Y322" s="405"/>
      <c r="Z322" s="405"/>
      <c r="AA322" s="405"/>
      <c r="AB322" s="405"/>
      <c r="AC322" s="405"/>
      <c r="AD322" s="405"/>
      <c r="AE322" s="405"/>
      <c r="AF322" s="405"/>
      <c r="AG322" s="405"/>
      <c r="AH322" s="405"/>
    </row>
    <row r="323" spans="1:34" ht="16.5">
      <c r="A323" s="405"/>
      <c r="B323" s="405"/>
      <c r="C323" s="405"/>
      <c r="D323" s="405"/>
      <c r="E323" s="405"/>
      <c r="F323" s="674"/>
      <c r="G323" s="674"/>
      <c r="H323" s="674"/>
      <c r="I323" s="674"/>
      <c r="J323" s="674"/>
      <c r="K323" s="405"/>
      <c r="L323" s="674"/>
      <c r="M323" s="674"/>
      <c r="N323" s="674"/>
      <c r="O323" s="674"/>
      <c r="P323" s="405"/>
      <c r="Q323" s="405"/>
      <c r="R323" s="405"/>
      <c r="S323" s="405"/>
      <c r="T323" s="405"/>
      <c r="U323" s="405"/>
      <c r="V323" s="405"/>
      <c r="W323" s="405"/>
      <c r="X323" s="405"/>
      <c r="Y323" s="405"/>
      <c r="Z323" s="405"/>
      <c r="AA323" s="405"/>
      <c r="AB323" s="405"/>
      <c r="AC323" s="405"/>
      <c r="AD323" s="405"/>
      <c r="AE323" s="405"/>
      <c r="AF323" s="405"/>
      <c r="AG323" s="405"/>
      <c r="AH323" s="405"/>
    </row>
    <row r="324" spans="1:34" ht="16.5">
      <c r="A324" s="405"/>
      <c r="B324" s="405"/>
      <c r="C324" s="405"/>
      <c r="D324" s="405"/>
      <c r="E324" s="405"/>
      <c r="F324" s="674"/>
      <c r="G324" s="674"/>
      <c r="H324" s="674"/>
      <c r="I324" s="674"/>
      <c r="J324" s="674"/>
      <c r="K324" s="405"/>
      <c r="L324" s="674"/>
      <c r="M324" s="674"/>
      <c r="N324" s="674"/>
      <c r="O324" s="674"/>
      <c r="P324" s="405"/>
      <c r="Q324" s="405"/>
      <c r="R324" s="405"/>
      <c r="S324" s="405"/>
      <c r="T324" s="405"/>
      <c r="U324" s="405"/>
      <c r="V324" s="405"/>
      <c r="W324" s="405"/>
      <c r="X324" s="405"/>
      <c r="Y324" s="405"/>
      <c r="Z324" s="405"/>
      <c r="AA324" s="405"/>
      <c r="AB324" s="405"/>
      <c r="AC324" s="405"/>
      <c r="AD324" s="405"/>
      <c r="AE324" s="405"/>
      <c r="AF324" s="405"/>
      <c r="AG324" s="405"/>
      <c r="AH324" s="405"/>
    </row>
    <row r="325" spans="1:34" ht="16.5">
      <c r="A325" s="405"/>
      <c r="B325" s="405"/>
      <c r="C325" s="405"/>
      <c r="D325" s="405"/>
      <c r="E325" s="405"/>
      <c r="F325" s="674"/>
      <c r="G325" s="674"/>
      <c r="H325" s="674"/>
      <c r="I325" s="674"/>
      <c r="J325" s="674"/>
      <c r="K325" s="405"/>
      <c r="L325" s="674"/>
      <c r="M325" s="674"/>
      <c r="N325" s="674"/>
      <c r="O325" s="674"/>
      <c r="P325" s="405"/>
      <c r="Q325" s="405"/>
      <c r="R325" s="405"/>
      <c r="S325" s="405"/>
      <c r="T325" s="405"/>
      <c r="U325" s="405"/>
      <c r="V325" s="405"/>
      <c r="W325" s="405"/>
      <c r="X325" s="405"/>
      <c r="Y325" s="405"/>
      <c r="Z325" s="405"/>
      <c r="AA325" s="405"/>
      <c r="AB325" s="405"/>
      <c r="AC325" s="405"/>
      <c r="AD325" s="405"/>
      <c r="AE325" s="405"/>
      <c r="AF325" s="405"/>
      <c r="AG325" s="405"/>
      <c r="AH325" s="405"/>
    </row>
    <row r="326" spans="1:34" ht="16.5">
      <c r="A326" s="405"/>
      <c r="B326" s="405"/>
      <c r="C326" s="405"/>
      <c r="D326" s="405"/>
      <c r="E326" s="405"/>
      <c r="F326" s="674"/>
      <c r="G326" s="674"/>
      <c r="H326" s="674"/>
      <c r="I326" s="674"/>
      <c r="J326" s="674"/>
      <c r="K326" s="405"/>
      <c r="L326" s="674"/>
      <c r="M326" s="674"/>
      <c r="N326" s="674"/>
      <c r="O326" s="674"/>
      <c r="P326" s="405"/>
      <c r="Q326" s="405"/>
      <c r="R326" s="405"/>
      <c r="S326" s="405"/>
      <c r="T326" s="405"/>
      <c r="U326" s="405"/>
      <c r="V326" s="405"/>
      <c r="W326" s="405"/>
      <c r="X326" s="405"/>
      <c r="Y326" s="405"/>
      <c r="Z326" s="405"/>
      <c r="AA326" s="405"/>
      <c r="AB326" s="405"/>
      <c r="AC326" s="405"/>
      <c r="AD326" s="405"/>
      <c r="AE326" s="405"/>
      <c r="AF326" s="405"/>
      <c r="AG326" s="405"/>
      <c r="AH326" s="405"/>
    </row>
    <row r="327" spans="1:34" ht="16.5">
      <c r="A327" s="405"/>
      <c r="B327" s="405"/>
      <c r="C327" s="405"/>
      <c r="D327" s="405"/>
      <c r="E327" s="405"/>
      <c r="F327" s="674"/>
      <c r="G327" s="674"/>
      <c r="H327" s="674"/>
      <c r="I327" s="674"/>
      <c r="J327" s="674"/>
      <c r="K327" s="405"/>
      <c r="L327" s="674"/>
      <c r="M327" s="674"/>
      <c r="N327" s="674"/>
      <c r="O327" s="674"/>
      <c r="P327" s="405"/>
      <c r="Q327" s="405"/>
      <c r="R327" s="405"/>
      <c r="S327" s="405"/>
      <c r="T327" s="405"/>
      <c r="U327" s="405"/>
      <c r="V327" s="405"/>
      <c r="W327" s="405"/>
      <c r="X327" s="405"/>
      <c r="Y327" s="405"/>
      <c r="Z327" s="405"/>
      <c r="AA327" s="405"/>
      <c r="AB327" s="405"/>
      <c r="AC327" s="405"/>
      <c r="AD327" s="405"/>
      <c r="AE327" s="405"/>
      <c r="AF327" s="405"/>
      <c r="AG327" s="405"/>
      <c r="AH327" s="405"/>
    </row>
    <row r="328" spans="1:34" ht="16.5">
      <c r="A328" s="405"/>
      <c r="B328" s="405"/>
      <c r="C328" s="405"/>
      <c r="D328" s="405"/>
      <c r="E328" s="405"/>
      <c r="F328" s="674"/>
      <c r="G328" s="674"/>
      <c r="H328" s="674"/>
      <c r="I328" s="674"/>
      <c r="J328" s="674"/>
      <c r="K328" s="405"/>
      <c r="L328" s="674"/>
      <c r="M328" s="674"/>
      <c r="N328" s="674"/>
      <c r="O328" s="674"/>
      <c r="P328" s="405"/>
      <c r="Q328" s="405"/>
      <c r="R328" s="405"/>
      <c r="S328" s="405"/>
      <c r="T328" s="405"/>
      <c r="U328" s="405"/>
      <c r="V328" s="405"/>
      <c r="W328" s="405"/>
      <c r="X328" s="405"/>
      <c r="Y328" s="405"/>
      <c r="Z328" s="405"/>
      <c r="AA328" s="405"/>
      <c r="AB328" s="405"/>
      <c r="AC328" s="405"/>
      <c r="AD328" s="405"/>
      <c r="AE328" s="405"/>
      <c r="AF328" s="405"/>
      <c r="AG328" s="405"/>
      <c r="AH328" s="405"/>
    </row>
    <row r="329" spans="1:34" ht="16.5">
      <c r="A329" s="405"/>
      <c r="B329" s="405"/>
      <c r="C329" s="405"/>
      <c r="D329" s="405"/>
      <c r="E329" s="405"/>
      <c r="F329" s="674"/>
      <c r="G329" s="674"/>
      <c r="H329" s="674"/>
      <c r="I329" s="674"/>
      <c r="J329" s="674"/>
      <c r="K329" s="405"/>
      <c r="L329" s="674"/>
      <c r="M329" s="674"/>
      <c r="N329" s="674"/>
      <c r="O329" s="674"/>
      <c r="P329" s="405"/>
      <c r="Q329" s="405"/>
      <c r="R329" s="405"/>
      <c r="S329" s="405"/>
      <c r="T329" s="405"/>
      <c r="U329" s="405"/>
      <c r="V329" s="405"/>
      <c r="W329" s="405"/>
      <c r="X329" s="405"/>
      <c r="Y329" s="405"/>
      <c r="Z329" s="405"/>
      <c r="AA329" s="405"/>
      <c r="AB329" s="405"/>
      <c r="AC329" s="405"/>
      <c r="AD329" s="405"/>
      <c r="AE329" s="405"/>
      <c r="AF329" s="405"/>
      <c r="AG329" s="405"/>
      <c r="AH329" s="405"/>
    </row>
    <row r="330" spans="1:34" ht="16.5">
      <c r="A330" s="405"/>
      <c r="B330" s="405"/>
      <c r="C330" s="405"/>
      <c r="D330" s="405"/>
      <c r="E330" s="405"/>
      <c r="F330" s="674"/>
      <c r="G330" s="674"/>
      <c r="H330" s="674"/>
      <c r="I330" s="674"/>
      <c r="J330" s="674"/>
      <c r="K330" s="405"/>
      <c r="L330" s="674"/>
      <c r="M330" s="674"/>
      <c r="N330" s="674"/>
      <c r="O330" s="674"/>
      <c r="P330" s="405"/>
      <c r="Q330" s="405"/>
      <c r="R330" s="405"/>
      <c r="S330" s="405"/>
      <c r="T330" s="405"/>
      <c r="U330" s="405"/>
      <c r="V330" s="405"/>
      <c r="W330" s="405"/>
      <c r="X330" s="405"/>
      <c r="Y330" s="405"/>
      <c r="Z330" s="405"/>
      <c r="AA330" s="405"/>
      <c r="AB330" s="405"/>
      <c r="AC330" s="405"/>
      <c r="AD330" s="405"/>
      <c r="AE330" s="405"/>
      <c r="AF330" s="405"/>
      <c r="AG330" s="405"/>
      <c r="AH330" s="405"/>
    </row>
    <row r="331" spans="1:34" ht="16.5">
      <c r="A331" s="405"/>
      <c r="B331" s="405"/>
      <c r="C331" s="405"/>
      <c r="D331" s="405"/>
      <c r="E331" s="405"/>
      <c r="F331" s="674"/>
      <c r="G331" s="674"/>
      <c r="H331" s="674"/>
      <c r="I331" s="674"/>
      <c r="J331" s="674"/>
      <c r="K331" s="405"/>
      <c r="L331" s="674"/>
      <c r="M331" s="674"/>
      <c r="N331" s="674"/>
      <c r="O331" s="674"/>
      <c r="P331" s="405"/>
      <c r="Q331" s="405"/>
      <c r="R331" s="405"/>
      <c r="S331" s="405"/>
      <c r="T331" s="405"/>
      <c r="U331" s="405"/>
      <c r="V331" s="405"/>
      <c r="W331" s="405"/>
      <c r="X331" s="405"/>
      <c r="Y331" s="405"/>
      <c r="Z331" s="405"/>
      <c r="AA331" s="405"/>
      <c r="AB331" s="405"/>
      <c r="AC331" s="405"/>
      <c r="AD331" s="405"/>
      <c r="AE331" s="405"/>
      <c r="AF331" s="405"/>
      <c r="AG331" s="405"/>
      <c r="AH331" s="405"/>
    </row>
    <row r="332" spans="1:34" ht="16.5">
      <c r="A332" s="405"/>
      <c r="B332" s="405"/>
      <c r="C332" s="405"/>
      <c r="D332" s="405"/>
      <c r="E332" s="405"/>
      <c r="F332" s="674"/>
      <c r="G332" s="674"/>
      <c r="H332" s="674"/>
      <c r="I332" s="674"/>
      <c r="J332" s="674"/>
      <c r="K332" s="405"/>
      <c r="L332" s="674"/>
      <c r="M332" s="674"/>
      <c r="N332" s="674"/>
      <c r="O332" s="674"/>
      <c r="P332" s="405"/>
      <c r="Q332" s="405"/>
      <c r="R332" s="405"/>
      <c r="S332" s="405"/>
      <c r="T332" s="405"/>
      <c r="U332" s="405"/>
      <c r="V332" s="405"/>
      <c r="W332" s="405"/>
      <c r="X332" s="405"/>
      <c r="Y332" s="405"/>
      <c r="Z332" s="405"/>
      <c r="AA332" s="405"/>
      <c r="AB332" s="405"/>
      <c r="AC332" s="405"/>
      <c r="AD332" s="405"/>
      <c r="AE332" s="405"/>
      <c r="AF332" s="405"/>
      <c r="AG332" s="405"/>
      <c r="AH332" s="405"/>
    </row>
    <row r="333" spans="1:34" ht="16.5">
      <c r="A333" s="405"/>
      <c r="B333" s="405"/>
      <c r="C333" s="405"/>
      <c r="D333" s="405"/>
      <c r="E333" s="405"/>
      <c r="F333" s="674"/>
      <c r="G333" s="674"/>
      <c r="H333" s="674"/>
      <c r="I333" s="674"/>
      <c r="J333" s="674"/>
      <c r="K333" s="405"/>
      <c r="L333" s="674"/>
      <c r="M333" s="674"/>
      <c r="N333" s="674"/>
      <c r="O333" s="674"/>
      <c r="P333" s="405"/>
      <c r="Q333" s="405"/>
      <c r="R333" s="405"/>
      <c r="S333" s="405"/>
      <c r="T333" s="405"/>
      <c r="U333" s="405"/>
      <c r="V333" s="405"/>
      <c r="W333" s="405"/>
      <c r="X333" s="405"/>
      <c r="Y333" s="405"/>
      <c r="Z333" s="405"/>
      <c r="AA333" s="405"/>
      <c r="AB333" s="405"/>
      <c r="AC333" s="405"/>
      <c r="AD333" s="405"/>
      <c r="AE333" s="405"/>
      <c r="AF333" s="405"/>
      <c r="AG333" s="405"/>
      <c r="AH333" s="405"/>
    </row>
    <row r="334" spans="1:34" ht="16.5">
      <c r="A334" s="405"/>
      <c r="B334" s="405"/>
      <c r="C334" s="405"/>
      <c r="D334" s="405"/>
      <c r="E334" s="405"/>
      <c r="F334" s="674"/>
      <c r="G334" s="674"/>
      <c r="H334" s="674"/>
      <c r="I334" s="674"/>
      <c r="J334" s="674"/>
      <c r="K334" s="405"/>
      <c r="L334" s="674"/>
      <c r="M334" s="674"/>
      <c r="N334" s="674"/>
      <c r="O334" s="674"/>
      <c r="P334" s="405"/>
      <c r="Q334" s="405"/>
      <c r="R334" s="405"/>
      <c r="S334" s="405"/>
      <c r="T334" s="405"/>
      <c r="U334" s="405"/>
      <c r="V334" s="405"/>
      <c r="W334" s="405"/>
      <c r="X334" s="405"/>
      <c r="Y334" s="405"/>
      <c r="Z334" s="405"/>
      <c r="AA334" s="405"/>
      <c r="AB334" s="405"/>
      <c r="AC334" s="405"/>
      <c r="AD334" s="405"/>
      <c r="AE334" s="405"/>
      <c r="AF334" s="405"/>
      <c r="AG334" s="405"/>
      <c r="AH334" s="405"/>
    </row>
    <row r="335" spans="1:34" ht="16.5">
      <c r="A335" s="405"/>
      <c r="B335" s="405"/>
      <c r="C335" s="405"/>
      <c r="D335" s="405"/>
      <c r="E335" s="405"/>
      <c r="F335" s="674"/>
      <c r="G335" s="674"/>
      <c r="H335" s="674"/>
      <c r="I335" s="674"/>
      <c r="J335" s="674"/>
      <c r="K335" s="405"/>
      <c r="L335" s="674"/>
      <c r="M335" s="674"/>
      <c r="N335" s="674"/>
      <c r="O335" s="674"/>
      <c r="P335" s="405"/>
      <c r="Q335" s="405"/>
      <c r="R335" s="405"/>
      <c r="S335" s="405"/>
      <c r="T335" s="405"/>
      <c r="U335" s="405"/>
      <c r="V335" s="405"/>
      <c r="W335" s="405"/>
      <c r="X335" s="405"/>
      <c r="Y335" s="405"/>
      <c r="Z335" s="405"/>
      <c r="AA335" s="405"/>
      <c r="AB335" s="405"/>
      <c r="AC335" s="405"/>
      <c r="AD335" s="405"/>
      <c r="AE335" s="405"/>
      <c r="AF335" s="405"/>
      <c r="AG335" s="405"/>
      <c r="AH335" s="405"/>
    </row>
    <row r="336" spans="1:34" ht="16.5">
      <c r="A336" s="405"/>
      <c r="B336" s="405"/>
      <c r="C336" s="405"/>
      <c r="D336" s="405"/>
      <c r="E336" s="405"/>
      <c r="F336" s="674"/>
      <c r="G336" s="674"/>
      <c r="H336" s="674"/>
      <c r="I336" s="674"/>
      <c r="J336" s="674"/>
      <c r="K336" s="405"/>
      <c r="L336" s="674"/>
      <c r="M336" s="674"/>
      <c r="N336" s="674"/>
      <c r="O336" s="674"/>
      <c r="P336" s="405"/>
      <c r="Q336" s="405"/>
      <c r="R336" s="405"/>
      <c r="S336" s="405"/>
      <c r="T336" s="405"/>
      <c r="U336" s="405"/>
      <c r="V336" s="405"/>
      <c r="W336" s="405"/>
      <c r="X336" s="405"/>
      <c r="Y336" s="405"/>
      <c r="Z336" s="405"/>
      <c r="AA336" s="405"/>
      <c r="AB336" s="405"/>
      <c r="AC336" s="405"/>
      <c r="AD336" s="405"/>
      <c r="AE336" s="405"/>
      <c r="AF336" s="405"/>
      <c r="AG336" s="405"/>
      <c r="AH336" s="405"/>
    </row>
    <row r="337" spans="1:34" ht="16.5">
      <c r="A337" s="405"/>
      <c r="B337" s="405"/>
      <c r="C337" s="405"/>
      <c r="D337" s="405"/>
      <c r="E337" s="405"/>
      <c r="F337" s="674"/>
      <c r="G337" s="674"/>
      <c r="H337" s="674"/>
      <c r="I337" s="674"/>
      <c r="J337" s="674"/>
      <c r="K337" s="405"/>
      <c r="L337" s="674"/>
      <c r="M337" s="674"/>
      <c r="N337" s="674"/>
      <c r="O337" s="674"/>
      <c r="P337" s="405"/>
      <c r="Q337" s="405"/>
      <c r="R337" s="405"/>
      <c r="S337" s="405"/>
      <c r="T337" s="405"/>
      <c r="U337" s="405"/>
      <c r="V337" s="405"/>
      <c r="W337" s="405"/>
      <c r="X337" s="405"/>
      <c r="Y337" s="405"/>
      <c r="Z337" s="405"/>
      <c r="AA337" s="405"/>
      <c r="AB337" s="405"/>
      <c r="AC337" s="405"/>
      <c r="AD337" s="405"/>
      <c r="AE337" s="405"/>
      <c r="AF337" s="405"/>
      <c r="AG337" s="405"/>
      <c r="AH337" s="405"/>
    </row>
    <row r="338" spans="1:34" ht="16.5">
      <c r="A338" s="405"/>
      <c r="B338" s="405"/>
      <c r="C338" s="405"/>
      <c r="D338" s="405"/>
      <c r="E338" s="405"/>
      <c r="F338" s="674"/>
      <c r="G338" s="674"/>
      <c r="H338" s="674"/>
      <c r="I338" s="674"/>
      <c r="J338" s="674"/>
      <c r="K338" s="405"/>
      <c r="L338" s="674"/>
      <c r="M338" s="674"/>
      <c r="N338" s="674"/>
      <c r="O338" s="674"/>
      <c r="P338" s="405"/>
      <c r="Q338" s="405"/>
      <c r="R338" s="405"/>
      <c r="S338" s="405"/>
      <c r="T338" s="405"/>
      <c r="U338" s="405"/>
      <c r="V338" s="405"/>
      <c r="W338" s="405"/>
      <c r="X338" s="405"/>
      <c r="Y338" s="405"/>
      <c r="Z338" s="405"/>
      <c r="AA338" s="405"/>
      <c r="AB338" s="405"/>
      <c r="AC338" s="405"/>
      <c r="AD338" s="405"/>
      <c r="AE338" s="405"/>
      <c r="AF338" s="405"/>
      <c r="AG338" s="405"/>
      <c r="AH338" s="405"/>
    </row>
    <row r="339" spans="1:34" ht="16.5">
      <c r="A339" s="405"/>
      <c r="B339" s="405"/>
      <c r="C339" s="405"/>
      <c r="D339" s="405"/>
      <c r="E339" s="405"/>
      <c r="F339" s="674"/>
      <c r="G339" s="674"/>
      <c r="H339" s="674"/>
      <c r="I339" s="674"/>
      <c r="J339" s="674"/>
      <c r="K339" s="405"/>
      <c r="L339" s="674"/>
      <c r="M339" s="674"/>
      <c r="N339" s="674"/>
      <c r="O339" s="674"/>
      <c r="P339" s="405"/>
      <c r="Q339" s="405"/>
      <c r="R339" s="405"/>
      <c r="S339" s="405"/>
      <c r="T339" s="405"/>
      <c r="U339" s="405"/>
      <c r="V339" s="405"/>
      <c r="W339" s="405"/>
      <c r="X339" s="405"/>
      <c r="Y339" s="405"/>
      <c r="Z339" s="405"/>
      <c r="AA339" s="405"/>
      <c r="AB339" s="405"/>
      <c r="AC339" s="405"/>
      <c r="AD339" s="405"/>
      <c r="AE339" s="405"/>
      <c r="AF339" s="405"/>
      <c r="AG339" s="405"/>
      <c r="AH339" s="405"/>
    </row>
    <row r="340" spans="1:34" ht="16.5">
      <c r="A340" s="405"/>
      <c r="B340" s="405"/>
      <c r="C340" s="405"/>
      <c r="D340" s="405"/>
      <c r="E340" s="405"/>
      <c r="F340" s="674"/>
      <c r="G340" s="674"/>
      <c r="H340" s="674"/>
      <c r="I340" s="674"/>
      <c r="J340" s="674"/>
      <c r="K340" s="405"/>
      <c r="L340" s="674"/>
      <c r="M340" s="674"/>
      <c r="N340" s="674"/>
      <c r="O340" s="674"/>
      <c r="P340" s="405"/>
      <c r="Q340" s="405"/>
      <c r="R340" s="405"/>
      <c r="S340" s="405"/>
      <c r="T340" s="405"/>
      <c r="U340" s="405"/>
      <c r="V340" s="405"/>
      <c r="W340" s="405"/>
      <c r="X340" s="405"/>
      <c r="Y340" s="405"/>
      <c r="Z340" s="405"/>
      <c r="AA340" s="405"/>
      <c r="AB340" s="405"/>
      <c r="AC340" s="405"/>
      <c r="AD340" s="405"/>
      <c r="AE340" s="405"/>
      <c r="AF340" s="405"/>
      <c r="AG340" s="405"/>
      <c r="AH340" s="405"/>
    </row>
    <row r="341" spans="1:34" ht="16.5">
      <c r="A341" s="405"/>
      <c r="B341" s="405"/>
      <c r="C341" s="405"/>
      <c r="D341" s="405"/>
      <c r="E341" s="405"/>
      <c r="F341" s="674"/>
      <c r="G341" s="674"/>
      <c r="H341" s="674"/>
      <c r="I341" s="674"/>
      <c r="J341" s="674"/>
      <c r="K341" s="405"/>
      <c r="L341" s="674"/>
      <c r="M341" s="674"/>
      <c r="N341" s="674"/>
      <c r="O341" s="674"/>
      <c r="P341" s="405"/>
      <c r="Q341" s="405"/>
      <c r="R341" s="405"/>
      <c r="S341" s="405"/>
      <c r="T341" s="405"/>
      <c r="U341" s="405"/>
      <c r="V341" s="405"/>
      <c r="W341" s="405"/>
      <c r="X341" s="405"/>
      <c r="Y341" s="405"/>
      <c r="Z341" s="405"/>
      <c r="AA341" s="405"/>
      <c r="AB341" s="405"/>
      <c r="AC341" s="405"/>
      <c r="AD341" s="405"/>
      <c r="AE341" s="405"/>
      <c r="AF341" s="405"/>
      <c r="AG341" s="405"/>
      <c r="AH341" s="405"/>
    </row>
    <row r="342" spans="1:34" ht="16.5">
      <c r="A342" s="405"/>
      <c r="B342" s="405"/>
      <c r="C342" s="405"/>
      <c r="D342" s="405"/>
      <c r="E342" s="405"/>
      <c r="F342" s="674"/>
      <c r="G342" s="674"/>
      <c r="H342" s="674"/>
      <c r="I342" s="674"/>
      <c r="J342" s="674"/>
      <c r="K342" s="405"/>
      <c r="L342" s="674"/>
      <c r="M342" s="674"/>
      <c r="N342" s="674"/>
      <c r="O342" s="674"/>
      <c r="P342" s="405"/>
      <c r="Q342" s="405"/>
      <c r="R342" s="405"/>
      <c r="S342" s="405"/>
      <c r="T342" s="405"/>
      <c r="U342" s="405"/>
      <c r="V342" s="405"/>
      <c r="W342" s="405"/>
      <c r="X342" s="405"/>
      <c r="Y342" s="405"/>
      <c r="Z342" s="405"/>
      <c r="AA342" s="405"/>
      <c r="AB342" s="405"/>
      <c r="AC342" s="405"/>
      <c r="AD342" s="405"/>
      <c r="AE342" s="405"/>
      <c r="AF342" s="405"/>
      <c r="AG342" s="405"/>
      <c r="AH342" s="405"/>
    </row>
    <row r="343" spans="1:34" ht="16.5">
      <c r="A343" s="405"/>
      <c r="B343" s="405"/>
      <c r="C343" s="405"/>
      <c r="D343" s="405"/>
      <c r="E343" s="405"/>
      <c r="F343" s="674"/>
      <c r="G343" s="674"/>
      <c r="H343" s="674"/>
      <c r="I343" s="674"/>
      <c r="J343" s="674"/>
      <c r="K343" s="405"/>
      <c r="L343" s="674"/>
      <c r="M343" s="674"/>
      <c r="N343" s="674"/>
      <c r="O343" s="674"/>
      <c r="P343" s="405"/>
      <c r="Q343" s="405"/>
      <c r="R343" s="405"/>
      <c r="S343" s="405"/>
      <c r="T343" s="405"/>
      <c r="U343" s="405"/>
      <c r="V343" s="405"/>
      <c r="W343" s="405"/>
      <c r="X343" s="405"/>
      <c r="Y343" s="405"/>
      <c r="Z343" s="405"/>
      <c r="AA343" s="405"/>
      <c r="AB343" s="405"/>
      <c r="AC343" s="405"/>
      <c r="AD343" s="405"/>
      <c r="AE343" s="405"/>
      <c r="AF343" s="405"/>
      <c r="AG343" s="405"/>
      <c r="AH343" s="405"/>
    </row>
    <row r="344" spans="1:34" ht="16.5">
      <c r="A344" s="405"/>
      <c r="B344" s="405"/>
      <c r="C344" s="405"/>
      <c r="D344" s="405"/>
      <c r="E344" s="405"/>
      <c r="F344" s="674"/>
      <c r="G344" s="674"/>
      <c r="H344" s="674"/>
      <c r="I344" s="674"/>
      <c r="J344" s="674"/>
      <c r="K344" s="405"/>
      <c r="L344" s="674"/>
      <c r="M344" s="674"/>
      <c r="N344" s="674"/>
      <c r="O344" s="674"/>
      <c r="P344" s="405"/>
      <c r="Q344" s="405"/>
      <c r="R344" s="405"/>
      <c r="S344" s="405"/>
      <c r="T344" s="405"/>
      <c r="U344" s="405"/>
      <c r="V344" s="405"/>
      <c r="W344" s="405"/>
      <c r="X344" s="405"/>
      <c r="Y344" s="405"/>
      <c r="Z344" s="405"/>
      <c r="AA344" s="405"/>
      <c r="AB344" s="405"/>
      <c r="AC344" s="405"/>
      <c r="AD344" s="405"/>
      <c r="AE344" s="405"/>
      <c r="AF344" s="405"/>
      <c r="AG344" s="405"/>
      <c r="AH344" s="405"/>
    </row>
    <row r="345" spans="1:34" ht="16.5">
      <c r="A345" s="405"/>
      <c r="B345" s="405"/>
      <c r="C345" s="405"/>
      <c r="D345" s="405"/>
      <c r="E345" s="405"/>
      <c r="F345" s="674"/>
      <c r="G345" s="674"/>
      <c r="H345" s="674"/>
      <c r="I345" s="674"/>
      <c r="J345" s="674"/>
      <c r="K345" s="405"/>
      <c r="L345" s="674"/>
      <c r="M345" s="674"/>
      <c r="N345" s="674"/>
      <c r="O345" s="674"/>
      <c r="P345" s="405"/>
      <c r="Q345" s="405"/>
      <c r="R345" s="405"/>
      <c r="S345" s="405"/>
      <c r="T345" s="405"/>
      <c r="U345" s="405"/>
      <c r="V345" s="405"/>
      <c r="W345" s="405"/>
      <c r="X345" s="405"/>
      <c r="Y345" s="405"/>
      <c r="Z345" s="405"/>
      <c r="AA345" s="405"/>
      <c r="AB345" s="405"/>
      <c r="AC345" s="405"/>
      <c r="AD345" s="405"/>
      <c r="AE345" s="405"/>
      <c r="AF345" s="405"/>
      <c r="AG345" s="405"/>
      <c r="AH345" s="405"/>
    </row>
    <row r="346" spans="1:34" ht="16.5">
      <c r="A346" s="405"/>
      <c r="B346" s="405"/>
      <c r="C346" s="405"/>
      <c r="D346" s="405"/>
      <c r="E346" s="405"/>
      <c r="F346" s="674"/>
      <c r="G346" s="674"/>
      <c r="H346" s="674"/>
      <c r="I346" s="674"/>
      <c r="J346" s="674"/>
      <c r="K346" s="405"/>
      <c r="L346" s="674"/>
      <c r="M346" s="674"/>
      <c r="N346" s="674"/>
      <c r="O346" s="674"/>
      <c r="P346" s="405"/>
      <c r="Q346" s="405"/>
      <c r="R346" s="405"/>
      <c r="S346" s="405"/>
      <c r="T346" s="405"/>
      <c r="U346" s="405"/>
      <c r="V346" s="405"/>
      <c r="W346" s="405"/>
      <c r="X346" s="405"/>
      <c r="Y346" s="405"/>
      <c r="Z346" s="405"/>
      <c r="AA346" s="405"/>
      <c r="AB346" s="405"/>
      <c r="AC346" s="405"/>
      <c r="AD346" s="405"/>
      <c r="AE346" s="405"/>
      <c r="AF346" s="405"/>
      <c r="AG346" s="405"/>
      <c r="AH346" s="405"/>
    </row>
    <row r="347" spans="1:34" ht="16.5">
      <c r="A347" s="405"/>
      <c r="B347" s="405"/>
      <c r="C347" s="405"/>
      <c r="D347" s="405"/>
      <c r="E347" s="405"/>
      <c r="F347" s="674"/>
      <c r="G347" s="674"/>
      <c r="H347" s="674"/>
      <c r="I347" s="674"/>
      <c r="J347" s="674"/>
      <c r="K347" s="405"/>
      <c r="L347" s="674"/>
      <c r="M347" s="674"/>
      <c r="N347" s="674"/>
      <c r="O347" s="674"/>
      <c r="P347" s="405"/>
      <c r="Q347" s="405"/>
      <c r="R347" s="405"/>
      <c r="S347" s="405"/>
      <c r="T347" s="405"/>
      <c r="U347" s="405"/>
      <c r="V347" s="405"/>
      <c r="W347" s="405"/>
      <c r="X347" s="405"/>
      <c r="Y347" s="405"/>
      <c r="Z347" s="405"/>
      <c r="AA347" s="405"/>
      <c r="AB347" s="405"/>
      <c r="AC347" s="405"/>
      <c r="AD347" s="405"/>
      <c r="AE347" s="405"/>
      <c r="AF347" s="405"/>
      <c r="AG347" s="405"/>
      <c r="AH347" s="405"/>
    </row>
    <row r="348" spans="1:34" ht="16.5">
      <c r="A348" s="405"/>
      <c r="B348" s="405"/>
      <c r="C348" s="405"/>
      <c r="D348" s="405"/>
      <c r="E348" s="405"/>
      <c r="F348" s="674"/>
      <c r="G348" s="674"/>
      <c r="H348" s="674"/>
      <c r="I348" s="674"/>
      <c r="J348" s="674"/>
      <c r="K348" s="405"/>
      <c r="L348" s="674"/>
      <c r="M348" s="674"/>
      <c r="N348" s="674"/>
      <c r="O348" s="674"/>
      <c r="P348" s="405"/>
      <c r="Q348" s="405"/>
      <c r="R348" s="405"/>
      <c r="S348" s="405"/>
      <c r="T348" s="405"/>
      <c r="U348" s="405"/>
      <c r="V348" s="405"/>
      <c r="W348" s="405"/>
      <c r="X348" s="405"/>
      <c r="Y348" s="405"/>
      <c r="Z348" s="405"/>
      <c r="AA348" s="405"/>
      <c r="AB348" s="405"/>
      <c r="AC348" s="405"/>
      <c r="AD348" s="405"/>
      <c r="AE348" s="405"/>
      <c r="AF348" s="405"/>
      <c r="AG348" s="405"/>
      <c r="AH348" s="405"/>
    </row>
    <row r="349" spans="1:34" ht="16.5">
      <c r="A349" s="405"/>
      <c r="B349" s="405"/>
      <c r="C349" s="405"/>
      <c r="D349" s="405"/>
      <c r="E349" s="405"/>
      <c r="F349" s="674"/>
      <c r="G349" s="674"/>
      <c r="H349" s="674"/>
      <c r="I349" s="674"/>
      <c r="J349" s="674"/>
      <c r="K349" s="405"/>
      <c r="L349" s="674"/>
      <c r="M349" s="674"/>
      <c r="N349" s="674"/>
      <c r="O349" s="674"/>
      <c r="P349" s="405"/>
      <c r="Q349" s="405"/>
      <c r="R349" s="405"/>
      <c r="S349" s="405"/>
      <c r="T349" s="405"/>
      <c r="U349" s="405"/>
      <c r="V349" s="405"/>
      <c r="W349" s="405"/>
      <c r="X349" s="405"/>
      <c r="Y349" s="405"/>
      <c r="Z349" s="405"/>
      <c r="AA349" s="405"/>
      <c r="AB349" s="405"/>
      <c r="AC349" s="405"/>
      <c r="AD349" s="405"/>
      <c r="AE349" s="405"/>
      <c r="AF349" s="405"/>
      <c r="AG349" s="405"/>
      <c r="AH349" s="405"/>
    </row>
    <row r="350" spans="1:34" ht="16.5">
      <c r="A350" s="405"/>
      <c r="B350" s="405"/>
      <c r="C350" s="405"/>
      <c r="D350" s="405"/>
      <c r="E350" s="405"/>
      <c r="F350" s="674"/>
      <c r="G350" s="674"/>
      <c r="H350" s="674"/>
      <c r="I350" s="674"/>
      <c r="J350" s="674"/>
      <c r="K350" s="405"/>
      <c r="L350" s="674"/>
      <c r="M350" s="674"/>
      <c r="N350" s="674"/>
      <c r="O350" s="674"/>
      <c r="P350" s="405"/>
      <c r="Q350" s="405"/>
      <c r="R350" s="405"/>
      <c r="S350" s="405"/>
      <c r="T350" s="405"/>
      <c r="U350" s="405"/>
      <c r="V350" s="405"/>
      <c r="W350" s="405"/>
      <c r="X350" s="405"/>
      <c r="Y350" s="405"/>
      <c r="Z350" s="405"/>
      <c r="AA350" s="405"/>
      <c r="AB350" s="405"/>
      <c r="AC350" s="405"/>
      <c r="AD350" s="405"/>
      <c r="AE350" s="405"/>
      <c r="AF350" s="405"/>
      <c r="AG350" s="405"/>
      <c r="AH350" s="405"/>
    </row>
    <row r="351" spans="1:34" ht="16.5">
      <c r="A351" s="405"/>
      <c r="B351" s="405"/>
      <c r="C351" s="405"/>
      <c r="D351" s="405"/>
      <c r="E351" s="405"/>
      <c r="F351" s="674"/>
      <c r="G351" s="674"/>
      <c r="H351" s="674"/>
      <c r="I351" s="674"/>
      <c r="J351" s="674"/>
      <c r="K351" s="405"/>
      <c r="L351" s="674"/>
      <c r="M351" s="674"/>
      <c r="N351" s="674"/>
      <c r="O351" s="674"/>
      <c r="P351" s="405"/>
      <c r="Q351" s="405"/>
      <c r="R351" s="405"/>
      <c r="S351" s="405"/>
      <c r="T351" s="405"/>
      <c r="U351" s="405"/>
      <c r="V351" s="405"/>
      <c r="W351" s="405"/>
      <c r="X351" s="405"/>
      <c r="Y351" s="405"/>
      <c r="Z351" s="405"/>
      <c r="AA351" s="405"/>
      <c r="AB351" s="405"/>
      <c r="AC351" s="405"/>
      <c r="AD351" s="405"/>
      <c r="AE351" s="405"/>
      <c r="AF351" s="405"/>
      <c r="AG351" s="405"/>
      <c r="AH351" s="405"/>
    </row>
    <row r="352" spans="1:34" ht="16.5">
      <c r="A352" s="405"/>
      <c r="B352" s="405"/>
      <c r="C352" s="405"/>
      <c r="D352" s="405"/>
      <c r="E352" s="405"/>
      <c r="F352" s="674"/>
      <c r="G352" s="674"/>
      <c r="H352" s="674"/>
      <c r="I352" s="674"/>
      <c r="J352" s="674"/>
      <c r="K352" s="405"/>
      <c r="L352" s="674"/>
      <c r="M352" s="674"/>
      <c r="N352" s="674"/>
      <c r="O352" s="674"/>
      <c r="P352" s="405"/>
      <c r="Q352" s="405"/>
      <c r="R352" s="405"/>
      <c r="S352" s="405"/>
      <c r="T352" s="405"/>
      <c r="U352" s="405"/>
      <c r="V352" s="405"/>
      <c r="W352" s="405"/>
      <c r="X352" s="405"/>
      <c r="Y352" s="405"/>
      <c r="Z352" s="405"/>
      <c r="AA352" s="405"/>
      <c r="AB352" s="405"/>
      <c r="AC352" s="405"/>
      <c r="AD352" s="405"/>
      <c r="AE352" s="405"/>
      <c r="AF352" s="405"/>
      <c r="AG352" s="405"/>
      <c r="AH352" s="405"/>
    </row>
    <row r="353" spans="1:34" ht="16.5">
      <c r="A353" s="405"/>
      <c r="B353" s="405"/>
      <c r="C353" s="405"/>
      <c r="D353" s="405"/>
      <c r="E353" s="405"/>
      <c r="F353" s="674"/>
      <c r="G353" s="674"/>
      <c r="H353" s="674"/>
      <c r="I353" s="674"/>
      <c r="J353" s="674"/>
      <c r="K353" s="405"/>
      <c r="L353" s="674"/>
      <c r="M353" s="674"/>
      <c r="N353" s="674"/>
      <c r="O353" s="674"/>
      <c r="P353" s="405"/>
      <c r="Q353" s="405"/>
      <c r="R353" s="405"/>
      <c r="S353" s="405"/>
      <c r="T353" s="405"/>
      <c r="U353" s="405"/>
      <c r="V353" s="405"/>
      <c r="W353" s="405"/>
      <c r="X353" s="405"/>
      <c r="Y353" s="405"/>
      <c r="Z353" s="405"/>
      <c r="AA353" s="405"/>
      <c r="AB353" s="405"/>
      <c r="AC353" s="405"/>
      <c r="AD353" s="405"/>
      <c r="AE353" s="405"/>
      <c r="AF353" s="405"/>
      <c r="AG353" s="405"/>
      <c r="AH353" s="405"/>
    </row>
    <row r="354" spans="1:34" ht="16.5">
      <c r="A354" s="405"/>
      <c r="B354" s="405"/>
      <c r="C354" s="405"/>
      <c r="D354" s="405"/>
      <c r="E354" s="405"/>
      <c r="F354" s="674"/>
      <c r="G354" s="674"/>
      <c r="H354" s="674"/>
      <c r="I354" s="674"/>
      <c r="J354" s="674"/>
      <c r="K354" s="405"/>
      <c r="L354" s="674"/>
      <c r="M354" s="674"/>
      <c r="N354" s="674"/>
      <c r="O354" s="674"/>
      <c r="P354" s="405"/>
      <c r="Q354" s="405"/>
      <c r="R354" s="405"/>
      <c r="S354" s="405"/>
      <c r="T354" s="405"/>
      <c r="U354" s="405"/>
      <c r="V354" s="405"/>
      <c r="W354" s="405"/>
      <c r="X354" s="405"/>
      <c r="Y354" s="405"/>
      <c r="Z354" s="405"/>
      <c r="AA354" s="405"/>
      <c r="AB354" s="405"/>
      <c r="AC354" s="405"/>
      <c r="AD354" s="405"/>
      <c r="AE354" s="405"/>
      <c r="AF354" s="405"/>
      <c r="AG354" s="405"/>
      <c r="AH354" s="405"/>
    </row>
    <row r="355" spans="1:34" ht="16.5">
      <c r="A355" s="405"/>
      <c r="B355" s="405"/>
      <c r="C355" s="405"/>
      <c r="D355" s="405"/>
      <c r="E355" s="405"/>
      <c r="F355" s="674"/>
      <c r="G355" s="674"/>
      <c r="H355" s="674"/>
      <c r="I355" s="674"/>
      <c r="J355" s="674"/>
      <c r="K355" s="405"/>
      <c r="L355" s="674"/>
      <c r="M355" s="674"/>
      <c r="N355" s="674"/>
      <c r="O355" s="674"/>
      <c r="P355" s="405"/>
      <c r="Q355" s="405"/>
      <c r="R355" s="405"/>
      <c r="S355" s="405"/>
      <c r="T355" s="405"/>
      <c r="U355" s="405"/>
      <c r="V355" s="405"/>
      <c r="W355" s="405"/>
      <c r="X355" s="405"/>
      <c r="Y355" s="405"/>
      <c r="Z355" s="405"/>
      <c r="AA355" s="405"/>
      <c r="AB355" s="405"/>
      <c r="AC355" s="405"/>
      <c r="AD355" s="405"/>
      <c r="AE355" s="405"/>
      <c r="AF355" s="405"/>
      <c r="AG355" s="405"/>
      <c r="AH355" s="405"/>
    </row>
    <row r="356" spans="1:34" ht="16.5">
      <c r="A356" s="405"/>
      <c r="B356" s="405"/>
      <c r="C356" s="405"/>
      <c r="D356" s="405"/>
      <c r="E356" s="405"/>
      <c r="F356" s="674"/>
      <c r="G356" s="674"/>
      <c r="H356" s="674"/>
      <c r="I356" s="674"/>
      <c r="J356" s="674"/>
      <c r="K356" s="405"/>
      <c r="L356" s="674"/>
      <c r="M356" s="674"/>
      <c r="N356" s="674"/>
      <c r="O356" s="674"/>
      <c r="P356" s="405"/>
      <c r="Q356" s="405"/>
      <c r="R356" s="405"/>
      <c r="S356" s="405"/>
      <c r="T356" s="405"/>
      <c r="U356" s="405"/>
      <c r="V356" s="405"/>
      <c r="W356" s="405"/>
      <c r="X356" s="405"/>
      <c r="Y356" s="405"/>
      <c r="Z356" s="405"/>
      <c r="AA356" s="405"/>
      <c r="AB356" s="405"/>
      <c r="AC356" s="405"/>
      <c r="AD356" s="405"/>
      <c r="AE356" s="405"/>
      <c r="AF356" s="405"/>
      <c r="AG356" s="405"/>
      <c r="AH356" s="405"/>
    </row>
    <row r="357" spans="1:34" ht="16.5">
      <c r="A357" s="405"/>
      <c r="B357" s="405"/>
      <c r="C357" s="405"/>
      <c r="D357" s="405"/>
      <c r="E357" s="405"/>
      <c r="F357" s="674"/>
      <c r="G357" s="674"/>
      <c r="H357" s="674"/>
      <c r="I357" s="674"/>
      <c r="J357" s="674"/>
      <c r="K357" s="405"/>
      <c r="L357" s="674"/>
      <c r="M357" s="674"/>
      <c r="N357" s="674"/>
      <c r="O357" s="674"/>
      <c r="P357" s="405"/>
      <c r="Q357" s="405"/>
      <c r="R357" s="405"/>
      <c r="S357" s="405"/>
      <c r="T357" s="405"/>
      <c r="U357" s="405"/>
      <c r="V357" s="405"/>
      <c r="W357" s="405"/>
      <c r="X357" s="405"/>
      <c r="Y357" s="405"/>
      <c r="Z357" s="405"/>
      <c r="AA357" s="405"/>
      <c r="AB357" s="405"/>
      <c r="AC357" s="405"/>
      <c r="AD357" s="405"/>
      <c r="AE357" s="405"/>
      <c r="AF357" s="405"/>
      <c r="AG357" s="405"/>
      <c r="AH357" s="405"/>
    </row>
    <row r="358" spans="1:34" ht="16.5">
      <c r="A358" s="405"/>
      <c r="B358" s="405"/>
      <c r="C358" s="405"/>
      <c r="D358" s="405"/>
      <c r="E358" s="405"/>
      <c r="F358" s="674"/>
      <c r="G358" s="674"/>
      <c r="H358" s="674"/>
      <c r="I358" s="674"/>
      <c r="J358" s="674"/>
      <c r="K358" s="405"/>
      <c r="L358" s="674"/>
      <c r="M358" s="674"/>
      <c r="N358" s="674"/>
      <c r="O358" s="674"/>
      <c r="P358" s="405"/>
      <c r="Q358" s="405"/>
      <c r="R358" s="405"/>
      <c r="S358" s="405"/>
      <c r="T358" s="405"/>
      <c r="U358" s="405"/>
      <c r="V358" s="405"/>
      <c r="W358" s="405"/>
      <c r="X358" s="405"/>
      <c r="Y358" s="405"/>
      <c r="Z358" s="405"/>
      <c r="AA358" s="405"/>
      <c r="AB358" s="405"/>
      <c r="AC358" s="405"/>
      <c r="AD358" s="405"/>
      <c r="AE358" s="405"/>
      <c r="AF358" s="405"/>
      <c r="AG358" s="405"/>
      <c r="AH358" s="405"/>
    </row>
    <row r="359" spans="1:34" ht="16.5">
      <c r="A359" s="405"/>
      <c r="B359" s="405"/>
      <c r="C359" s="405"/>
      <c r="D359" s="405"/>
      <c r="E359" s="405"/>
      <c r="F359" s="674"/>
      <c r="G359" s="674"/>
      <c r="H359" s="674"/>
      <c r="I359" s="674"/>
      <c r="J359" s="674"/>
      <c r="K359" s="405"/>
      <c r="L359" s="674"/>
      <c r="M359" s="674"/>
      <c r="N359" s="674"/>
      <c r="O359" s="674"/>
      <c r="P359" s="405"/>
      <c r="Q359" s="405"/>
      <c r="R359" s="405"/>
      <c r="S359" s="405"/>
      <c r="T359" s="405"/>
      <c r="U359" s="405"/>
      <c r="V359" s="405"/>
      <c r="W359" s="405"/>
      <c r="X359" s="405"/>
      <c r="Y359" s="405"/>
      <c r="Z359" s="405"/>
      <c r="AA359" s="405"/>
      <c r="AB359" s="405"/>
      <c r="AC359" s="405"/>
      <c r="AD359" s="405"/>
      <c r="AE359" s="405"/>
      <c r="AF359" s="405"/>
      <c r="AG359" s="405"/>
      <c r="AH359" s="405"/>
    </row>
    <row r="360" spans="1:34" ht="16.5">
      <c r="A360" s="405"/>
      <c r="B360" s="405"/>
      <c r="C360" s="405"/>
      <c r="D360" s="405"/>
      <c r="E360" s="405"/>
      <c r="F360" s="674"/>
      <c r="G360" s="674"/>
      <c r="H360" s="674"/>
      <c r="I360" s="674"/>
      <c r="J360" s="674"/>
      <c r="K360" s="405"/>
      <c r="L360" s="674"/>
      <c r="M360" s="674"/>
      <c r="N360" s="674"/>
      <c r="O360" s="674"/>
      <c r="P360" s="405"/>
      <c r="Q360" s="405"/>
      <c r="R360" s="405"/>
      <c r="S360" s="405"/>
      <c r="T360" s="405"/>
      <c r="U360" s="405"/>
      <c r="V360" s="405"/>
      <c r="W360" s="405"/>
      <c r="X360" s="405"/>
      <c r="Y360" s="405"/>
      <c r="Z360" s="405"/>
      <c r="AA360" s="405"/>
      <c r="AB360" s="405"/>
      <c r="AC360" s="405"/>
      <c r="AD360" s="405"/>
      <c r="AE360" s="405"/>
      <c r="AF360" s="405"/>
      <c r="AG360" s="405"/>
      <c r="AH360" s="405"/>
    </row>
    <row r="361" spans="1:34" ht="16.5">
      <c r="A361" s="405"/>
      <c r="B361" s="405"/>
      <c r="C361" s="405"/>
      <c r="D361" s="405"/>
      <c r="E361" s="405"/>
      <c r="F361" s="674"/>
      <c r="G361" s="674"/>
      <c r="H361" s="674"/>
      <c r="I361" s="674"/>
      <c r="J361" s="674"/>
      <c r="K361" s="405"/>
      <c r="L361" s="674"/>
      <c r="M361" s="674"/>
      <c r="N361" s="674"/>
      <c r="O361" s="674"/>
      <c r="P361" s="405"/>
      <c r="Q361" s="405"/>
      <c r="R361" s="405"/>
      <c r="S361" s="405"/>
      <c r="T361" s="405"/>
      <c r="U361" s="405"/>
      <c r="V361" s="405"/>
      <c r="W361" s="405"/>
      <c r="X361" s="405"/>
      <c r="Y361" s="405"/>
      <c r="Z361" s="405"/>
      <c r="AA361" s="405"/>
      <c r="AB361" s="405"/>
      <c r="AC361" s="405"/>
      <c r="AD361" s="405"/>
      <c r="AE361" s="405"/>
      <c r="AF361" s="405"/>
      <c r="AG361" s="405"/>
      <c r="AH361" s="405"/>
    </row>
    <row r="362" spans="1:34" ht="16.5">
      <c r="A362" s="405"/>
      <c r="B362" s="405"/>
      <c r="C362" s="405"/>
      <c r="D362" s="405"/>
      <c r="E362" s="405"/>
      <c r="F362" s="674"/>
      <c r="G362" s="674"/>
      <c r="H362" s="674"/>
      <c r="I362" s="674"/>
      <c r="J362" s="674"/>
      <c r="K362" s="405"/>
      <c r="L362" s="674"/>
      <c r="M362" s="674"/>
      <c r="N362" s="674"/>
      <c r="O362" s="674"/>
      <c r="P362" s="405"/>
      <c r="Q362" s="405"/>
      <c r="R362" s="405"/>
      <c r="S362" s="405"/>
      <c r="T362" s="405"/>
      <c r="U362" s="405"/>
      <c r="V362" s="405"/>
      <c r="W362" s="405"/>
      <c r="X362" s="405"/>
      <c r="Y362" s="405"/>
      <c r="Z362" s="405"/>
      <c r="AA362" s="405"/>
      <c r="AB362" s="405"/>
      <c r="AC362" s="405"/>
      <c r="AD362" s="405"/>
      <c r="AE362" s="405"/>
      <c r="AF362" s="405"/>
      <c r="AG362" s="405"/>
      <c r="AH362" s="405"/>
    </row>
    <row r="363" spans="1:34" ht="16.5">
      <c r="A363" s="405"/>
      <c r="B363" s="405"/>
      <c r="C363" s="405"/>
      <c r="D363" s="405"/>
      <c r="E363" s="405"/>
      <c r="F363" s="674"/>
      <c r="G363" s="674"/>
      <c r="H363" s="674"/>
      <c r="I363" s="674"/>
      <c r="J363" s="674"/>
      <c r="K363" s="405"/>
      <c r="L363" s="674"/>
      <c r="M363" s="674"/>
      <c r="N363" s="674"/>
      <c r="O363" s="674"/>
      <c r="P363" s="405"/>
      <c r="Q363" s="405"/>
      <c r="R363" s="405"/>
      <c r="S363" s="405"/>
      <c r="T363" s="405"/>
      <c r="U363" s="405"/>
      <c r="V363" s="405"/>
      <c r="W363" s="405"/>
      <c r="X363" s="405"/>
      <c r="Y363" s="405"/>
      <c r="Z363" s="405"/>
      <c r="AA363" s="405"/>
      <c r="AB363" s="405"/>
      <c r="AC363" s="405"/>
      <c r="AD363" s="405"/>
      <c r="AE363" s="405"/>
      <c r="AF363" s="405"/>
      <c r="AG363" s="405"/>
      <c r="AH363" s="405"/>
    </row>
    <row r="364" spans="1:34" ht="16.5">
      <c r="A364" s="405"/>
      <c r="B364" s="405"/>
      <c r="C364" s="405"/>
      <c r="D364" s="405"/>
      <c r="E364" s="405"/>
      <c r="F364" s="674"/>
      <c r="G364" s="674"/>
      <c r="H364" s="674"/>
      <c r="I364" s="674"/>
      <c r="J364" s="674"/>
      <c r="K364" s="405"/>
      <c r="L364" s="674"/>
      <c r="M364" s="674"/>
      <c r="N364" s="674"/>
      <c r="O364" s="674"/>
      <c r="P364" s="405"/>
      <c r="Q364" s="405"/>
      <c r="R364" s="405"/>
      <c r="S364" s="405"/>
      <c r="T364" s="405"/>
      <c r="U364" s="405"/>
      <c r="V364" s="405"/>
      <c r="W364" s="405"/>
      <c r="X364" s="405"/>
      <c r="Y364" s="405"/>
      <c r="Z364" s="405"/>
      <c r="AA364" s="405"/>
      <c r="AB364" s="405"/>
      <c r="AC364" s="405"/>
      <c r="AD364" s="405"/>
      <c r="AE364" s="405"/>
      <c r="AF364" s="405"/>
      <c r="AG364" s="405"/>
      <c r="AH364" s="405"/>
    </row>
    <row r="365" spans="1:34" ht="16.5">
      <c r="A365" s="405"/>
      <c r="B365" s="405"/>
      <c r="C365" s="405"/>
      <c r="D365" s="405"/>
      <c r="E365" s="405"/>
      <c r="F365" s="674"/>
      <c r="G365" s="674"/>
      <c r="H365" s="674"/>
      <c r="I365" s="674"/>
      <c r="J365" s="674"/>
      <c r="K365" s="405"/>
      <c r="L365" s="674"/>
      <c r="M365" s="674"/>
      <c r="N365" s="674"/>
      <c r="O365" s="674"/>
      <c r="P365" s="405"/>
      <c r="Q365" s="405"/>
      <c r="R365" s="405"/>
      <c r="S365" s="405"/>
      <c r="T365" s="405"/>
      <c r="U365" s="405"/>
      <c r="V365" s="405"/>
      <c r="W365" s="405"/>
      <c r="X365" s="405"/>
      <c r="Y365" s="405"/>
      <c r="Z365" s="405"/>
      <c r="AA365" s="405"/>
      <c r="AB365" s="405"/>
      <c r="AC365" s="405"/>
      <c r="AD365" s="405"/>
      <c r="AE365" s="405"/>
      <c r="AF365" s="405"/>
      <c r="AG365" s="405"/>
      <c r="AH365" s="405"/>
    </row>
    <row r="366" spans="1:34" ht="16.5">
      <c r="A366" s="405"/>
      <c r="B366" s="405"/>
      <c r="C366" s="405"/>
      <c r="D366" s="405"/>
      <c r="E366" s="405"/>
      <c r="F366" s="674"/>
      <c r="G366" s="674"/>
      <c r="H366" s="674"/>
      <c r="I366" s="674"/>
      <c r="J366" s="674"/>
      <c r="K366" s="405"/>
      <c r="L366" s="674"/>
      <c r="M366" s="674"/>
      <c r="N366" s="674"/>
      <c r="O366" s="674"/>
      <c r="P366" s="405"/>
      <c r="Q366" s="405"/>
      <c r="R366" s="405"/>
      <c r="S366" s="405"/>
      <c r="T366" s="405"/>
      <c r="U366" s="405"/>
      <c r="V366" s="405"/>
      <c r="W366" s="405"/>
      <c r="X366" s="405"/>
      <c r="Y366" s="405"/>
      <c r="Z366" s="405"/>
      <c r="AA366" s="405"/>
      <c r="AB366" s="405"/>
      <c r="AC366" s="405"/>
      <c r="AD366" s="405"/>
      <c r="AE366" s="405"/>
      <c r="AF366" s="405"/>
      <c r="AG366" s="405"/>
      <c r="AH366" s="405"/>
    </row>
    <row r="367" spans="1:34" ht="16.5">
      <c r="A367" s="405"/>
      <c r="B367" s="405"/>
      <c r="C367" s="405"/>
      <c r="D367" s="405"/>
      <c r="E367" s="405"/>
      <c r="F367" s="674"/>
      <c r="G367" s="674"/>
      <c r="H367" s="674"/>
      <c r="I367" s="674"/>
      <c r="J367" s="674"/>
      <c r="K367" s="405"/>
      <c r="L367" s="674"/>
      <c r="M367" s="674"/>
      <c r="N367" s="674"/>
      <c r="O367" s="674"/>
      <c r="P367" s="405"/>
      <c r="Q367" s="405"/>
      <c r="R367" s="405"/>
      <c r="S367" s="405"/>
      <c r="T367" s="405"/>
      <c r="U367" s="405"/>
      <c r="V367" s="405"/>
      <c r="W367" s="405"/>
      <c r="X367" s="405"/>
      <c r="Y367" s="405"/>
      <c r="Z367" s="405"/>
      <c r="AA367" s="405"/>
      <c r="AB367" s="405"/>
      <c r="AC367" s="405"/>
      <c r="AD367" s="405"/>
      <c r="AE367" s="405"/>
      <c r="AF367" s="405"/>
      <c r="AG367" s="405"/>
      <c r="AH367" s="405"/>
    </row>
    <row r="368" spans="1:34" ht="16.5">
      <c r="A368" s="405"/>
      <c r="B368" s="405"/>
      <c r="C368" s="405"/>
      <c r="D368" s="405"/>
      <c r="E368" s="405"/>
      <c r="F368" s="674"/>
      <c r="G368" s="674"/>
      <c r="H368" s="674"/>
      <c r="I368" s="674"/>
      <c r="J368" s="674"/>
      <c r="K368" s="405"/>
      <c r="L368" s="674"/>
      <c r="M368" s="674"/>
      <c r="N368" s="674"/>
      <c r="O368" s="674"/>
      <c r="P368" s="405"/>
      <c r="Q368" s="405"/>
      <c r="R368" s="405"/>
      <c r="S368" s="405"/>
      <c r="T368" s="405"/>
      <c r="U368" s="405"/>
      <c r="V368" s="405"/>
      <c r="W368" s="405"/>
      <c r="X368" s="405"/>
      <c r="Y368" s="405"/>
      <c r="Z368" s="405"/>
      <c r="AA368" s="405"/>
      <c r="AB368" s="405"/>
      <c r="AC368" s="405"/>
      <c r="AD368" s="405"/>
      <c r="AE368" s="405"/>
      <c r="AF368" s="405"/>
      <c r="AG368" s="405"/>
      <c r="AH368" s="405"/>
    </row>
    <row r="369" spans="1:34" ht="16.5">
      <c r="A369" s="405"/>
      <c r="B369" s="405"/>
      <c r="C369" s="405"/>
      <c r="D369" s="405"/>
      <c r="E369" s="405"/>
      <c r="F369" s="674"/>
      <c r="G369" s="674"/>
      <c r="H369" s="674"/>
      <c r="I369" s="674"/>
      <c r="J369" s="674"/>
      <c r="K369" s="405"/>
      <c r="L369" s="674"/>
      <c r="M369" s="674"/>
      <c r="N369" s="674"/>
      <c r="O369" s="674"/>
      <c r="P369" s="405"/>
      <c r="Q369" s="405"/>
      <c r="R369" s="405"/>
      <c r="S369" s="405"/>
      <c r="T369" s="405"/>
      <c r="U369" s="405"/>
      <c r="V369" s="405"/>
      <c r="W369" s="405"/>
      <c r="X369" s="405"/>
      <c r="Y369" s="405"/>
      <c r="Z369" s="405"/>
      <c r="AA369" s="405"/>
      <c r="AB369" s="405"/>
      <c r="AC369" s="405"/>
      <c r="AD369" s="405"/>
      <c r="AE369" s="405"/>
      <c r="AF369" s="405"/>
      <c r="AG369" s="405"/>
      <c r="AH369" s="405"/>
    </row>
    <row r="370" spans="1:34" ht="16.5">
      <c r="A370" s="405"/>
      <c r="B370" s="405"/>
      <c r="C370" s="405"/>
      <c r="D370" s="405"/>
      <c r="E370" s="405"/>
      <c r="F370" s="674"/>
      <c r="G370" s="674"/>
      <c r="H370" s="674"/>
      <c r="I370" s="674"/>
      <c r="J370" s="674"/>
      <c r="K370" s="405"/>
      <c r="L370" s="674"/>
      <c r="M370" s="674"/>
      <c r="N370" s="674"/>
      <c r="O370" s="674"/>
      <c r="P370" s="405"/>
      <c r="Q370" s="405"/>
      <c r="R370" s="405"/>
      <c r="S370" s="405"/>
      <c r="T370" s="405"/>
      <c r="U370" s="405"/>
      <c r="V370" s="405"/>
      <c r="W370" s="405"/>
      <c r="X370" s="405"/>
      <c r="Y370" s="405"/>
      <c r="Z370" s="405"/>
      <c r="AA370" s="405"/>
      <c r="AB370" s="405"/>
      <c r="AC370" s="405"/>
      <c r="AD370" s="405"/>
      <c r="AE370" s="405"/>
      <c r="AF370" s="405"/>
      <c r="AG370" s="405"/>
      <c r="AH370" s="405"/>
    </row>
    <row r="371" spans="1:34" ht="16.5">
      <c r="A371" s="405"/>
      <c r="B371" s="405"/>
      <c r="C371" s="405"/>
      <c r="D371" s="405"/>
      <c r="E371" s="405"/>
      <c r="F371" s="674"/>
      <c r="G371" s="674"/>
      <c r="H371" s="674"/>
      <c r="I371" s="674"/>
      <c r="J371" s="674"/>
      <c r="K371" s="405"/>
      <c r="L371" s="674"/>
      <c r="M371" s="674"/>
      <c r="N371" s="674"/>
      <c r="O371" s="674"/>
      <c r="P371" s="405"/>
      <c r="Q371" s="405"/>
      <c r="R371" s="405"/>
      <c r="S371" s="405"/>
      <c r="T371" s="405"/>
      <c r="U371" s="405"/>
      <c r="V371" s="405"/>
      <c r="W371" s="405"/>
      <c r="X371" s="405"/>
      <c r="Y371" s="405"/>
      <c r="Z371" s="405"/>
      <c r="AA371" s="405"/>
      <c r="AB371" s="405"/>
      <c r="AC371" s="405"/>
      <c r="AD371" s="405"/>
      <c r="AE371" s="405"/>
      <c r="AF371" s="405"/>
      <c r="AG371" s="405"/>
      <c r="AH371" s="405"/>
    </row>
    <row r="372" spans="1:34" ht="16.5">
      <c r="A372" s="405"/>
      <c r="B372" s="405"/>
      <c r="C372" s="405"/>
      <c r="D372" s="405"/>
      <c r="E372" s="405"/>
      <c r="F372" s="674"/>
      <c r="G372" s="674"/>
      <c r="H372" s="674"/>
      <c r="I372" s="674"/>
      <c r="J372" s="674"/>
      <c r="K372" s="405"/>
      <c r="L372" s="674"/>
      <c r="M372" s="674"/>
      <c r="N372" s="674"/>
      <c r="O372" s="674"/>
      <c r="P372" s="405"/>
      <c r="Q372" s="405"/>
      <c r="R372" s="405"/>
      <c r="S372" s="405"/>
      <c r="T372" s="405"/>
      <c r="U372" s="405"/>
      <c r="V372" s="405"/>
      <c r="W372" s="405"/>
      <c r="X372" s="405"/>
      <c r="Y372" s="405"/>
      <c r="Z372" s="405"/>
      <c r="AA372" s="405"/>
      <c r="AB372" s="405"/>
      <c r="AC372" s="405"/>
      <c r="AD372" s="405"/>
      <c r="AE372" s="405"/>
      <c r="AF372" s="405"/>
      <c r="AG372" s="405"/>
      <c r="AH372" s="405"/>
    </row>
    <row r="373" spans="1:34" ht="16.5">
      <c r="A373" s="405"/>
      <c r="B373" s="405"/>
      <c r="C373" s="405"/>
      <c r="D373" s="405"/>
      <c r="E373" s="405"/>
      <c r="F373" s="674"/>
      <c r="G373" s="674"/>
      <c r="H373" s="674"/>
      <c r="I373" s="674"/>
      <c r="J373" s="674"/>
      <c r="K373" s="405"/>
      <c r="L373" s="674"/>
      <c r="M373" s="674"/>
      <c r="N373" s="674"/>
      <c r="O373" s="674"/>
      <c r="P373" s="405"/>
      <c r="Q373" s="405"/>
      <c r="R373" s="405"/>
      <c r="S373" s="405"/>
      <c r="T373" s="405"/>
      <c r="U373" s="405"/>
      <c r="V373" s="405"/>
      <c r="W373" s="405"/>
      <c r="X373" s="405"/>
      <c r="Y373" s="405"/>
      <c r="Z373" s="405"/>
      <c r="AA373" s="405"/>
      <c r="AB373" s="405"/>
      <c r="AC373" s="405"/>
      <c r="AD373" s="405"/>
      <c r="AE373" s="405"/>
      <c r="AF373" s="405"/>
      <c r="AG373" s="405"/>
      <c r="AH373" s="405"/>
    </row>
    <row r="374" spans="1:34" ht="16.5">
      <c r="A374" s="405"/>
      <c r="B374" s="405"/>
      <c r="C374" s="405"/>
      <c r="D374" s="405"/>
      <c r="E374" s="405"/>
      <c r="F374" s="674"/>
      <c r="G374" s="674"/>
      <c r="H374" s="674"/>
      <c r="I374" s="674"/>
      <c r="J374" s="674"/>
      <c r="K374" s="405"/>
      <c r="L374" s="674"/>
      <c r="M374" s="674"/>
      <c r="N374" s="674"/>
      <c r="O374" s="674"/>
      <c r="P374" s="405"/>
      <c r="Q374" s="405"/>
      <c r="R374" s="405"/>
      <c r="S374" s="405"/>
      <c r="T374" s="405"/>
      <c r="U374" s="405"/>
      <c r="V374" s="405"/>
      <c r="W374" s="405"/>
      <c r="X374" s="405"/>
      <c r="Y374" s="405"/>
      <c r="Z374" s="405"/>
      <c r="AA374" s="405"/>
      <c r="AB374" s="405"/>
      <c r="AC374" s="405"/>
      <c r="AD374" s="405"/>
      <c r="AE374" s="405"/>
      <c r="AF374" s="405"/>
      <c r="AG374" s="405"/>
      <c r="AH374" s="405"/>
    </row>
    <row r="375" spans="1:34" ht="16.5">
      <c r="A375" s="405"/>
      <c r="B375" s="405"/>
      <c r="C375" s="405"/>
      <c r="D375" s="405"/>
      <c r="E375" s="405"/>
      <c r="F375" s="674"/>
      <c r="G375" s="674"/>
      <c r="H375" s="674"/>
      <c r="I375" s="674"/>
      <c r="J375" s="674"/>
      <c r="K375" s="405"/>
      <c r="L375" s="674"/>
      <c r="M375" s="674"/>
      <c r="N375" s="674"/>
      <c r="O375" s="674"/>
      <c r="P375" s="405"/>
      <c r="Q375" s="405"/>
      <c r="R375" s="405"/>
      <c r="S375" s="405"/>
      <c r="T375" s="405"/>
      <c r="U375" s="405"/>
      <c r="V375" s="405"/>
      <c r="W375" s="405"/>
      <c r="X375" s="405"/>
      <c r="Y375" s="405"/>
      <c r="Z375" s="405"/>
      <c r="AA375" s="405"/>
      <c r="AB375" s="405"/>
      <c r="AC375" s="405"/>
      <c r="AD375" s="405"/>
      <c r="AE375" s="405"/>
      <c r="AF375" s="405"/>
      <c r="AG375" s="405"/>
      <c r="AH375" s="405"/>
    </row>
    <row r="376" spans="1:34" ht="16.5">
      <c r="A376" s="405"/>
      <c r="B376" s="405"/>
      <c r="C376" s="405"/>
      <c r="D376" s="405"/>
      <c r="E376" s="405"/>
      <c r="F376" s="674"/>
      <c r="G376" s="674"/>
      <c r="H376" s="674"/>
      <c r="I376" s="674"/>
      <c r="J376" s="674"/>
      <c r="K376" s="405"/>
      <c r="L376" s="674"/>
      <c r="M376" s="674"/>
      <c r="N376" s="674"/>
      <c r="O376" s="674"/>
      <c r="P376" s="405"/>
      <c r="Q376" s="405"/>
      <c r="R376" s="405"/>
      <c r="S376" s="405"/>
      <c r="T376" s="405"/>
      <c r="U376" s="405"/>
      <c r="V376" s="405"/>
      <c r="W376" s="405"/>
      <c r="X376" s="405"/>
      <c r="Y376" s="405"/>
      <c r="Z376" s="405"/>
      <c r="AA376" s="405"/>
      <c r="AB376" s="405"/>
      <c r="AC376" s="405"/>
      <c r="AD376" s="405"/>
      <c r="AE376" s="405"/>
      <c r="AF376" s="405"/>
      <c r="AG376" s="405"/>
      <c r="AH376" s="405"/>
    </row>
    <row r="377" spans="1:34" ht="16.5">
      <c r="A377" s="405"/>
      <c r="B377" s="405"/>
      <c r="C377" s="405"/>
      <c r="D377" s="405"/>
      <c r="E377" s="405"/>
      <c r="F377" s="674"/>
      <c r="G377" s="674"/>
      <c r="H377" s="674"/>
      <c r="I377" s="674"/>
      <c r="J377" s="674"/>
      <c r="K377" s="405"/>
      <c r="L377" s="674"/>
      <c r="M377" s="674"/>
      <c r="N377" s="674"/>
      <c r="O377" s="674"/>
      <c r="P377" s="405"/>
      <c r="Q377" s="405"/>
      <c r="R377" s="405"/>
      <c r="S377" s="405"/>
      <c r="T377" s="405"/>
      <c r="U377" s="405"/>
      <c r="V377" s="405"/>
      <c r="W377" s="405"/>
      <c r="X377" s="405"/>
      <c r="Y377" s="405"/>
      <c r="Z377" s="405"/>
      <c r="AA377" s="405"/>
      <c r="AB377" s="405"/>
      <c r="AC377" s="405"/>
      <c r="AD377" s="405"/>
      <c r="AE377" s="405"/>
      <c r="AF377" s="405"/>
      <c r="AG377" s="405"/>
      <c r="AH377" s="405"/>
    </row>
    <row r="378" spans="1:34" ht="16.5">
      <c r="A378" s="405"/>
      <c r="B378" s="405"/>
      <c r="C378" s="405"/>
      <c r="D378" s="405"/>
      <c r="E378" s="405"/>
      <c r="F378" s="674"/>
      <c r="G378" s="674"/>
      <c r="H378" s="674"/>
      <c r="I378" s="674"/>
      <c r="J378" s="674"/>
      <c r="K378" s="405"/>
      <c r="L378" s="674"/>
      <c r="M378" s="674"/>
      <c r="N378" s="674"/>
      <c r="O378" s="674"/>
      <c r="P378" s="405"/>
      <c r="Q378" s="405"/>
      <c r="R378" s="405"/>
      <c r="S378" s="405"/>
      <c r="T378" s="405"/>
      <c r="U378" s="405"/>
      <c r="V378" s="405"/>
      <c r="W378" s="405"/>
      <c r="X378" s="405"/>
      <c r="Y378" s="405"/>
      <c r="Z378" s="405"/>
      <c r="AA378" s="405"/>
      <c r="AB378" s="405"/>
      <c r="AC378" s="405"/>
      <c r="AD378" s="405"/>
      <c r="AE378" s="405"/>
      <c r="AF378" s="405"/>
      <c r="AG378" s="405"/>
      <c r="AH378" s="405"/>
    </row>
    <row r="379" spans="1:34" ht="16.5">
      <c r="A379" s="405"/>
      <c r="B379" s="405"/>
      <c r="C379" s="405"/>
      <c r="D379" s="405"/>
      <c r="E379" s="405"/>
      <c r="F379" s="674"/>
      <c r="G379" s="674"/>
      <c r="H379" s="674"/>
      <c r="I379" s="674"/>
      <c r="J379" s="674"/>
      <c r="K379" s="405"/>
      <c r="L379" s="674"/>
      <c r="M379" s="674"/>
      <c r="N379" s="674"/>
      <c r="O379" s="674"/>
      <c r="P379" s="405"/>
      <c r="Q379" s="405"/>
      <c r="R379" s="405"/>
      <c r="S379" s="405"/>
      <c r="T379" s="405"/>
      <c r="U379" s="405"/>
      <c r="V379" s="405"/>
      <c r="W379" s="405"/>
      <c r="X379" s="405"/>
      <c r="Y379" s="405"/>
      <c r="Z379" s="405"/>
      <c r="AA379" s="405"/>
      <c r="AB379" s="405"/>
      <c r="AC379" s="405"/>
      <c r="AD379" s="405"/>
      <c r="AE379" s="405"/>
      <c r="AF379" s="405"/>
      <c r="AG379" s="405"/>
      <c r="AH379" s="405"/>
    </row>
    <row r="380" spans="1:34" ht="16.5">
      <c r="A380" s="405"/>
      <c r="B380" s="405"/>
      <c r="C380" s="405"/>
      <c r="D380" s="405"/>
      <c r="E380" s="405"/>
      <c r="F380" s="674"/>
      <c r="G380" s="674"/>
      <c r="H380" s="674"/>
      <c r="I380" s="674"/>
      <c r="J380" s="674"/>
      <c r="K380" s="405"/>
      <c r="L380" s="674"/>
      <c r="M380" s="674"/>
      <c r="N380" s="674"/>
      <c r="O380" s="674"/>
      <c r="P380" s="405"/>
      <c r="Q380" s="405"/>
      <c r="R380" s="405"/>
      <c r="S380" s="405"/>
      <c r="T380" s="405"/>
      <c r="U380" s="405"/>
      <c r="V380" s="405"/>
      <c r="W380" s="405"/>
      <c r="X380" s="405"/>
      <c r="Y380" s="405"/>
      <c r="Z380" s="405"/>
      <c r="AA380" s="405"/>
      <c r="AB380" s="405"/>
      <c r="AC380" s="405"/>
      <c r="AD380" s="405"/>
      <c r="AE380" s="405"/>
      <c r="AF380" s="405"/>
      <c r="AG380" s="405"/>
      <c r="AH380" s="405"/>
    </row>
    <row r="381" spans="1:34" ht="16.5">
      <c r="A381" s="405"/>
      <c r="B381" s="405"/>
      <c r="C381" s="405"/>
      <c r="D381" s="405"/>
      <c r="E381" s="405"/>
      <c r="F381" s="674"/>
      <c r="G381" s="674"/>
      <c r="H381" s="674"/>
      <c r="I381" s="674"/>
      <c r="J381" s="674"/>
      <c r="K381" s="405"/>
      <c r="L381" s="674"/>
      <c r="M381" s="674"/>
      <c r="N381" s="674"/>
      <c r="O381" s="674"/>
      <c r="P381" s="405"/>
      <c r="Q381" s="405"/>
      <c r="R381" s="405"/>
      <c r="S381" s="405"/>
      <c r="T381" s="405"/>
      <c r="U381" s="405"/>
      <c r="V381" s="405"/>
      <c r="W381" s="405"/>
      <c r="X381" s="405"/>
      <c r="Y381" s="405"/>
      <c r="Z381" s="405"/>
      <c r="AA381" s="405"/>
      <c r="AB381" s="405"/>
      <c r="AC381" s="405"/>
      <c r="AD381" s="405"/>
      <c r="AE381" s="405"/>
      <c r="AF381" s="405"/>
      <c r="AG381" s="405"/>
      <c r="AH381" s="405"/>
    </row>
    <row r="382" spans="1:34" ht="16.5">
      <c r="A382" s="405"/>
      <c r="B382" s="405"/>
      <c r="C382" s="405"/>
      <c r="D382" s="405"/>
      <c r="E382" s="405"/>
      <c r="F382" s="674"/>
      <c r="G382" s="674"/>
      <c r="H382" s="674"/>
      <c r="I382" s="674"/>
      <c r="J382" s="674"/>
      <c r="K382" s="405"/>
      <c r="L382" s="674"/>
      <c r="M382" s="674"/>
      <c r="N382" s="674"/>
      <c r="O382" s="674"/>
      <c r="P382" s="405"/>
      <c r="Q382" s="405"/>
      <c r="R382" s="405"/>
      <c r="S382" s="405"/>
      <c r="T382" s="405"/>
      <c r="U382" s="405"/>
      <c r="V382" s="405"/>
      <c r="W382" s="405"/>
      <c r="X382" s="405"/>
      <c r="Y382" s="405"/>
      <c r="Z382" s="405"/>
      <c r="AA382" s="405"/>
      <c r="AB382" s="405"/>
      <c r="AC382" s="405"/>
      <c r="AD382" s="405"/>
      <c r="AE382" s="405"/>
      <c r="AF382" s="405"/>
      <c r="AG382" s="405"/>
      <c r="AH382" s="405"/>
    </row>
    <row r="383" spans="1:34" ht="16.5">
      <c r="A383" s="405"/>
      <c r="B383" s="405"/>
      <c r="C383" s="405"/>
      <c r="D383" s="405"/>
      <c r="E383" s="405"/>
      <c r="F383" s="674"/>
      <c r="G383" s="674"/>
      <c r="H383" s="674"/>
      <c r="I383" s="674"/>
      <c r="J383" s="674"/>
      <c r="K383" s="405"/>
      <c r="L383" s="674"/>
      <c r="M383" s="674"/>
      <c r="N383" s="674"/>
      <c r="O383" s="674"/>
      <c r="P383" s="405"/>
      <c r="Q383" s="405"/>
      <c r="R383" s="405"/>
      <c r="S383" s="405"/>
      <c r="T383" s="405"/>
      <c r="U383" s="405"/>
      <c r="V383" s="405"/>
      <c r="W383" s="405"/>
      <c r="X383" s="405"/>
      <c r="Y383" s="405"/>
      <c r="Z383" s="405"/>
      <c r="AA383" s="405"/>
      <c r="AB383" s="405"/>
      <c r="AC383" s="405"/>
      <c r="AD383" s="405"/>
      <c r="AE383" s="405"/>
      <c r="AF383" s="405"/>
      <c r="AG383" s="405"/>
      <c r="AH383" s="405"/>
    </row>
    <row r="384" spans="1:34" ht="16.5">
      <c r="A384" s="405"/>
      <c r="B384" s="405"/>
      <c r="C384" s="405"/>
      <c r="D384" s="405"/>
      <c r="E384" s="405"/>
      <c r="F384" s="674"/>
      <c r="G384" s="674"/>
      <c r="H384" s="674"/>
      <c r="I384" s="674"/>
      <c r="J384" s="674"/>
      <c r="K384" s="405"/>
      <c r="L384" s="674"/>
      <c r="M384" s="674"/>
      <c r="N384" s="674"/>
      <c r="O384" s="674"/>
      <c r="P384" s="405"/>
      <c r="Q384" s="405"/>
      <c r="R384" s="405"/>
      <c r="S384" s="405"/>
      <c r="T384" s="405"/>
      <c r="U384" s="405"/>
      <c r="V384" s="405"/>
      <c r="W384" s="405"/>
      <c r="X384" s="405"/>
      <c r="Y384" s="405"/>
      <c r="Z384" s="405"/>
      <c r="AA384" s="405"/>
      <c r="AB384" s="405"/>
      <c r="AC384" s="405"/>
      <c r="AD384" s="405"/>
      <c r="AE384" s="405"/>
      <c r="AF384" s="405"/>
      <c r="AG384" s="405"/>
      <c r="AH384" s="405"/>
    </row>
    <row r="385" spans="1:34" ht="16.5">
      <c r="A385" s="405"/>
      <c r="B385" s="405"/>
      <c r="C385" s="405"/>
      <c r="D385" s="405"/>
      <c r="E385" s="405"/>
      <c r="F385" s="674"/>
      <c r="G385" s="674"/>
      <c r="H385" s="674"/>
      <c r="I385" s="674"/>
      <c r="J385" s="674"/>
      <c r="K385" s="405"/>
      <c r="L385" s="674"/>
      <c r="M385" s="674"/>
      <c r="N385" s="674"/>
      <c r="O385" s="674"/>
      <c r="P385" s="405"/>
      <c r="Q385" s="405"/>
      <c r="R385" s="405"/>
      <c r="S385" s="405"/>
      <c r="T385" s="405"/>
      <c r="U385" s="405"/>
      <c r="V385" s="405"/>
      <c r="W385" s="405"/>
      <c r="X385" s="405"/>
      <c r="Y385" s="405"/>
      <c r="Z385" s="405"/>
      <c r="AA385" s="405"/>
      <c r="AB385" s="405"/>
      <c r="AC385" s="405"/>
      <c r="AD385" s="405"/>
      <c r="AE385" s="405"/>
      <c r="AF385" s="405"/>
      <c r="AG385" s="405"/>
      <c r="AH385" s="405"/>
    </row>
    <row r="386" spans="1:34" ht="16.5">
      <c r="A386" s="405"/>
      <c r="B386" s="405"/>
      <c r="C386" s="405"/>
      <c r="D386" s="405"/>
      <c r="E386" s="405"/>
      <c r="F386" s="674"/>
      <c r="G386" s="674"/>
      <c r="H386" s="674"/>
      <c r="I386" s="674"/>
      <c r="J386" s="674"/>
      <c r="K386" s="405"/>
      <c r="L386" s="674"/>
      <c r="M386" s="674"/>
      <c r="N386" s="674"/>
      <c r="O386" s="674"/>
      <c r="P386" s="405"/>
      <c r="Q386" s="405"/>
      <c r="R386" s="405"/>
      <c r="S386" s="405"/>
      <c r="T386" s="405"/>
      <c r="U386" s="405"/>
      <c r="V386" s="405"/>
      <c r="W386" s="405"/>
      <c r="X386" s="405"/>
      <c r="Y386" s="405"/>
      <c r="Z386" s="405"/>
      <c r="AA386" s="405"/>
      <c r="AB386" s="405"/>
      <c r="AC386" s="405"/>
      <c r="AD386" s="405"/>
      <c r="AE386" s="405"/>
      <c r="AF386" s="405"/>
      <c r="AG386" s="405"/>
      <c r="AH386" s="405"/>
    </row>
    <row r="387" spans="1:34" ht="16.5">
      <c r="A387" s="405"/>
      <c r="B387" s="405"/>
      <c r="C387" s="405"/>
      <c r="D387" s="405"/>
      <c r="E387" s="405"/>
      <c r="F387" s="674"/>
      <c r="G387" s="674"/>
      <c r="H387" s="674"/>
      <c r="I387" s="674"/>
      <c r="J387" s="674"/>
      <c r="K387" s="405"/>
      <c r="L387" s="674"/>
      <c r="M387" s="674"/>
      <c r="N387" s="674"/>
      <c r="O387" s="674"/>
      <c r="P387" s="405"/>
      <c r="Q387" s="405"/>
      <c r="R387" s="405"/>
      <c r="S387" s="405"/>
      <c r="T387" s="405"/>
      <c r="U387" s="405"/>
      <c r="V387" s="405"/>
      <c r="W387" s="405"/>
      <c r="X387" s="405"/>
      <c r="Y387" s="405"/>
      <c r="Z387" s="405"/>
      <c r="AA387" s="405"/>
      <c r="AB387" s="405"/>
      <c r="AC387" s="405"/>
      <c r="AD387" s="405"/>
      <c r="AE387" s="405"/>
      <c r="AF387" s="405"/>
      <c r="AG387" s="405"/>
      <c r="AH387" s="405"/>
    </row>
    <row r="388" spans="1:34" ht="16.5">
      <c r="A388" s="405"/>
      <c r="B388" s="405"/>
      <c r="C388" s="405"/>
      <c r="D388" s="405"/>
      <c r="E388" s="405"/>
      <c r="F388" s="674"/>
      <c r="G388" s="674"/>
      <c r="H388" s="674"/>
      <c r="I388" s="674"/>
      <c r="J388" s="674"/>
      <c r="K388" s="405"/>
      <c r="L388" s="674"/>
      <c r="M388" s="674"/>
      <c r="N388" s="674"/>
      <c r="O388" s="674"/>
      <c r="P388" s="405"/>
      <c r="Q388" s="405"/>
      <c r="R388" s="405"/>
      <c r="S388" s="405"/>
      <c r="T388" s="405"/>
      <c r="U388" s="405"/>
      <c r="V388" s="405"/>
      <c r="W388" s="405"/>
      <c r="X388" s="405"/>
      <c r="Y388" s="405"/>
      <c r="Z388" s="405"/>
      <c r="AA388" s="405"/>
      <c r="AB388" s="405"/>
      <c r="AC388" s="405"/>
      <c r="AD388" s="405"/>
      <c r="AE388" s="405"/>
      <c r="AF388" s="405"/>
      <c r="AG388" s="405"/>
      <c r="AH388" s="405"/>
    </row>
    <row r="389" spans="1:34" ht="16.5">
      <c r="A389" s="405"/>
      <c r="B389" s="405"/>
      <c r="C389" s="405"/>
      <c r="D389" s="405"/>
      <c r="E389" s="405"/>
      <c r="F389" s="674"/>
      <c r="G389" s="674"/>
      <c r="H389" s="674"/>
      <c r="I389" s="674"/>
      <c r="J389" s="674"/>
      <c r="K389" s="405"/>
      <c r="L389" s="674"/>
      <c r="M389" s="674"/>
      <c r="N389" s="674"/>
      <c r="O389" s="674"/>
      <c r="P389" s="405"/>
      <c r="Q389" s="405"/>
      <c r="R389" s="405"/>
      <c r="S389" s="405"/>
      <c r="T389" s="405"/>
      <c r="U389" s="405"/>
      <c r="V389" s="405"/>
      <c r="W389" s="405"/>
      <c r="X389" s="405"/>
      <c r="Y389" s="405"/>
      <c r="Z389" s="405"/>
      <c r="AA389" s="405"/>
      <c r="AB389" s="405"/>
      <c r="AC389" s="405"/>
      <c r="AD389" s="405"/>
      <c r="AE389" s="405"/>
      <c r="AF389" s="405"/>
      <c r="AG389" s="405"/>
      <c r="AH389" s="405"/>
    </row>
    <row r="390" spans="1:34" ht="16.5">
      <c r="A390" s="405"/>
      <c r="B390" s="405"/>
      <c r="C390" s="405"/>
      <c r="D390" s="405"/>
      <c r="E390" s="405"/>
      <c r="F390" s="674"/>
      <c r="G390" s="674"/>
      <c r="H390" s="674"/>
      <c r="I390" s="674"/>
      <c r="J390" s="674"/>
      <c r="K390" s="405"/>
      <c r="L390" s="674"/>
      <c r="M390" s="674"/>
      <c r="N390" s="674"/>
      <c r="O390" s="674"/>
      <c r="P390" s="405"/>
      <c r="Q390" s="405"/>
      <c r="R390" s="405"/>
      <c r="S390" s="405"/>
      <c r="T390" s="405"/>
      <c r="U390" s="405"/>
      <c r="V390" s="405"/>
      <c r="W390" s="405"/>
      <c r="X390" s="405"/>
      <c r="Y390" s="405"/>
      <c r="Z390" s="405"/>
      <c r="AA390" s="405"/>
      <c r="AB390" s="405"/>
      <c r="AC390" s="405"/>
      <c r="AD390" s="405"/>
      <c r="AE390" s="405"/>
      <c r="AF390" s="405"/>
      <c r="AG390" s="405"/>
      <c r="AH390" s="405"/>
    </row>
    <row r="391" spans="1:34" ht="16.5">
      <c r="A391" s="405"/>
      <c r="B391" s="405"/>
      <c r="C391" s="405"/>
      <c r="D391" s="405"/>
      <c r="E391" s="405"/>
      <c r="F391" s="674"/>
      <c r="G391" s="674"/>
      <c r="H391" s="674"/>
      <c r="I391" s="674"/>
      <c r="J391" s="674"/>
      <c r="K391" s="405"/>
      <c r="L391" s="674"/>
      <c r="M391" s="674"/>
      <c r="N391" s="674"/>
      <c r="O391" s="674"/>
      <c r="P391" s="405"/>
      <c r="Q391" s="405"/>
      <c r="R391" s="405"/>
      <c r="S391" s="405"/>
      <c r="T391" s="405"/>
      <c r="U391" s="405"/>
      <c r="V391" s="405"/>
      <c r="W391" s="405"/>
      <c r="X391" s="405"/>
      <c r="Y391" s="405"/>
      <c r="Z391" s="405"/>
      <c r="AA391" s="405"/>
      <c r="AB391" s="405"/>
      <c r="AC391" s="405"/>
      <c r="AD391" s="405"/>
      <c r="AE391" s="405"/>
      <c r="AF391" s="405"/>
      <c r="AG391" s="405"/>
      <c r="AH391" s="405"/>
    </row>
    <row r="392" spans="1:34" ht="16.5">
      <c r="A392" s="405"/>
      <c r="B392" s="405"/>
      <c r="C392" s="405"/>
      <c r="D392" s="405"/>
      <c r="E392" s="405"/>
      <c r="F392" s="674"/>
      <c r="G392" s="674"/>
      <c r="H392" s="674"/>
      <c r="I392" s="674"/>
      <c r="J392" s="674"/>
      <c r="K392" s="405"/>
      <c r="L392" s="674"/>
      <c r="M392" s="674"/>
      <c r="N392" s="674"/>
      <c r="O392" s="674"/>
      <c r="P392" s="405"/>
      <c r="Q392" s="405"/>
      <c r="R392" s="405"/>
      <c r="S392" s="405"/>
      <c r="T392" s="405"/>
      <c r="U392" s="405"/>
      <c r="V392" s="405"/>
      <c r="W392" s="405"/>
      <c r="X392" s="405"/>
      <c r="Y392" s="405"/>
      <c r="Z392" s="405"/>
      <c r="AA392" s="405"/>
      <c r="AB392" s="405"/>
      <c r="AC392" s="405"/>
      <c r="AD392" s="405"/>
      <c r="AE392" s="405"/>
      <c r="AF392" s="405"/>
      <c r="AG392" s="405"/>
      <c r="AH392" s="405"/>
    </row>
    <row r="393" spans="1:34" ht="16.5">
      <c r="A393" s="405"/>
      <c r="B393" s="405"/>
      <c r="C393" s="405"/>
      <c r="D393" s="405"/>
      <c r="E393" s="405"/>
      <c r="F393" s="674"/>
      <c r="G393" s="674"/>
      <c r="H393" s="674"/>
      <c r="I393" s="674"/>
      <c r="J393" s="674"/>
      <c r="K393" s="405"/>
      <c r="L393" s="674"/>
      <c r="M393" s="674"/>
      <c r="N393" s="674"/>
      <c r="O393" s="674"/>
      <c r="P393" s="405"/>
      <c r="Q393" s="405"/>
      <c r="R393" s="405"/>
      <c r="S393" s="405"/>
      <c r="T393" s="405"/>
      <c r="U393" s="405"/>
      <c r="V393" s="405"/>
      <c r="W393" s="405"/>
      <c r="X393" s="405"/>
      <c r="Y393" s="405"/>
      <c r="Z393" s="405"/>
      <c r="AA393" s="405"/>
      <c r="AB393" s="405"/>
      <c r="AC393" s="405"/>
      <c r="AD393" s="405"/>
      <c r="AE393" s="405"/>
      <c r="AF393" s="405"/>
      <c r="AG393" s="405"/>
      <c r="AH393" s="405"/>
    </row>
    <row r="394" spans="1:34" ht="16.5">
      <c r="A394" s="405"/>
      <c r="B394" s="405"/>
      <c r="C394" s="405"/>
      <c r="D394" s="405"/>
      <c r="E394" s="405"/>
      <c r="F394" s="674"/>
      <c r="G394" s="674"/>
      <c r="H394" s="674"/>
      <c r="I394" s="674"/>
      <c r="J394" s="674"/>
      <c r="K394" s="405"/>
      <c r="L394" s="674"/>
      <c r="M394" s="674"/>
      <c r="N394" s="674"/>
      <c r="O394" s="674"/>
      <c r="P394" s="405"/>
      <c r="Q394" s="405"/>
      <c r="R394" s="405"/>
      <c r="S394" s="405"/>
      <c r="T394" s="405"/>
      <c r="U394" s="405"/>
      <c r="V394" s="405"/>
      <c r="W394" s="405"/>
      <c r="X394" s="405"/>
      <c r="Y394" s="405"/>
      <c r="Z394" s="405"/>
      <c r="AA394" s="405"/>
      <c r="AB394" s="405"/>
      <c r="AC394" s="405"/>
      <c r="AD394" s="405"/>
      <c r="AE394" s="405"/>
      <c r="AF394" s="405"/>
      <c r="AG394" s="405"/>
      <c r="AH394" s="405"/>
    </row>
    <row r="395" spans="1:34" ht="16.5">
      <c r="A395" s="405"/>
      <c r="B395" s="405"/>
      <c r="C395" s="405"/>
      <c r="D395" s="405"/>
      <c r="E395" s="405"/>
      <c r="F395" s="674"/>
      <c r="G395" s="674"/>
      <c r="H395" s="674"/>
      <c r="I395" s="674"/>
      <c r="J395" s="674"/>
      <c r="K395" s="405"/>
      <c r="L395" s="674"/>
      <c r="M395" s="674"/>
      <c r="N395" s="674"/>
      <c r="O395" s="674"/>
      <c r="P395" s="405"/>
      <c r="Q395" s="405"/>
      <c r="R395" s="405"/>
      <c r="S395" s="405"/>
      <c r="T395" s="405"/>
      <c r="U395" s="405"/>
      <c r="V395" s="405"/>
      <c r="W395" s="405"/>
      <c r="X395" s="405"/>
      <c r="Y395" s="405"/>
      <c r="Z395" s="405"/>
      <c r="AA395" s="405"/>
      <c r="AB395" s="405"/>
      <c r="AC395" s="405"/>
      <c r="AD395" s="405"/>
      <c r="AE395" s="405"/>
      <c r="AF395" s="405"/>
      <c r="AG395" s="405"/>
      <c r="AH395" s="405"/>
    </row>
    <row r="396" spans="1:34" ht="16.5">
      <c r="A396" s="405"/>
      <c r="B396" s="405"/>
      <c r="C396" s="405"/>
      <c r="D396" s="405"/>
      <c r="E396" s="405"/>
      <c r="F396" s="674"/>
      <c r="G396" s="674"/>
      <c r="H396" s="674"/>
      <c r="I396" s="674"/>
      <c r="J396" s="674"/>
      <c r="K396" s="405"/>
      <c r="L396" s="674"/>
      <c r="M396" s="674"/>
      <c r="N396" s="674"/>
      <c r="O396" s="674"/>
      <c r="P396" s="405"/>
      <c r="Q396" s="405"/>
      <c r="R396" s="405"/>
      <c r="S396" s="405"/>
      <c r="T396" s="405"/>
      <c r="U396" s="405"/>
      <c r="V396" s="405"/>
      <c r="W396" s="405"/>
      <c r="X396" s="405"/>
      <c r="Y396" s="405"/>
      <c r="Z396" s="405"/>
      <c r="AA396" s="405"/>
      <c r="AB396" s="405"/>
      <c r="AC396" s="405"/>
      <c r="AD396" s="405"/>
      <c r="AE396" s="405"/>
      <c r="AF396" s="405"/>
      <c r="AG396" s="405"/>
      <c r="AH396" s="405"/>
    </row>
    <row r="397" spans="1:34" ht="16.5">
      <c r="A397" s="405"/>
      <c r="B397" s="405"/>
      <c r="C397" s="405"/>
      <c r="D397" s="405"/>
      <c r="E397" s="405"/>
      <c r="F397" s="674"/>
      <c r="G397" s="674"/>
      <c r="H397" s="674"/>
      <c r="I397" s="674"/>
      <c r="J397" s="674"/>
      <c r="K397" s="405"/>
      <c r="L397" s="674"/>
      <c r="M397" s="674"/>
      <c r="N397" s="674"/>
      <c r="O397" s="674"/>
      <c r="P397" s="405"/>
      <c r="Q397" s="405"/>
      <c r="R397" s="405"/>
      <c r="S397" s="405"/>
      <c r="T397" s="405"/>
      <c r="U397" s="405"/>
      <c r="V397" s="405"/>
      <c r="W397" s="405"/>
      <c r="X397" s="405"/>
      <c r="Y397" s="405"/>
      <c r="Z397" s="405"/>
      <c r="AA397" s="405"/>
      <c r="AB397" s="405"/>
      <c r="AC397" s="405"/>
      <c r="AD397" s="405"/>
      <c r="AE397" s="405"/>
      <c r="AF397" s="405"/>
      <c r="AG397" s="405"/>
      <c r="AH397" s="405"/>
    </row>
    <row r="398" spans="1:34" ht="16.5">
      <c r="A398" s="405"/>
      <c r="B398" s="405"/>
      <c r="C398" s="405"/>
      <c r="D398" s="405"/>
      <c r="E398" s="405"/>
      <c r="F398" s="674"/>
      <c r="G398" s="674"/>
      <c r="H398" s="674"/>
      <c r="I398" s="674"/>
      <c r="J398" s="674"/>
      <c r="K398" s="405"/>
      <c r="L398" s="674"/>
      <c r="M398" s="674"/>
      <c r="N398" s="674"/>
      <c r="O398" s="674"/>
      <c r="P398" s="405"/>
      <c r="Q398" s="405"/>
      <c r="R398" s="405"/>
      <c r="S398" s="405"/>
      <c r="T398" s="405"/>
      <c r="U398" s="405"/>
      <c r="V398" s="405"/>
      <c r="W398" s="405"/>
      <c r="X398" s="405"/>
      <c r="Y398" s="405"/>
      <c r="Z398" s="405"/>
      <c r="AA398" s="405"/>
      <c r="AB398" s="405"/>
      <c r="AC398" s="405"/>
      <c r="AD398" s="405"/>
      <c r="AE398" s="405"/>
      <c r="AF398" s="405"/>
      <c r="AG398" s="405"/>
      <c r="AH398" s="405"/>
    </row>
    <row r="399" spans="1:34" ht="16.5">
      <c r="A399" s="405"/>
      <c r="B399" s="405"/>
      <c r="C399" s="405"/>
      <c r="D399" s="405"/>
      <c r="E399" s="405"/>
      <c r="F399" s="674"/>
      <c r="G399" s="674"/>
      <c r="H399" s="674"/>
      <c r="I399" s="674"/>
      <c r="J399" s="674"/>
      <c r="K399" s="405"/>
      <c r="L399" s="674"/>
      <c r="M399" s="674"/>
      <c r="N399" s="674"/>
      <c r="O399" s="674"/>
      <c r="P399" s="405"/>
      <c r="Q399" s="405"/>
      <c r="R399" s="405"/>
      <c r="S399" s="405"/>
      <c r="T399" s="405"/>
      <c r="U399" s="405"/>
      <c r="V399" s="405"/>
      <c r="W399" s="405"/>
      <c r="X399" s="405"/>
      <c r="Y399" s="405"/>
      <c r="Z399" s="405"/>
      <c r="AA399" s="405"/>
      <c r="AB399" s="405"/>
      <c r="AC399" s="405"/>
      <c r="AD399" s="405"/>
      <c r="AE399" s="405"/>
      <c r="AF399" s="405"/>
      <c r="AG399" s="405"/>
      <c r="AH399" s="405"/>
    </row>
    <row r="400" spans="1:34" ht="16.5">
      <c r="A400" s="405"/>
      <c r="B400" s="405"/>
      <c r="C400" s="405"/>
      <c r="D400" s="405"/>
      <c r="E400" s="405"/>
      <c r="F400" s="674"/>
      <c r="G400" s="674"/>
      <c r="H400" s="674"/>
      <c r="I400" s="674"/>
      <c r="J400" s="674"/>
      <c r="K400" s="405"/>
      <c r="L400" s="674"/>
      <c r="M400" s="674"/>
      <c r="N400" s="674"/>
      <c r="O400" s="674"/>
      <c r="P400" s="405"/>
      <c r="Q400" s="405"/>
      <c r="R400" s="405"/>
      <c r="S400" s="405"/>
      <c r="T400" s="405"/>
      <c r="U400" s="405"/>
      <c r="V400" s="405"/>
      <c r="W400" s="405"/>
      <c r="X400" s="405"/>
      <c r="Y400" s="405"/>
      <c r="Z400" s="405"/>
      <c r="AA400" s="405"/>
      <c r="AB400" s="405"/>
      <c r="AC400" s="405"/>
      <c r="AD400" s="405"/>
      <c r="AE400" s="405"/>
      <c r="AF400" s="405"/>
      <c r="AG400" s="405"/>
      <c r="AH400" s="405"/>
    </row>
    <row r="401" spans="1:34" ht="16.5">
      <c r="A401" s="405"/>
      <c r="B401" s="405"/>
      <c r="C401" s="405"/>
      <c r="D401" s="405"/>
      <c r="E401" s="405"/>
      <c r="F401" s="674"/>
      <c r="G401" s="674"/>
      <c r="H401" s="674"/>
      <c r="I401" s="674"/>
      <c r="J401" s="674"/>
      <c r="K401" s="405"/>
      <c r="L401" s="674"/>
      <c r="M401" s="674"/>
      <c r="N401" s="674"/>
      <c r="O401" s="674"/>
      <c r="P401" s="405"/>
      <c r="Q401" s="405"/>
      <c r="R401" s="405"/>
      <c r="S401" s="405"/>
      <c r="T401" s="405"/>
      <c r="U401" s="405"/>
      <c r="V401" s="405"/>
      <c r="W401" s="405"/>
      <c r="X401" s="405"/>
      <c r="Y401" s="405"/>
      <c r="Z401" s="405"/>
      <c r="AA401" s="405"/>
      <c r="AB401" s="405"/>
      <c r="AC401" s="405"/>
      <c r="AD401" s="405"/>
      <c r="AE401" s="405"/>
      <c r="AF401" s="405"/>
      <c r="AG401" s="405"/>
      <c r="AH401" s="405"/>
    </row>
    <row r="402" spans="1:34" ht="16.5">
      <c r="A402" s="405"/>
      <c r="B402" s="405"/>
      <c r="C402" s="405"/>
      <c r="D402" s="405"/>
      <c r="E402" s="405"/>
      <c r="F402" s="674"/>
      <c r="G402" s="674"/>
      <c r="H402" s="674"/>
      <c r="I402" s="674"/>
      <c r="J402" s="674"/>
      <c r="K402" s="405"/>
      <c r="L402" s="674"/>
      <c r="M402" s="674"/>
      <c r="N402" s="674"/>
      <c r="O402" s="674"/>
      <c r="P402" s="405"/>
      <c r="Q402" s="405"/>
      <c r="R402" s="405"/>
      <c r="S402" s="405"/>
      <c r="T402" s="405"/>
      <c r="U402" s="405"/>
      <c r="V402" s="405"/>
      <c r="W402" s="405"/>
      <c r="X402" s="405"/>
      <c r="Y402" s="405"/>
      <c r="Z402" s="405"/>
      <c r="AA402" s="405"/>
      <c r="AB402" s="405"/>
      <c r="AC402" s="405"/>
      <c r="AD402" s="405"/>
      <c r="AE402" s="405"/>
      <c r="AF402" s="405"/>
      <c r="AG402" s="405"/>
      <c r="AH402" s="405"/>
    </row>
    <row r="403" spans="1:34" ht="16.5">
      <c r="A403" s="405"/>
      <c r="B403" s="405"/>
      <c r="C403" s="405"/>
      <c r="D403" s="405"/>
      <c r="E403" s="405"/>
      <c r="F403" s="674"/>
      <c r="G403" s="674"/>
      <c r="H403" s="674"/>
      <c r="I403" s="674"/>
      <c r="J403" s="674"/>
      <c r="K403" s="405"/>
      <c r="L403" s="674"/>
      <c r="M403" s="674"/>
      <c r="N403" s="674"/>
      <c r="O403" s="674"/>
      <c r="P403" s="405"/>
      <c r="Q403" s="405"/>
      <c r="R403" s="405"/>
      <c r="S403" s="405"/>
      <c r="T403" s="405"/>
      <c r="U403" s="405"/>
      <c r="V403" s="405"/>
      <c r="W403" s="405"/>
      <c r="X403" s="405"/>
      <c r="Y403" s="405"/>
      <c r="Z403" s="405"/>
      <c r="AA403" s="405"/>
      <c r="AB403" s="405"/>
      <c r="AC403" s="405"/>
      <c r="AD403" s="405"/>
      <c r="AE403" s="405"/>
      <c r="AF403" s="405"/>
      <c r="AG403" s="405"/>
      <c r="AH403" s="405"/>
    </row>
    <row r="404" spans="1:34" ht="16.5">
      <c r="A404" s="405"/>
      <c r="B404" s="405"/>
      <c r="C404" s="405"/>
      <c r="D404" s="405"/>
      <c r="E404" s="405"/>
      <c r="F404" s="674"/>
      <c r="G404" s="674"/>
      <c r="H404" s="674"/>
      <c r="I404" s="674"/>
      <c r="J404" s="674"/>
      <c r="K404" s="405"/>
      <c r="L404" s="674"/>
      <c r="M404" s="674"/>
      <c r="N404" s="674"/>
      <c r="O404" s="674"/>
      <c r="P404" s="405"/>
      <c r="Q404" s="405"/>
      <c r="R404" s="405"/>
      <c r="S404" s="405"/>
      <c r="T404" s="405"/>
      <c r="U404" s="405"/>
      <c r="V404" s="405"/>
      <c r="W404" s="405"/>
      <c r="X404" s="405"/>
      <c r="Y404" s="405"/>
      <c r="Z404" s="405"/>
      <c r="AA404" s="405"/>
      <c r="AB404" s="405"/>
      <c r="AC404" s="405"/>
      <c r="AD404" s="405"/>
      <c r="AE404" s="405"/>
      <c r="AF404" s="405"/>
      <c r="AG404" s="405"/>
      <c r="AH404" s="405"/>
    </row>
    <row r="405" spans="1:34" ht="16.5">
      <c r="A405" s="405"/>
      <c r="B405" s="405"/>
      <c r="C405" s="405"/>
      <c r="D405" s="405"/>
      <c r="E405" s="405"/>
      <c r="F405" s="674"/>
      <c r="G405" s="674"/>
      <c r="H405" s="674"/>
      <c r="I405" s="674"/>
      <c r="J405" s="674"/>
      <c r="K405" s="405"/>
      <c r="L405" s="674"/>
      <c r="M405" s="674"/>
      <c r="N405" s="674"/>
      <c r="O405" s="674"/>
      <c r="P405" s="405"/>
      <c r="Q405" s="405"/>
      <c r="R405" s="405"/>
      <c r="S405" s="405"/>
      <c r="T405" s="405"/>
      <c r="U405" s="405"/>
      <c r="V405" s="405"/>
      <c r="W405" s="405"/>
      <c r="X405" s="405"/>
      <c r="Y405" s="405"/>
      <c r="Z405" s="405"/>
      <c r="AA405" s="405"/>
      <c r="AB405" s="405"/>
      <c r="AC405" s="405"/>
      <c r="AD405" s="405"/>
      <c r="AE405" s="405"/>
      <c r="AF405" s="405"/>
      <c r="AG405" s="405"/>
      <c r="AH405" s="405"/>
    </row>
    <row r="406" spans="1:34" ht="16.5">
      <c r="A406" s="405"/>
      <c r="B406" s="405"/>
      <c r="C406" s="405"/>
      <c r="D406" s="405"/>
      <c r="E406" s="405"/>
      <c r="F406" s="674"/>
      <c r="G406" s="674"/>
      <c r="H406" s="674"/>
      <c r="I406" s="674"/>
      <c r="J406" s="674"/>
      <c r="K406" s="405"/>
      <c r="L406" s="674"/>
      <c r="M406" s="674"/>
      <c r="N406" s="674"/>
      <c r="O406" s="674"/>
      <c r="P406" s="405"/>
      <c r="Q406" s="405"/>
      <c r="R406" s="405"/>
      <c r="S406" s="405"/>
      <c r="T406" s="405"/>
      <c r="U406" s="405"/>
      <c r="V406" s="405"/>
      <c r="W406" s="405"/>
      <c r="X406" s="405"/>
      <c r="Y406" s="405"/>
      <c r="Z406" s="405"/>
      <c r="AA406" s="405"/>
      <c r="AB406" s="405"/>
      <c r="AC406" s="405"/>
      <c r="AD406" s="405"/>
      <c r="AE406" s="405"/>
      <c r="AF406" s="405"/>
      <c r="AG406" s="405"/>
      <c r="AH406" s="405"/>
    </row>
    <row r="407" spans="1:34" ht="16.5">
      <c r="A407" s="405"/>
      <c r="B407" s="405"/>
      <c r="C407" s="405"/>
      <c r="D407" s="405"/>
      <c r="E407" s="405"/>
      <c r="F407" s="674"/>
      <c r="G407" s="674"/>
      <c r="H407" s="674"/>
      <c r="I407" s="674"/>
      <c r="J407" s="674"/>
      <c r="K407" s="405"/>
      <c r="L407" s="674"/>
      <c r="M407" s="674"/>
      <c r="N407" s="674"/>
      <c r="O407" s="674"/>
      <c r="P407" s="405"/>
      <c r="Q407" s="405"/>
      <c r="R407" s="405"/>
      <c r="S407" s="405"/>
      <c r="T407" s="405"/>
      <c r="U407" s="405"/>
      <c r="V407" s="405"/>
      <c r="W407" s="405"/>
      <c r="X407" s="405"/>
      <c r="Y407" s="405"/>
      <c r="Z407" s="405"/>
      <c r="AA407" s="405"/>
      <c r="AB407" s="405"/>
      <c r="AC407" s="405"/>
      <c r="AD407" s="405"/>
      <c r="AE407" s="405"/>
      <c r="AF407" s="405"/>
      <c r="AG407" s="405"/>
      <c r="AH407" s="405"/>
    </row>
    <row r="408" spans="1:34" ht="16.5">
      <c r="A408" s="405"/>
      <c r="B408" s="405"/>
      <c r="C408" s="405"/>
      <c r="D408" s="405"/>
      <c r="E408" s="405"/>
      <c r="F408" s="674"/>
      <c r="G408" s="674"/>
      <c r="H408" s="674"/>
      <c r="I408" s="674"/>
      <c r="J408" s="674"/>
      <c r="K408" s="405"/>
      <c r="L408" s="674"/>
      <c r="M408" s="674"/>
      <c r="N408" s="674"/>
      <c r="O408" s="674"/>
      <c r="P408" s="405"/>
      <c r="Q408" s="405"/>
      <c r="R408" s="405"/>
      <c r="S408" s="405"/>
      <c r="T408" s="405"/>
      <c r="U408" s="405"/>
      <c r="V408" s="405"/>
      <c r="W408" s="405"/>
      <c r="X408" s="405"/>
      <c r="Y408" s="405"/>
      <c r="Z408" s="405"/>
      <c r="AA408" s="405"/>
      <c r="AB408" s="405"/>
      <c r="AC408" s="405"/>
      <c r="AD408" s="405"/>
      <c r="AE408" s="405"/>
      <c r="AF408" s="405"/>
      <c r="AG408" s="405"/>
      <c r="AH408" s="405"/>
    </row>
    <row r="409" spans="1:34" ht="16.5">
      <c r="A409" s="405"/>
      <c r="B409" s="405"/>
      <c r="C409" s="405"/>
      <c r="D409" s="405"/>
      <c r="E409" s="405"/>
      <c r="F409" s="674"/>
      <c r="G409" s="674"/>
      <c r="H409" s="674"/>
      <c r="I409" s="674"/>
      <c r="J409" s="674"/>
      <c r="K409" s="405"/>
      <c r="L409" s="674"/>
      <c r="M409" s="674"/>
      <c r="N409" s="674"/>
      <c r="O409" s="674"/>
      <c r="P409" s="405"/>
      <c r="Q409" s="405"/>
      <c r="R409" s="405"/>
      <c r="S409" s="405"/>
      <c r="T409" s="405"/>
      <c r="U409" s="405"/>
      <c r="V409" s="405"/>
      <c r="W409" s="405"/>
      <c r="X409" s="405"/>
      <c r="Y409" s="405"/>
      <c r="Z409" s="405"/>
      <c r="AA409" s="405"/>
      <c r="AB409" s="405"/>
      <c r="AC409" s="405"/>
      <c r="AD409" s="405"/>
      <c r="AE409" s="405"/>
      <c r="AF409" s="405"/>
      <c r="AG409" s="405"/>
      <c r="AH409" s="405"/>
    </row>
    <row r="410" spans="1:34" ht="16.5">
      <c r="A410" s="405"/>
      <c r="B410" s="405"/>
      <c r="C410" s="405"/>
      <c r="D410" s="405"/>
      <c r="E410" s="405"/>
      <c r="F410" s="674"/>
      <c r="G410" s="674"/>
      <c r="H410" s="674"/>
      <c r="I410" s="674"/>
      <c r="J410" s="674"/>
      <c r="K410" s="405"/>
      <c r="L410" s="674"/>
      <c r="M410" s="674"/>
      <c r="N410" s="674"/>
      <c r="O410" s="674"/>
      <c r="P410" s="405"/>
      <c r="Q410" s="405"/>
      <c r="R410" s="405"/>
      <c r="S410" s="405"/>
      <c r="T410" s="405"/>
      <c r="U410" s="405"/>
      <c r="V410" s="405"/>
      <c r="W410" s="405"/>
      <c r="X410" s="405"/>
      <c r="Y410" s="405"/>
      <c r="Z410" s="405"/>
      <c r="AA410" s="405"/>
      <c r="AB410" s="405"/>
      <c r="AC410" s="405"/>
      <c r="AD410" s="405"/>
      <c r="AE410" s="405"/>
      <c r="AF410" s="405"/>
      <c r="AG410" s="405"/>
      <c r="AH410" s="405"/>
    </row>
    <row r="411" spans="1:34" ht="16.5">
      <c r="A411" s="405"/>
      <c r="B411" s="405"/>
      <c r="C411" s="405"/>
      <c r="D411" s="405"/>
      <c r="E411" s="405"/>
      <c r="F411" s="674"/>
      <c r="G411" s="674"/>
      <c r="H411" s="674"/>
      <c r="I411" s="674"/>
      <c r="J411" s="674"/>
      <c r="K411" s="405"/>
      <c r="L411" s="674"/>
      <c r="M411" s="674"/>
      <c r="N411" s="674"/>
      <c r="O411" s="674"/>
      <c r="P411" s="405"/>
      <c r="Q411" s="405"/>
      <c r="R411" s="405"/>
      <c r="S411" s="405"/>
      <c r="T411" s="405"/>
      <c r="U411" s="405"/>
      <c r="V411" s="405"/>
      <c r="W411" s="405"/>
      <c r="X411" s="405"/>
      <c r="Y411" s="405"/>
      <c r="Z411" s="405"/>
      <c r="AA411" s="405"/>
      <c r="AB411" s="405"/>
      <c r="AC411" s="405"/>
      <c r="AD411" s="405"/>
      <c r="AE411" s="405"/>
      <c r="AF411" s="405"/>
      <c r="AG411" s="405"/>
      <c r="AH411" s="405"/>
    </row>
    <row r="412" spans="1:34" ht="16.5">
      <c r="A412" s="405"/>
      <c r="B412" s="405"/>
      <c r="C412" s="405"/>
      <c r="D412" s="405"/>
      <c r="E412" s="405"/>
      <c r="F412" s="674"/>
      <c r="G412" s="674"/>
      <c r="H412" s="674"/>
      <c r="I412" s="674"/>
      <c r="J412" s="674"/>
      <c r="K412" s="405"/>
      <c r="L412" s="674"/>
      <c r="M412" s="674"/>
      <c r="N412" s="674"/>
      <c r="O412" s="674"/>
      <c r="P412" s="405"/>
      <c r="Q412" s="405"/>
      <c r="R412" s="405"/>
      <c r="S412" s="405"/>
      <c r="T412" s="405"/>
      <c r="U412" s="405"/>
      <c r="V412" s="405"/>
      <c r="W412" s="405"/>
      <c r="X412" s="405"/>
      <c r="Y412" s="405"/>
      <c r="Z412" s="405"/>
      <c r="AA412" s="405"/>
      <c r="AB412" s="405"/>
      <c r="AC412" s="405"/>
      <c r="AD412" s="405"/>
      <c r="AE412" s="405"/>
      <c r="AF412" s="405"/>
      <c r="AG412" s="405"/>
      <c r="AH412" s="405"/>
    </row>
    <row r="413" spans="1:34" ht="16.5">
      <c r="A413" s="405"/>
      <c r="B413" s="405"/>
      <c r="C413" s="405"/>
      <c r="D413" s="405"/>
      <c r="E413" s="405"/>
      <c r="F413" s="674"/>
      <c r="G413" s="674"/>
      <c r="H413" s="674"/>
      <c r="I413" s="674"/>
      <c r="J413" s="674"/>
      <c r="K413" s="405"/>
      <c r="L413" s="674"/>
      <c r="M413" s="674"/>
      <c r="N413" s="674"/>
      <c r="O413" s="674"/>
      <c r="P413" s="405"/>
      <c r="Q413" s="405"/>
      <c r="R413" s="405"/>
      <c r="S413" s="405"/>
      <c r="T413" s="405"/>
      <c r="U413" s="405"/>
      <c r="V413" s="405"/>
      <c r="W413" s="405"/>
      <c r="X413" s="405"/>
      <c r="Y413" s="405"/>
      <c r="Z413" s="405"/>
      <c r="AA413" s="405"/>
      <c r="AB413" s="405"/>
      <c r="AC413" s="405"/>
      <c r="AD413" s="405"/>
      <c r="AE413" s="405"/>
      <c r="AF413" s="405"/>
      <c r="AG413" s="405"/>
      <c r="AH413" s="405"/>
    </row>
    <row r="414" spans="1:34" ht="16.5">
      <c r="A414" s="405"/>
      <c r="B414" s="405"/>
      <c r="C414" s="405"/>
      <c r="D414" s="405"/>
      <c r="E414" s="405"/>
      <c r="F414" s="674"/>
      <c r="G414" s="674"/>
      <c r="H414" s="674"/>
      <c r="I414" s="674"/>
      <c r="J414" s="674"/>
      <c r="K414" s="405"/>
      <c r="L414" s="674"/>
      <c r="M414" s="674"/>
      <c r="N414" s="674"/>
      <c r="O414" s="674"/>
      <c r="P414" s="405"/>
      <c r="Q414" s="405"/>
      <c r="R414" s="405"/>
      <c r="S414" s="405"/>
      <c r="T414" s="405"/>
      <c r="U414" s="405"/>
      <c r="V414" s="405"/>
      <c r="W414" s="405"/>
      <c r="X414" s="405"/>
      <c r="Y414" s="405"/>
      <c r="Z414" s="405"/>
      <c r="AA414" s="405"/>
      <c r="AB414" s="405"/>
      <c r="AC414" s="405"/>
      <c r="AD414" s="405"/>
      <c r="AE414" s="405"/>
      <c r="AF414" s="405"/>
      <c r="AG414" s="405"/>
      <c r="AH414" s="405"/>
    </row>
    <row r="415" spans="1:34" ht="16.5">
      <c r="A415" s="405"/>
      <c r="B415" s="405"/>
      <c r="C415" s="405"/>
      <c r="D415" s="405"/>
      <c r="E415" s="405"/>
      <c r="F415" s="674"/>
      <c r="G415" s="674"/>
      <c r="H415" s="674"/>
      <c r="I415" s="674"/>
      <c r="J415" s="674"/>
      <c r="K415" s="405"/>
      <c r="L415" s="674"/>
      <c r="M415" s="674"/>
      <c r="N415" s="674"/>
      <c r="O415" s="674"/>
      <c r="P415" s="405"/>
      <c r="Q415" s="405"/>
      <c r="R415" s="405"/>
      <c r="S415" s="405"/>
      <c r="T415" s="405"/>
      <c r="U415" s="405"/>
      <c r="V415" s="405"/>
      <c r="W415" s="405"/>
      <c r="X415" s="405"/>
      <c r="Y415" s="405"/>
      <c r="Z415" s="405"/>
      <c r="AA415" s="405"/>
      <c r="AB415" s="405"/>
      <c r="AC415" s="405"/>
      <c r="AD415" s="405"/>
      <c r="AE415" s="405"/>
      <c r="AF415" s="405"/>
      <c r="AG415" s="405"/>
      <c r="AH415" s="405"/>
    </row>
    <row r="416" spans="1:34" ht="16.5">
      <c r="A416" s="405"/>
      <c r="B416" s="405"/>
      <c r="C416" s="405"/>
      <c r="D416" s="405"/>
      <c r="E416" s="405"/>
      <c r="F416" s="674"/>
      <c r="G416" s="674"/>
      <c r="H416" s="674"/>
      <c r="I416" s="674"/>
      <c r="J416" s="674"/>
      <c r="K416" s="405"/>
      <c r="L416" s="674"/>
      <c r="M416" s="674"/>
      <c r="N416" s="674"/>
      <c r="O416" s="674"/>
      <c r="P416" s="405"/>
      <c r="Q416" s="405"/>
      <c r="R416" s="405"/>
      <c r="S416" s="405"/>
      <c r="T416" s="405"/>
      <c r="U416" s="405"/>
      <c r="V416" s="405"/>
      <c r="W416" s="405"/>
      <c r="X416" s="405"/>
      <c r="Y416" s="405"/>
      <c r="Z416" s="405"/>
      <c r="AA416" s="405"/>
      <c r="AB416" s="405"/>
      <c r="AC416" s="405"/>
      <c r="AD416" s="405"/>
      <c r="AE416" s="405"/>
      <c r="AF416" s="405"/>
      <c r="AG416" s="405"/>
      <c r="AH416" s="405"/>
    </row>
    <row r="417" spans="1:34" ht="16.5">
      <c r="A417" s="405"/>
      <c r="B417" s="405"/>
      <c r="C417" s="405"/>
      <c r="D417" s="405"/>
      <c r="E417" s="405"/>
      <c r="F417" s="674"/>
      <c r="G417" s="674"/>
      <c r="H417" s="674"/>
      <c r="I417" s="674"/>
      <c r="J417" s="674"/>
      <c r="K417" s="405"/>
      <c r="L417" s="674"/>
      <c r="M417" s="674"/>
      <c r="N417" s="674"/>
      <c r="O417" s="674"/>
      <c r="P417" s="405"/>
      <c r="Q417" s="405"/>
      <c r="R417" s="405"/>
      <c r="S417" s="405"/>
      <c r="T417" s="405"/>
      <c r="U417" s="405"/>
      <c r="V417" s="405"/>
      <c r="W417" s="405"/>
      <c r="X417" s="405"/>
      <c r="Y417" s="405"/>
      <c r="Z417" s="405"/>
      <c r="AA417" s="405"/>
      <c r="AB417" s="405"/>
      <c r="AC417" s="405"/>
      <c r="AD417" s="405"/>
      <c r="AE417" s="405"/>
      <c r="AF417" s="405"/>
      <c r="AG417" s="405"/>
      <c r="AH417" s="405"/>
    </row>
    <row r="418" spans="1:34" ht="16.5">
      <c r="A418" s="405"/>
      <c r="B418" s="405"/>
      <c r="C418" s="405"/>
      <c r="D418" s="405"/>
      <c r="E418" s="405"/>
      <c r="F418" s="674"/>
      <c r="G418" s="674"/>
      <c r="H418" s="674"/>
      <c r="I418" s="674"/>
      <c r="J418" s="674"/>
      <c r="K418" s="405"/>
      <c r="L418" s="674"/>
      <c r="M418" s="674"/>
      <c r="N418" s="674"/>
      <c r="O418" s="674"/>
      <c r="P418" s="405"/>
      <c r="Q418" s="405"/>
      <c r="R418" s="405"/>
      <c r="S418" s="405"/>
      <c r="T418" s="405"/>
      <c r="U418" s="405"/>
      <c r="V418" s="405"/>
      <c r="W418" s="405"/>
      <c r="X418" s="405"/>
      <c r="Y418" s="405"/>
      <c r="Z418" s="405"/>
      <c r="AA418" s="405"/>
      <c r="AB418" s="405"/>
      <c r="AC418" s="405"/>
      <c r="AD418" s="405"/>
      <c r="AE418" s="405"/>
      <c r="AF418" s="405"/>
      <c r="AG418" s="405"/>
      <c r="AH418" s="405"/>
    </row>
    <row r="419" spans="1:34" ht="16.5">
      <c r="A419" s="405"/>
      <c r="B419" s="405"/>
      <c r="C419" s="405"/>
      <c r="D419" s="405"/>
      <c r="E419" s="405"/>
      <c r="F419" s="674"/>
      <c r="G419" s="674"/>
      <c r="H419" s="674"/>
      <c r="I419" s="674"/>
      <c r="J419" s="674"/>
      <c r="K419" s="405"/>
      <c r="L419" s="674"/>
      <c r="M419" s="674"/>
      <c r="N419" s="674"/>
      <c r="O419" s="674"/>
      <c r="P419" s="405"/>
      <c r="Q419" s="405"/>
      <c r="R419" s="405"/>
      <c r="S419" s="405"/>
      <c r="T419" s="405"/>
      <c r="U419" s="405"/>
      <c r="V419" s="405"/>
      <c r="W419" s="405"/>
      <c r="X419" s="405"/>
      <c r="Y419" s="405"/>
      <c r="Z419" s="405"/>
      <c r="AA419" s="405"/>
      <c r="AB419" s="405"/>
      <c r="AC419" s="405"/>
      <c r="AD419" s="405"/>
      <c r="AE419" s="405"/>
      <c r="AF419" s="405"/>
      <c r="AG419" s="405"/>
      <c r="AH419" s="405"/>
    </row>
    <row r="420" spans="1:34" ht="16.5">
      <c r="A420" s="405"/>
      <c r="B420" s="405"/>
      <c r="C420" s="405"/>
      <c r="D420" s="405"/>
      <c r="E420" s="405"/>
      <c r="F420" s="674"/>
      <c r="G420" s="674"/>
      <c r="H420" s="674"/>
      <c r="I420" s="674"/>
      <c r="J420" s="674"/>
      <c r="K420" s="405"/>
      <c r="L420" s="674"/>
      <c r="M420" s="674"/>
      <c r="N420" s="674"/>
      <c r="O420" s="674"/>
      <c r="P420" s="405"/>
      <c r="Q420" s="405"/>
      <c r="R420" s="405"/>
      <c r="S420" s="405"/>
      <c r="T420" s="405"/>
      <c r="U420" s="405"/>
      <c r="V420" s="405"/>
      <c r="W420" s="405"/>
      <c r="X420" s="405"/>
      <c r="Y420" s="405"/>
      <c r="Z420" s="405"/>
      <c r="AA420" s="405"/>
      <c r="AB420" s="405"/>
      <c r="AC420" s="405"/>
      <c r="AD420" s="405"/>
      <c r="AE420" s="405"/>
      <c r="AF420" s="405"/>
      <c r="AG420" s="405"/>
      <c r="AH420" s="405"/>
    </row>
    <row r="421" spans="1:34" ht="16.5">
      <c r="A421" s="405"/>
      <c r="B421" s="405"/>
      <c r="C421" s="405"/>
      <c r="D421" s="405"/>
      <c r="E421" s="405"/>
      <c r="F421" s="674"/>
      <c r="G421" s="674"/>
      <c r="H421" s="674"/>
      <c r="I421" s="674"/>
      <c r="J421" s="674"/>
      <c r="K421" s="405"/>
      <c r="L421" s="674"/>
      <c r="M421" s="674"/>
      <c r="N421" s="674"/>
      <c r="O421" s="674"/>
      <c r="P421" s="405"/>
      <c r="Q421" s="405"/>
      <c r="R421" s="405"/>
      <c r="S421" s="405"/>
      <c r="T421" s="405"/>
      <c r="U421" s="405"/>
      <c r="V421" s="405"/>
      <c r="W421" s="405"/>
      <c r="X421" s="405"/>
      <c r="Y421" s="405"/>
      <c r="Z421" s="405"/>
      <c r="AA421" s="405"/>
      <c r="AB421" s="405"/>
      <c r="AC421" s="405"/>
      <c r="AD421" s="405"/>
      <c r="AE421" s="405"/>
      <c r="AF421" s="405"/>
      <c r="AG421" s="405"/>
      <c r="AH421" s="405"/>
    </row>
    <row r="422" spans="1:34" ht="16.5">
      <c r="A422" s="405"/>
      <c r="B422" s="405"/>
      <c r="C422" s="405"/>
      <c r="D422" s="405"/>
      <c r="E422" s="405"/>
      <c r="F422" s="674"/>
      <c r="G422" s="674"/>
      <c r="H422" s="674"/>
      <c r="I422" s="674"/>
      <c r="J422" s="674"/>
      <c r="K422" s="405"/>
      <c r="L422" s="674"/>
      <c r="M422" s="674"/>
      <c r="N422" s="674"/>
      <c r="O422" s="674"/>
      <c r="P422" s="405"/>
      <c r="Q422" s="405"/>
      <c r="R422" s="405"/>
      <c r="S422" s="405"/>
      <c r="T422" s="405"/>
      <c r="U422" s="405"/>
      <c r="V422" s="405"/>
      <c r="W422" s="405"/>
      <c r="X422" s="405"/>
      <c r="Y422" s="405"/>
      <c r="Z422" s="405"/>
      <c r="AA422" s="405"/>
      <c r="AB422" s="405"/>
      <c r="AC422" s="405"/>
      <c r="AD422" s="405"/>
      <c r="AE422" s="405"/>
      <c r="AF422" s="405"/>
      <c r="AG422" s="405"/>
      <c r="AH422" s="405"/>
    </row>
    <row r="423" spans="1:34" ht="16.5">
      <c r="A423" s="405"/>
      <c r="B423" s="405"/>
      <c r="C423" s="405"/>
      <c r="D423" s="405"/>
      <c r="E423" s="405"/>
      <c r="F423" s="674"/>
      <c r="G423" s="674"/>
      <c r="H423" s="674"/>
      <c r="I423" s="674"/>
      <c r="J423" s="674"/>
      <c r="K423" s="405"/>
      <c r="L423" s="674"/>
      <c r="M423" s="674"/>
      <c r="N423" s="674"/>
      <c r="O423" s="674"/>
      <c r="P423" s="405"/>
      <c r="Q423" s="405"/>
      <c r="R423" s="405"/>
      <c r="S423" s="405"/>
      <c r="T423" s="405"/>
      <c r="U423" s="405"/>
      <c r="V423" s="405"/>
      <c r="W423" s="405"/>
      <c r="X423" s="405"/>
      <c r="Y423" s="405"/>
      <c r="Z423" s="405"/>
      <c r="AA423" s="405"/>
      <c r="AB423" s="405"/>
      <c r="AC423" s="405"/>
      <c r="AD423" s="405"/>
      <c r="AE423" s="405"/>
      <c r="AF423" s="405"/>
      <c r="AG423" s="405"/>
      <c r="AH423" s="405"/>
    </row>
    <row r="424" spans="1:34" ht="16.5">
      <c r="A424" s="405"/>
      <c r="B424" s="405"/>
      <c r="C424" s="405"/>
      <c r="D424" s="405"/>
      <c r="E424" s="405"/>
      <c r="F424" s="674"/>
      <c r="G424" s="674"/>
      <c r="H424" s="674"/>
      <c r="I424" s="674"/>
      <c r="J424" s="674"/>
      <c r="K424" s="405"/>
      <c r="L424" s="674"/>
      <c r="M424" s="674"/>
      <c r="N424" s="674"/>
      <c r="O424" s="674"/>
      <c r="P424" s="405"/>
      <c r="Q424" s="405"/>
      <c r="R424" s="405"/>
      <c r="S424" s="405"/>
      <c r="T424" s="405"/>
      <c r="U424" s="405"/>
      <c r="V424" s="405"/>
      <c r="W424" s="405"/>
      <c r="X424" s="405"/>
      <c r="Y424" s="405"/>
      <c r="Z424" s="405"/>
      <c r="AA424" s="405"/>
      <c r="AB424" s="405"/>
      <c r="AC424" s="405"/>
      <c r="AD424" s="405"/>
      <c r="AE424" s="405"/>
      <c r="AF424" s="405"/>
      <c r="AG424" s="405"/>
      <c r="AH424" s="405"/>
    </row>
    <row r="425" spans="1:34" ht="16.5">
      <c r="A425" s="405"/>
      <c r="B425" s="405"/>
      <c r="C425" s="405"/>
      <c r="D425" s="405"/>
      <c r="E425" s="405"/>
      <c r="F425" s="674"/>
      <c r="G425" s="674"/>
      <c r="H425" s="674"/>
      <c r="I425" s="674"/>
      <c r="J425" s="674"/>
      <c r="K425" s="405"/>
      <c r="L425" s="674"/>
      <c r="M425" s="674"/>
      <c r="N425" s="674"/>
      <c r="O425" s="674"/>
      <c r="P425" s="405"/>
      <c r="Q425" s="405"/>
      <c r="R425" s="405"/>
      <c r="S425" s="405"/>
      <c r="T425" s="405"/>
      <c r="U425" s="405"/>
      <c r="V425" s="405"/>
      <c r="W425" s="405"/>
      <c r="X425" s="405"/>
      <c r="Y425" s="405"/>
      <c r="Z425" s="405"/>
      <c r="AA425" s="405"/>
      <c r="AB425" s="405"/>
      <c r="AC425" s="405"/>
      <c r="AD425" s="405"/>
      <c r="AE425" s="405"/>
      <c r="AF425" s="405"/>
      <c r="AG425" s="405"/>
      <c r="AH425" s="405"/>
    </row>
    <row r="426" spans="1:34" ht="16.5">
      <c r="A426" s="405"/>
      <c r="B426" s="405"/>
      <c r="C426" s="405"/>
      <c r="D426" s="405"/>
      <c r="E426" s="405"/>
      <c r="F426" s="674"/>
      <c r="G426" s="674"/>
      <c r="H426" s="674"/>
      <c r="I426" s="674"/>
      <c r="J426" s="674"/>
      <c r="K426" s="405"/>
      <c r="L426" s="674"/>
      <c r="M426" s="674"/>
      <c r="N426" s="674"/>
      <c r="O426" s="674"/>
      <c r="P426" s="405"/>
      <c r="Q426" s="405"/>
      <c r="R426" s="405"/>
      <c r="S426" s="405"/>
      <c r="T426" s="405"/>
      <c r="U426" s="405"/>
      <c r="V426" s="405"/>
      <c r="W426" s="405"/>
      <c r="X426" s="405"/>
      <c r="Y426" s="405"/>
      <c r="Z426" s="405"/>
      <c r="AA426" s="405"/>
      <c r="AB426" s="405"/>
      <c r="AC426" s="405"/>
      <c r="AD426" s="405"/>
      <c r="AE426" s="405"/>
      <c r="AF426" s="405"/>
      <c r="AG426" s="405"/>
      <c r="AH426" s="405"/>
    </row>
    <row r="427" spans="1:34" ht="16.5">
      <c r="A427" s="405"/>
      <c r="B427" s="405"/>
      <c r="C427" s="405"/>
      <c r="D427" s="405"/>
      <c r="E427" s="405"/>
      <c r="F427" s="674"/>
      <c r="G427" s="674"/>
      <c r="H427" s="674"/>
      <c r="I427" s="674"/>
      <c r="J427" s="674"/>
      <c r="K427" s="405"/>
      <c r="L427" s="674"/>
      <c r="M427" s="674"/>
      <c r="N427" s="674"/>
      <c r="O427" s="674"/>
      <c r="P427" s="405"/>
      <c r="Q427" s="405"/>
      <c r="R427" s="405"/>
      <c r="S427" s="405"/>
      <c r="T427" s="405"/>
      <c r="U427" s="405"/>
      <c r="V427" s="405"/>
      <c r="W427" s="405"/>
      <c r="X427" s="405"/>
      <c r="Y427" s="405"/>
      <c r="Z427" s="405"/>
      <c r="AA427" s="405"/>
      <c r="AB427" s="405"/>
      <c r="AC427" s="405"/>
      <c r="AD427" s="405"/>
      <c r="AE427" s="405"/>
      <c r="AF427" s="405"/>
      <c r="AG427" s="405"/>
      <c r="AH427" s="405"/>
    </row>
    <row r="428" spans="1:34" ht="16.5">
      <c r="A428" s="405"/>
      <c r="B428" s="405"/>
      <c r="C428" s="405"/>
      <c r="D428" s="405"/>
      <c r="E428" s="405"/>
      <c r="F428" s="674"/>
      <c r="G428" s="674"/>
      <c r="H428" s="674"/>
      <c r="I428" s="674"/>
      <c r="J428" s="674"/>
      <c r="K428" s="405"/>
      <c r="L428" s="674"/>
      <c r="M428" s="674"/>
      <c r="N428" s="674"/>
      <c r="O428" s="674"/>
      <c r="P428" s="405"/>
      <c r="Q428" s="405"/>
      <c r="R428" s="405"/>
      <c r="S428" s="405"/>
      <c r="T428" s="405"/>
      <c r="U428" s="405"/>
      <c r="V428" s="405"/>
      <c r="W428" s="405"/>
      <c r="X428" s="405"/>
      <c r="Y428" s="405"/>
      <c r="Z428" s="405"/>
      <c r="AA428" s="405"/>
      <c r="AB428" s="405"/>
      <c r="AC428" s="405"/>
      <c r="AD428" s="405"/>
      <c r="AE428" s="405"/>
      <c r="AF428" s="405"/>
      <c r="AG428" s="405"/>
      <c r="AH428" s="405"/>
    </row>
    <row r="429" spans="1:34" ht="16.5">
      <c r="A429" s="405"/>
      <c r="B429" s="405"/>
      <c r="C429" s="405"/>
      <c r="D429" s="405"/>
      <c r="E429" s="405"/>
      <c r="F429" s="674"/>
      <c r="G429" s="674"/>
      <c r="H429" s="674"/>
      <c r="I429" s="674"/>
      <c r="J429" s="674"/>
      <c r="K429" s="405"/>
      <c r="L429" s="674"/>
      <c r="M429" s="674"/>
      <c r="N429" s="674"/>
      <c r="O429" s="674"/>
      <c r="P429" s="405"/>
      <c r="Q429" s="405"/>
      <c r="R429" s="405"/>
      <c r="S429" s="405"/>
      <c r="T429" s="405"/>
      <c r="U429" s="405"/>
      <c r="V429" s="405"/>
      <c r="W429" s="405"/>
      <c r="X429" s="405"/>
      <c r="Y429" s="405"/>
      <c r="Z429" s="405"/>
      <c r="AA429" s="405"/>
      <c r="AB429" s="405"/>
      <c r="AC429" s="405"/>
      <c r="AD429" s="405"/>
      <c r="AE429" s="405"/>
      <c r="AF429" s="405"/>
      <c r="AG429" s="405"/>
      <c r="AH429" s="405"/>
    </row>
    <row r="430" spans="1:34" ht="16.5">
      <c r="A430" s="405"/>
      <c r="B430" s="405"/>
      <c r="C430" s="405"/>
      <c r="D430" s="405"/>
      <c r="E430" s="405"/>
      <c r="F430" s="674"/>
      <c r="G430" s="674"/>
      <c r="H430" s="674"/>
      <c r="I430" s="674"/>
      <c r="J430" s="674"/>
      <c r="K430" s="405"/>
      <c r="L430" s="674"/>
      <c r="M430" s="674"/>
      <c r="N430" s="674"/>
      <c r="O430" s="674"/>
      <c r="P430" s="405"/>
      <c r="Q430" s="405"/>
      <c r="R430" s="405"/>
      <c r="S430" s="405"/>
      <c r="T430" s="405"/>
      <c r="U430" s="405"/>
      <c r="V430" s="405"/>
      <c r="W430" s="405"/>
      <c r="X430" s="405"/>
      <c r="Y430" s="405"/>
      <c r="Z430" s="405"/>
      <c r="AA430" s="405"/>
      <c r="AB430" s="405"/>
      <c r="AC430" s="405"/>
      <c r="AD430" s="405"/>
      <c r="AE430" s="405"/>
      <c r="AF430" s="405"/>
      <c r="AG430" s="405"/>
      <c r="AH430" s="405"/>
    </row>
    <row r="431" spans="1:34" ht="16.5">
      <c r="A431" s="405"/>
      <c r="B431" s="405"/>
      <c r="C431" s="405"/>
      <c r="D431" s="405"/>
      <c r="E431" s="405"/>
      <c r="F431" s="674"/>
      <c r="G431" s="674"/>
      <c r="H431" s="674"/>
      <c r="I431" s="674"/>
      <c r="J431" s="674"/>
      <c r="K431" s="405"/>
      <c r="L431" s="674"/>
      <c r="M431" s="674"/>
      <c r="N431" s="674"/>
      <c r="O431" s="674"/>
      <c r="P431" s="405"/>
      <c r="Q431" s="405"/>
      <c r="R431" s="405"/>
      <c r="S431" s="405"/>
      <c r="T431" s="405"/>
      <c r="U431" s="405"/>
      <c r="V431" s="405"/>
      <c r="W431" s="405"/>
      <c r="X431" s="405"/>
      <c r="Y431" s="405"/>
      <c r="Z431" s="405"/>
      <c r="AA431" s="405"/>
      <c r="AB431" s="405"/>
      <c r="AC431" s="405"/>
      <c r="AD431" s="405"/>
      <c r="AE431" s="405"/>
      <c r="AF431" s="405"/>
      <c r="AG431" s="405"/>
      <c r="AH431" s="405"/>
    </row>
    <row r="432" spans="1:34" ht="16.5">
      <c r="A432" s="405"/>
      <c r="B432" s="405"/>
      <c r="C432" s="405"/>
      <c r="D432" s="405"/>
      <c r="E432" s="405"/>
      <c r="F432" s="674"/>
      <c r="G432" s="674"/>
      <c r="H432" s="674"/>
      <c r="I432" s="674"/>
      <c r="J432" s="674"/>
      <c r="K432" s="405"/>
      <c r="L432" s="674"/>
      <c r="M432" s="674"/>
      <c r="N432" s="674"/>
      <c r="O432" s="674"/>
      <c r="P432" s="405"/>
      <c r="Q432" s="405"/>
      <c r="R432" s="405"/>
      <c r="S432" s="405"/>
      <c r="T432" s="405"/>
      <c r="U432" s="405"/>
      <c r="V432" s="405"/>
      <c r="W432" s="405"/>
      <c r="X432" s="405"/>
      <c r="Y432" s="405"/>
      <c r="Z432" s="405"/>
      <c r="AA432" s="405"/>
      <c r="AB432" s="405"/>
      <c r="AC432" s="405"/>
      <c r="AD432" s="405"/>
      <c r="AE432" s="405"/>
      <c r="AF432" s="405"/>
      <c r="AG432" s="405"/>
      <c r="AH432" s="405"/>
    </row>
    <row r="433" spans="1:34" ht="16.5">
      <c r="A433" s="405"/>
      <c r="B433" s="405"/>
      <c r="C433" s="405"/>
      <c r="D433" s="405"/>
      <c r="E433" s="405"/>
      <c r="F433" s="674"/>
      <c r="G433" s="674"/>
      <c r="H433" s="674"/>
      <c r="I433" s="674"/>
      <c r="J433" s="674"/>
      <c r="K433" s="405"/>
      <c r="L433" s="674"/>
      <c r="M433" s="674"/>
      <c r="N433" s="674"/>
      <c r="O433" s="674"/>
      <c r="P433" s="405"/>
      <c r="Q433" s="405"/>
      <c r="R433" s="405"/>
      <c r="S433" s="405"/>
      <c r="T433" s="405"/>
      <c r="U433" s="405"/>
      <c r="V433" s="405"/>
      <c r="W433" s="405"/>
      <c r="X433" s="405"/>
      <c r="Y433" s="405"/>
      <c r="Z433" s="405"/>
      <c r="AA433" s="405"/>
      <c r="AB433" s="405"/>
      <c r="AC433" s="405"/>
      <c r="AD433" s="405"/>
      <c r="AE433" s="405"/>
      <c r="AF433" s="405"/>
      <c r="AG433" s="405"/>
      <c r="AH433" s="405"/>
    </row>
    <row r="434" spans="1:34" ht="16.5">
      <c r="A434" s="405"/>
      <c r="B434" s="405"/>
      <c r="C434" s="405"/>
      <c r="D434" s="405"/>
      <c r="E434" s="405"/>
      <c r="F434" s="674"/>
      <c r="G434" s="674"/>
      <c r="H434" s="674"/>
      <c r="I434" s="674"/>
      <c r="J434" s="674"/>
      <c r="K434" s="405"/>
      <c r="L434" s="674"/>
      <c r="M434" s="674"/>
      <c r="N434" s="674"/>
      <c r="O434" s="674"/>
      <c r="P434" s="405"/>
      <c r="Q434" s="405"/>
      <c r="R434" s="405"/>
      <c r="S434" s="405"/>
      <c r="T434" s="405"/>
      <c r="U434" s="405"/>
      <c r="V434" s="405"/>
      <c r="W434" s="405"/>
      <c r="X434" s="405"/>
      <c r="Y434" s="405"/>
      <c r="Z434" s="405"/>
      <c r="AA434" s="405"/>
      <c r="AB434" s="405"/>
      <c r="AC434" s="405"/>
      <c r="AD434" s="405"/>
      <c r="AE434" s="405"/>
      <c r="AF434" s="405"/>
      <c r="AG434" s="405"/>
      <c r="AH434" s="405"/>
    </row>
    <row r="435" spans="1:34" ht="16.5">
      <c r="A435" s="405"/>
      <c r="B435" s="405"/>
      <c r="C435" s="405"/>
      <c r="D435" s="405"/>
      <c r="E435" s="405"/>
      <c r="F435" s="674"/>
      <c r="G435" s="674"/>
      <c r="H435" s="674"/>
      <c r="I435" s="674"/>
      <c r="J435" s="674"/>
      <c r="K435" s="405"/>
      <c r="L435" s="674"/>
      <c r="M435" s="674"/>
      <c r="N435" s="674"/>
      <c r="O435" s="674"/>
      <c r="P435" s="405"/>
      <c r="Q435" s="405"/>
      <c r="R435" s="405"/>
      <c r="S435" s="405"/>
      <c r="T435" s="405"/>
      <c r="U435" s="405"/>
      <c r="V435" s="405"/>
      <c r="W435" s="405"/>
      <c r="X435" s="405"/>
      <c r="Y435" s="405"/>
      <c r="Z435" s="405"/>
      <c r="AA435" s="405"/>
      <c r="AB435" s="405"/>
      <c r="AC435" s="405"/>
      <c r="AD435" s="405"/>
      <c r="AE435" s="405"/>
      <c r="AF435" s="405"/>
      <c r="AG435" s="405"/>
      <c r="AH435" s="405"/>
    </row>
    <row r="436" spans="1:34" ht="16.5">
      <c r="A436" s="405"/>
      <c r="B436" s="405"/>
      <c r="C436" s="405"/>
      <c r="D436" s="405"/>
      <c r="E436" s="405"/>
      <c r="F436" s="674"/>
      <c r="G436" s="674"/>
      <c r="H436" s="674"/>
      <c r="I436" s="674"/>
      <c r="J436" s="674"/>
      <c r="K436" s="405"/>
      <c r="L436" s="674"/>
      <c r="M436" s="674"/>
      <c r="N436" s="674"/>
      <c r="O436" s="674"/>
      <c r="P436" s="405"/>
      <c r="Q436" s="405"/>
      <c r="R436" s="405"/>
      <c r="S436" s="405"/>
      <c r="T436" s="405"/>
      <c r="U436" s="405"/>
      <c r="V436" s="405"/>
      <c r="W436" s="405"/>
      <c r="X436" s="405"/>
      <c r="Y436" s="405"/>
      <c r="Z436" s="405"/>
      <c r="AA436" s="405"/>
      <c r="AB436" s="405"/>
      <c r="AC436" s="405"/>
      <c r="AD436" s="405"/>
      <c r="AE436" s="405"/>
      <c r="AF436" s="405"/>
      <c r="AG436" s="405"/>
      <c r="AH436" s="405"/>
    </row>
    <row r="437" spans="1:34" ht="16.5">
      <c r="A437" s="405"/>
      <c r="B437" s="405"/>
      <c r="C437" s="405"/>
      <c r="D437" s="405"/>
      <c r="E437" s="405"/>
      <c r="F437" s="674"/>
      <c r="G437" s="674"/>
      <c r="H437" s="674"/>
      <c r="I437" s="674"/>
      <c r="J437" s="674"/>
      <c r="K437" s="405"/>
      <c r="L437" s="674"/>
      <c r="M437" s="674"/>
      <c r="N437" s="674"/>
      <c r="O437" s="674"/>
      <c r="P437" s="405"/>
      <c r="Q437" s="405"/>
      <c r="R437" s="405"/>
      <c r="S437" s="405"/>
      <c r="T437" s="405"/>
      <c r="U437" s="405"/>
      <c r="V437" s="405"/>
      <c r="W437" s="405"/>
      <c r="X437" s="405"/>
      <c r="Y437" s="405"/>
      <c r="Z437" s="405"/>
      <c r="AA437" s="405"/>
      <c r="AB437" s="405"/>
      <c r="AC437" s="405"/>
      <c r="AD437" s="405"/>
      <c r="AE437" s="405"/>
      <c r="AF437" s="405"/>
      <c r="AG437" s="405"/>
      <c r="AH437" s="405"/>
    </row>
    <row r="438" spans="1:34" ht="16.5">
      <c r="A438" s="405"/>
      <c r="B438" s="405"/>
      <c r="C438" s="405"/>
      <c r="D438" s="405"/>
      <c r="E438" s="405"/>
      <c r="F438" s="674"/>
      <c r="G438" s="674"/>
      <c r="H438" s="674"/>
      <c r="I438" s="674"/>
      <c r="J438" s="674"/>
      <c r="K438" s="405"/>
      <c r="L438" s="674"/>
      <c r="M438" s="674"/>
      <c r="N438" s="674"/>
      <c r="O438" s="674"/>
      <c r="P438" s="405"/>
      <c r="Q438" s="405"/>
      <c r="R438" s="405"/>
      <c r="S438" s="405"/>
      <c r="T438" s="405"/>
      <c r="U438" s="405"/>
      <c r="V438" s="405"/>
      <c r="W438" s="405"/>
      <c r="X438" s="405"/>
      <c r="Y438" s="405"/>
      <c r="Z438" s="405"/>
      <c r="AA438" s="405"/>
      <c r="AB438" s="405"/>
      <c r="AC438" s="405"/>
      <c r="AD438" s="405"/>
      <c r="AE438" s="405"/>
      <c r="AF438" s="405"/>
      <c r="AG438" s="405"/>
      <c r="AH438" s="405"/>
    </row>
    <row r="439" spans="1:34" ht="16.5">
      <c r="A439" s="405"/>
      <c r="B439" s="405"/>
      <c r="C439" s="405"/>
      <c r="D439" s="405"/>
      <c r="E439" s="405"/>
      <c r="F439" s="674"/>
      <c r="G439" s="674"/>
      <c r="H439" s="674"/>
      <c r="I439" s="674"/>
      <c r="J439" s="674"/>
      <c r="K439" s="405"/>
      <c r="L439" s="674"/>
      <c r="M439" s="674"/>
      <c r="N439" s="674"/>
      <c r="O439" s="674"/>
      <c r="P439" s="405"/>
      <c r="Q439" s="405"/>
      <c r="R439" s="405"/>
      <c r="S439" s="405"/>
      <c r="T439" s="405"/>
      <c r="U439" s="405"/>
      <c r="V439" s="405"/>
      <c r="W439" s="405"/>
      <c r="X439" s="405"/>
      <c r="Y439" s="405"/>
      <c r="Z439" s="405"/>
      <c r="AA439" s="405"/>
      <c r="AB439" s="405"/>
      <c r="AC439" s="405"/>
      <c r="AD439" s="405"/>
      <c r="AE439" s="405"/>
      <c r="AF439" s="405"/>
      <c r="AG439" s="405"/>
      <c r="AH439" s="405"/>
    </row>
    <row r="440" spans="1:34" ht="16.5">
      <c r="A440" s="405"/>
      <c r="B440" s="405"/>
      <c r="C440" s="405"/>
      <c r="D440" s="405"/>
      <c r="E440" s="405"/>
      <c r="F440" s="674"/>
      <c r="G440" s="674"/>
      <c r="H440" s="674"/>
      <c r="I440" s="674"/>
      <c r="J440" s="674"/>
      <c r="K440" s="405"/>
      <c r="L440" s="674"/>
      <c r="M440" s="674"/>
      <c r="N440" s="674"/>
      <c r="O440" s="674"/>
      <c r="P440" s="405"/>
      <c r="Q440" s="405"/>
      <c r="R440" s="405"/>
      <c r="S440" s="405"/>
      <c r="T440" s="405"/>
      <c r="U440" s="405"/>
      <c r="V440" s="405"/>
      <c r="W440" s="405"/>
      <c r="X440" s="405"/>
      <c r="Y440" s="405"/>
      <c r="Z440" s="405"/>
      <c r="AA440" s="405"/>
      <c r="AB440" s="405"/>
      <c r="AC440" s="405"/>
      <c r="AD440" s="405"/>
      <c r="AE440" s="405"/>
      <c r="AF440" s="405"/>
      <c r="AG440" s="405"/>
      <c r="AH440" s="405"/>
    </row>
    <row r="441" spans="1:34" ht="16.5">
      <c r="A441" s="405"/>
      <c r="B441" s="405"/>
      <c r="C441" s="405"/>
      <c r="D441" s="405"/>
      <c r="E441" s="405"/>
      <c r="F441" s="674"/>
      <c r="G441" s="674"/>
      <c r="H441" s="674"/>
      <c r="I441" s="674"/>
      <c r="J441" s="674"/>
      <c r="K441" s="405"/>
      <c r="L441" s="674"/>
      <c r="M441" s="674"/>
      <c r="N441" s="674"/>
      <c r="O441" s="674"/>
      <c r="P441" s="405"/>
      <c r="Q441" s="405"/>
      <c r="R441" s="405"/>
      <c r="S441" s="405"/>
      <c r="T441" s="405"/>
      <c r="U441" s="405"/>
      <c r="V441" s="405"/>
      <c r="W441" s="405"/>
      <c r="X441" s="405"/>
      <c r="Y441" s="405"/>
      <c r="Z441" s="405"/>
      <c r="AA441" s="405"/>
      <c r="AB441" s="405"/>
      <c r="AC441" s="405"/>
      <c r="AD441" s="405"/>
      <c r="AE441" s="405"/>
      <c r="AF441" s="405"/>
      <c r="AG441" s="405"/>
      <c r="AH441" s="405"/>
    </row>
    <row r="442" spans="1:34" ht="16.5">
      <c r="A442" s="405"/>
      <c r="B442" s="405"/>
      <c r="C442" s="405"/>
      <c r="D442" s="405"/>
      <c r="E442" s="405"/>
      <c r="F442" s="674"/>
      <c r="G442" s="674"/>
      <c r="H442" s="674"/>
      <c r="I442" s="674"/>
      <c r="J442" s="674"/>
      <c r="K442" s="405"/>
      <c r="L442" s="674"/>
      <c r="M442" s="674"/>
      <c r="N442" s="674"/>
      <c r="O442" s="674"/>
      <c r="P442" s="405"/>
      <c r="Q442" s="405"/>
      <c r="R442" s="405"/>
      <c r="S442" s="405"/>
      <c r="T442" s="405"/>
      <c r="U442" s="405"/>
      <c r="V442" s="405"/>
      <c r="W442" s="405"/>
      <c r="X442" s="405"/>
      <c r="Y442" s="405"/>
      <c r="Z442" s="405"/>
      <c r="AA442" s="405"/>
      <c r="AB442" s="405"/>
      <c r="AC442" s="405"/>
      <c r="AD442" s="405"/>
      <c r="AE442" s="405"/>
      <c r="AF442" s="405"/>
      <c r="AG442" s="405"/>
      <c r="AH442" s="405"/>
    </row>
    <row r="443" spans="1:34" ht="16.5">
      <c r="A443" s="405"/>
      <c r="B443" s="405"/>
      <c r="C443" s="405"/>
      <c r="D443" s="405"/>
      <c r="E443" s="405"/>
      <c r="F443" s="674"/>
      <c r="G443" s="674"/>
      <c r="H443" s="674"/>
      <c r="I443" s="674"/>
      <c r="J443" s="674"/>
      <c r="K443" s="405"/>
      <c r="L443" s="674"/>
      <c r="M443" s="674"/>
      <c r="N443" s="674"/>
      <c r="O443" s="674"/>
      <c r="P443" s="405"/>
      <c r="Q443" s="405"/>
      <c r="R443" s="405"/>
      <c r="S443" s="405"/>
      <c r="T443" s="405"/>
      <c r="U443" s="405"/>
      <c r="V443" s="405"/>
      <c r="W443" s="405"/>
      <c r="X443" s="405"/>
      <c r="Y443" s="405"/>
      <c r="Z443" s="405"/>
      <c r="AA443" s="405"/>
      <c r="AB443" s="405"/>
      <c r="AC443" s="405"/>
      <c r="AD443" s="405"/>
      <c r="AE443" s="405"/>
      <c r="AF443" s="405"/>
      <c r="AG443" s="405"/>
      <c r="AH443" s="405"/>
    </row>
    <row r="444" spans="1:34" ht="16.5">
      <c r="A444" s="405"/>
      <c r="B444" s="405"/>
      <c r="C444" s="405"/>
      <c r="D444" s="405"/>
      <c r="E444" s="405"/>
      <c r="F444" s="674"/>
      <c r="G444" s="674"/>
      <c r="H444" s="674"/>
      <c r="I444" s="674"/>
      <c r="J444" s="674"/>
      <c r="K444" s="405"/>
      <c r="L444" s="674"/>
      <c r="M444" s="674"/>
      <c r="N444" s="674"/>
      <c r="O444" s="674"/>
      <c r="P444" s="405"/>
      <c r="Q444" s="405"/>
      <c r="R444" s="405"/>
      <c r="S444" s="405"/>
      <c r="T444" s="405"/>
      <c r="U444" s="405"/>
      <c r="V444" s="405"/>
      <c r="W444" s="405"/>
      <c r="X444" s="405"/>
      <c r="Y444" s="405"/>
      <c r="Z444" s="405"/>
      <c r="AA444" s="405"/>
      <c r="AB444" s="405"/>
      <c r="AC444" s="405"/>
      <c r="AD444" s="405"/>
      <c r="AE444" s="405"/>
      <c r="AF444" s="405"/>
      <c r="AG444" s="405"/>
      <c r="AH444" s="405"/>
    </row>
    <row r="445" spans="1:34" ht="16.5">
      <c r="A445" s="405"/>
      <c r="B445" s="405"/>
      <c r="C445" s="405"/>
      <c r="D445" s="405"/>
      <c r="E445" s="405"/>
      <c r="F445" s="674"/>
      <c r="G445" s="674"/>
      <c r="H445" s="674"/>
      <c r="I445" s="674"/>
      <c r="J445" s="674"/>
      <c r="K445" s="405"/>
      <c r="L445" s="674"/>
      <c r="M445" s="674"/>
      <c r="N445" s="674"/>
      <c r="O445" s="674"/>
      <c r="P445" s="405"/>
      <c r="Q445" s="405"/>
      <c r="R445" s="405"/>
      <c r="S445" s="405"/>
      <c r="T445" s="405"/>
      <c r="U445" s="405"/>
      <c r="V445" s="405"/>
      <c r="W445" s="405"/>
      <c r="X445" s="405"/>
      <c r="Y445" s="405"/>
      <c r="Z445" s="405"/>
      <c r="AA445" s="405"/>
      <c r="AB445" s="405"/>
      <c r="AC445" s="405"/>
      <c r="AD445" s="405"/>
      <c r="AE445" s="405"/>
      <c r="AF445" s="405"/>
      <c r="AG445" s="405"/>
      <c r="AH445" s="405"/>
    </row>
    <row r="446" spans="1:34" ht="16.5">
      <c r="A446" s="405"/>
      <c r="B446" s="405"/>
      <c r="C446" s="405"/>
      <c r="D446" s="405"/>
      <c r="E446" s="405"/>
      <c r="F446" s="674"/>
      <c r="G446" s="674"/>
      <c r="H446" s="674"/>
      <c r="I446" s="674"/>
      <c r="J446" s="674"/>
      <c r="K446" s="405"/>
      <c r="L446" s="674"/>
      <c r="M446" s="674"/>
      <c r="N446" s="674"/>
      <c r="O446" s="674"/>
      <c r="P446" s="405"/>
      <c r="Q446" s="405"/>
      <c r="R446" s="405"/>
      <c r="S446" s="405"/>
      <c r="T446" s="405"/>
      <c r="U446" s="405"/>
      <c r="V446" s="405"/>
      <c r="W446" s="405"/>
      <c r="X446" s="405"/>
      <c r="Y446" s="405"/>
      <c r="Z446" s="405"/>
      <c r="AA446" s="405"/>
      <c r="AB446" s="405"/>
      <c r="AC446" s="405"/>
      <c r="AD446" s="405"/>
      <c r="AE446" s="405"/>
      <c r="AF446" s="405"/>
      <c r="AG446" s="405"/>
      <c r="AH446" s="405"/>
    </row>
    <row r="447" spans="1:34" ht="16.5">
      <c r="A447" s="405"/>
      <c r="B447" s="405"/>
      <c r="C447" s="405"/>
      <c r="D447" s="405"/>
      <c r="E447" s="405"/>
      <c r="F447" s="674"/>
      <c r="G447" s="674"/>
      <c r="H447" s="674"/>
      <c r="I447" s="674"/>
      <c r="J447" s="674"/>
      <c r="K447" s="405"/>
      <c r="L447" s="674"/>
      <c r="M447" s="674"/>
      <c r="N447" s="674"/>
      <c r="O447" s="674"/>
      <c r="P447" s="405"/>
      <c r="Q447" s="405"/>
      <c r="R447" s="405"/>
      <c r="S447" s="405"/>
      <c r="T447" s="405"/>
      <c r="U447" s="405"/>
      <c r="V447" s="405"/>
      <c r="W447" s="405"/>
      <c r="X447" s="405"/>
      <c r="Y447" s="405"/>
      <c r="Z447" s="405"/>
      <c r="AA447" s="405"/>
      <c r="AB447" s="405"/>
      <c r="AC447" s="405"/>
      <c r="AD447" s="405"/>
      <c r="AE447" s="405"/>
      <c r="AF447" s="405"/>
      <c r="AG447" s="405"/>
      <c r="AH447" s="405"/>
    </row>
    <row r="448" spans="1:34" ht="16.5">
      <c r="A448" s="405"/>
      <c r="B448" s="405"/>
      <c r="C448" s="405"/>
      <c r="D448" s="405"/>
      <c r="E448" s="405"/>
      <c r="F448" s="674"/>
      <c r="G448" s="674"/>
      <c r="H448" s="674"/>
      <c r="I448" s="674"/>
      <c r="J448" s="674"/>
      <c r="K448" s="405"/>
      <c r="L448" s="674"/>
      <c r="M448" s="674"/>
      <c r="N448" s="674"/>
      <c r="O448" s="674"/>
      <c r="P448" s="405"/>
      <c r="Q448" s="405"/>
      <c r="R448" s="405"/>
      <c r="S448" s="405"/>
      <c r="T448" s="405"/>
      <c r="U448" s="405"/>
      <c r="V448" s="405"/>
      <c r="W448" s="405"/>
      <c r="X448" s="405"/>
      <c r="Y448" s="405"/>
      <c r="Z448" s="405"/>
      <c r="AA448" s="405"/>
      <c r="AB448" s="405"/>
      <c r="AC448" s="405"/>
      <c r="AD448" s="405"/>
      <c r="AE448" s="405"/>
      <c r="AF448" s="405"/>
      <c r="AG448" s="405"/>
      <c r="AH448" s="405"/>
    </row>
    <row r="449" spans="1:34" ht="16.5">
      <c r="A449" s="405"/>
      <c r="B449" s="405"/>
      <c r="C449" s="405"/>
      <c r="D449" s="405"/>
      <c r="E449" s="405"/>
      <c r="F449" s="674"/>
      <c r="G449" s="674"/>
      <c r="H449" s="674"/>
      <c r="I449" s="674"/>
      <c r="J449" s="674"/>
      <c r="K449" s="405"/>
      <c r="L449" s="674"/>
      <c r="M449" s="674"/>
      <c r="N449" s="674"/>
      <c r="O449" s="674"/>
      <c r="P449" s="405"/>
      <c r="Q449" s="405"/>
      <c r="R449" s="405"/>
      <c r="S449" s="405"/>
      <c r="T449" s="405"/>
      <c r="U449" s="405"/>
      <c r="V449" s="405"/>
      <c r="W449" s="405"/>
      <c r="X449" s="405"/>
      <c r="Y449" s="405"/>
      <c r="Z449" s="405"/>
      <c r="AA449" s="405"/>
      <c r="AB449" s="405"/>
      <c r="AC449" s="405"/>
      <c r="AD449" s="405"/>
      <c r="AE449" s="405"/>
      <c r="AF449" s="405"/>
      <c r="AG449" s="405"/>
      <c r="AH449" s="405"/>
    </row>
    <row r="450" spans="1:34" ht="16.5">
      <c r="A450" s="405"/>
      <c r="B450" s="405"/>
      <c r="C450" s="405"/>
      <c r="D450" s="405"/>
      <c r="E450" s="405"/>
      <c r="F450" s="674"/>
      <c r="G450" s="674"/>
      <c r="H450" s="674"/>
      <c r="I450" s="674"/>
      <c r="J450" s="674"/>
      <c r="K450" s="405"/>
      <c r="L450" s="674"/>
      <c r="M450" s="674"/>
      <c r="N450" s="674"/>
      <c r="O450" s="674"/>
      <c r="P450" s="405"/>
      <c r="Q450" s="405"/>
      <c r="R450" s="405"/>
      <c r="S450" s="405"/>
      <c r="T450" s="405"/>
      <c r="U450" s="405"/>
      <c r="V450" s="405"/>
      <c r="W450" s="405"/>
      <c r="X450" s="405"/>
      <c r="Y450" s="405"/>
      <c r="Z450" s="405"/>
      <c r="AA450" s="405"/>
      <c r="AB450" s="405"/>
      <c r="AC450" s="405"/>
      <c r="AD450" s="405"/>
      <c r="AE450" s="405"/>
      <c r="AF450" s="405"/>
      <c r="AG450" s="405"/>
      <c r="AH450" s="405"/>
    </row>
    <row r="451" spans="1:34" ht="16.5">
      <c r="A451" s="405"/>
      <c r="B451" s="405"/>
      <c r="C451" s="405"/>
      <c r="D451" s="405"/>
      <c r="E451" s="405"/>
      <c r="F451" s="674"/>
      <c r="G451" s="674"/>
      <c r="H451" s="674"/>
      <c r="I451" s="674"/>
      <c r="J451" s="674"/>
      <c r="K451" s="405"/>
      <c r="L451" s="674"/>
      <c r="M451" s="674"/>
      <c r="N451" s="674"/>
      <c r="O451" s="674"/>
      <c r="P451" s="405"/>
      <c r="Q451" s="405"/>
      <c r="R451" s="405"/>
      <c r="S451" s="405"/>
      <c r="T451" s="405"/>
      <c r="U451" s="405"/>
      <c r="V451" s="405"/>
      <c r="W451" s="405"/>
      <c r="X451" s="405"/>
      <c r="Y451" s="405"/>
      <c r="Z451" s="405"/>
      <c r="AA451" s="405"/>
      <c r="AB451" s="405"/>
      <c r="AC451" s="405"/>
      <c r="AD451" s="405"/>
      <c r="AE451" s="405"/>
      <c r="AF451" s="405"/>
      <c r="AG451" s="405"/>
      <c r="AH451" s="405"/>
    </row>
    <row r="452" spans="1:34" ht="16.5">
      <c r="A452" s="405"/>
      <c r="B452" s="405"/>
      <c r="C452" s="405"/>
      <c r="D452" s="405"/>
      <c r="E452" s="405"/>
      <c r="F452" s="674"/>
      <c r="G452" s="674"/>
      <c r="H452" s="674"/>
      <c r="I452" s="674"/>
      <c r="J452" s="674"/>
      <c r="K452" s="405"/>
      <c r="L452" s="674"/>
      <c r="M452" s="674"/>
      <c r="N452" s="674"/>
      <c r="O452" s="674"/>
      <c r="P452" s="405"/>
      <c r="Q452" s="405"/>
      <c r="R452" s="405"/>
      <c r="S452" s="405"/>
      <c r="T452" s="405"/>
      <c r="U452" s="405"/>
      <c r="V452" s="405"/>
      <c r="W452" s="405"/>
      <c r="X452" s="405"/>
      <c r="Y452" s="405"/>
      <c r="Z452" s="405"/>
      <c r="AA452" s="405"/>
      <c r="AB452" s="405"/>
      <c r="AC452" s="405"/>
      <c r="AD452" s="405"/>
      <c r="AE452" s="405"/>
      <c r="AF452" s="405"/>
      <c r="AG452" s="405"/>
      <c r="AH452" s="405"/>
    </row>
    <row r="453" spans="1:34" ht="16.5">
      <c r="A453" s="405"/>
      <c r="B453" s="405"/>
      <c r="C453" s="405"/>
      <c r="D453" s="405"/>
      <c r="E453" s="405"/>
      <c r="F453" s="674"/>
      <c r="G453" s="674"/>
      <c r="H453" s="674"/>
      <c r="I453" s="674"/>
      <c r="J453" s="674"/>
      <c r="K453" s="405"/>
      <c r="L453" s="674"/>
      <c r="M453" s="674"/>
      <c r="N453" s="674"/>
      <c r="O453" s="674"/>
      <c r="P453" s="405"/>
      <c r="Q453" s="405"/>
      <c r="R453" s="405"/>
      <c r="S453" s="405"/>
      <c r="T453" s="405"/>
      <c r="U453" s="405"/>
      <c r="V453" s="405"/>
      <c r="W453" s="405"/>
      <c r="X453" s="405"/>
      <c r="Y453" s="405"/>
      <c r="Z453" s="405"/>
      <c r="AA453" s="405"/>
      <c r="AB453" s="405"/>
      <c r="AC453" s="405"/>
      <c r="AD453" s="405"/>
      <c r="AE453" s="405"/>
      <c r="AF453" s="405"/>
      <c r="AG453" s="405"/>
      <c r="AH453" s="405"/>
    </row>
    <row r="454" spans="1:34" ht="16.5">
      <c r="A454" s="405"/>
      <c r="B454" s="405"/>
      <c r="C454" s="405"/>
      <c r="D454" s="405"/>
      <c r="E454" s="405"/>
      <c r="F454" s="674"/>
      <c r="G454" s="674"/>
      <c r="H454" s="674"/>
      <c r="I454" s="674"/>
      <c r="J454" s="674"/>
      <c r="K454" s="405"/>
      <c r="L454" s="674"/>
      <c r="M454" s="674"/>
      <c r="N454" s="674"/>
      <c r="O454" s="674"/>
      <c r="P454" s="405"/>
      <c r="Q454" s="405"/>
      <c r="R454" s="405"/>
      <c r="S454" s="405"/>
      <c r="T454" s="405"/>
      <c r="U454" s="405"/>
      <c r="V454" s="405"/>
      <c r="W454" s="405"/>
      <c r="X454" s="405"/>
      <c r="Y454" s="405"/>
      <c r="Z454" s="405"/>
      <c r="AA454" s="405"/>
      <c r="AB454" s="405"/>
      <c r="AC454" s="405"/>
      <c r="AD454" s="405"/>
      <c r="AE454" s="405"/>
      <c r="AF454" s="405"/>
      <c r="AG454" s="405"/>
      <c r="AH454" s="405"/>
    </row>
    <row r="455" spans="1:34" ht="16.5">
      <c r="A455" s="405"/>
      <c r="B455" s="405"/>
      <c r="C455" s="405"/>
      <c r="D455" s="405"/>
      <c r="E455" s="405"/>
      <c r="F455" s="674"/>
      <c r="G455" s="674"/>
      <c r="H455" s="674"/>
      <c r="I455" s="674"/>
      <c r="J455" s="674"/>
      <c r="K455" s="405"/>
      <c r="L455" s="674"/>
      <c r="M455" s="674"/>
      <c r="N455" s="674"/>
      <c r="O455" s="674"/>
      <c r="P455" s="405"/>
      <c r="Q455" s="405"/>
      <c r="R455" s="405"/>
      <c r="S455" s="405"/>
      <c r="T455" s="405"/>
      <c r="U455" s="405"/>
      <c r="V455" s="405"/>
      <c r="W455" s="405"/>
      <c r="X455" s="405"/>
      <c r="Y455" s="405"/>
      <c r="Z455" s="405"/>
      <c r="AA455" s="405"/>
      <c r="AB455" s="405"/>
      <c r="AC455" s="405"/>
      <c r="AD455" s="405"/>
      <c r="AE455" s="405"/>
      <c r="AF455" s="405"/>
      <c r="AG455" s="405"/>
      <c r="AH455" s="405"/>
    </row>
    <row r="456" spans="1:34" ht="16.5">
      <c r="A456" s="405"/>
      <c r="B456" s="405"/>
      <c r="C456" s="405"/>
      <c r="D456" s="405"/>
      <c r="E456" s="405"/>
      <c r="F456" s="674"/>
      <c r="G456" s="674"/>
      <c r="H456" s="674"/>
      <c r="I456" s="674"/>
      <c r="J456" s="674"/>
      <c r="K456" s="405"/>
      <c r="L456" s="674"/>
      <c r="M456" s="674"/>
      <c r="N456" s="674"/>
      <c r="O456" s="674"/>
      <c r="P456" s="405"/>
      <c r="Q456" s="405"/>
      <c r="R456" s="405"/>
      <c r="S456" s="405"/>
      <c r="T456" s="405"/>
      <c r="U456" s="405"/>
      <c r="V456" s="405"/>
      <c r="W456" s="405"/>
      <c r="X456" s="405"/>
      <c r="Y456" s="405"/>
      <c r="Z456" s="405"/>
      <c r="AA456" s="405"/>
      <c r="AB456" s="405"/>
      <c r="AC456" s="405"/>
      <c r="AD456" s="405"/>
      <c r="AE456" s="405"/>
      <c r="AF456" s="405"/>
      <c r="AG456" s="405"/>
      <c r="AH456" s="405"/>
    </row>
    <row r="457" spans="1:34" ht="16.5">
      <c r="A457" s="405"/>
      <c r="B457" s="405"/>
      <c r="C457" s="405"/>
      <c r="D457" s="405"/>
      <c r="E457" s="405"/>
      <c r="F457" s="674"/>
      <c r="G457" s="674"/>
      <c r="H457" s="674"/>
      <c r="I457" s="674"/>
      <c r="J457" s="674"/>
      <c r="K457" s="405"/>
      <c r="L457" s="674"/>
      <c r="M457" s="674"/>
      <c r="N457" s="674"/>
      <c r="O457" s="674"/>
      <c r="P457" s="405"/>
      <c r="Q457" s="405"/>
      <c r="R457" s="405"/>
      <c r="S457" s="405"/>
      <c r="T457" s="405"/>
      <c r="U457" s="405"/>
      <c r="V457" s="405"/>
      <c r="W457" s="405"/>
      <c r="X457" s="405"/>
      <c r="Y457" s="405"/>
      <c r="Z457" s="405"/>
      <c r="AA457" s="405"/>
      <c r="AB457" s="405"/>
      <c r="AC457" s="405"/>
      <c r="AD457" s="405"/>
      <c r="AE457" s="405"/>
      <c r="AF457" s="405"/>
      <c r="AG457" s="405"/>
      <c r="AH457" s="405"/>
    </row>
    <row r="458" spans="1:34" ht="16.5">
      <c r="A458" s="405"/>
      <c r="B458" s="405"/>
      <c r="C458" s="405"/>
      <c r="D458" s="405"/>
      <c r="E458" s="405"/>
      <c r="F458" s="674"/>
      <c r="G458" s="674"/>
      <c r="H458" s="674"/>
      <c r="I458" s="674"/>
      <c r="J458" s="674"/>
      <c r="K458" s="405"/>
      <c r="L458" s="674"/>
      <c r="M458" s="674"/>
      <c r="N458" s="674"/>
      <c r="O458" s="674"/>
      <c r="P458" s="405"/>
      <c r="Q458" s="405"/>
      <c r="R458" s="405"/>
      <c r="S458" s="405"/>
      <c r="T458" s="405"/>
      <c r="U458" s="405"/>
      <c r="V458" s="405"/>
      <c r="W458" s="405"/>
      <c r="X458" s="405"/>
      <c r="Y458" s="405"/>
      <c r="Z458" s="405"/>
      <c r="AA458" s="405"/>
      <c r="AB458" s="405"/>
      <c r="AC458" s="405"/>
      <c r="AD458" s="405"/>
      <c r="AE458" s="405"/>
      <c r="AF458" s="405"/>
      <c r="AG458" s="405"/>
      <c r="AH458" s="405"/>
    </row>
    <row r="459" spans="1:34" ht="16.5">
      <c r="A459" s="405"/>
      <c r="B459" s="405"/>
      <c r="C459" s="405"/>
      <c r="D459" s="405"/>
      <c r="E459" s="405"/>
      <c r="F459" s="674"/>
      <c r="G459" s="674"/>
      <c r="H459" s="674"/>
      <c r="I459" s="674"/>
      <c r="J459" s="674"/>
      <c r="K459" s="405"/>
      <c r="L459" s="674"/>
      <c r="M459" s="674"/>
      <c r="N459" s="674"/>
      <c r="O459" s="674"/>
      <c r="P459" s="405"/>
      <c r="Q459" s="405"/>
      <c r="R459" s="405"/>
      <c r="S459" s="405"/>
      <c r="T459" s="405"/>
      <c r="U459" s="405"/>
      <c r="V459" s="405"/>
      <c r="W459" s="405"/>
      <c r="X459" s="405"/>
      <c r="Y459" s="405"/>
      <c r="Z459" s="405"/>
      <c r="AA459" s="405"/>
      <c r="AB459" s="405"/>
      <c r="AC459" s="405"/>
      <c r="AD459" s="405"/>
      <c r="AE459" s="405"/>
      <c r="AF459" s="405"/>
      <c r="AG459" s="405"/>
      <c r="AH459" s="405"/>
    </row>
    <row r="460" spans="1:34" ht="16.5">
      <c r="A460" s="405"/>
      <c r="B460" s="405"/>
      <c r="C460" s="405"/>
      <c r="D460" s="405"/>
      <c r="E460" s="405"/>
      <c r="F460" s="674"/>
      <c r="G460" s="674"/>
      <c r="H460" s="674"/>
      <c r="I460" s="674"/>
      <c r="J460" s="674"/>
      <c r="K460" s="405"/>
      <c r="L460" s="674"/>
      <c r="M460" s="674"/>
      <c r="N460" s="674"/>
      <c r="O460" s="674"/>
      <c r="P460" s="405"/>
      <c r="Q460" s="405"/>
      <c r="R460" s="405"/>
      <c r="S460" s="405"/>
      <c r="T460" s="405"/>
      <c r="U460" s="405"/>
      <c r="V460" s="405"/>
      <c r="W460" s="405"/>
      <c r="X460" s="405"/>
      <c r="Y460" s="405"/>
      <c r="Z460" s="405"/>
      <c r="AA460" s="405"/>
      <c r="AB460" s="405"/>
      <c r="AC460" s="405"/>
      <c r="AD460" s="405"/>
      <c r="AE460" s="405"/>
      <c r="AF460" s="405"/>
      <c r="AG460" s="405"/>
      <c r="AH460" s="405"/>
    </row>
    <row r="461" spans="1:34" ht="16.5">
      <c r="A461" s="405"/>
      <c r="B461" s="405"/>
      <c r="C461" s="405"/>
      <c r="D461" s="405"/>
      <c r="E461" s="405"/>
      <c r="F461" s="674"/>
      <c r="G461" s="674"/>
      <c r="H461" s="674"/>
      <c r="I461" s="674"/>
      <c r="J461" s="674"/>
      <c r="K461" s="405"/>
      <c r="L461" s="674"/>
      <c r="M461" s="674"/>
      <c r="N461" s="674"/>
      <c r="O461" s="674"/>
      <c r="P461" s="405"/>
      <c r="Q461" s="405"/>
      <c r="R461" s="405"/>
      <c r="S461" s="405"/>
      <c r="T461" s="405"/>
      <c r="U461" s="405"/>
      <c r="V461" s="405"/>
      <c r="W461" s="405"/>
      <c r="X461" s="405"/>
      <c r="Y461" s="405"/>
      <c r="Z461" s="405"/>
      <c r="AA461" s="405"/>
      <c r="AB461" s="405"/>
      <c r="AC461" s="405"/>
      <c r="AD461" s="405"/>
      <c r="AE461" s="405"/>
      <c r="AF461" s="405"/>
      <c r="AG461" s="405"/>
      <c r="AH461" s="405"/>
    </row>
    <row r="462" spans="1:34" ht="16.5">
      <c r="A462" s="405"/>
      <c r="B462" s="405"/>
      <c r="C462" s="405"/>
      <c r="D462" s="405"/>
      <c r="E462" s="405"/>
      <c r="F462" s="674"/>
      <c r="G462" s="674"/>
      <c r="H462" s="674"/>
      <c r="I462" s="674"/>
      <c r="J462" s="674"/>
      <c r="K462" s="405"/>
      <c r="L462" s="674"/>
      <c r="M462" s="674"/>
      <c r="N462" s="674"/>
      <c r="O462" s="674"/>
      <c r="P462" s="405"/>
      <c r="Q462" s="405"/>
      <c r="R462" s="405"/>
      <c r="S462" s="405"/>
      <c r="T462" s="405"/>
      <c r="U462" s="405"/>
      <c r="V462" s="405"/>
      <c r="W462" s="405"/>
      <c r="X462" s="405"/>
      <c r="Y462" s="405"/>
      <c r="Z462" s="405"/>
      <c r="AA462" s="405"/>
      <c r="AB462" s="405"/>
      <c r="AC462" s="405"/>
      <c r="AD462" s="405"/>
      <c r="AE462" s="405"/>
      <c r="AF462" s="405"/>
      <c r="AG462" s="405"/>
      <c r="AH462" s="405"/>
    </row>
    <row r="463" spans="1:34" ht="16.5">
      <c r="A463" s="405"/>
      <c r="B463" s="405"/>
      <c r="C463" s="405"/>
      <c r="D463" s="405"/>
      <c r="E463" s="405"/>
      <c r="F463" s="674"/>
      <c r="G463" s="674"/>
      <c r="H463" s="674"/>
      <c r="I463" s="674"/>
      <c r="J463" s="674"/>
      <c r="K463" s="405"/>
      <c r="L463" s="674"/>
      <c r="M463" s="674"/>
      <c r="N463" s="674"/>
      <c r="O463" s="674"/>
      <c r="P463" s="405"/>
      <c r="Q463" s="405"/>
      <c r="R463" s="405"/>
      <c r="S463" s="405"/>
      <c r="T463" s="405"/>
      <c r="U463" s="405"/>
      <c r="V463" s="405"/>
      <c r="W463" s="405"/>
      <c r="X463" s="405"/>
      <c r="Y463" s="405"/>
      <c r="Z463" s="405"/>
      <c r="AA463" s="405"/>
      <c r="AB463" s="405"/>
      <c r="AC463" s="405"/>
      <c r="AD463" s="405"/>
      <c r="AE463" s="405"/>
      <c r="AF463" s="405"/>
      <c r="AG463" s="405"/>
      <c r="AH463" s="405"/>
    </row>
    <row r="464" spans="1:34" ht="16.5">
      <c r="A464" s="405"/>
      <c r="B464" s="405"/>
      <c r="C464" s="405"/>
      <c r="D464" s="405"/>
      <c r="E464" s="405"/>
      <c r="F464" s="674"/>
      <c r="G464" s="674"/>
      <c r="H464" s="674"/>
      <c r="I464" s="674"/>
      <c r="J464" s="674"/>
      <c r="K464" s="405"/>
      <c r="L464" s="674"/>
      <c r="M464" s="674"/>
      <c r="N464" s="674"/>
      <c r="O464" s="674"/>
      <c r="P464" s="405"/>
      <c r="Q464" s="405"/>
      <c r="R464" s="405"/>
      <c r="S464" s="405"/>
      <c r="T464" s="405"/>
      <c r="U464" s="405"/>
      <c r="V464" s="405"/>
      <c r="W464" s="405"/>
      <c r="X464" s="405"/>
      <c r="Y464" s="405"/>
      <c r="Z464" s="405"/>
      <c r="AA464" s="405"/>
      <c r="AB464" s="405"/>
      <c r="AC464" s="405"/>
      <c r="AD464" s="405"/>
      <c r="AE464" s="405"/>
      <c r="AF464" s="405"/>
      <c r="AG464" s="405"/>
      <c r="AH464" s="405"/>
    </row>
    <row r="465" spans="1:34" ht="16.5">
      <c r="A465" s="405"/>
      <c r="B465" s="405"/>
      <c r="C465" s="405"/>
      <c r="D465" s="405"/>
      <c r="E465" s="405"/>
      <c r="F465" s="674"/>
      <c r="G465" s="674"/>
      <c r="H465" s="674"/>
      <c r="I465" s="674"/>
      <c r="J465" s="674"/>
      <c r="K465" s="405"/>
      <c r="L465" s="674"/>
      <c r="M465" s="674"/>
      <c r="N465" s="674"/>
      <c r="O465" s="674"/>
      <c r="P465" s="405"/>
      <c r="Q465" s="405"/>
      <c r="R465" s="405"/>
      <c r="S465" s="405"/>
      <c r="T465" s="405"/>
      <c r="U465" s="405"/>
      <c r="V465" s="405"/>
      <c r="W465" s="405"/>
      <c r="X465" s="405"/>
      <c r="Y465" s="405"/>
      <c r="Z465" s="405"/>
      <c r="AA465" s="405"/>
      <c r="AB465" s="405"/>
      <c r="AC465" s="405"/>
      <c r="AD465" s="405"/>
      <c r="AE465" s="405"/>
      <c r="AF465" s="405"/>
      <c r="AG465" s="405"/>
      <c r="AH465" s="405"/>
    </row>
    <row r="466" spans="1:34" ht="16.5">
      <c r="A466" s="405"/>
      <c r="B466" s="405"/>
      <c r="C466" s="405"/>
      <c r="D466" s="405"/>
      <c r="E466" s="405"/>
      <c r="F466" s="674"/>
      <c r="G466" s="674"/>
      <c r="H466" s="674"/>
      <c r="I466" s="674"/>
      <c r="J466" s="674"/>
      <c r="K466" s="405"/>
      <c r="L466" s="674"/>
      <c r="M466" s="674"/>
      <c r="N466" s="674"/>
      <c r="O466" s="674"/>
      <c r="P466" s="405"/>
      <c r="Q466" s="405"/>
      <c r="R466" s="405"/>
      <c r="S466" s="405"/>
      <c r="T466" s="405"/>
      <c r="U466" s="405"/>
      <c r="V466" s="405"/>
      <c r="W466" s="405"/>
      <c r="X466" s="405"/>
      <c r="Y466" s="405"/>
      <c r="Z466" s="405"/>
      <c r="AA466" s="405"/>
      <c r="AB466" s="405"/>
      <c r="AC466" s="405"/>
      <c r="AD466" s="405"/>
      <c r="AE466" s="405"/>
      <c r="AF466" s="405"/>
      <c r="AG466" s="405"/>
      <c r="AH466" s="405"/>
    </row>
    <row r="467" spans="1:34" ht="16.5">
      <c r="A467" s="405"/>
      <c r="B467" s="405"/>
      <c r="C467" s="405"/>
      <c r="D467" s="405"/>
      <c r="E467" s="405"/>
      <c r="F467" s="674"/>
      <c r="G467" s="674"/>
      <c r="H467" s="674"/>
      <c r="I467" s="674"/>
      <c r="J467" s="674"/>
      <c r="K467" s="405"/>
      <c r="L467" s="674"/>
      <c r="M467" s="674"/>
      <c r="N467" s="674"/>
      <c r="O467" s="674"/>
      <c r="P467" s="405"/>
      <c r="Q467" s="405"/>
      <c r="R467" s="405"/>
      <c r="S467" s="405"/>
      <c r="T467" s="405"/>
      <c r="U467" s="405"/>
      <c r="V467" s="405"/>
      <c r="W467" s="405"/>
      <c r="X467" s="405"/>
      <c r="Y467" s="405"/>
      <c r="Z467" s="405"/>
      <c r="AA467" s="405"/>
      <c r="AB467" s="405"/>
      <c r="AC467" s="405"/>
      <c r="AD467" s="405"/>
      <c r="AE467" s="405"/>
      <c r="AF467" s="405"/>
      <c r="AG467" s="405"/>
      <c r="AH467" s="405"/>
    </row>
    <row r="468" spans="1:34" ht="16.5">
      <c r="A468" s="405"/>
      <c r="B468" s="405"/>
      <c r="C468" s="405"/>
      <c r="D468" s="405"/>
      <c r="E468" s="405"/>
      <c r="F468" s="674"/>
      <c r="G468" s="674"/>
      <c r="H468" s="674"/>
      <c r="I468" s="674"/>
      <c r="J468" s="674"/>
      <c r="K468" s="405"/>
      <c r="L468" s="674"/>
      <c r="M468" s="674"/>
      <c r="N468" s="674"/>
      <c r="O468" s="674"/>
      <c r="P468" s="405"/>
      <c r="Q468" s="405"/>
      <c r="R468" s="405"/>
      <c r="S468" s="405"/>
      <c r="T468" s="405"/>
      <c r="U468" s="405"/>
      <c r="V468" s="405"/>
      <c r="W468" s="405"/>
      <c r="X468" s="405"/>
      <c r="Y468" s="405"/>
      <c r="Z468" s="405"/>
      <c r="AA468" s="405"/>
      <c r="AB468" s="405"/>
      <c r="AC468" s="405"/>
      <c r="AD468" s="405"/>
      <c r="AE468" s="405"/>
      <c r="AF468" s="405"/>
      <c r="AG468" s="405"/>
      <c r="AH468" s="405"/>
    </row>
    <row r="469" spans="1:34" ht="16.5">
      <c r="A469" s="405"/>
      <c r="B469" s="405"/>
      <c r="C469" s="405"/>
      <c r="D469" s="405"/>
      <c r="E469" s="405"/>
      <c r="F469" s="674"/>
      <c r="G469" s="674"/>
      <c r="H469" s="674"/>
      <c r="I469" s="674"/>
      <c r="J469" s="674"/>
      <c r="K469" s="405"/>
      <c r="L469" s="674"/>
      <c r="M469" s="674"/>
      <c r="N469" s="674"/>
      <c r="O469" s="674"/>
      <c r="P469" s="405"/>
      <c r="Q469" s="405"/>
      <c r="R469" s="405"/>
      <c r="S469" s="405"/>
      <c r="T469" s="405"/>
      <c r="U469" s="405"/>
      <c r="V469" s="405"/>
      <c r="W469" s="405"/>
      <c r="X469" s="405"/>
      <c r="Y469" s="405"/>
      <c r="Z469" s="405"/>
      <c r="AA469" s="405"/>
      <c r="AB469" s="405"/>
      <c r="AC469" s="405"/>
      <c r="AD469" s="405"/>
      <c r="AE469" s="405"/>
      <c r="AF469" s="405"/>
      <c r="AG469" s="405"/>
      <c r="AH469" s="405"/>
    </row>
    <row r="470" spans="1:34" ht="16.5">
      <c r="A470" s="405"/>
      <c r="B470" s="405"/>
      <c r="C470" s="405"/>
      <c r="D470" s="405"/>
      <c r="E470" s="405"/>
      <c r="F470" s="674"/>
      <c r="G470" s="674"/>
      <c r="H470" s="674"/>
      <c r="I470" s="674"/>
      <c r="J470" s="674"/>
      <c r="K470" s="405"/>
      <c r="L470" s="674"/>
      <c r="M470" s="674"/>
      <c r="N470" s="674"/>
      <c r="O470" s="674"/>
      <c r="P470" s="405"/>
      <c r="Q470" s="405"/>
      <c r="R470" s="405"/>
      <c r="S470" s="405"/>
      <c r="T470" s="405"/>
      <c r="U470" s="405"/>
      <c r="V470" s="405"/>
      <c r="W470" s="405"/>
      <c r="X470" s="405"/>
      <c r="Y470" s="405"/>
      <c r="Z470" s="405"/>
      <c r="AA470" s="405"/>
      <c r="AB470" s="405"/>
      <c r="AC470" s="405"/>
      <c r="AD470" s="405"/>
      <c r="AE470" s="405"/>
      <c r="AF470" s="405"/>
      <c r="AG470" s="405"/>
      <c r="AH470" s="405"/>
    </row>
    <row r="471" spans="1:34" ht="16.5">
      <c r="A471" s="405"/>
      <c r="B471" s="405"/>
      <c r="C471" s="405"/>
      <c r="D471" s="405"/>
      <c r="E471" s="405"/>
      <c r="F471" s="674"/>
      <c r="G471" s="674"/>
      <c r="H471" s="674"/>
      <c r="I471" s="674"/>
      <c r="J471" s="674"/>
      <c r="K471" s="405"/>
      <c r="L471" s="674"/>
      <c r="M471" s="674"/>
      <c r="N471" s="674"/>
      <c r="O471" s="674"/>
      <c r="P471" s="405"/>
      <c r="Q471" s="405"/>
      <c r="R471" s="405"/>
      <c r="S471" s="405"/>
      <c r="T471" s="405"/>
      <c r="U471" s="405"/>
      <c r="V471" s="405"/>
      <c r="W471" s="405"/>
      <c r="X471" s="405"/>
      <c r="Y471" s="405"/>
      <c r="Z471" s="405"/>
      <c r="AA471" s="405"/>
      <c r="AB471" s="405"/>
      <c r="AC471" s="405"/>
      <c r="AD471" s="405"/>
      <c r="AE471" s="405"/>
      <c r="AF471" s="405"/>
      <c r="AG471" s="405"/>
      <c r="AH471" s="405"/>
    </row>
    <row r="472" spans="1:34" ht="16.5">
      <c r="A472" s="405"/>
      <c r="B472" s="405"/>
      <c r="C472" s="405"/>
      <c r="D472" s="405"/>
      <c r="E472" s="405"/>
      <c r="F472" s="674"/>
      <c r="G472" s="674"/>
      <c r="H472" s="674"/>
      <c r="I472" s="674"/>
      <c r="J472" s="674"/>
      <c r="K472" s="405"/>
      <c r="L472" s="674"/>
      <c r="M472" s="674"/>
      <c r="N472" s="674"/>
      <c r="O472" s="674"/>
      <c r="P472" s="405"/>
      <c r="Q472" s="405"/>
      <c r="R472" s="405"/>
      <c r="S472" s="405"/>
      <c r="T472" s="405"/>
      <c r="U472" s="405"/>
      <c r="V472" s="405"/>
      <c r="W472" s="405"/>
      <c r="X472" s="405"/>
      <c r="Y472" s="405"/>
      <c r="Z472" s="405"/>
      <c r="AA472" s="405"/>
      <c r="AB472" s="405"/>
      <c r="AC472" s="405"/>
      <c r="AD472" s="405"/>
      <c r="AE472" s="405"/>
      <c r="AF472" s="405"/>
      <c r="AG472" s="405"/>
      <c r="AH472" s="405"/>
    </row>
    <row r="473" spans="1:34" ht="16.5">
      <c r="A473" s="405"/>
      <c r="B473" s="405"/>
      <c r="C473" s="405"/>
      <c r="D473" s="405"/>
      <c r="E473" s="405"/>
      <c r="F473" s="674"/>
      <c r="G473" s="674"/>
      <c r="H473" s="674"/>
      <c r="I473" s="674"/>
      <c r="J473" s="674"/>
      <c r="K473" s="405"/>
      <c r="L473" s="674"/>
      <c r="M473" s="674"/>
      <c r="N473" s="674"/>
      <c r="O473" s="674"/>
      <c r="P473" s="405"/>
      <c r="Q473" s="405"/>
      <c r="R473" s="405"/>
      <c r="S473" s="405"/>
      <c r="T473" s="405"/>
      <c r="U473" s="405"/>
      <c r="V473" s="405"/>
      <c r="W473" s="405"/>
      <c r="X473" s="405"/>
      <c r="Y473" s="405"/>
      <c r="Z473" s="405"/>
      <c r="AA473" s="405"/>
      <c r="AB473" s="405"/>
      <c r="AC473" s="405"/>
      <c r="AD473" s="405"/>
      <c r="AE473" s="405"/>
      <c r="AF473" s="405"/>
      <c r="AG473" s="405"/>
      <c r="AH473" s="405"/>
    </row>
    <row r="474" spans="1:34" ht="16.5">
      <c r="A474" s="405"/>
      <c r="B474" s="405"/>
      <c r="C474" s="405"/>
      <c r="D474" s="405"/>
      <c r="E474" s="405"/>
      <c r="F474" s="674"/>
      <c r="G474" s="674"/>
      <c r="H474" s="674"/>
      <c r="I474" s="674"/>
      <c r="J474" s="674"/>
      <c r="K474" s="405"/>
      <c r="L474" s="674"/>
      <c r="M474" s="674"/>
      <c r="N474" s="674"/>
      <c r="O474" s="674"/>
      <c r="P474" s="405"/>
      <c r="Q474" s="405"/>
      <c r="R474" s="405"/>
      <c r="S474" s="405"/>
      <c r="T474" s="405"/>
      <c r="U474" s="405"/>
      <c r="V474" s="405"/>
      <c r="W474" s="405"/>
      <c r="X474" s="405"/>
      <c r="Y474" s="405"/>
      <c r="Z474" s="405"/>
      <c r="AA474" s="405"/>
      <c r="AB474" s="405"/>
      <c r="AC474" s="405"/>
      <c r="AD474" s="405"/>
      <c r="AE474" s="405"/>
      <c r="AF474" s="405"/>
      <c r="AG474" s="405"/>
      <c r="AH474" s="405"/>
    </row>
    <row r="475" spans="1:34" ht="16.5">
      <c r="A475" s="405"/>
      <c r="B475" s="405"/>
      <c r="C475" s="405"/>
      <c r="D475" s="405"/>
      <c r="E475" s="405"/>
      <c r="F475" s="674"/>
      <c r="G475" s="674"/>
      <c r="H475" s="674"/>
      <c r="I475" s="674"/>
      <c r="J475" s="674"/>
      <c r="K475" s="405"/>
      <c r="L475" s="674"/>
      <c r="M475" s="674"/>
      <c r="N475" s="674"/>
      <c r="O475" s="674"/>
      <c r="P475" s="405"/>
      <c r="Q475" s="405"/>
      <c r="R475" s="405"/>
      <c r="S475" s="405"/>
      <c r="T475" s="405"/>
      <c r="U475" s="405"/>
      <c r="V475" s="405"/>
      <c r="W475" s="405"/>
      <c r="X475" s="405"/>
      <c r="Y475" s="405"/>
      <c r="Z475" s="405"/>
      <c r="AA475" s="405"/>
      <c r="AB475" s="405"/>
      <c r="AC475" s="405"/>
      <c r="AD475" s="405"/>
      <c r="AE475" s="405"/>
      <c r="AF475" s="405"/>
      <c r="AG475" s="405"/>
      <c r="AH475" s="405"/>
    </row>
    <row r="476" spans="1:34" ht="16.5">
      <c r="A476" s="405"/>
      <c r="B476" s="405"/>
      <c r="C476" s="405"/>
      <c r="D476" s="405"/>
      <c r="E476" s="405"/>
      <c r="F476" s="674"/>
      <c r="G476" s="674"/>
      <c r="H476" s="674"/>
      <c r="I476" s="674"/>
      <c r="J476" s="674"/>
      <c r="K476" s="405"/>
      <c r="L476" s="674"/>
      <c r="M476" s="674"/>
      <c r="N476" s="674"/>
      <c r="O476" s="674"/>
      <c r="P476" s="405"/>
      <c r="Q476" s="405"/>
      <c r="R476" s="405"/>
      <c r="S476" s="405"/>
      <c r="T476" s="405"/>
      <c r="U476" s="405"/>
      <c r="V476" s="405"/>
      <c r="W476" s="405"/>
      <c r="X476" s="405"/>
      <c r="Y476" s="405"/>
      <c r="Z476" s="405"/>
      <c r="AA476" s="405"/>
      <c r="AB476" s="405"/>
      <c r="AC476" s="405"/>
      <c r="AD476" s="405"/>
      <c r="AE476" s="405"/>
      <c r="AF476" s="405"/>
      <c r="AG476" s="405"/>
      <c r="AH476" s="405"/>
    </row>
    <row r="477" spans="1:34" ht="16.5">
      <c r="A477" s="405"/>
      <c r="B477" s="405"/>
      <c r="C477" s="405"/>
      <c r="D477" s="405"/>
      <c r="E477" s="405"/>
      <c r="F477" s="674"/>
      <c r="G477" s="674"/>
      <c r="H477" s="674"/>
      <c r="I477" s="674"/>
      <c r="J477" s="674"/>
      <c r="K477" s="405"/>
      <c r="L477" s="674"/>
      <c r="M477" s="674"/>
      <c r="N477" s="674"/>
      <c r="O477" s="674"/>
      <c r="P477" s="405"/>
      <c r="Q477" s="405"/>
      <c r="R477" s="405"/>
      <c r="S477" s="405"/>
      <c r="T477" s="405"/>
      <c r="U477" s="405"/>
      <c r="V477" s="405"/>
      <c r="W477" s="405"/>
      <c r="X477" s="405"/>
      <c r="Y477" s="405"/>
      <c r="Z477" s="405"/>
      <c r="AA477" s="405"/>
      <c r="AB477" s="405"/>
      <c r="AC477" s="405"/>
      <c r="AD477" s="405"/>
      <c r="AE477" s="405"/>
      <c r="AF477" s="405"/>
      <c r="AG477" s="405"/>
      <c r="AH477" s="405"/>
    </row>
    <row r="478" spans="1:34" ht="16.5">
      <c r="A478" s="405"/>
      <c r="B478" s="405"/>
      <c r="C478" s="405"/>
      <c r="D478" s="405"/>
      <c r="E478" s="405"/>
      <c r="F478" s="674"/>
      <c r="G478" s="674"/>
      <c r="H478" s="674"/>
      <c r="I478" s="674"/>
      <c r="J478" s="674"/>
      <c r="K478" s="405"/>
      <c r="L478" s="674"/>
      <c r="M478" s="674"/>
      <c r="N478" s="674"/>
      <c r="O478" s="674"/>
      <c r="P478" s="405"/>
      <c r="Q478" s="405"/>
      <c r="R478" s="405"/>
      <c r="S478" s="405"/>
      <c r="T478" s="405"/>
      <c r="U478" s="405"/>
      <c r="V478" s="405"/>
      <c r="W478" s="405"/>
      <c r="X478" s="405"/>
      <c r="Y478" s="405"/>
      <c r="Z478" s="405"/>
      <c r="AA478" s="405"/>
      <c r="AB478" s="405"/>
      <c r="AC478" s="405"/>
      <c r="AD478" s="405"/>
      <c r="AE478" s="405"/>
      <c r="AF478" s="405"/>
      <c r="AG478" s="405"/>
      <c r="AH478" s="405"/>
    </row>
    <row r="479" spans="1:34" ht="16.5">
      <c r="A479" s="405"/>
      <c r="B479" s="405"/>
      <c r="C479" s="405"/>
      <c r="D479" s="405"/>
      <c r="E479" s="405"/>
      <c r="F479" s="674"/>
      <c r="G479" s="674"/>
      <c r="H479" s="674"/>
      <c r="I479" s="674"/>
      <c r="J479" s="674"/>
      <c r="K479" s="405"/>
      <c r="L479" s="674"/>
      <c r="M479" s="674"/>
      <c r="N479" s="674"/>
      <c r="O479" s="674"/>
      <c r="P479" s="405"/>
      <c r="Q479" s="405"/>
      <c r="R479" s="405"/>
      <c r="S479" s="405"/>
      <c r="T479" s="405"/>
      <c r="U479" s="405"/>
      <c r="V479" s="405"/>
      <c r="W479" s="405"/>
      <c r="X479" s="405"/>
      <c r="Y479" s="405"/>
      <c r="Z479" s="405"/>
      <c r="AA479" s="405"/>
      <c r="AB479" s="405"/>
      <c r="AC479" s="405"/>
      <c r="AD479" s="405"/>
      <c r="AE479" s="405"/>
      <c r="AF479" s="405"/>
      <c r="AG479" s="405"/>
      <c r="AH479" s="405"/>
    </row>
    <row r="480" spans="1:34" ht="16.5">
      <c r="A480" s="405"/>
      <c r="B480" s="405"/>
      <c r="C480" s="405"/>
      <c r="D480" s="405"/>
      <c r="E480" s="405"/>
      <c r="F480" s="674"/>
      <c r="G480" s="674"/>
      <c r="H480" s="674"/>
      <c r="I480" s="674"/>
      <c r="J480" s="674"/>
      <c r="K480" s="405"/>
      <c r="L480" s="674"/>
      <c r="M480" s="674"/>
      <c r="N480" s="674"/>
      <c r="O480" s="674"/>
      <c r="P480" s="405"/>
      <c r="Q480" s="405"/>
      <c r="R480" s="405"/>
      <c r="S480" s="405"/>
      <c r="T480" s="405"/>
      <c r="U480" s="405"/>
      <c r="V480" s="405"/>
      <c r="W480" s="405"/>
      <c r="X480" s="405"/>
      <c r="Y480" s="405"/>
      <c r="Z480" s="405"/>
      <c r="AA480" s="405"/>
      <c r="AB480" s="405"/>
      <c r="AC480" s="405"/>
      <c r="AD480" s="405"/>
      <c r="AE480" s="405"/>
      <c r="AF480" s="405"/>
      <c r="AG480" s="405"/>
      <c r="AH480" s="405"/>
    </row>
    <row r="481" spans="1:34" ht="16.5">
      <c r="A481" s="405"/>
      <c r="B481" s="405"/>
      <c r="C481" s="405"/>
      <c r="D481" s="405"/>
      <c r="E481" s="405"/>
      <c r="F481" s="674"/>
      <c r="G481" s="674"/>
      <c r="H481" s="674"/>
      <c r="I481" s="674"/>
      <c r="J481" s="674"/>
      <c r="K481" s="405"/>
      <c r="L481" s="674"/>
      <c r="M481" s="674"/>
      <c r="N481" s="674"/>
      <c r="O481" s="674"/>
      <c r="P481" s="405"/>
      <c r="Q481" s="405"/>
      <c r="R481" s="405"/>
      <c r="S481" s="405"/>
      <c r="T481" s="405"/>
      <c r="U481" s="405"/>
      <c r="V481" s="405"/>
      <c r="W481" s="405"/>
      <c r="X481" s="405"/>
      <c r="Y481" s="405"/>
      <c r="Z481" s="405"/>
      <c r="AA481" s="405"/>
      <c r="AB481" s="405"/>
      <c r="AC481" s="405"/>
      <c r="AD481" s="405"/>
      <c r="AE481" s="405"/>
      <c r="AF481" s="405"/>
      <c r="AG481" s="405"/>
      <c r="AH481" s="405"/>
    </row>
    <row r="482" spans="1:34" ht="16.5">
      <c r="A482" s="405"/>
      <c r="B482" s="405"/>
      <c r="C482" s="405"/>
      <c r="D482" s="405"/>
      <c r="E482" s="405"/>
      <c r="F482" s="674"/>
      <c r="G482" s="674"/>
      <c r="H482" s="674"/>
      <c r="I482" s="674"/>
      <c r="J482" s="674"/>
      <c r="K482" s="405"/>
      <c r="L482" s="674"/>
      <c r="M482" s="674"/>
      <c r="N482" s="674"/>
      <c r="O482" s="674"/>
      <c r="P482" s="405"/>
      <c r="Q482" s="405"/>
      <c r="R482" s="405"/>
      <c r="S482" s="405"/>
      <c r="T482" s="405"/>
      <c r="U482" s="405"/>
      <c r="V482" s="405"/>
      <c r="W482" s="405"/>
      <c r="X482" s="405"/>
      <c r="Y482" s="405"/>
      <c r="Z482" s="405"/>
      <c r="AA482" s="405"/>
      <c r="AB482" s="405"/>
      <c r="AC482" s="405"/>
      <c r="AD482" s="405"/>
      <c r="AE482" s="405"/>
      <c r="AF482" s="405"/>
      <c r="AG482" s="405"/>
      <c r="AH482" s="405"/>
    </row>
    <row r="483" spans="1:34" ht="16.5">
      <c r="A483" s="405"/>
      <c r="B483" s="405"/>
      <c r="C483" s="405"/>
      <c r="D483" s="405"/>
      <c r="E483" s="405"/>
      <c r="F483" s="674"/>
      <c r="G483" s="674"/>
      <c r="H483" s="674"/>
      <c r="I483" s="674"/>
      <c r="J483" s="674"/>
      <c r="K483" s="405"/>
      <c r="L483" s="674"/>
      <c r="M483" s="674"/>
      <c r="N483" s="674"/>
      <c r="O483" s="674"/>
      <c r="P483" s="405"/>
      <c r="Q483" s="405"/>
      <c r="R483" s="405"/>
      <c r="S483" s="405"/>
      <c r="T483" s="405"/>
      <c r="U483" s="405"/>
      <c r="V483" s="405"/>
      <c r="W483" s="405"/>
      <c r="X483" s="405"/>
      <c r="Y483" s="405"/>
      <c r="Z483" s="405"/>
      <c r="AA483" s="405"/>
      <c r="AB483" s="405"/>
      <c r="AC483" s="405"/>
      <c r="AD483" s="405"/>
      <c r="AE483" s="405"/>
      <c r="AF483" s="405"/>
      <c r="AG483" s="405"/>
      <c r="AH483" s="405"/>
    </row>
    <row r="484" spans="1:34" ht="16.5">
      <c r="A484" s="405"/>
      <c r="B484" s="405"/>
      <c r="C484" s="405"/>
      <c r="D484" s="405"/>
      <c r="E484" s="405"/>
      <c r="F484" s="674"/>
      <c r="G484" s="674"/>
      <c r="H484" s="674"/>
      <c r="I484" s="674"/>
      <c r="J484" s="674"/>
      <c r="K484" s="405"/>
      <c r="L484" s="674"/>
      <c r="M484" s="674"/>
      <c r="N484" s="674"/>
      <c r="O484" s="674"/>
      <c r="P484" s="405"/>
      <c r="Q484" s="405"/>
      <c r="R484" s="405"/>
      <c r="S484" s="405"/>
      <c r="T484" s="405"/>
      <c r="U484" s="405"/>
      <c r="V484" s="405"/>
      <c r="W484" s="405"/>
      <c r="X484" s="405"/>
      <c r="Y484" s="405"/>
      <c r="Z484" s="405"/>
      <c r="AA484" s="405"/>
      <c r="AB484" s="405"/>
      <c r="AC484" s="405"/>
      <c r="AD484" s="405"/>
      <c r="AE484" s="405"/>
      <c r="AF484" s="405"/>
      <c r="AG484" s="405"/>
      <c r="AH484" s="405"/>
    </row>
    <row r="485" spans="1:34" ht="16.5">
      <c r="A485" s="405"/>
      <c r="B485" s="405"/>
      <c r="C485" s="405"/>
      <c r="D485" s="405"/>
      <c r="E485" s="405"/>
      <c r="F485" s="674"/>
      <c r="G485" s="674"/>
      <c r="H485" s="674"/>
      <c r="I485" s="674"/>
      <c r="J485" s="674"/>
      <c r="K485" s="405"/>
      <c r="L485" s="674"/>
      <c r="M485" s="674"/>
      <c r="N485" s="674"/>
      <c r="O485" s="674"/>
      <c r="P485" s="405"/>
      <c r="Q485" s="405"/>
      <c r="R485" s="405"/>
      <c r="S485" s="405"/>
      <c r="T485" s="405"/>
      <c r="U485" s="405"/>
      <c r="V485" s="405"/>
      <c r="W485" s="405"/>
      <c r="X485" s="405"/>
      <c r="Y485" s="405"/>
      <c r="Z485" s="405"/>
      <c r="AA485" s="405"/>
      <c r="AB485" s="405"/>
      <c r="AC485" s="405"/>
      <c r="AD485" s="405"/>
      <c r="AE485" s="405"/>
      <c r="AF485" s="405"/>
      <c r="AG485" s="405"/>
      <c r="AH485" s="405"/>
    </row>
    <row r="486" spans="1:34" ht="16.5">
      <c r="A486" s="405"/>
      <c r="B486" s="405"/>
      <c r="C486" s="405"/>
      <c r="D486" s="405"/>
      <c r="E486" s="405"/>
      <c r="F486" s="674"/>
      <c r="G486" s="674"/>
      <c r="H486" s="674"/>
      <c r="I486" s="674"/>
      <c r="J486" s="674"/>
      <c r="K486" s="405"/>
      <c r="L486" s="674"/>
      <c r="M486" s="674"/>
      <c r="N486" s="674"/>
      <c r="O486" s="674"/>
      <c r="P486" s="405"/>
      <c r="Q486" s="405"/>
      <c r="R486" s="405"/>
      <c r="S486" s="405"/>
      <c r="T486" s="405"/>
      <c r="U486" s="405"/>
      <c r="V486" s="405"/>
      <c r="W486" s="405"/>
      <c r="X486" s="405"/>
      <c r="Y486" s="405"/>
      <c r="Z486" s="405"/>
      <c r="AA486" s="405"/>
      <c r="AB486" s="405"/>
      <c r="AC486" s="405"/>
      <c r="AD486" s="405"/>
      <c r="AE486" s="405"/>
      <c r="AF486" s="405"/>
      <c r="AG486" s="405"/>
      <c r="AH486" s="405"/>
    </row>
    <row r="487" spans="1:34" ht="16.5">
      <c r="A487" s="405"/>
      <c r="B487" s="405"/>
      <c r="C487" s="405"/>
      <c r="D487" s="405"/>
      <c r="E487" s="405"/>
      <c r="F487" s="674"/>
      <c r="G487" s="674"/>
      <c r="H487" s="674"/>
      <c r="I487" s="674"/>
      <c r="J487" s="674"/>
      <c r="K487" s="405"/>
      <c r="L487" s="674"/>
      <c r="M487" s="674"/>
      <c r="N487" s="674"/>
      <c r="O487" s="674"/>
      <c r="P487" s="405"/>
      <c r="Q487" s="405"/>
      <c r="R487" s="405"/>
      <c r="S487" s="405"/>
      <c r="T487" s="405"/>
      <c r="U487" s="405"/>
      <c r="V487" s="405"/>
      <c r="W487" s="405"/>
      <c r="X487" s="405"/>
      <c r="Y487" s="405"/>
      <c r="Z487" s="405"/>
      <c r="AA487" s="405"/>
      <c r="AB487" s="405"/>
      <c r="AC487" s="405"/>
      <c r="AD487" s="405"/>
      <c r="AE487" s="405"/>
      <c r="AF487" s="405"/>
      <c r="AG487" s="405"/>
      <c r="AH487" s="405"/>
    </row>
    <row r="488" spans="1:34" ht="16.5">
      <c r="A488" s="405"/>
      <c r="B488" s="405"/>
      <c r="C488" s="405"/>
      <c r="D488" s="405"/>
      <c r="E488" s="405"/>
      <c r="F488" s="674"/>
      <c r="G488" s="674"/>
      <c r="H488" s="674"/>
      <c r="I488" s="674"/>
      <c r="J488" s="674"/>
      <c r="K488" s="405"/>
      <c r="L488" s="674"/>
      <c r="M488" s="674"/>
      <c r="N488" s="674"/>
      <c r="O488" s="674"/>
      <c r="P488" s="405"/>
      <c r="Q488" s="405"/>
      <c r="R488" s="405"/>
      <c r="S488" s="405"/>
      <c r="T488" s="405"/>
      <c r="U488" s="405"/>
      <c r="V488" s="405"/>
      <c r="W488" s="405"/>
      <c r="X488" s="405"/>
      <c r="Y488" s="405"/>
      <c r="Z488" s="405"/>
      <c r="AA488" s="405"/>
      <c r="AB488" s="405"/>
      <c r="AC488" s="405"/>
      <c r="AD488" s="405"/>
      <c r="AE488" s="405"/>
      <c r="AF488" s="405"/>
      <c r="AG488" s="405"/>
      <c r="AH488" s="405"/>
    </row>
    <row r="489" spans="1:34" ht="16.5">
      <c r="A489" s="405"/>
      <c r="B489" s="405"/>
      <c r="C489" s="405"/>
      <c r="D489" s="405"/>
      <c r="E489" s="405"/>
      <c r="F489" s="674"/>
      <c r="G489" s="674"/>
      <c r="H489" s="674"/>
      <c r="I489" s="674"/>
      <c r="J489" s="674"/>
      <c r="K489" s="405"/>
      <c r="L489" s="674"/>
      <c r="M489" s="674"/>
      <c r="N489" s="674"/>
      <c r="O489" s="674"/>
      <c r="P489" s="405"/>
      <c r="Q489" s="405"/>
      <c r="R489" s="405"/>
      <c r="S489" s="405"/>
      <c r="T489" s="405"/>
      <c r="U489" s="405"/>
      <c r="V489" s="405"/>
      <c r="W489" s="405"/>
      <c r="X489" s="405"/>
      <c r="Y489" s="405"/>
      <c r="Z489" s="405"/>
      <c r="AA489" s="405"/>
      <c r="AB489" s="405"/>
      <c r="AC489" s="405"/>
      <c r="AD489" s="405"/>
      <c r="AE489" s="405"/>
      <c r="AF489" s="405"/>
      <c r="AG489" s="405"/>
      <c r="AH489" s="405"/>
    </row>
    <row r="490" spans="1:34" ht="16.5">
      <c r="A490" s="405"/>
      <c r="B490" s="405"/>
      <c r="C490" s="405"/>
      <c r="D490" s="405"/>
      <c r="E490" s="405"/>
      <c r="F490" s="674"/>
      <c r="G490" s="674"/>
      <c r="H490" s="674"/>
      <c r="I490" s="674"/>
      <c r="J490" s="674"/>
      <c r="K490" s="405"/>
      <c r="L490" s="674"/>
      <c r="M490" s="674"/>
      <c r="N490" s="674"/>
      <c r="O490" s="674"/>
      <c r="P490" s="405"/>
      <c r="Q490" s="405"/>
      <c r="R490" s="405"/>
      <c r="S490" s="405"/>
      <c r="T490" s="405"/>
      <c r="U490" s="405"/>
      <c r="V490" s="405"/>
      <c r="W490" s="405"/>
      <c r="X490" s="405"/>
      <c r="Y490" s="405"/>
      <c r="Z490" s="405"/>
      <c r="AA490" s="405"/>
      <c r="AB490" s="405"/>
      <c r="AC490" s="405"/>
      <c r="AD490" s="405"/>
      <c r="AE490" s="405"/>
      <c r="AF490" s="405"/>
      <c r="AG490" s="405"/>
      <c r="AH490" s="405"/>
    </row>
    <row r="491" spans="1:34" ht="16.5">
      <c r="A491" s="405"/>
      <c r="B491" s="405"/>
      <c r="C491" s="405"/>
      <c r="D491" s="405"/>
      <c r="E491" s="405"/>
      <c r="F491" s="674"/>
      <c r="G491" s="674"/>
      <c r="H491" s="674"/>
      <c r="I491" s="674"/>
      <c r="J491" s="674"/>
      <c r="K491" s="405"/>
      <c r="L491" s="674"/>
      <c r="M491" s="674"/>
      <c r="N491" s="674"/>
      <c r="O491" s="674"/>
      <c r="P491" s="405"/>
      <c r="Q491" s="405"/>
      <c r="R491" s="405"/>
      <c r="S491" s="405"/>
      <c r="T491" s="405"/>
      <c r="U491" s="405"/>
      <c r="V491" s="405"/>
      <c r="W491" s="405"/>
      <c r="X491" s="405"/>
      <c r="Y491" s="405"/>
      <c r="Z491" s="405"/>
      <c r="AA491" s="405"/>
      <c r="AB491" s="405"/>
      <c r="AC491" s="405"/>
      <c r="AD491" s="405"/>
      <c r="AE491" s="405"/>
      <c r="AF491" s="405"/>
      <c r="AG491" s="405"/>
      <c r="AH491" s="405"/>
    </row>
    <row r="492" spans="1:34" ht="16.5">
      <c r="A492" s="405"/>
      <c r="B492" s="405"/>
      <c r="C492" s="405"/>
      <c r="D492" s="405"/>
      <c r="E492" s="405"/>
      <c r="F492" s="674"/>
      <c r="G492" s="674"/>
      <c r="H492" s="674"/>
      <c r="I492" s="674"/>
      <c r="J492" s="674"/>
      <c r="K492" s="405"/>
      <c r="L492" s="674"/>
      <c r="M492" s="674"/>
      <c r="N492" s="674"/>
      <c r="O492" s="674"/>
      <c r="P492" s="405"/>
      <c r="Q492" s="405"/>
      <c r="R492" s="405"/>
      <c r="S492" s="405"/>
      <c r="T492" s="405"/>
      <c r="U492" s="405"/>
      <c r="V492" s="405"/>
      <c r="W492" s="405"/>
      <c r="X492" s="405"/>
      <c r="Y492" s="405"/>
      <c r="Z492" s="405"/>
      <c r="AA492" s="405"/>
      <c r="AB492" s="405"/>
      <c r="AC492" s="405"/>
      <c r="AD492" s="405"/>
      <c r="AE492" s="405"/>
      <c r="AF492" s="405"/>
      <c r="AG492" s="405"/>
      <c r="AH492" s="405"/>
    </row>
    <row r="493" spans="1:34" ht="16.5">
      <c r="A493" s="405"/>
      <c r="B493" s="405"/>
      <c r="C493" s="405"/>
      <c r="D493" s="405"/>
      <c r="E493" s="405"/>
      <c r="F493" s="674"/>
      <c r="G493" s="674"/>
      <c r="H493" s="674"/>
      <c r="I493" s="674"/>
      <c r="J493" s="674"/>
      <c r="K493" s="405"/>
      <c r="L493" s="674"/>
      <c r="M493" s="674"/>
      <c r="N493" s="674"/>
      <c r="O493" s="674"/>
      <c r="P493" s="405"/>
      <c r="Q493" s="405"/>
      <c r="R493" s="405"/>
      <c r="S493" s="405"/>
      <c r="T493" s="405"/>
      <c r="U493" s="405"/>
      <c r="V493" s="405"/>
      <c r="W493" s="405"/>
      <c r="X493" s="405"/>
      <c r="Y493" s="405"/>
      <c r="Z493" s="405"/>
      <c r="AA493" s="405"/>
      <c r="AB493" s="405"/>
      <c r="AC493" s="405"/>
      <c r="AD493" s="405"/>
      <c r="AE493" s="405"/>
      <c r="AF493" s="405"/>
      <c r="AG493" s="405"/>
      <c r="AH493" s="405"/>
    </row>
    <row r="494" spans="1:34" ht="16.5">
      <c r="A494" s="405"/>
      <c r="B494" s="405"/>
      <c r="C494" s="405"/>
      <c r="D494" s="405"/>
      <c r="E494" s="405"/>
      <c r="F494" s="674"/>
      <c r="G494" s="674"/>
      <c r="H494" s="674"/>
      <c r="I494" s="674"/>
      <c r="J494" s="674"/>
      <c r="K494" s="405"/>
      <c r="L494" s="674"/>
      <c r="M494" s="674"/>
      <c r="N494" s="674"/>
      <c r="O494" s="674"/>
      <c r="P494" s="405"/>
      <c r="Q494" s="405"/>
      <c r="R494" s="405"/>
      <c r="S494" s="405"/>
      <c r="T494" s="405"/>
      <c r="U494" s="405"/>
      <c r="V494" s="405"/>
      <c r="W494" s="405"/>
      <c r="X494" s="405"/>
      <c r="Y494" s="405"/>
      <c r="Z494" s="405"/>
      <c r="AA494" s="405"/>
      <c r="AB494" s="405"/>
      <c r="AC494" s="405"/>
      <c r="AD494" s="405"/>
      <c r="AE494" s="405"/>
      <c r="AF494" s="405"/>
      <c r="AG494" s="405"/>
      <c r="AH494" s="405"/>
    </row>
    <row r="495" spans="1:34" ht="16.5">
      <c r="A495" s="405"/>
      <c r="B495" s="405"/>
      <c r="C495" s="405"/>
      <c r="D495" s="405"/>
      <c r="E495" s="405"/>
      <c r="F495" s="674"/>
      <c r="G495" s="674"/>
      <c r="H495" s="674"/>
      <c r="I495" s="674"/>
      <c r="J495" s="674"/>
      <c r="K495" s="405"/>
      <c r="L495" s="674"/>
      <c r="M495" s="674"/>
      <c r="N495" s="674"/>
      <c r="O495" s="674"/>
      <c r="P495" s="405"/>
      <c r="Q495" s="405"/>
      <c r="R495" s="405"/>
      <c r="S495" s="405"/>
      <c r="T495" s="405"/>
      <c r="U495" s="405"/>
      <c r="V495" s="405"/>
      <c r="W495" s="405"/>
      <c r="X495" s="405"/>
      <c r="Y495" s="405"/>
      <c r="Z495" s="405"/>
      <c r="AA495" s="405"/>
      <c r="AB495" s="405"/>
      <c r="AC495" s="405"/>
      <c r="AD495" s="405"/>
      <c r="AE495" s="405"/>
      <c r="AF495" s="405"/>
      <c r="AG495" s="405"/>
      <c r="AH495" s="405"/>
    </row>
    <row r="496" spans="1:34" ht="16.5">
      <c r="A496" s="405"/>
      <c r="B496" s="405"/>
      <c r="C496" s="405"/>
      <c r="D496" s="405"/>
      <c r="E496" s="405"/>
      <c r="F496" s="674"/>
      <c r="G496" s="674"/>
      <c r="H496" s="674"/>
      <c r="I496" s="674"/>
      <c r="J496" s="674"/>
      <c r="K496" s="405"/>
      <c r="L496" s="674"/>
      <c r="M496" s="674"/>
      <c r="N496" s="674"/>
      <c r="O496" s="674"/>
      <c r="P496" s="405"/>
      <c r="Q496" s="405"/>
      <c r="R496" s="405"/>
      <c r="S496" s="405"/>
      <c r="T496" s="405"/>
      <c r="U496" s="405"/>
      <c r="V496" s="405"/>
      <c r="W496" s="405"/>
      <c r="X496" s="405"/>
      <c r="Y496" s="405"/>
      <c r="Z496" s="405"/>
      <c r="AA496" s="405"/>
      <c r="AB496" s="405"/>
      <c r="AC496" s="405"/>
      <c r="AD496" s="405"/>
      <c r="AE496" s="405"/>
      <c r="AF496" s="405"/>
      <c r="AG496" s="405"/>
      <c r="AH496" s="405"/>
    </row>
    <row r="497" spans="1:34" ht="16.5">
      <c r="A497" s="405"/>
      <c r="B497" s="405"/>
      <c r="C497" s="405"/>
      <c r="D497" s="405"/>
      <c r="E497" s="405"/>
      <c r="F497" s="674"/>
      <c r="G497" s="674"/>
      <c r="H497" s="674"/>
      <c r="I497" s="674"/>
      <c r="J497" s="674"/>
      <c r="K497" s="405"/>
      <c r="L497" s="674"/>
      <c r="M497" s="674"/>
      <c r="N497" s="674"/>
      <c r="O497" s="674"/>
      <c r="P497" s="405"/>
      <c r="Q497" s="405"/>
      <c r="R497" s="405"/>
      <c r="S497" s="405"/>
      <c r="T497" s="405"/>
      <c r="U497" s="405"/>
      <c r="V497" s="405"/>
      <c r="W497" s="405"/>
      <c r="X497" s="405"/>
      <c r="Y497" s="405"/>
      <c r="Z497" s="405"/>
      <c r="AA497" s="405"/>
      <c r="AB497" s="405"/>
      <c r="AC497" s="405"/>
      <c r="AD497" s="405"/>
      <c r="AE497" s="405"/>
      <c r="AF497" s="405"/>
      <c r="AG497" s="405"/>
      <c r="AH497" s="405"/>
    </row>
    <row r="498" spans="1:34" ht="16.5">
      <c r="A498" s="405"/>
      <c r="B498" s="405"/>
      <c r="C498" s="405"/>
      <c r="D498" s="405"/>
      <c r="E498" s="405"/>
      <c r="F498" s="674"/>
      <c r="G498" s="674"/>
      <c r="H498" s="674"/>
      <c r="I498" s="674"/>
      <c r="J498" s="674"/>
      <c r="K498" s="405"/>
      <c r="L498" s="674"/>
      <c r="M498" s="674"/>
      <c r="N498" s="674"/>
      <c r="O498" s="674"/>
      <c r="P498" s="405"/>
      <c r="Q498" s="405"/>
      <c r="R498" s="405"/>
      <c r="S498" s="405"/>
      <c r="T498" s="405"/>
      <c r="U498" s="405"/>
      <c r="V498" s="405"/>
      <c r="W498" s="405"/>
      <c r="X498" s="405"/>
      <c r="Y498" s="405"/>
      <c r="Z498" s="405"/>
      <c r="AA498" s="405"/>
      <c r="AB498" s="405"/>
      <c r="AC498" s="405"/>
      <c r="AD498" s="405"/>
      <c r="AE498" s="405"/>
      <c r="AF498" s="405"/>
      <c r="AG498" s="405"/>
      <c r="AH498" s="405"/>
    </row>
    <row r="499" spans="1:34" ht="16.5">
      <c r="A499" s="405"/>
      <c r="B499" s="405"/>
      <c r="C499" s="405"/>
      <c r="D499" s="405"/>
      <c r="E499" s="405"/>
      <c r="F499" s="674"/>
      <c r="G499" s="674"/>
      <c r="H499" s="674"/>
      <c r="I499" s="674"/>
      <c r="J499" s="674"/>
      <c r="K499" s="405"/>
      <c r="L499" s="674"/>
      <c r="M499" s="674"/>
      <c r="N499" s="674"/>
      <c r="O499" s="674"/>
      <c r="P499" s="405"/>
      <c r="Q499" s="405"/>
      <c r="R499" s="405"/>
      <c r="S499" s="405"/>
      <c r="T499" s="405"/>
      <c r="U499" s="405"/>
      <c r="V499" s="405"/>
      <c r="W499" s="405"/>
      <c r="X499" s="405"/>
      <c r="Y499" s="405"/>
      <c r="Z499" s="405"/>
      <c r="AA499" s="405"/>
      <c r="AB499" s="405"/>
      <c r="AC499" s="405"/>
      <c r="AD499" s="405"/>
      <c r="AE499" s="405"/>
      <c r="AF499" s="405"/>
      <c r="AG499" s="405"/>
      <c r="AH499" s="405"/>
    </row>
    <row r="500" spans="1:34" ht="16.5">
      <c r="A500" s="405"/>
      <c r="B500" s="405"/>
      <c r="C500" s="405"/>
      <c r="D500" s="405"/>
      <c r="E500" s="405"/>
      <c r="F500" s="674"/>
      <c r="G500" s="674"/>
      <c r="H500" s="674"/>
      <c r="I500" s="674"/>
      <c r="J500" s="674"/>
      <c r="K500" s="405"/>
      <c r="L500" s="674"/>
      <c r="M500" s="674"/>
      <c r="N500" s="674"/>
      <c r="O500" s="674"/>
      <c r="P500" s="405"/>
      <c r="Q500" s="405"/>
      <c r="R500" s="405"/>
      <c r="S500" s="405"/>
      <c r="T500" s="405"/>
      <c r="U500" s="405"/>
      <c r="V500" s="405"/>
      <c r="W500" s="405"/>
      <c r="X500" s="405"/>
      <c r="Y500" s="405"/>
      <c r="Z500" s="405"/>
      <c r="AA500" s="405"/>
      <c r="AB500" s="405"/>
      <c r="AC500" s="405"/>
      <c r="AD500" s="405"/>
      <c r="AE500" s="405"/>
      <c r="AF500" s="405"/>
      <c r="AG500" s="405"/>
      <c r="AH500" s="405"/>
    </row>
    <row r="501" spans="1:34" ht="16.5">
      <c r="A501" s="405"/>
      <c r="B501" s="405"/>
      <c r="C501" s="405"/>
      <c r="D501" s="405"/>
      <c r="E501" s="405"/>
      <c r="F501" s="674"/>
      <c r="G501" s="674"/>
      <c r="H501" s="674"/>
      <c r="I501" s="674"/>
      <c r="J501" s="674"/>
      <c r="K501" s="405"/>
      <c r="L501" s="674"/>
      <c r="M501" s="674"/>
      <c r="N501" s="674"/>
      <c r="O501" s="674"/>
      <c r="P501" s="405"/>
      <c r="Q501" s="405"/>
      <c r="R501" s="405"/>
      <c r="S501" s="405"/>
      <c r="T501" s="405"/>
      <c r="U501" s="405"/>
      <c r="V501" s="405"/>
      <c r="W501" s="405"/>
      <c r="X501" s="405"/>
      <c r="Y501" s="405"/>
      <c r="Z501" s="405"/>
      <c r="AA501" s="405"/>
      <c r="AB501" s="405"/>
      <c r="AC501" s="405"/>
      <c r="AD501" s="405"/>
      <c r="AE501" s="405"/>
      <c r="AF501" s="405"/>
      <c r="AG501" s="405"/>
      <c r="AH501" s="405"/>
    </row>
    <row r="502" spans="1:34" ht="16.5">
      <c r="A502" s="405"/>
      <c r="B502" s="405"/>
      <c r="C502" s="405"/>
      <c r="D502" s="405"/>
      <c r="E502" s="405"/>
      <c r="F502" s="674"/>
      <c r="G502" s="674"/>
      <c r="H502" s="674"/>
      <c r="I502" s="674"/>
      <c r="J502" s="674"/>
      <c r="K502" s="405"/>
      <c r="L502" s="674"/>
      <c r="M502" s="674"/>
      <c r="N502" s="674"/>
      <c r="O502" s="674"/>
      <c r="P502" s="405"/>
      <c r="Q502" s="405"/>
      <c r="R502" s="405"/>
      <c r="S502" s="405"/>
      <c r="T502" s="405"/>
      <c r="U502" s="405"/>
      <c r="V502" s="405"/>
      <c r="W502" s="405"/>
      <c r="X502" s="405"/>
      <c r="Y502" s="405"/>
      <c r="Z502" s="405"/>
      <c r="AA502" s="405"/>
      <c r="AB502" s="405"/>
      <c r="AC502" s="405"/>
      <c r="AD502" s="405"/>
      <c r="AE502" s="405"/>
      <c r="AF502" s="405"/>
      <c r="AG502" s="405"/>
      <c r="AH502" s="405"/>
    </row>
    <row r="503" spans="1:34" ht="16.5">
      <c r="A503" s="405"/>
      <c r="B503" s="405"/>
      <c r="C503" s="405"/>
      <c r="D503" s="405"/>
      <c r="E503" s="405"/>
      <c r="F503" s="674"/>
      <c r="G503" s="674"/>
      <c r="H503" s="674"/>
      <c r="I503" s="674"/>
      <c r="J503" s="674"/>
      <c r="K503" s="405"/>
      <c r="L503" s="674"/>
      <c r="M503" s="674"/>
      <c r="N503" s="674"/>
      <c r="O503" s="674"/>
      <c r="P503" s="405"/>
      <c r="Q503" s="405"/>
      <c r="R503" s="405"/>
      <c r="S503" s="405"/>
      <c r="T503" s="405"/>
      <c r="U503" s="405"/>
      <c r="V503" s="405"/>
      <c r="W503" s="405"/>
      <c r="X503" s="405"/>
      <c r="Y503" s="405"/>
      <c r="Z503" s="405"/>
      <c r="AA503" s="405"/>
      <c r="AB503" s="405"/>
      <c r="AC503" s="405"/>
      <c r="AD503" s="405"/>
      <c r="AE503" s="405"/>
      <c r="AF503" s="405"/>
      <c r="AG503" s="405"/>
      <c r="AH503" s="405"/>
    </row>
    <row r="504" spans="1:34" ht="16.5">
      <c r="A504" s="405"/>
      <c r="B504" s="405"/>
      <c r="C504" s="405"/>
      <c r="D504" s="405"/>
      <c r="E504" s="405"/>
      <c r="F504" s="674"/>
      <c r="G504" s="674"/>
      <c r="H504" s="674"/>
      <c r="I504" s="674"/>
      <c r="J504" s="674"/>
      <c r="K504" s="405"/>
      <c r="L504" s="674"/>
      <c r="M504" s="674"/>
      <c r="N504" s="674"/>
      <c r="O504" s="674"/>
      <c r="P504" s="405"/>
      <c r="Q504" s="405"/>
      <c r="R504" s="405"/>
      <c r="S504" s="405"/>
      <c r="T504" s="405"/>
      <c r="U504" s="405"/>
      <c r="V504" s="405"/>
      <c r="W504" s="405"/>
      <c r="X504" s="405"/>
      <c r="Y504" s="405"/>
      <c r="Z504" s="405"/>
      <c r="AA504" s="405"/>
      <c r="AB504" s="405"/>
      <c r="AC504" s="405"/>
      <c r="AD504" s="405"/>
      <c r="AE504" s="405"/>
      <c r="AF504" s="405"/>
      <c r="AG504" s="405"/>
      <c r="AH504" s="405"/>
    </row>
    <row r="505" spans="1:34" ht="16.5">
      <c r="A505" s="405"/>
      <c r="B505" s="405"/>
      <c r="C505" s="405"/>
      <c r="D505" s="405"/>
      <c r="E505" s="405"/>
      <c r="F505" s="674"/>
      <c r="G505" s="674"/>
      <c r="H505" s="674"/>
      <c r="I505" s="674"/>
      <c r="J505" s="674"/>
      <c r="K505" s="405"/>
      <c r="L505" s="674"/>
      <c r="M505" s="674"/>
      <c r="N505" s="674"/>
      <c r="O505" s="674"/>
      <c r="P505" s="405"/>
      <c r="Q505" s="405"/>
      <c r="R505" s="405"/>
      <c r="S505" s="405"/>
      <c r="T505" s="405"/>
      <c r="U505" s="405"/>
      <c r="V505" s="405"/>
      <c r="W505" s="405"/>
      <c r="X505" s="405"/>
      <c r="Y505" s="405"/>
      <c r="Z505" s="405"/>
      <c r="AA505" s="405"/>
      <c r="AB505" s="405"/>
      <c r="AC505" s="405"/>
      <c r="AD505" s="405"/>
      <c r="AE505" s="405"/>
      <c r="AF505" s="405"/>
      <c r="AG505" s="405"/>
      <c r="AH505" s="405"/>
    </row>
    <row r="506" spans="1:34" ht="16.5">
      <c r="A506" s="405"/>
      <c r="B506" s="405"/>
      <c r="C506" s="405"/>
      <c r="D506" s="405"/>
      <c r="E506" s="405"/>
      <c r="F506" s="674"/>
      <c r="G506" s="674"/>
      <c r="H506" s="674"/>
      <c r="I506" s="674"/>
      <c r="J506" s="674"/>
      <c r="K506" s="405"/>
      <c r="L506" s="674"/>
      <c r="M506" s="674"/>
      <c r="N506" s="674"/>
      <c r="O506" s="674"/>
      <c r="P506" s="405"/>
      <c r="Q506" s="405"/>
      <c r="R506" s="405"/>
      <c r="S506" s="405"/>
      <c r="T506" s="405"/>
      <c r="U506" s="405"/>
      <c r="V506" s="405"/>
      <c r="W506" s="405"/>
      <c r="X506" s="405"/>
      <c r="Y506" s="405"/>
      <c r="Z506" s="405"/>
      <c r="AA506" s="405"/>
      <c r="AB506" s="405"/>
      <c r="AC506" s="405"/>
      <c r="AD506" s="405"/>
      <c r="AE506" s="405"/>
      <c r="AF506" s="405"/>
      <c r="AG506" s="405"/>
      <c r="AH506" s="405"/>
    </row>
    <row r="507" spans="1:34" ht="16.5">
      <c r="A507" s="405"/>
      <c r="B507" s="405"/>
      <c r="C507" s="405"/>
      <c r="D507" s="405"/>
      <c r="E507" s="405"/>
      <c r="F507" s="674"/>
      <c r="G507" s="674"/>
      <c r="H507" s="674"/>
      <c r="I507" s="674"/>
      <c r="J507" s="674"/>
      <c r="K507" s="405"/>
      <c r="L507" s="674"/>
      <c r="M507" s="674"/>
      <c r="N507" s="674"/>
      <c r="O507" s="674"/>
      <c r="P507" s="405"/>
      <c r="Q507" s="405"/>
      <c r="R507" s="405"/>
      <c r="S507" s="405"/>
      <c r="T507" s="405"/>
      <c r="U507" s="405"/>
      <c r="V507" s="405"/>
      <c r="W507" s="405"/>
      <c r="X507" s="405"/>
      <c r="Y507" s="405"/>
      <c r="Z507" s="405"/>
      <c r="AA507" s="405"/>
      <c r="AB507" s="405"/>
      <c r="AC507" s="405"/>
      <c r="AD507" s="405"/>
      <c r="AE507" s="405"/>
      <c r="AF507" s="405"/>
      <c r="AG507" s="405"/>
      <c r="AH507" s="405"/>
    </row>
    <row r="508" spans="1:34" ht="16.5">
      <c r="A508" s="405"/>
      <c r="B508" s="405"/>
      <c r="C508" s="405"/>
      <c r="D508" s="405"/>
      <c r="E508" s="405"/>
      <c r="F508" s="674"/>
      <c r="G508" s="674"/>
      <c r="H508" s="674"/>
      <c r="I508" s="674"/>
      <c r="J508" s="674"/>
      <c r="K508" s="405"/>
      <c r="L508" s="674"/>
      <c r="M508" s="674"/>
      <c r="N508" s="674"/>
      <c r="O508" s="674"/>
      <c r="P508" s="405"/>
      <c r="Q508" s="405"/>
      <c r="R508" s="405"/>
      <c r="S508" s="405"/>
      <c r="T508" s="405"/>
      <c r="U508" s="405"/>
      <c r="V508" s="405"/>
      <c r="W508" s="405"/>
      <c r="X508" s="405"/>
      <c r="Y508" s="405"/>
      <c r="Z508" s="405"/>
      <c r="AA508" s="405"/>
      <c r="AB508" s="405"/>
      <c r="AC508" s="405"/>
      <c r="AD508" s="405"/>
      <c r="AE508" s="405"/>
      <c r="AF508" s="405"/>
      <c r="AG508" s="405"/>
      <c r="AH508" s="405"/>
    </row>
    <row r="509" spans="1:34" ht="16.5">
      <c r="A509" s="405"/>
      <c r="B509" s="405"/>
      <c r="C509" s="405"/>
      <c r="D509" s="405"/>
      <c r="E509" s="405"/>
      <c r="F509" s="674"/>
      <c r="G509" s="674"/>
      <c r="H509" s="674"/>
      <c r="I509" s="674"/>
      <c r="J509" s="674"/>
      <c r="K509" s="405"/>
      <c r="L509" s="674"/>
      <c r="M509" s="674"/>
      <c r="N509" s="674"/>
      <c r="O509" s="674"/>
      <c r="P509" s="405"/>
      <c r="Q509" s="405"/>
      <c r="R509" s="405"/>
      <c r="S509" s="405"/>
      <c r="T509" s="405"/>
      <c r="U509" s="405"/>
      <c r="V509" s="405"/>
      <c r="W509" s="405"/>
      <c r="X509" s="405"/>
      <c r="Y509" s="405"/>
      <c r="Z509" s="405"/>
      <c r="AA509" s="405"/>
      <c r="AB509" s="405"/>
      <c r="AC509" s="405"/>
      <c r="AD509" s="405"/>
      <c r="AE509" s="405"/>
      <c r="AF509" s="405"/>
      <c r="AG509" s="405"/>
      <c r="AH509" s="405"/>
    </row>
    <row r="510" spans="1:34" ht="16.5">
      <c r="A510" s="405"/>
      <c r="B510" s="405"/>
      <c r="C510" s="405"/>
      <c r="D510" s="405"/>
      <c r="E510" s="405"/>
      <c r="F510" s="674"/>
      <c r="G510" s="674"/>
      <c r="H510" s="674"/>
      <c r="I510" s="674"/>
      <c r="J510" s="674"/>
      <c r="K510" s="405"/>
      <c r="L510" s="674"/>
      <c r="M510" s="674"/>
      <c r="N510" s="674"/>
      <c r="O510" s="674"/>
      <c r="P510" s="405"/>
      <c r="Q510" s="405"/>
      <c r="R510" s="405"/>
      <c r="S510" s="405"/>
      <c r="T510" s="405"/>
      <c r="U510" s="405"/>
      <c r="V510" s="405"/>
      <c r="W510" s="405"/>
      <c r="X510" s="405"/>
      <c r="Y510" s="405"/>
      <c r="Z510" s="405"/>
      <c r="AA510" s="405"/>
      <c r="AB510" s="405"/>
      <c r="AC510" s="405"/>
      <c r="AD510" s="405"/>
      <c r="AE510" s="405"/>
      <c r="AF510" s="405"/>
      <c r="AG510" s="405"/>
      <c r="AH510" s="405"/>
    </row>
    <row r="511" spans="1:34" ht="16.5">
      <c r="A511" s="405"/>
      <c r="B511" s="405"/>
      <c r="C511" s="405"/>
      <c r="D511" s="405"/>
      <c r="E511" s="405"/>
      <c r="F511" s="674"/>
      <c r="G511" s="674"/>
      <c r="H511" s="674"/>
      <c r="I511" s="674"/>
      <c r="J511" s="674"/>
      <c r="K511" s="405"/>
      <c r="L511" s="674"/>
      <c r="M511" s="674"/>
      <c r="N511" s="674"/>
      <c r="O511" s="674"/>
      <c r="P511" s="405"/>
      <c r="Q511" s="405"/>
      <c r="R511" s="405"/>
      <c r="S511" s="405"/>
      <c r="T511" s="405"/>
      <c r="U511" s="405"/>
      <c r="V511" s="405"/>
      <c r="W511" s="405"/>
      <c r="X511" s="405"/>
      <c r="Y511" s="405"/>
      <c r="Z511" s="405"/>
      <c r="AA511" s="405"/>
      <c r="AB511" s="405"/>
      <c r="AC511" s="405"/>
      <c r="AD511" s="405"/>
      <c r="AE511" s="405"/>
      <c r="AF511" s="405"/>
      <c r="AG511" s="405"/>
      <c r="AH511" s="405"/>
    </row>
    <row r="512" spans="1:34" ht="16.5">
      <c r="A512" s="405"/>
      <c r="B512" s="405"/>
      <c r="C512" s="405"/>
      <c r="D512" s="405"/>
      <c r="E512" s="405"/>
      <c r="F512" s="674"/>
      <c r="G512" s="674"/>
      <c r="H512" s="674"/>
      <c r="I512" s="674"/>
      <c r="J512" s="674"/>
      <c r="K512" s="405"/>
      <c r="L512" s="674"/>
      <c r="M512" s="674"/>
      <c r="N512" s="674"/>
      <c r="O512" s="674"/>
      <c r="P512" s="405"/>
      <c r="Q512" s="405"/>
      <c r="R512" s="405"/>
      <c r="S512" s="405"/>
      <c r="T512" s="405"/>
      <c r="U512" s="405"/>
      <c r="V512" s="405"/>
      <c r="W512" s="405"/>
      <c r="X512" s="405"/>
      <c r="Y512" s="405"/>
      <c r="Z512" s="405"/>
      <c r="AA512" s="405"/>
      <c r="AB512" s="405"/>
      <c r="AC512" s="405"/>
      <c r="AD512" s="405"/>
      <c r="AE512" s="405"/>
      <c r="AF512" s="405"/>
      <c r="AG512" s="405"/>
      <c r="AH512" s="405"/>
    </row>
    <row r="513" spans="1:34" ht="16.5">
      <c r="A513" s="405"/>
      <c r="B513" s="405"/>
      <c r="C513" s="405"/>
      <c r="D513" s="405"/>
      <c r="E513" s="405"/>
      <c r="F513" s="674"/>
      <c r="G513" s="674"/>
      <c r="H513" s="674"/>
      <c r="I513" s="674"/>
      <c r="J513" s="674"/>
      <c r="K513" s="405"/>
      <c r="L513" s="674"/>
      <c r="M513" s="674"/>
      <c r="N513" s="674"/>
      <c r="O513" s="674"/>
      <c r="P513" s="405"/>
      <c r="Q513" s="405"/>
      <c r="R513" s="405"/>
      <c r="S513" s="405"/>
      <c r="T513" s="405"/>
      <c r="U513" s="405"/>
      <c r="V513" s="405"/>
      <c r="W513" s="405"/>
      <c r="X513" s="405"/>
      <c r="Y513" s="405"/>
      <c r="Z513" s="405"/>
      <c r="AA513" s="405"/>
      <c r="AB513" s="405"/>
      <c r="AC513" s="405"/>
      <c r="AD513" s="405"/>
      <c r="AE513" s="405"/>
      <c r="AF513" s="405"/>
      <c r="AG513" s="405"/>
      <c r="AH513" s="405"/>
    </row>
    <row r="514" spans="1:34" ht="16.5">
      <c r="A514" s="405"/>
      <c r="B514" s="405"/>
      <c r="C514" s="405"/>
      <c r="D514" s="405"/>
      <c r="E514" s="405"/>
      <c r="F514" s="674"/>
      <c r="G514" s="674"/>
      <c r="H514" s="674"/>
      <c r="I514" s="674"/>
      <c r="J514" s="674"/>
      <c r="K514" s="405"/>
      <c r="L514" s="674"/>
      <c r="M514" s="674"/>
      <c r="N514" s="674"/>
      <c r="O514" s="674"/>
      <c r="P514" s="405"/>
      <c r="Q514" s="405"/>
      <c r="R514" s="405"/>
      <c r="S514" s="405"/>
      <c r="T514" s="405"/>
      <c r="U514" s="405"/>
      <c r="V514" s="405"/>
      <c r="W514" s="405"/>
      <c r="X514" s="405"/>
      <c r="Y514" s="405"/>
      <c r="Z514" s="405"/>
      <c r="AA514" s="405"/>
      <c r="AB514" s="405"/>
      <c r="AC514" s="405"/>
      <c r="AD514" s="405"/>
      <c r="AE514" s="405"/>
      <c r="AF514" s="405"/>
      <c r="AG514" s="405"/>
      <c r="AH514" s="405"/>
    </row>
    <row r="515" spans="1:34" ht="16.5">
      <c r="A515" s="405"/>
      <c r="B515" s="405"/>
      <c r="C515" s="405"/>
      <c r="D515" s="405"/>
      <c r="E515" s="405"/>
      <c r="F515" s="674"/>
      <c r="G515" s="674"/>
      <c r="H515" s="674"/>
      <c r="I515" s="674"/>
      <c r="J515" s="674"/>
      <c r="K515" s="405"/>
      <c r="L515" s="674"/>
      <c r="M515" s="674"/>
      <c r="N515" s="674"/>
      <c r="O515" s="674"/>
      <c r="P515" s="405"/>
      <c r="Q515" s="405"/>
      <c r="R515" s="405"/>
      <c r="S515" s="405"/>
      <c r="T515" s="405"/>
      <c r="U515" s="405"/>
      <c r="V515" s="405"/>
      <c r="W515" s="405"/>
      <c r="X515" s="405"/>
      <c r="Y515" s="405"/>
      <c r="Z515" s="405"/>
      <c r="AA515" s="405"/>
      <c r="AB515" s="405"/>
      <c r="AC515" s="405"/>
      <c r="AD515" s="405"/>
      <c r="AE515" s="405"/>
      <c r="AF515" s="405"/>
      <c r="AG515" s="405"/>
      <c r="AH515" s="405"/>
    </row>
    <row r="516" spans="1:34" ht="16.5">
      <c r="A516" s="405"/>
      <c r="B516" s="405"/>
      <c r="C516" s="405"/>
      <c r="D516" s="405"/>
      <c r="E516" s="405"/>
      <c r="F516" s="674"/>
      <c r="G516" s="674"/>
      <c r="H516" s="674"/>
      <c r="I516" s="674"/>
      <c r="J516" s="674"/>
      <c r="K516" s="405"/>
      <c r="L516" s="674"/>
      <c r="M516" s="674"/>
      <c r="N516" s="674"/>
      <c r="O516" s="674"/>
      <c r="P516" s="405"/>
      <c r="Q516" s="405"/>
      <c r="R516" s="405"/>
      <c r="S516" s="405"/>
      <c r="T516" s="405"/>
      <c r="U516" s="405"/>
      <c r="V516" s="405"/>
      <c r="W516" s="405"/>
      <c r="X516" s="405"/>
      <c r="Y516" s="405"/>
      <c r="Z516" s="405"/>
      <c r="AA516" s="405"/>
      <c r="AB516" s="405"/>
      <c r="AC516" s="405"/>
      <c r="AD516" s="405"/>
      <c r="AE516" s="405"/>
      <c r="AF516" s="405"/>
      <c r="AG516" s="405"/>
      <c r="AH516" s="405"/>
    </row>
    <row r="517" spans="1:34" ht="16.5">
      <c r="A517" s="405"/>
      <c r="B517" s="405"/>
      <c r="C517" s="405"/>
      <c r="D517" s="405"/>
      <c r="E517" s="405"/>
      <c r="F517" s="674"/>
      <c r="G517" s="674"/>
      <c r="H517" s="674"/>
      <c r="I517" s="674"/>
      <c r="J517" s="674"/>
      <c r="K517" s="405"/>
      <c r="L517" s="674"/>
      <c r="M517" s="674"/>
      <c r="N517" s="674"/>
      <c r="O517" s="674"/>
      <c r="P517" s="405"/>
      <c r="Q517" s="405"/>
      <c r="R517" s="405"/>
      <c r="S517" s="405"/>
      <c r="T517" s="405"/>
      <c r="U517" s="405"/>
      <c r="V517" s="405"/>
      <c r="W517" s="405"/>
      <c r="X517" s="405"/>
      <c r="Y517" s="405"/>
      <c r="Z517" s="405"/>
      <c r="AA517" s="405"/>
      <c r="AB517" s="405"/>
      <c r="AC517" s="405"/>
      <c r="AD517" s="405"/>
      <c r="AE517" s="405"/>
      <c r="AF517" s="405"/>
      <c r="AG517" s="405"/>
      <c r="AH517" s="405"/>
    </row>
    <row r="518" spans="1:34" ht="16.5">
      <c r="A518" s="405"/>
      <c r="B518" s="405"/>
      <c r="C518" s="405"/>
      <c r="D518" s="405"/>
      <c r="E518" s="405"/>
      <c r="F518" s="674"/>
      <c r="G518" s="674"/>
      <c r="H518" s="674"/>
      <c r="I518" s="674"/>
      <c r="J518" s="674"/>
      <c r="K518" s="405"/>
      <c r="L518" s="674"/>
      <c r="M518" s="674"/>
      <c r="N518" s="674"/>
      <c r="O518" s="674"/>
      <c r="P518" s="405"/>
      <c r="Q518" s="405"/>
      <c r="R518" s="405"/>
      <c r="S518" s="405"/>
      <c r="T518" s="405"/>
      <c r="U518" s="405"/>
      <c r="V518" s="405"/>
      <c r="W518" s="405"/>
      <c r="X518" s="405"/>
      <c r="Y518" s="405"/>
      <c r="Z518" s="405"/>
      <c r="AA518" s="405"/>
      <c r="AB518" s="405"/>
      <c r="AC518" s="405"/>
      <c r="AD518" s="405"/>
      <c r="AE518" s="405"/>
      <c r="AF518" s="405"/>
      <c r="AG518" s="405"/>
      <c r="AH518" s="405"/>
    </row>
    <row r="519" spans="1:34" ht="16.5">
      <c r="A519" s="405"/>
      <c r="B519" s="405"/>
      <c r="C519" s="405"/>
      <c r="D519" s="405"/>
      <c r="E519" s="405"/>
      <c r="F519" s="674"/>
      <c r="G519" s="674"/>
      <c r="H519" s="674"/>
      <c r="I519" s="674"/>
      <c r="J519" s="674"/>
      <c r="K519" s="405"/>
      <c r="L519" s="674"/>
      <c r="M519" s="674"/>
      <c r="N519" s="674"/>
      <c r="O519" s="674"/>
      <c r="P519" s="405"/>
      <c r="Q519" s="405"/>
      <c r="R519" s="405"/>
      <c r="S519" s="405"/>
      <c r="T519" s="405"/>
      <c r="U519" s="405"/>
      <c r="V519" s="405"/>
      <c r="W519" s="405"/>
      <c r="X519" s="405"/>
      <c r="Y519" s="405"/>
      <c r="Z519" s="405"/>
      <c r="AA519" s="405"/>
      <c r="AB519" s="405"/>
      <c r="AC519" s="405"/>
      <c r="AD519" s="405"/>
      <c r="AE519" s="405"/>
      <c r="AF519" s="405"/>
      <c r="AG519" s="405"/>
      <c r="AH519" s="405"/>
    </row>
    <row r="520" spans="1:34" ht="16.5">
      <c r="A520" s="405"/>
      <c r="B520" s="405"/>
      <c r="C520" s="405"/>
      <c r="D520" s="405"/>
      <c r="E520" s="405"/>
      <c r="F520" s="674"/>
      <c r="G520" s="674"/>
      <c r="H520" s="674"/>
      <c r="I520" s="674"/>
      <c r="J520" s="674"/>
      <c r="K520" s="405"/>
      <c r="L520" s="674"/>
      <c r="M520" s="674"/>
      <c r="N520" s="674"/>
      <c r="O520" s="674"/>
      <c r="P520" s="405"/>
      <c r="Q520" s="405"/>
      <c r="R520" s="405"/>
      <c r="S520" s="405"/>
      <c r="T520" s="405"/>
      <c r="U520" s="405"/>
      <c r="V520" s="405"/>
      <c r="W520" s="405"/>
      <c r="X520" s="405"/>
      <c r="Y520" s="405"/>
      <c r="Z520" s="405"/>
      <c r="AA520" s="405"/>
      <c r="AB520" s="405"/>
      <c r="AC520" s="405"/>
      <c r="AD520" s="405"/>
      <c r="AE520" s="405"/>
      <c r="AF520" s="405"/>
      <c r="AG520" s="405"/>
      <c r="AH520" s="405"/>
    </row>
    <row r="521" spans="1:34" ht="16.5">
      <c r="A521" s="405"/>
      <c r="B521" s="405"/>
      <c r="C521" s="405"/>
      <c r="D521" s="405"/>
      <c r="E521" s="405"/>
      <c r="F521" s="674"/>
      <c r="G521" s="674"/>
      <c r="H521" s="674"/>
      <c r="I521" s="674"/>
      <c r="J521" s="674"/>
      <c r="K521" s="405"/>
      <c r="L521" s="674"/>
      <c r="M521" s="674"/>
      <c r="N521" s="674"/>
      <c r="O521" s="674"/>
      <c r="P521" s="405"/>
      <c r="Q521" s="405"/>
      <c r="R521" s="405"/>
      <c r="S521" s="405"/>
      <c r="T521" s="405"/>
      <c r="U521" s="405"/>
      <c r="V521" s="405"/>
      <c r="W521" s="405"/>
      <c r="X521" s="405"/>
      <c r="Y521" s="405"/>
      <c r="Z521" s="405"/>
      <c r="AA521" s="405"/>
      <c r="AB521" s="405"/>
      <c r="AC521" s="405"/>
      <c r="AD521" s="405"/>
      <c r="AE521" s="405"/>
      <c r="AF521" s="405"/>
      <c r="AG521" s="405"/>
      <c r="AH521" s="405"/>
    </row>
    <row r="522" spans="1:34" ht="16.5">
      <c r="A522" s="405"/>
      <c r="B522" s="405"/>
      <c r="C522" s="405"/>
      <c r="D522" s="405"/>
      <c r="E522" s="405"/>
      <c r="F522" s="674"/>
      <c r="G522" s="674"/>
      <c r="H522" s="674"/>
      <c r="I522" s="674"/>
      <c r="J522" s="674"/>
      <c r="K522" s="405"/>
      <c r="L522" s="674"/>
      <c r="M522" s="674"/>
      <c r="N522" s="674"/>
      <c r="O522" s="674"/>
      <c r="P522" s="405"/>
      <c r="Q522" s="405"/>
      <c r="R522" s="405"/>
      <c r="S522" s="405"/>
      <c r="T522" s="405"/>
      <c r="U522" s="405"/>
      <c r="V522" s="405"/>
      <c r="W522" s="405"/>
      <c r="X522" s="405"/>
      <c r="Y522" s="405"/>
      <c r="Z522" s="405"/>
      <c r="AA522" s="405"/>
      <c r="AB522" s="405"/>
      <c r="AC522" s="405"/>
      <c r="AD522" s="405"/>
      <c r="AE522" s="405"/>
      <c r="AF522" s="405"/>
      <c r="AG522" s="405"/>
      <c r="AH522" s="405"/>
    </row>
    <row r="523" spans="1:34" ht="16.5">
      <c r="A523" s="405"/>
      <c r="B523" s="405"/>
      <c r="C523" s="405"/>
      <c r="D523" s="405"/>
      <c r="E523" s="405"/>
      <c r="F523" s="674"/>
      <c r="G523" s="674"/>
      <c r="H523" s="674"/>
      <c r="I523" s="674"/>
      <c r="J523" s="674"/>
      <c r="K523" s="405"/>
      <c r="L523" s="674"/>
      <c r="M523" s="674"/>
      <c r="N523" s="674"/>
      <c r="O523" s="674"/>
      <c r="P523" s="405"/>
      <c r="Q523" s="405"/>
      <c r="R523" s="405"/>
      <c r="S523" s="405"/>
      <c r="T523" s="405"/>
      <c r="U523" s="405"/>
      <c r="V523" s="405"/>
      <c r="W523" s="405"/>
      <c r="X523" s="405"/>
      <c r="Y523" s="405"/>
      <c r="Z523" s="405"/>
      <c r="AA523" s="405"/>
      <c r="AB523" s="405"/>
      <c r="AC523" s="405"/>
      <c r="AD523" s="405"/>
      <c r="AE523" s="405"/>
      <c r="AF523" s="405"/>
      <c r="AG523" s="405"/>
      <c r="AH523" s="405"/>
    </row>
    <row r="524" spans="1:34" ht="16.5">
      <c r="A524" s="405"/>
      <c r="B524" s="405"/>
      <c r="C524" s="405"/>
      <c r="D524" s="405"/>
      <c r="E524" s="405"/>
      <c r="F524" s="674"/>
      <c r="G524" s="674"/>
      <c r="H524" s="674"/>
      <c r="I524" s="674"/>
      <c r="J524" s="674"/>
      <c r="K524" s="405"/>
      <c r="L524" s="674"/>
      <c r="M524" s="674"/>
      <c r="N524" s="674"/>
      <c r="O524" s="674"/>
      <c r="P524" s="405"/>
      <c r="Q524" s="405"/>
      <c r="R524" s="405"/>
      <c r="S524" s="405"/>
      <c r="T524" s="405"/>
      <c r="U524" s="405"/>
      <c r="V524" s="405"/>
      <c r="W524" s="405"/>
      <c r="X524" s="405"/>
      <c r="Y524" s="405"/>
      <c r="Z524" s="405"/>
      <c r="AA524" s="405"/>
      <c r="AB524" s="405"/>
      <c r="AC524" s="405"/>
      <c r="AD524" s="405"/>
      <c r="AE524" s="405"/>
      <c r="AF524" s="405"/>
      <c r="AG524" s="405"/>
      <c r="AH524" s="405"/>
    </row>
    <row r="525" spans="1:34" ht="16.5">
      <c r="A525" s="405"/>
      <c r="B525" s="405"/>
      <c r="C525" s="405"/>
      <c r="D525" s="405"/>
      <c r="E525" s="405"/>
      <c r="F525" s="674"/>
      <c r="G525" s="674"/>
      <c r="H525" s="674"/>
      <c r="I525" s="674"/>
      <c r="J525" s="674"/>
      <c r="K525" s="405"/>
      <c r="L525" s="674"/>
      <c r="M525" s="674"/>
      <c r="N525" s="674"/>
      <c r="O525" s="674"/>
      <c r="P525" s="405"/>
      <c r="Q525" s="405"/>
      <c r="R525" s="405"/>
      <c r="S525" s="405"/>
      <c r="T525" s="405"/>
      <c r="U525" s="405"/>
      <c r="V525" s="405"/>
      <c r="W525" s="405"/>
      <c r="X525" s="405"/>
      <c r="Y525" s="405"/>
      <c r="Z525" s="405"/>
      <c r="AA525" s="405"/>
      <c r="AB525" s="405"/>
      <c r="AC525" s="405"/>
      <c r="AD525" s="405"/>
      <c r="AE525" s="405"/>
      <c r="AF525" s="405"/>
      <c r="AG525" s="405"/>
      <c r="AH525" s="405"/>
    </row>
    <row r="526" spans="1:34" ht="16.5">
      <c r="A526" s="405"/>
      <c r="B526" s="405"/>
      <c r="C526" s="405"/>
      <c r="D526" s="405"/>
      <c r="E526" s="405"/>
      <c r="F526" s="674"/>
      <c r="G526" s="674"/>
      <c r="H526" s="674"/>
      <c r="I526" s="674"/>
      <c r="J526" s="674"/>
      <c r="K526" s="405"/>
      <c r="L526" s="674"/>
      <c r="M526" s="674"/>
      <c r="N526" s="674"/>
      <c r="O526" s="674"/>
      <c r="P526" s="405"/>
      <c r="Q526" s="405"/>
      <c r="R526" s="405"/>
      <c r="S526" s="405"/>
      <c r="T526" s="405"/>
      <c r="U526" s="405"/>
      <c r="V526" s="405"/>
      <c r="W526" s="405"/>
      <c r="X526" s="405"/>
      <c r="Y526" s="405"/>
      <c r="Z526" s="405"/>
      <c r="AA526" s="405"/>
      <c r="AB526" s="405"/>
      <c r="AC526" s="405"/>
      <c r="AD526" s="405"/>
      <c r="AE526" s="405"/>
      <c r="AF526" s="405"/>
      <c r="AG526" s="405"/>
      <c r="AH526" s="405"/>
    </row>
    <row r="527" spans="1:34" ht="16.5">
      <c r="A527" s="405"/>
      <c r="B527" s="405"/>
      <c r="C527" s="405"/>
      <c r="D527" s="405"/>
      <c r="E527" s="405"/>
      <c r="F527" s="674"/>
      <c r="G527" s="674"/>
      <c r="H527" s="674"/>
      <c r="I527" s="674"/>
      <c r="J527" s="674"/>
      <c r="K527" s="405"/>
      <c r="L527" s="674"/>
      <c r="M527" s="674"/>
      <c r="N527" s="674"/>
      <c r="O527" s="674"/>
      <c r="P527" s="405"/>
      <c r="Q527" s="405"/>
      <c r="R527" s="405"/>
      <c r="S527" s="405"/>
      <c r="T527" s="405"/>
      <c r="U527" s="405"/>
      <c r="V527" s="405"/>
      <c r="W527" s="405"/>
      <c r="X527" s="405"/>
      <c r="Y527" s="405"/>
      <c r="Z527" s="405"/>
      <c r="AA527" s="405"/>
      <c r="AB527" s="405"/>
      <c r="AC527" s="405"/>
      <c r="AD527" s="405"/>
      <c r="AE527" s="405"/>
      <c r="AF527" s="405"/>
      <c r="AG527" s="405"/>
      <c r="AH527" s="405"/>
    </row>
    <row r="528" spans="1:34" ht="16.5">
      <c r="A528" s="405"/>
      <c r="B528" s="405"/>
      <c r="C528" s="405"/>
      <c r="D528" s="405"/>
      <c r="E528" s="405"/>
      <c r="F528" s="674"/>
      <c r="G528" s="674"/>
      <c r="H528" s="674"/>
      <c r="I528" s="674"/>
      <c r="J528" s="674"/>
      <c r="K528" s="405"/>
      <c r="L528" s="674"/>
      <c r="M528" s="674"/>
      <c r="N528" s="674"/>
      <c r="O528" s="674"/>
      <c r="P528" s="405"/>
      <c r="Q528" s="405"/>
      <c r="R528" s="405"/>
      <c r="S528" s="405"/>
      <c r="T528" s="405"/>
      <c r="U528" s="405"/>
      <c r="V528" s="405"/>
      <c r="W528" s="405"/>
      <c r="X528" s="405"/>
      <c r="Y528" s="405"/>
      <c r="Z528" s="405"/>
      <c r="AA528" s="405"/>
      <c r="AB528" s="405"/>
      <c r="AC528" s="405"/>
      <c r="AD528" s="405"/>
      <c r="AE528" s="405"/>
      <c r="AF528" s="405"/>
      <c r="AG528" s="405"/>
      <c r="AH528" s="405"/>
    </row>
    <row r="529" spans="1:34" ht="16.5">
      <c r="A529" s="405"/>
      <c r="B529" s="405"/>
      <c r="C529" s="405"/>
      <c r="D529" s="405"/>
      <c r="E529" s="405"/>
      <c r="F529" s="674"/>
      <c r="G529" s="674"/>
      <c r="H529" s="674"/>
      <c r="I529" s="674"/>
      <c r="J529" s="674"/>
      <c r="K529" s="405"/>
      <c r="L529" s="674"/>
      <c r="M529" s="674"/>
      <c r="N529" s="674"/>
      <c r="O529" s="674"/>
      <c r="P529" s="405"/>
      <c r="Q529" s="405"/>
      <c r="R529" s="405"/>
      <c r="S529" s="405"/>
      <c r="T529" s="405"/>
      <c r="U529" s="405"/>
      <c r="V529" s="405"/>
      <c r="W529" s="405"/>
      <c r="X529" s="405"/>
      <c r="Y529" s="405"/>
      <c r="Z529" s="405"/>
      <c r="AA529" s="405"/>
      <c r="AB529" s="405"/>
      <c r="AC529" s="405"/>
      <c r="AD529" s="405"/>
      <c r="AE529" s="405"/>
      <c r="AF529" s="405"/>
      <c r="AG529" s="405"/>
      <c r="AH529" s="405"/>
    </row>
    <row r="530" spans="1:34" ht="16.5">
      <c r="A530" s="405"/>
      <c r="B530" s="405"/>
      <c r="C530" s="405"/>
      <c r="D530" s="405"/>
      <c r="E530" s="405"/>
      <c r="F530" s="674"/>
      <c r="G530" s="674"/>
      <c r="H530" s="674"/>
      <c r="I530" s="674"/>
      <c r="J530" s="674"/>
      <c r="K530" s="405"/>
      <c r="L530" s="674"/>
      <c r="M530" s="674"/>
      <c r="N530" s="674"/>
      <c r="O530" s="674"/>
      <c r="P530" s="405"/>
      <c r="Q530" s="405"/>
      <c r="R530" s="405"/>
      <c r="S530" s="405"/>
      <c r="T530" s="405"/>
      <c r="U530" s="405"/>
      <c r="V530" s="405"/>
      <c r="W530" s="405"/>
      <c r="X530" s="405"/>
      <c r="Y530" s="405"/>
      <c r="Z530" s="405"/>
      <c r="AA530" s="405"/>
      <c r="AB530" s="405"/>
      <c r="AC530" s="405"/>
      <c r="AD530" s="405"/>
      <c r="AE530" s="405"/>
      <c r="AF530" s="405"/>
      <c r="AG530" s="405"/>
      <c r="AH530" s="405"/>
    </row>
    <row r="531" spans="1:34" ht="16.5">
      <c r="A531" s="405"/>
      <c r="B531" s="405"/>
      <c r="C531" s="405"/>
      <c r="D531" s="405"/>
      <c r="E531" s="405"/>
      <c r="F531" s="674"/>
      <c r="G531" s="674"/>
      <c r="H531" s="674"/>
      <c r="I531" s="674"/>
      <c r="J531" s="674"/>
      <c r="K531" s="405"/>
      <c r="L531" s="674"/>
      <c r="M531" s="674"/>
      <c r="N531" s="674"/>
      <c r="O531" s="674"/>
      <c r="P531" s="405"/>
      <c r="Q531" s="405"/>
      <c r="R531" s="405"/>
      <c r="S531" s="405"/>
      <c r="T531" s="405"/>
      <c r="U531" s="405"/>
      <c r="V531" s="405"/>
      <c r="W531" s="405"/>
      <c r="X531" s="405"/>
      <c r="Y531" s="405"/>
      <c r="Z531" s="405"/>
      <c r="AA531" s="405"/>
      <c r="AB531" s="405"/>
      <c r="AC531" s="405"/>
      <c r="AD531" s="405"/>
      <c r="AE531" s="405"/>
      <c r="AF531" s="405"/>
      <c r="AG531" s="405"/>
      <c r="AH531" s="405"/>
    </row>
    <row r="532" spans="1:34" ht="16.5">
      <c r="A532" s="405"/>
      <c r="B532" s="405"/>
      <c r="C532" s="405"/>
      <c r="D532" s="405"/>
      <c r="E532" s="405"/>
      <c r="F532" s="674"/>
      <c r="G532" s="674"/>
      <c r="H532" s="674"/>
      <c r="I532" s="674"/>
      <c r="J532" s="674"/>
      <c r="K532" s="405"/>
      <c r="L532" s="674"/>
      <c r="M532" s="674"/>
      <c r="N532" s="674"/>
      <c r="O532" s="674"/>
      <c r="P532" s="405"/>
      <c r="Q532" s="405"/>
      <c r="R532" s="405"/>
      <c r="S532" s="405"/>
      <c r="T532" s="405"/>
      <c r="U532" s="405"/>
      <c r="V532" s="405"/>
      <c r="W532" s="405"/>
      <c r="X532" s="405"/>
      <c r="Y532" s="405"/>
      <c r="Z532" s="405"/>
      <c r="AA532" s="405"/>
      <c r="AB532" s="405"/>
      <c r="AC532" s="405"/>
      <c r="AD532" s="405"/>
      <c r="AE532" s="405"/>
      <c r="AF532" s="405"/>
      <c r="AG532" s="405"/>
      <c r="AH532" s="405"/>
    </row>
    <row r="533" spans="1:34" ht="16.5">
      <c r="A533" s="405"/>
      <c r="B533" s="405"/>
      <c r="C533" s="405"/>
      <c r="D533" s="405"/>
      <c r="E533" s="405"/>
      <c r="F533" s="674"/>
      <c r="G533" s="674"/>
      <c r="H533" s="674"/>
      <c r="I533" s="674"/>
      <c r="J533" s="674"/>
      <c r="K533" s="405"/>
      <c r="L533" s="674"/>
      <c r="M533" s="674"/>
      <c r="N533" s="674"/>
      <c r="O533" s="674"/>
      <c r="P533" s="405"/>
      <c r="Q533" s="405"/>
      <c r="R533" s="405"/>
      <c r="S533" s="405"/>
      <c r="T533" s="405"/>
      <c r="U533" s="405"/>
      <c r="V533" s="405"/>
      <c r="W533" s="405"/>
      <c r="X533" s="405"/>
      <c r="Y533" s="405"/>
      <c r="Z533" s="405"/>
      <c r="AA533" s="405"/>
      <c r="AB533" s="405"/>
      <c r="AC533" s="405"/>
      <c r="AD533" s="405"/>
      <c r="AE533" s="405"/>
      <c r="AF533" s="405"/>
      <c r="AG533" s="405"/>
      <c r="AH533" s="405"/>
    </row>
    <row r="534" spans="1:34" ht="16.5">
      <c r="A534" s="405"/>
      <c r="B534" s="405"/>
      <c r="C534" s="405"/>
      <c r="D534" s="405"/>
      <c r="E534" s="405"/>
      <c r="F534" s="674"/>
      <c r="G534" s="674"/>
      <c r="H534" s="674"/>
      <c r="I534" s="674"/>
      <c r="J534" s="674"/>
      <c r="K534" s="405"/>
      <c r="L534" s="674"/>
      <c r="M534" s="674"/>
      <c r="N534" s="674"/>
      <c r="O534" s="674"/>
      <c r="P534" s="405"/>
      <c r="Q534" s="405"/>
      <c r="R534" s="405"/>
      <c r="S534" s="405"/>
      <c r="T534" s="405"/>
      <c r="U534" s="405"/>
      <c r="V534" s="405"/>
      <c r="W534" s="405"/>
      <c r="X534" s="405"/>
      <c r="Y534" s="405"/>
      <c r="Z534" s="405"/>
      <c r="AA534" s="405"/>
      <c r="AB534" s="405"/>
      <c r="AC534" s="405"/>
      <c r="AD534" s="405"/>
      <c r="AE534" s="405"/>
      <c r="AF534" s="405"/>
      <c r="AG534" s="405"/>
      <c r="AH534" s="405"/>
    </row>
    <row r="535" spans="1:34" ht="16.5">
      <c r="A535" s="405"/>
      <c r="B535" s="405"/>
      <c r="C535" s="405"/>
      <c r="D535" s="405"/>
      <c r="E535" s="405"/>
      <c r="F535" s="674"/>
      <c r="G535" s="674"/>
      <c r="H535" s="674"/>
      <c r="I535" s="674"/>
      <c r="J535" s="674"/>
      <c r="K535" s="405"/>
      <c r="L535" s="674"/>
      <c r="M535" s="674"/>
      <c r="N535" s="674"/>
      <c r="O535" s="674"/>
      <c r="P535" s="405"/>
      <c r="Q535" s="405"/>
      <c r="R535" s="405"/>
      <c r="S535" s="405"/>
      <c r="T535" s="405"/>
      <c r="U535" s="405"/>
      <c r="V535" s="405"/>
      <c r="W535" s="405"/>
      <c r="X535" s="405"/>
      <c r="Y535" s="405"/>
      <c r="Z535" s="405"/>
      <c r="AA535" s="405"/>
      <c r="AB535" s="405"/>
      <c r="AC535" s="405"/>
      <c r="AD535" s="405"/>
      <c r="AE535" s="405"/>
      <c r="AF535" s="405"/>
      <c r="AG535" s="405"/>
      <c r="AH535" s="405"/>
    </row>
    <row r="536" spans="1:34" ht="16.5">
      <c r="A536" s="405"/>
      <c r="B536" s="405"/>
      <c r="C536" s="405"/>
      <c r="D536" s="405"/>
      <c r="E536" s="405"/>
      <c r="F536" s="674"/>
      <c r="G536" s="674"/>
      <c r="H536" s="674"/>
      <c r="I536" s="674"/>
      <c r="J536" s="674"/>
      <c r="K536" s="405"/>
      <c r="L536" s="674"/>
      <c r="M536" s="674"/>
      <c r="N536" s="674"/>
      <c r="O536" s="674"/>
      <c r="P536" s="405"/>
      <c r="Q536" s="405"/>
      <c r="R536" s="405"/>
      <c r="S536" s="405"/>
      <c r="T536" s="405"/>
      <c r="U536" s="405"/>
      <c r="V536" s="405"/>
      <c r="W536" s="405"/>
      <c r="X536" s="405"/>
      <c r="Y536" s="405"/>
      <c r="Z536" s="405"/>
      <c r="AA536" s="405"/>
      <c r="AB536" s="405"/>
      <c r="AC536" s="405"/>
      <c r="AD536" s="405"/>
      <c r="AE536" s="405"/>
      <c r="AF536" s="405"/>
      <c r="AG536" s="405"/>
      <c r="AH536" s="405"/>
    </row>
    <row r="537" spans="1:34" ht="16.5">
      <c r="A537" s="405"/>
      <c r="B537" s="405"/>
      <c r="C537" s="405"/>
      <c r="D537" s="405"/>
      <c r="E537" s="405"/>
      <c r="F537" s="674"/>
      <c r="G537" s="674"/>
      <c r="H537" s="674"/>
      <c r="I537" s="674"/>
      <c r="J537" s="674"/>
      <c r="K537" s="405"/>
      <c r="L537" s="674"/>
      <c r="M537" s="674"/>
      <c r="N537" s="674"/>
      <c r="O537" s="674"/>
      <c r="P537" s="405"/>
      <c r="Q537" s="405"/>
      <c r="R537" s="405"/>
      <c r="S537" s="405"/>
      <c r="T537" s="405"/>
      <c r="U537" s="405"/>
      <c r="V537" s="405"/>
      <c r="W537" s="405"/>
      <c r="X537" s="405"/>
      <c r="Y537" s="405"/>
      <c r="Z537" s="405"/>
      <c r="AA537" s="405"/>
      <c r="AB537" s="405"/>
      <c r="AC537" s="405"/>
      <c r="AD537" s="405"/>
      <c r="AE537" s="405"/>
      <c r="AF537" s="405"/>
      <c r="AG537" s="405"/>
      <c r="AH537" s="405"/>
    </row>
    <row r="538" spans="1:34" ht="16.5">
      <c r="A538" s="405"/>
      <c r="B538" s="405"/>
      <c r="C538" s="405"/>
      <c r="D538" s="405"/>
      <c r="E538" s="405"/>
      <c r="F538" s="674"/>
      <c r="G538" s="674"/>
      <c r="H538" s="674"/>
      <c r="I538" s="674"/>
      <c r="J538" s="674"/>
      <c r="K538" s="405"/>
      <c r="L538" s="674"/>
      <c r="M538" s="674"/>
      <c r="N538" s="674"/>
      <c r="O538" s="674"/>
      <c r="P538" s="405"/>
      <c r="Q538" s="405"/>
      <c r="R538" s="405"/>
      <c r="S538" s="405"/>
      <c r="T538" s="405"/>
      <c r="U538" s="405"/>
      <c r="V538" s="405"/>
      <c r="W538" s="405"/>
      <c r="X538" s="405"/>
      <c r="Y538" s="405"/>
      <c r="Z538" s="405"/>
      <c r="AA538" s="405"/>
      <c r="AB538" s="405"/>
      <c r="AC538" s="405"/>
      <c r="AD538" s="405"/>
      <c r="AE538" s="405"/>
      <c r="AF538" s="405"/>
      <c r="AG538" s="405"/>
      <c r="AH538" s="405"/>
    </row>
    <row r="539" spans="1:34" ht="16.5">
      <c r="A539" s="405"/>
      <c r="B539" s="405"/>
      <c r="C539" s="405"/>
      <c r="D539" s="405"/>
      <c r="E539" s="405"/>
      <c r="F539" s="674"/>
      <c r="G539" s="674"/>
      <c r="H539" s="674"/>
      <c r="I539" s="674"/>
      <c r="J539" s="674"/>
      <c r="K539" s="405"/>
      <c r="L539" s="674"/>
      <c r="M539" s="674"/>
      <c r="N539" s="674"/>
      <c r="O539" s="674"/>
      <c r="P539" s="405"/>
      <c r="Q539" s="405"/>
      <c r="R539" s="405"/>
      <c r="S539" s="405"/>
      <c r="T539" s="405"/>
      <c r="U539" s="405"/>
      <c r="V539" s="405"/>
      <c r="W539" s="405"/>
      <c r="X539" s="405"/>
      <c r="Y539" s="405"/>
      <c r="Z539" s="405"/>
      <c r="AA539" s="405"/>
      <c r="AB539" s="405"/>
      <c r="AC539" s="405"/>
      <c r="AD539" s="405"/>
      <c r="AE539" s="405"/>
      <c r="AF539" s="405"/>
      <c r="AG539" s="405"/>
      <c r="AH539" s="405"/>
    </row>
    <row r="540" spans="1:34" ht="16.5">
      <c r="A540" s="405"/>
      <c r="B540" s="405"/>
      <c r="C540" s="405"/>
      <c r="D540" s="405"/>
      <c r="E540" s="405"/>
      <c r="F540" s="674"/>
      <c r="G540" s="674"/>
      <c r="H540" s="674"/>
      <c r="I540" s="674"/>
      <c r="J540" s="674"/>
      <c r="K540" s="405"/>
      <c r="L540" s="674"/>
      <c r="M540" s="674"/>
      <c r="N540" s="674"/>
      <c r="O540" s="674"/>
      <c r="P540" s="405"/>
      <c r="Q540" s="405"/>
      <c r="R540" s="405"/>
      <c r="S540" s="405"/>
      <c r="T540" s="405"/>
      <c r="U540" s="405"/>
      <c r="V540" s="405"/>
      <c r="W540" s="405"/>
      <c r="X540" s="405"/>
      <c r="Y540" s="405"/>
      <c r="Z540" s="405"/>
      <c r="AA540" s="405"/>
      <c r="AB540" s="405"/>
      <c r="AC540" s="405"/>
      <c r="AD540" s="405"/>
      <c r="AE540" s="405"/>
      <c r="AF540" s="405"/>
      <c r="AG540" s="405"/>
      <c r="AH540" s="405"/>
    </row>
    <row r="541" spans="1:34" ht="16.5">
      <c r="A541" s="405"/>
      <c r="B541" s="405"/>
      <c r="C541" s="405"/>
      <c r="D541" s="405"/>
      <c r="E541" s="405"/>
      <c r="F541" s="674"/>
      <c r="G541" s="674"/>
      <c r="H541" s="674"/>
      <c r="I541" s="674"/>
      <c r="J541" s="674"/>
      <c r="K541" s="405"/>
      <c r="L541" s="674"/>
      <c r="M541" s="674"/>
      <c r="N541" s="674"/>
      <c r="O541" s="674"/>
      <c r="P541" s="405"/>
      <c r="Q541" s="405"/>
      <c r="R541" s="405"/>
      <c r="S541" s="405"/>
      <c r="T541" s="405"/>
      <c r="U541" s="405"/>
      <c r="V541" s="405"/>
      <c r="W541" s="405"/>
      <c r="X541" s="405"/>
      <c r="Y541" s="405"/>
      <c r="Z541" s="405"/>
      <c r="AA541" s="405"/>
      <c r="AB541" s="405"/>
      <c r="AC541" s="405"/>
      <c r="AD541" s="405"/>
      <c r="AE541" s="405"/>
      <c r="AF541" s="405"/>
      <c r="AG541" s="405"/>
      <c r="AH541" s="405"/>
    </row>
    <row r="542" spans="1:34" ht="16.5">
      <c r="A542" s="405"/>
      <c r="B542" s="405"/>
      <c r="C542" s="405"/>
      <c r="D542" s="405"/>
      <c r="E542" s="405"/>
      <c r="F542" s="674"/>
      <c r="G542" s="674"/>
      <c r="H542" s="674"/>
      <c r="I542" s="674"/>
      <c r="J542" s="674"/>
      <c r="K542" s="405"/>
      <c r="L542" s="674"/>
      <c r="M542" s="674"/>
      <c r="N542" s="674"/>
      <c r="O542" s="674"/>
      <c r="P542" s="405"/>
      <c r="Q542" s="405"/>
      <c r="R542" s="405"/>
      <c r="S542" s="405"/>
      <c r="T542" s="405"/>
      <c r="U542" s="405"/>
      <c r="V542" s="405"/>
      <c r="W542" s="405"/>
      <c r="X542" s="405"/>
      <c r="Y542" s="405"/>
      <c r="Z542" s="405"/>
      <c r="AA542" s="405"/>
      <c r="AB542" s="405"/>
      <c r="AC542" s="405"/>
      <c r="AD542" s="405"/>
      <c r="AE542" s="405"/>
      <c r="AF542" s="405"/>
      <c r="AG542" s="405"/>
      <c r="AH542" s="405"/>
    </row>
    <row r="543" spans="1:34" ht="16.5">
      <c r="A543" s="405"/>
      <c r="B543" s="405"/>
      <c r="C543" s="405"/>
      <c r="D543" s="405"/>
      <c r="E543" s="405"/>
      <c r="F543" s="674"/>
      <c r="G543" s="674"/>
      <c r="H543" s="674"/>
      <c r="I543" s="674"/>
      <c r="J543" s="674"/>
      <c r="K543" s="405"/>
      <c r="L543" s="674"/>
      <c r="M543" s="674"/>
      <c r="N543" s="674"/>
      <c r="O543" s="674"/>
      <c r="P543" s="405"/>
      <c r="Q543" s="405"/>
      <c r="R543" s="405"/>
      <c r="S543" s="405"/>
      <c r="T543" s="405"/>
      <c r="U543" s="405"/>
      <c r="V543" s="405"/>
      <c r="W543" s="405"/>
      <c r="X543" s="405"/>
      <c r="Y543" s="405"/>
      <c r="Z543" s="405"/>
      <c r="AA543" s="405"/>
      <c r="AB543" s="405"/>
      <c r="AC543" s="405"/>
      <c r="AD543" s="405"/>
      <c r="AE543" s="405"/>
      <c r="AF543" s="405"/>
      <c r="AG543" s="405"/>
      <c r="AH543" s="405"/>
    </row>
    <row r="544" spans="1:34" ht="16.5">
      <c r="A544" s="405"/>
      <c r="B544" s="405"/>
      <c r="C544" s="405"/>
      <c r="D544" s="405"/>
      <c r="E544" s="405"/>
      <c r="F544" s="674"/>
      <c r="G544" s="674"/>
      <c r="H544" s="674"/>
      <c r="I544" s="674"/>
      <c r="J544" s="674"/>
      <c r="K544" s="405"/>
      <c r="L544" s="674"/>
      <c r="M544" s="674"/>
      <c r="N544" s="674"/>
      <c r="O544" s="674"/>
      <c r="P544" s="405"/>
      <c r="Q544" s="405"/>
      <c r="R544" s="405"/>
      <c r="S544" s="405"/>
      <c r="T544" s="405"/>
      <c r="U544" s="405"/>
      <c r="V544" s="405"/>
      <c r="W544" s="405"/>
      <c r="X544" s="405"/>
      <c r="Y544" s="405"/>
      <c r="Z544" s="405"/>
      <c r="AA544" s="405"/>
      <c r="AB544" s="405"/>
      <c r="AC544" s="405"/>
      <c r="AD544" s="405"/>
      <c r="AE544" s="405"/>
      <c r="AF544" s="405"/>
      <c r="AG544" s="405"/>
      <c r="AH544" s="405"/>
    </row>
    <row r="545" spans="1:34" ht="16.5">
      <c r="A545" s="405"/>
      <c r="B545" s="405"/>
      <c r="C545" s="405"/>
      <c r="D545" s="405"/>
      <c r="E545" s="405"/>
      <c r="F545" s="674"/>
      <c r="G545" s="674"/>
      <c r="H545" s="674"/>
      <c r="I545" s="674"/>
      <c r="J545" s="674"/>
      <c r="K545" s="405"/>
      <c r="L545" s="674"/>
      <c r="M545" s="674"/>
      <c r="N545" s="674"/>
      <c r="O545" s="674"/>
      <c r="P545" s="405"/>
      <c r="Q545" s="405"/>
      <c r="R545" s="405"/>
      <c r="S545" s="405"/>
      <c r="T545" s="405"/>
      <c r="U545" s="405"/>
      <c r="V545" s="405"/>
      <c r="W545" s="405"/>
      <c r="X545" s="405"/>
      <c r="Y545" s="405"/>
      <c r="Z545" s="405"/>
      <c r="AA545" s="405"/>
      <c r="AB545" s="405"/>
      <c r="AC545" s="405"/>
      <c r="AD545" s="405"/>
      <c r="AE545" s="405"/>
      <c r="AF545" s="405"/>
      <c r="AG545" s="405"/>
      <c r="AH545" s="405"/>
    </row>
    <row r="546" spans="1:34" ht="16.5">
      <c r="A546" s="405"/>
      <c r="B546" s="405"/>
      <c r="C546" s="405"/>
      <c r="D546" s="405"/>
      <c r="E546" s="405"/>
      <c r="F546" s="674"/>
      <c r="G546" s="674"/>
      <c r="H546" s="674"/>
      <c r="I546" s="674"/>
      <c r="J546" s="674"/>
      <c r="K546" s="405"/>
      <c r="L546" s="674"/>
      <c r="M546" s="674"/>
      <c r="N546" s="674"/>
      <c r="O546" s="674"/>
      <c r="P546" s="405"/>
      <c r="Q546" s="405"/>
      <c r="R546" s="405"/>
      <c r="S546" s="405"/>
      <c r="T546" s="405"/>
      <c r="U546" s="405"/>
      <c r="V546" s="405"/>
      <c r="W546" s="405"/>
      <c r="X546" s="405"/>
      <c r="Y546" s="405"/>
      <c r="Z546" s="405"/>
      <c r="AA546" s="405"/>
      <c r="AB546" s="405"/>
      <c r="AC546" s="405"/>
      <c r="AD546" s="405"/>
      <c r="AE546" s="405"/>
      <c r="AF546" s="405"/>
      <c r="AG546" s="405"/>
      <c r="AH546" s="405"/>
    </row>
    <row r="547" spans="1:34" ht="16.5">
      <c r="A547" s="405"/>
      <c r="B547" s="405"/>
      <c r="C547" s="405"/>
      <c r="D547" s="405"/>
      <c r="E547" s="405"/>
      <c r="F547" s="674"/>
      <c r="G547" s="674"/>
      <c r="H547" s="674"/>
      <c r="I547" s="674"/>
      <c r="J547" s="674"/>
      <c r="K547" s="405"/>
      <c r="L547" s="674"/>
      <c r="M547" s="674"/>
      <c r="N547" s="674"/>
      <c r="O547" s="674"/>
      <c r="P547" s="405"/>
      <c r="Q547" s="405"/>
      <c r="R547" s="405"/>
      <c r="S547" s="405"/>
      <c r="T547" s="405"/>
      <c r="U547" s="405"/>
      <c r="V547" s="405"/>
      <c r="W547" s="405"/>
      <c r="X547" s="405"/>
      <c r="Y547" s="405"/>
      <c r="Z547" s="405"/>
      <c r="AA547" s="405"/>
      <c r="AB547" s="405"/>
      <c r="AC547" s="405"/>
      <c r="AD547" s="405"/>
      <c r="AE547" s="405"/>
      <c r="AF547" s="405"/>
      <c r="AG547" s="405"/>
      <c r="AH547" s="405"/>
    </row>
    <row r="548" spans="1:34" ht="16.5">
      <c r="A548" s="405"/>
      <c r="B548" s="405"/>
      <c r="C548" s="405"/>
      <c r="D548" s="405"/>
      <c r="E548" s="405"/>
      <c r="F548" s="674"/>
      <c r="G548" s="674"/>
      <c r="H548" s="674"/>
      <c r="I548" s="674"/>
      <c r="J548" s="674"/>
      <c r="K548" s="405"/>
      <c r="L548" s="674"/>
      <c r="M548" s="674"/>
      <c r="N548" s="674"/>
      <c r="O548" s="674"/>
      <c r="P548" s="405"/>
      <c r="Q548" s="405"/>
      <c r="R548" s="405"/>
      <c r="S548" s="405"/>
      <c r="T548" s="405"/>
      <c r="U548" s="405"/>
      <c r="V548" s="405"/>
      <c r="W548" s="405"/>
      <c r="X548" s="405"/>
      <c r="Y548" s="405"/>
      <c r="Z548" s="405"/>
      <c r="AA548" s="405"/>
      <c r="AB548" s="405"/>
      <c r="AC548" s="405"/>
      <c r="AD548" s="405"/>
      <c r="AE548" s="405"/>
      <c r="AF548" s="405"/>
      <c r="AG548" s="405"/>
      <c r="AH548" s="405"/>
    </row>
    <row r="549" spans="1:34" ht="16.5">
      <c r="A549" s="405"/>
      <c r="B549" s="405"/>
      <c r="C549" s="405"/>
      <c r="D549" s="405"/>
      <c r="E549" s="405"/>
      <c r="F549" s="674"/>
      <c r="G549" s="674"/>
      <c r="H549" s="674"/>
      <c r="I549" s="674"/>
      <c r="J549" s="674"/>
      <c r="K549" s="405"/>
      <c r="L549" s="674"/>
      <c r="M549" s="674"/>
      <c r="N549" s="674"/>
      <c r="O549" s="674"/>
      <c r="P549" s="405"/>
      <c r="Q549" s="405"/>
      <c r="R549" s="405"/>
      <c r="S549" s="405"/>
      <c r="T549" s="405"/>
      <c r="U549" s="405"/>
      <c r="V549" s="405"/>
      <c r="W549" s="405"/>
      <c r="X549" s="405"/>
      <c r="Y549" s="405"/>
      <c r="Z549" s="405"/>
      <c r="AA549" s="405"/>
      <c r="AB549" s="405"/>
      <c r="AC549" s="405"/>
      <c r="AD549" s="405"/>
      <c r="AE549" s="405"/>
      <c r="AF549" s="405"/>
      <c r="AG549" s="405"/>
      <c r="AH549" s="405"/>
    </row>
    <row r="550" spans="1:34" ht="16.5">
      <c r="A550" s="405"/>
      <c r="B550" s="405"/>
      <c r="C550" s="405"/>
      <c r="D550" s="405"/>
      <c r="E550" s="405"/>
      <c r="F550" s="674"/>
      <c r="G550" s="674"/>
      <c r="H550" s="674"/>
      <c r="I550" s="674"/>
      <c r="J550" s="674"/>
      <c r="K550" s="405"/>
      <c r="L550" s="674"/>
      <c r="M550" s="674"/>
      <c r="N550" s="674"/>
      <c r="O550" s="674"/>
      <c r="P550" s="405"/>
      <c r="Q550" s="405"/>
      <c r="R550" s="405"/>
      <c r="S550" s="405"/>
      <c r="T550" s="405"/>
      <c r="U550" s="405"/>
      <c r="V550" s="405"/>
      <c r="W550" s="405"/>
      <c r="X550" s="405"/>
      <c r="Y550" s="405"/>
      <c r="Z550" s="405"/>
      <c r="AA550" s="405"/>
      <c r="AB550" s="405"/>
      <c r="AC550" s="405"/>
      <c r="AD550" s="405"/>
      <c r="AE550" s="405"/>
      <c r="AF550" s="405"/>
      <c r="AG550" s="405"/>
      <c r="AH550" s="405"/>
    </row>
    <row r="551" spans="1:34" ht="16.5">
      <c r="A551" s="405"/>
      <c r="B551" s="405"/>
      <c r="C551" s="405"/>
      <c r="D551" s="405"/>
      <c r="E551" s="405"/>
      <c r="F551" s="674"/>
      <c r="G551" s="674"/>
      <c r="H551" s="674"/>
      <c r="I551" s="674"/>
      <c r="J551" s="674"/>
      <c r="K551" s="405"/>
      <c r="L551" s="674"/>
      <c r="M551" s="674"/>
      <c r="N551" s="674"/>
      <c r="O551" s="674"/>
      <c r="P551" s="405"/>
      <c r="Q551" s="405"/>
      <c r="R551" s="405"/>
      <c r="S551" s="405"/>
      <c r="T551" s="405"/>
      <c r="U551" s="405"/>
      <c r="V551" s="405"/>
      <c r="W551" s="405"/>
      <c r="X551" s="405"/>
      <c r="Y551" s="405"/>
      <c r="Z551" s="405"/>
      <c r="AA551" s="405"/>
      <c r="AB551" s="405"/>
      <c r="AC551" s="405"/>
      <c r="AD551" s="405"/>
      <c r="AE551" s="405"/>
      <c r="AF551" s="405"/>
      <c r="AG551" s="405"/>
      <c r="AH551" s="405"/>
    </row>
    <row r="552" spans="1:34" ht="16.5">
      <c r="A552" s="405"/>
      <c r="B552" s="405"/>
      <c r="C552" s="405"/>
      <c r="D552" s="405"/>
      <c r="E552" s="405"/>
      <c r="F552" s="674"/>
      <c r="G552" s="674"/>
      <c r="H552" s="674"/>
      <c r="I552" s="674"/>
      <c r="J552" s="674"/>
      <c r="K552" s="405"/>
      <c r="L552" s="674"/>
      <c r="M552" s="674"/>
      <c r="N552" s="674"/>
      <c r="O552" s="674"/>
      <c r="P552" s="405"/>
      <c r="Q552" s="405"/>
      <c r="R552" s="405"/>
      <c r="S552" s="405"/>
      <c r="T552" s="405"/>
      <c r="U552" s="405"/>
      <c r="V552" s="405"/>
      <c r="W552" s="405"/>
      <c r="X552" s="405"/>
      <c r="Y552" s="405"/>
      <c r="Z552" s="405"/>
      <c r="AA552" s="405"/>
      <c r="AB552" s="405"/>
      <c r="AC552" s="405"/>
      <c r="AD552" s="405"/>
      <c r="AE552" s="405"/>
      <c r="AF552" s="405"/>
      <c r="AG552" s="405"/>
      <c r="AH552" s="405"/>
    </row>
    <row r="553" spans="1:34" ht="16.5">
      <c r="A553" s="405"/>
      <c r="B553" s="405"/>
      <c r="C553" s="405"/>
      <c r="D553" s="405"/>
      <c r="E553" s="405"/>
      <c r="F553" s="674"/>
      <c r="G553" s="674"/>
      <c r="H553" s="674"/>
      <c r="I553" s="674"/>
      <c r="J553" s="674"/>
      <c r="K553" s="405"/>
      <c r="L553" s="674"/>
      <c r="M553" s="674"/>
      <c r="N553" s="674"/>
      <c r="O553" s="674"/>
      <c r="P553" s="405"/>
      <c r="Q553" s="405"/>
      <c r="R553" s="405"/>
      <c r="S553" s="405"/>
      <c r="T553" s="405"/>
      <c r="U553" s="405"/>
      <c r="V553" s="405"/>
      <c r="W553" s="405"/>
      <c r="X553" s="405"/>
      <c r="Y553" s="405"/>
      <c r="Z553" s="405"/>
      <c r="AA553" s="405"/>
      <c r="AB553" s="405"/>
      <c r="AC553" s="405"/>
      <c r="AD553" s="405"/>
      <c r="AE553" s="405"/>
      <c r="AF553" s="405"/>
      <c r="AG553" s="405"/>
      <c r="AH553" s="405"/>
    </row>
    <row r="554" spans="1:34" ht="16.5">
      <c r="A554" s="405"/>
      <c r="B554" s="405"/>
      <c r="C554" s="405"/>
      <c r="D554" s="405"/>
      <c r="E554" s="405"/>
      <c r="F554" s="674"/>
      <c r="G554" s="674"/>
      <c r="H554" s="674"/>
      <c r="I554" s="674"/>
      <c r="J554" s="674"/>
      <c r="K554" s="405"/>
      <c r="L554" s="674"/>
      <c r="M554" s="674"/>
      <c r="N554" s="674"/>
      <c r="O554" s="674"/>
      <c r="P554" s="405"/>
      <c r="Q554" s="405"/>
      <c r="R554" s="405"/>
      <c r="S554" s="405"/>
      <c r="T554" s="405"/>
      <c r="U554" s="405"/>
      <c r="V554" s="405"/>
      <c r="W554" s="405"/>
      <c r="X554" s="405"/>
      <c r="Y554" s="405"/>
      <c r="Z554" s="405"/>
      <c r="AA554" s="405"/>
      <c r="AB554" s="405"/>
      <c r="AC554" s="405"/>
      <c r="AD554" s="405"/>
      <c r="AE554" s="405"/>
      <c r="AF554" s="405"/>
      <c r="AG554" s="405"/>
      <c r="AH554" s="405"/>
    </row>
    <row r="555" spans="1:34" ht="16.5">
      <c r="A555" s="405"/>
      <c r="B555" s="405"/>
      <c r="C555" s="405"/>
      <c r="D555" s="405"/>
      <c r="E555" s="405"/>
      <c r="F555" s="674"/>
      <c r="G555" s="674"/>
      <c r="H555" s="674"/>
      <c r="I555" s="674"/>
      <c r="J555" s="674"/>
      <c r="K555" s="405"/>
      <c r="L555" s="674"/>
      <c r="M555" s="674"/>
      <c r="N555" s="674"/>
      <c r="O555" s="674"/>
      <c r="P555" s="405"/>
      <c r="Q555" s="405"/>
      <c r="R555" s="405"/>
      <c r="S555" s="405"/>
      <c r="T555" s="405"/>
      <c r="U555" s="405"/>
      <c r="V555" s="405"/>
      <c r="W555" s="405"/>
      <c r="X555" s="405"/>
      <c r="Y555" s="405"/>
      <c r="Z555" s="405"/>
      <c r="AA555" s="405"/>
      <c r="AB555" s="405"/>
      <c r="AC555" s="405"/>
      <c r="AD555" s="405"/>
      <c r="AE555" s="405"/>
      <c r="AF555" s="405"/>
      <c r="AG555" s="405"/>
      <c r="AH555" s="405"/>
    </row>
    <row r="556" spans="1:34" ht="16.5">
      <c r="A556" s="405"/>
      <c r="B556" s="405"/>
      <c r="C556" s="405"/>
      <c r="D556" s="405"/>
      <c r="E556" s="405"/>
      <c r="F556" s="674"/>
      <c r="G556" s="674"/>
      <c r="H556" s="674"/>
      <c r="I556" s="674"/>
      <c r="J556" s="674"/>
      <c r="K556" s="405"/>
      <c r="L556" s="674"/>
      <c r="M556" s="674"/>
      <c r="N556" s="674"/>
      <c r="O556" s="674"/>
      <c r="P556" s="405"/>
      <c r="Q556" s="405"/>
      <c r="R556" s="405"/>
      <c r="S556" s="405"/>
      <c r="T556" s="405"/>
      <c r="U556" s="405"/>
      <c r="V556" s="405"/>
      <c r="W556" s="405"/>
      <c r="X556" s="405"/>
      <c r="Y556" s="405"/>
      <c r="Z556" s="405"/>
      <c r="AA556" s="405"/>
      <c r="AB556" s="405"/>
      <c r="AC556" s="405"/>
      <c r="AD556" s="405"/>
      <c r="AE556" s="405"/>
      <c r="AF556" s="405"/>
      <c r="AG556" s="405"/>
      <c r="AH556" s="405"/>
    </row>
    <row r="557" spans="1:34" ht="16.5">
      <c r="A557" s="405"/>
      <c r="B557" s="405"/>
      <c r="C557" s="405"/>
      <c r="D557" s="405"/>
      <c r="E557" s="405"/>
      <c r="F557" s="674"/>
      <c r="G557" s="674"/>
      <c r="H557" s="674"/>
      <c r="I557" s="674"/>
      <c r="J557" s="674"/>
      <c r="K557" s="405"/>
      <c r="L557" s="674"/>
      <c r="M557" s="674"/>
      <c r="N557" s="674"/>
      <c r="O557" s="674"/>
      <c r="P557" s="405"/>
      <c r="Q557" s="405"/>
      <c r="R557" s="405"/>
      <c r="S557" s="405"/>
      <c r="T557" s="405"/>
      <c r="U557" s="405"/>
      <c r="V557" s="405"/>
      <c r="W557" s="405"/>
      <c r="X557" s="405"/>
      <c r="Y557" s="405"/>
      <c r="Z557" s="405"/>
      <c r="AA557" s="405"/>
      <c r="AB557" s="405"/>
      <c r="AC557" s="405"/>
      <c r="AD557" s="405"/>
      <c r="AE557" s="405"/>
      <c r="AF557" s="405"/>
      <c r="AG557" s="405"/>
      <c r="AH557" s="405"/>
    </row>
    <row r="558" spans="1:34" ht="16.5">
      <c r="A558" s="405"/>
      <c r="B558" s="405"/>
      <c r="C558" s="405"/>
      <c r="D558" s="405"/>
      <c r="E558" s="405"/>
      <c r="F558" s="674"/>
      <c r="G558" s="674"/>
      <c r="H558" s="674"/>
      <c r="I558" s="674"/>
      <c r="J558" s="674"/>
      <c r="K558" s="405"/>
      <c r="L558" s="674"/>
      <c r="M558" s="674"/>
      <c r="N558" s="674"/>
      <c r="O558" s="674"/>
      <c r="P558" s="405"/>
      <c r="Q558" s="405"/>
      <c r="R558" s="405"/>
      <c r="S558" s="405"/>
      <c r="T558" s="405"/>
      <c r="U558" s="405"/>
      <c r="V558" s="405"/>
      <c r="W558" s="405"/>
      <c r="X558" s="405"/>
      <c r="Y558" s="405"/>
      <c r="Z558" s="405"/>
      <c r="AA558" s="405"/>
      <c r="AB558" s="405"/>
      <c r="AC558" s="405"/>
      <c r="AD558" s="405"/>
      <c r="AE558" s="405"/>
      <c r="AF558" s="405"/>
      <c r="AG558" s="405"/>
      <c r="AH558" s="405"/>
    </row>
    <row r="559" spans="1:34" ht="16.5">
      <c r="A559" s="405"/>
      <c r="B559" s="405"/>
      <c r="C559" s="405"/>
      <c r="D559" s="405"/>
      <c r="E559" s="405"/>
      <c r="F559" s="674"/>
      <c r="G559" s="674"/>
      <c r="H559" s="674"/>
      <c r="I559" s="674"/>
      <c r="J559" s="674"/>
      <c r="K559" s="405"/>
      <c r="L559" s="674"/>
      <c r="M559" s="674"/>
      <c r="N559" s="674"/>
      <c r="O559" s="674"/>
      <c r="P559" s="405"/>
      <c r="Q559" s="405"/>
      <c r="R559" s="405"/>
      <c r="S559" s="405"/>
      <c r="T559" s="405"/>
      <c r="U559" s="405"/>
      <c r="V559" s="405"/>
      <c r="W559" s="405"/>
      <c r="X559" s="405"/>
      <c r="Y559" s="405"/>
      <c r="Z559" s="405"/>
      <c r="AA559" s="405"/>
      <c r="AB559" s="405"/>
      <c r="AC559" s="405"/>
      <c r="AD559" s="405"/>
      <c r="AE559" s="405"/>
      <c r="AF559" s="405"/>
      <c r="AG559" s="405"/>
      <c r="AH559" s="405"/>
    </row>
    <row r="560" spans="1:34" ht="16.5">
      <c r="A560" s="405"/>
      <c r="B560" s="405"/>
      <c r="C560" s="405"/>
      <c r="D560" s="405"/>
      <c r="E560" s="405"/>
      <c r="F560" s="674"/>
      <c r="G560" s="674"/>
      <c r="H560" s="674"/>
      <c r="I560" s="674"/>
      <c r="J560" s="674"/>
      <c r="K560" s="405"/>
      <c r="L560" s="674"/>
      <c r="M560" s="674"/>
      <c r="N560" s="674"/>
      <c r="O560" s="674"/>
      <c r="P560" s="405"/>
      <c r="Q560" s="405"/>
      <c r="R560" s="405"/>
      <c r="S560" s="405"/>
      <c r="T560" s="405"/>
      <c r="U560" s="405"/>
      <c r="V560" s="405"/>
      <c r="W560" s="405"/>
      <c r="X560" s="405"/>
      <c r="Y560" s="405"/>
      <c r="Z560" s="405"/>
      <c r="AA560" s="405"/>
      <c r="AB560" s="405"/>
      <c r="AC560" s="405"/>
      <c r="AD560" s="405"/>
      <c r="AE560" s="405"/>
      <c r="AF560" s="405"/>
      <c r="AG560" s="405"/>
      <c r="AH560" s="405"/>
    </row>
    <row r="561" spans="1:34" ht="16.5">
      <c r="A561" s="405"/>
      <c r="B561" s="405"/>
      <c r="C561" s="405"/>
      <c r="D561" s="405"/>
      <c r="E561" s="405"/>
      <c r="F561" s="674"/>
      <c r="G561" s="674"/>
      <c r="H561" s="674"/>
      <c r="I561" s="674"/>
      <c r="J561" s="674"/>
      <c r="K561" s="405"/>
      <c r="L561" s="674"/>
      <c r="M561" s="674"/>
      <c r="N561" s="674"/>
      <c r="O561" s="674"/>
      <c r="P561" s="405"/>
      <c r="Q561" s="405"/>
      <c r="R561" s="405"/>
      <c r="S561" s="405"/>
      <c r="T561" s="405"/>
      <c r="U561" s="405"/>
      <c r="V561" s="405"/>
      <c r="W561" s="405"/>
      <c r="X561" s="405"/>
      <c r="Y561" s="405"/>
      <c r="Z561" s="405"/>
      <c r="AA561" s="405"/>
      <c r="AB561" s="405"/>
      <c r="AC561" s="405"/>
      <c r="AD561" s="405"/>
      <c r="AE561" s="405"/>
      <c r="AF561" s="405"/>
      <c r="AG561" s="405"/>
      <c r="AH561" s="405"/>
    </row>
    <row r="562" spans="1:34" ht="16.5">
      <c r="A562" s="405"/>
      <c r="B562" s="405"/>
      <c r="C562" s="405"/>
      <c r="D562" s="405"/>
      <c r="E562" s="405"/>
      <c r="F562" s="674"/>
      <c r="G562" s="674"/>
      <c r="H562" s="674"/>
      <c r="I562" s="674"/>
      <c r="J562" s="674"/>
      <c r="K562" s="405"/>
      <c r="L562" s="674"/>
      <c r="M562" s="674"/>
      <c r="N562" s="674"/>
      <c r="O562" s="674"/>
      <c r="P562" s="405"/>
      <c r="Q562" s="405"/>
      <c r="R562" s="405"/>
      <c r="S562" s="405"/>
      <c r="T562" s="405"/>
      <c r="U562" s="405"/>
      <c r="V562" s="405"/>
      <c r="W562" s="405"/>
      <c r="X562" s="405"/>
      <c r="Y562" s="405"/>
      <c r="Z562" s="405"/>
      <c r="AA562" s="405"/>
      <c r="AB562" s="405"/>
      <c r="AC562" s="405"/>
      <c r="AD562" s="405"/>
      <c r="AE562" s="405"/>
      <c r="AF562" s="405"/>
      <c r="AG562" s="405"/>
      <c r="AH562" s="405"/>
    </row>
    <row r="563" spans="1:34" ht="16.5">
      <c r="A563" s="405"/>
      <c r="B563" s="405"/>
      <c r="C563" s="405"/>
      <c r="D563" s="405"/>
      <c r="E563" s="405"/>
      <c r="F563" s="674"/>
      <c r="G563" s="674"/>
      <c r="H563" s="674"/>
      <c r="I563" s="674"/>
      <c r="J563" s="674"/>
      <c r="K563" s="405"/>
      <c r="L563" s="674"/>
      <c r="M563" s="674"/>
      <c r="N563" s="674"/>
      <c r="O563" s="674"/>
      <c r="P563" s="405"/>
      <c r="Q563" s="405"/>
      <c r="R563" s="405"/>
      <c r="S563" s="405"/>
      <c r="T563" s="405"/>
      <c r="U563" s="405"/>
      <c r="V563" s="405"/>
      <c r="W563" s="405"/>
      <c r="X563" s="405"/>
      <c r="Y563" s="405"/>
      <c r="Z563" s="405"/>
      <c r="AA563" s="405"/>
      <c r="AB563" s="405"/>
      <c r="AC563" s="405"/>
      <c r="AD563" s="405"/>
      <c r="AE563" s="405"/>
      <c r="AF563" s="405"/>
      <c r="AG563" s="405"/>
      <c r="AH563" s="405"/>
    </row>
    <row r="564" spans="1:34" ht="16.5">
      <c r="A564" s="405"/>
      <c r="B564" s="405"/>
      <c r="C564" s="405"/>
      <c r="D564" s="405"/>
      <c r="E564" s="405"/>
      <c r="F564" s="674"/>
      <c r="G564" s="674"/>
      <c r="H564" s="674"/>
      <c r="I564" s="674"/>
      <c r="J564" s="674"/>
      <c r="K564" s="405"/>
      <c r="L564" s="674"/>
      <c r="M564" s="674"/>
      <c r="N564" s="674"/>
      <c r="O564" s="674"/>
      <c r="P564" s="405"/>
      <c r="Q564" s="405"/>
      <c r="R564" s="405"/>
      <c r="S564" s="405"/>
      <c r="T564" s="405"/>
      <c r="U564" s="405"/>
      <c r="V564" s="405"/>
      <c r="W564" s="405"/>
      <c r="X564" s="405"/>
      <c r="Y564" s="405"/>
      <c r="Z564" s="405"/>
      <c r="AA564" s="405"/>
      <c r="AB564" s="405"/>
      <c r="AC564" s="405"/>
      <c r="AD564" s="405"/>
      <c r="AE564" s="405"/>
      <c r="AF564" s="405"/>
      <c r="AG564" s="405"/>
      <c r="AH564" s="405"/>
    </row>
    <row r="565" spans="1:34" ht="16.5">
      <c r="A565" s="405"/>
      <c r="B565" s="405"/>
      <c r="C565" s="405"/>
      <c r="D565" s="405"/>
      <c r="E565" s="405"/>
      <c r="F565" s="674"/>
      <c r="G565" s="674"/>
      <c r="H565" s="674"/>
      <c r="I565" s="674"/>
      <c r="J565" s="674"/>
      <c r="K565" s="405"/>
      <c r="L565" s="674"/>
      <c r="M565" s="674"/>
      <c r="N565" s="674"/>
      <c r="O565" s="674"/>
      <c r="P565" s="405"/>
      <c r="Q565" s="405"/>
      <c r="R565" s="405"/>
      <c r="S565" s="405"/>
      <c r="T565" s="405"/>
      <c r="U565" s="405"/>
      <c r="V565" s="405"/>
      <c r="W565" s="405"/>
      <c r="X565" s="405"/>
      <c r="Y565" s="405"/>
      <c r="Z565" s="405"/>
      <c r="AA565" s="405"/>
      <c r="AB565" s="405"/>
      <c r="AC565" s="405"/>
      <c r="AD565" s="405"/>
      <c r="AE565" s="405"/>
      <c r="AF565" s="405"/>
      <c r="AG565" s="405"/>
      <c r="AH565" s="405"/>
    </row>
    <row r="566" spans="1:34" ht="16.5">
      <c r="A566" s="405"/>
      <c r="B566" s="405"/>
      <c r="C566" s="405"/>
      <c r="D566" s="405"/>
      <c r="E566" s="405"/>
      <c r="F566" s="674"/>
      <c r="G566" s="674"/>
      <c r="H566" s="674"/>
      <c r="I566" s="674"/>
      <c r="J566" s="674"/>
      <c r="K566" s="405"/>
      <c r="L566" s="674"/>
      <c r="M566" s="674"/>
      <c r="N566" s="674"/>
      <c r="O566" s="674"/>
      <c r="P566" s="405"/>
      <c r="Q566" s="405"/>
      <c r="R566" s="405"/>
      <c r="S566" s="405"/>
      <c r="T566" s="405"/>
      <c r="U566" s="405"/>
      <c r="V566" s="405"/>
      <c r="W566" s="405"/>
      <c r="X566" s="405"/>
      <c r="Y566" s="405"/>
      <c r="Z566" s="405"/>
      <c r="AA566" s="405"/>
      <c r="AB566" s="405"/>
      <c r="AC566" s="405"/>
      <c r="AD566" s="405"/>
      <c r="AE566" s="405"/>
      <c r="AF566" s="405"/>
      <c r="AG566" s="405"/>
      <c r="AH566" s="405"/>
    </row>
    <row r="567" spans="1:34" ht="16.5">
      <c r="A567" s="405"/>
      <c r="B567" s="405"/>
      <c r="C567" s="405"/>
      <c r="D567" s="405"/>
      <c r="E567" s="405"/>
      <c r="F567" s="674"/>
      <c r="G567" s="674"/>
      <c r="H567" s="674"/>
      <c r="I567" s="674"/>
      <c r="J567" s="674"/>
      <c r="K567" s="405"/>
      <c r="L567" s="674"/>
      <c r="M567" s="674"/>
      <c r="N567" s="674"/>
      <c r="O567" s="674"/>
      <c r="P567" s="405"/>
      <c r="Q567" s="405"/>
      <c r="R567" s="405"/>
      <c r="S567" s="405"/>
      <c r="T567" s="405"/>
      <c r="U567" s="405"/>
      <c r="V567" s="405"/>
      <c r="W567" s="405"/>
      <c r="X567" s="405"/>
      <c r="Y567" s="405"/>
      <c r="Z567" s="405"/>
      <c r="AA567" s="405"/>
      <c r="AB567" s="405"/>
      <c r="AC567" s="405"/>
      <c r="AD567" s="405"/>
      <c r="AE567" s="405"/>
      <c r="AF567" s="405"/>
      <c r="AG567" s="405"/>
      <c r="AH567" s="405"/>
    </row>
    <row r="568" spans="1:34" ht="16.5">
      <c r="A568" s="405"/>
      <c r="B568" s="405"/>
      <c r="C568" s="405"/>
      <c r="D568" s="405"/>
      <c r="E568" s="405"/>
      <c r="F568" s="674"/>
      <c r="G568" s="674"/>
      <c r="H568" s="674"/>
      <c r="I568" s="674"/>
      <c r="J568" s="674"/>
      <c r="K568" s="405"/>
      <c r="L568" s="674"/>
      <c r="M568" s="674"/>
      <c r="N568" s="674"/>
      <c r="O568" s="674"/>
      <c r="P568" s="405"/>
      <c r="Q568" s="405"/>
      <c r="R568" s="405"/>
      <c r="S568" s="405"/>
      <c r="T568" s="405"/>
      <c r="U568" s="405"/>
      <c r="V568" s="405"/>
      <c r="W568" s="405"/>
      <c r="X568" s="405"/>
      <c r="Y568" s="405"/>
      <c r="Z568" s="405"/>
      <c r="AA568" s="405"/>
      <c r="AB568" s="405"/>
      <c r="AC568" s="405"/>
      <c r="AD568" s="405"/>
      <c r="AE568" s="405"/>
      <c r="AF568" s="405"/>
      <c r="AG568" s="405"/>
      <c r="AH568" s="405"/>
    </row>
    <row r="569" spans="1:34" ht="16.5">
      <c r="A569" s="405"/>
      <c r="B569" s="405"/>
      <c r="C569" s="405"/>
      <c r="D569" s="405"/>
      <c r="E569" s="405"/>
      <c r="F569" s="674"/>
      <c r="G569" s="674"/>
      <c r="H569" s="674"/>
      <c r="I569" s="674"/>
      <c r="J569" s="674"/>
      <c r="K569" s="405"/>
      <c r="L569" s="674"/>
      <c r="M569" s="674"/>
      <c r="N569" s="674"/>
      <c r="O569" s="674"/>
      <c r="P569" s="405"/>
      <c r="Q569" s="405"/>
      <c r="R569" s="405"/>
      <c r="S569" s="405"/>
      <c r="T569" s="405"/>
      <c r="U569" s="405"/>
      <c r="V569" s="405"/>
      <c r="W569" s="405"/>
      <c r="X569" s="405"/>
      <c r="Y569" s="405"/>
      <c r="Z569" s="405"/>
      <c r="AA569" s="405"/>
      <c r="AB569" s="405"/>
      <c r="AC569" s="405"/>
      <c r="AD569" s="405"/>
      <c r="AE569" s="405"/>
      <c r="AF569" s="405"/>
      <c r="AG569" s="405"/>
      <c r="AH569" s="405"/>
    </row>
    <row r="570" spans="1:34" ht="16.5">
      <c r="A570" s="405"/>
      <c r="B570" s="405"/>
      <c r="C570" s="405"/>
      <c r="D570" s="405"/>
      <c r="E570" s="405"/>
      <c r="F570" s="674"/>
      <c r="G570" s="674"/>
      <c r="H570" s="674"/>
      <c r="I570" s="674"/>
      <c r="J570" s="674"/>
      <c r="K570" s="405"/>
      <c r="L570" s="674"/>
      <c r="M570" s="674"/>
      <c r="N570" s="674"/>
      <c r="O570" s="674"/>
      <c r="P570" s="405"/>
      <c r="Q570" s="405"/>
      <c r="R570" s="405"/>
      <c r="S570" s="405"/>
      <c r="T570" s="405"/>
      <c r="U570" s="405"/>
      <c r="V570" s="405"/>
      <c r="W570" s="405"/>
      <c r="X570" s="405"/>
      <c r="Y570" s="405"/>
      <c r="Z570" s="405"/>
      <c r="AA570" s="405"/>
      <c r="AB570" s="405"/>
      <c r="AC570" s="405"/>
      <c r="AD570" s="405"/>
      <c r="AE570" s="405"/>
      <c r="AF570" s="405"/>
      <c r="AG570" s="405"/>
      <c r="AH570" s="405"/>
    </row>
    <row r="571" spans="1:34" ht="16.5">
      <c r="A571" s="405"/>
      <c r="B571" s="405"/>
      <c r="C571" s="405"/>
      <c r="D571" s="405"/>
      <c r="E571" s="405"/>
      <c r="F571" s="674"/>
      <c r="G571" s="674"/>
      <c r="H571" s="674"/>
      <c r="I571" s="674"/>
      <c r="J571" s="674"/>
      <c r="K571" s="405"/>
      <c r="L571" s="674"/>
      <c r="M571" s="674"/>
      <c r="N571" s="674"/>
      <c r="O571" s="674"/>
      <c r="P571" s="405"/>
      <c r="Q571" s="405"/>
      <c r="R571" s="405"/>
      <c r="S571" s="405"/>
      <c r="T571" s="405"/>
      <c r="U571" s="405"/>
      <c r="V571" s="405"/>
      <c r="W571" s="405"/>
      <c r="X571" s="405"/>
      <c r="Y571" s="405"/>
      <c r="Z571" s="405"/>
      <c r="AA571" s="405"/>
      <c r="AB571" s="405"/>
      <c r="AC571" s="405"/>
      <c r="AD571" s="405"/>
      <c r="AE571" s="405"/>
      <c r="AF571" s="405"/>
      <c r="AG571" s="405"/>
      <c r="AH571" s="405"/>
    </row>
    <row r="572" spans="1:34" ht="16.5">
      <c r="A572" s="405"/>
      <c r="B572" s="405"/>
      <c r="C572" s="405"/>
      <c r="D572" s="405"/>
      <c r="E572" s="405"/>
      <c r="F572" s="674"/>
      <c r="G572" s="674"/>
      <c r="H572" s="674"/>
      <c r="I572" s="674"/>
      <c r="J572" s="674"/>
      <c r="K572" s="405"/>
      <c r="L572" s="674"/>
      <c r="M572" s="674"/>
      <c r="N572" s="674"/>
      <c r="O572" s="674"/>
      <c r="P572" s="405"/>
      <c r="Q572" s="405"/>
      <c r="R572" s="405"/>
      <c r="S572" s="405"/>
      <c r="T572" s="405"/>
      <c r="U572" s="405"/>
      <c r="V572" s="405"/>
      <c r="W572" s="405"/>
      <c r="X572" s="405"/>
      <c r="Y572" s="405"/>
      <c r="Z572" s="405"/>
      <c r="AA572" s="405"/>
      <c r="AB572" s="405"/>
      <c r="AC572" s="405"/>
      <c r="AD572" s="405"/>
      <c r="AE572" s="405"/>
      <c r="AF572" s="405"/>
      <c r="AG572" s="405"/>
      <c r="AH572" s="405"/>
    </row>
    <row r="573" spans="1:34" ht="16.5">
      <c r="A573" s="405"/>
      <c r="B573" s="405"/>
      <c r="C573" s="405"/>
      <c r="D573" s="405"/>
      <c r="E573" s="405"/>
      <c r="F573" s="674"/>
      <c r="G573" s="674"/>
      <c r="H573" s="674"/>
      <c r="I573" s="674"/>
      <c r="J573" s="674"/>
      <c r="K573" s="405"/>
      <c r="L573" s="674"/>
      <c r="M573" s="674"/>
      <c r="N573" s="674"/>
      <c r="O573" s="674"/>
      <c r="P573" s="405"/>
      <c r="Q573" s="405"/>
      <c r="R573" s="405"/>
      <c r="S573" s="405"/>
      <c r="T573" s="405"/>
      <c r="U573" s="405"/>
      <c r="V573" s="405"/>
      <c r="W573" s="405"/>
      <c r="X573" s="405"/>
      <c r="Y573" s="405"/>
      <c r="Z573" s="405"/>
      <c r="AA573" s="405"/>
      <c r="AB573" s="405"/>
      <c r="AC573" s="405"/>
      <c r="AD573" s="405"/>
      <c r="AE573" s="405"/>
      <c r="AF573" s="405"/>
      <c r="AG573" s="405"/>
      <c r="AH573" s="405"/>
    </row>
    <row r="574" spans="1:34" ht="16.5">
      <c r="A574" s="405"/>
      <c r="B574" s="405"/>
      <c r="C574" s="405"/>
      <c r="D574" s="405"/>
      <c r="E574" s="405"/>
      <c r="F574" s="674"/>
      <c r="G574" s="674"/>
      <c r="H574" s="674"/>
      <c r="I574" s="674"/>
      <c r="J574" s="674"/>
      <c r="K574" s="405"/>
      <c r="L574" s="674"/>
      <c r="M574" s="674"/>
      <c r="N574" s="674"/>
      <c r="O574" s="674"/>
      <c r="P574" s="405"/>
      <c r="Q574" s="405"/>
      <c r="R574" s="405"/>
      <c r="S574" s="405"/>
      <c r="T574" s="405"/>
      <c r="U574" s="405"/>
      <c r="V574" s="405"/>
      <c r="W574" s="405"/>
      <c r="X574" s="405"/>
      <c r="Y574" s="405"/>
      <c r="Z574" s="405"/>
      <c r="AA574" s="405"/>
      <c r="AB574" s="405"/>
      <c r="AC574" s="405"/>
      <c r="AD574" s="405"/>
      <c r="AE574" s="405"/>
      <c r="AF574" s="405"/>
      <c r="AG574" s="405"/>
      <c r="AH574" s="405"/>
    </row>
    <row r="575" spans="1:34" ht="16.5">
      <c r="A575" s="405"/>
      <c r="B575" s="405"/>
      <c r="C575" s="405"/>
      <c r="D575" s="405"/>
      <c r="E575" s="405"/>
      <c r="F575" s="674"/>
      <c r="G575" s="674"/>
      <c r="H575" s="674"/>
      <c r="I575" s="674"/>
      <c r="J575" s="674"/>
      <c r="K575" s="405"/>
      <c r="L575" s="674"/>
      <c r="M575" s="674"/>
      <c r="N575" s="674"/>
      <c r="O575" s="674"/>
      <c r="P575" s="405"/>
      <c r="Q575" s="405"/>
      <c r="R575" s="405"/>
      <c r="S575" s="405"/>
      <c r="T575" s="405"/>
      <c r="U575" s="405"/>
      <c r="V575" s="405"/>
      <c r="W575" s="405"/>
      <c r="X575" s="405"/>
      <c r="Y575" s="405"/>
      <c r="Z575" s="405"/>
      <c r="AA575" s="405"/>
      <c r="AB575" s="405"/>
      <c r="AC575" s="405"/>
      <c r="AD575" s="405"/>
      <c r="AE575" s="405"/>
      <c r="AF575" s="405"/>
      <c r="AG575" s="405"/>
      <c r="AH575" s="405"/>
    </row>
    <row r="576" spans="1:34" ht="16.5">
      <c r="A576" s="405"/>
      <c r="B576" s="405"/>
      <c r="C576" s="405"/>
      <c r="D576" s="405"/>
      <c r="E576" s="405"/>
      <c r="F576" s="674"/>
      <c r="G576" s="674"/>
      <c r="H576" s="674"/>
      <c r="I576" s="674"/>
      <c r="J576" s="674"/>
      <c r="K576" s="405"/>
      <c r="L576" s="674"/>
      <c r="M576" s="674"/>
      <c r="N576" s="674"/>
      <c r="O576" s="674"/>
      <c r="P576" s="405"/>
      <c r="Q576" s="405"/>
      <c r="R576" s="405"/>
      <c r="S576" s="405"/>
      <c r="T576" s="405"/>
      <c r="U576" s="405"/>
      <c r="V576" s="405"/>
      <c r="W576" s="405"/>
      <c r="X576" s="405"/>
      <c r="Y576" s="405"/>
      <c r="Z576" s="405"/>
      <c r="AA576" s="405"/>
      <c r="AB576" s="405"/>
      <c r="AC576" s="405"/>
      <c r="AD576" s="405"/>
      <c r="AE576" s="405"/>
      <c r="AF576" s="405"/>
      <c r="AG576" s="405"/>
      <c r="AH576" s="405"/>
    </row>
    <row r="577" spans="1:34" ht="16.5">
      <c r="A577" s="405"/>
      <c r="B577" s="405"/>
      <c r="C577" s="405"/>
      <c r="D577" s="405"/>
      <c r="E577" s="405"/>
      <c r="F577" s="674"/>
      <c r="G577" s="674"/>
      <c r="H577" s="674"/>
      <c r="I577" s="674"/>
      <c r="J577" s="674"/>
      <c r="K577" s="405"/>
      <c r="L577" s="674"/>
      <c r="M577" s="674"/>
      <c r="N577" s="674"/>
      <c r="O577" s="674"/>
      <c r="P577" s="405"/>
      <c r="Q577" s="405"/>
      <c r="R577" s="405"/>
      <c r="S577" s="405"/>
      <c r="T577" s="405"/>
      <c r="U577" s="405"/>
      <c r="V577" s="405"/>
      <c r="W577" s="405"/>
      <c r="X577" s="405"/>
      <c r="Y577" s="405"/>
      <c r="Z577" s="405"/>
      <c r="AA577" s="405"/>
      <c r="AB577" s="405"/>
      <c r="AC577" s="405"/>
      <c r="AD577" s="405"/>
      <c r="AE577" s="405"/>
      <c r="AF577" s="405"/>
      <c r="AG577" s="405"/>
      <c r="AH577" s="405"/>
    </row>
    <row r="578" spans="1:34" ht="16.5">
      <c r="A578" s="405"/>
      <c r="B578" s="405"/>
      <c r="C578" s="405"/>
      <c r="D578" s="405"/>
      <c r="E578" s="405"/>
      <c r="F578" s="674"/>
      <c r="G578" s="674"/>
      <c r="H578" s="674"/>
      <c r="I578" s="674"/>
      <c r="J578" s="674"/>
      <c r="K578" s="405"/>
      <c r="L578" s="674"/>
      <c r="M578" s="674"/>
      <c r="N578" s="674"/>
      <c r="O578" s="674"/>
      <c r="P578" s="405"/>
      <c r="Q578" s="405"/>
      <c r="R578" s="405"/>
      <c r="S578" s="405"/>
      <c r="T578" s="405"/>
      <c r="U578" s="405"/>
      <c r="V578" s="405"/>
      <c r="W578" s="405"/>
      <c r="X578" s="405"/>
      <c r="Y578" s="405"/>
      <c r="Z578" s="405"/>
      <c r="AA578" s="405"/>
      <c r="AB578" s="405"/>
      <c r="AC578" s="405"/>
      <c r="AD578" s="405"/>
      <c r="AE578" s="405"/>
      <c r="AF578" s="405"/>
      <c r="AG578" s="405"/>
      <c r="AH578" s="405"/>
    </row>
    <row r="579" spans="1:34" ht="16.5">
      <c r="A579" s="405"/>
      <c r="B579" s="405"/>
      <c r="C579" s="405"/>
      <c r="D579" s="405"/>
      <c r="E579" s="405"/>
      <c r="F579" s="674"/>
      <c r="G579" s="674"/>
      <c r="H579" s="674"/>
      <c r="I579" s="674"/>
      <c r="J579" s="674"/>
      <c r="K579" s="405"/>
      <c r="L579" s="674"/>
      <c r="M579" s="674"/>
      <c r="N579" s="674"/>
      <c r="O579" s="674"/>
      <c r="P579" s="405"/>
      <c r="Q579" s="405"/>
      <c r="R579" s="405"/>
      <c r="S579" s="405"/>
      <c r="T579" s="405"/>
      <c r="U579" s="405"/>
      <c r="V579" s="405"/>
      <c r="W579" s="405"/>
      <c r="X579" s="405"/>
      <c r="Y579" s="405"/>
      <c r="Z579" s="405"/>
      <c r="AA579" s="405"/>
      <c r="AB579" s="405"/>
      <c r="AC579" s="405"/>
      <c r="AD579" s="405"/>
      <c r="AE579" s="405"/>
      <c r="AF579" s="405"/>
      <c r="AG579" s="405"/>
      <c r="AH579" s="405"/>
    </row>
    <row r="580" spans="1:34" ht="16.5">
      <c r="A580" s="405"/>
      <c r="B580" s="405"/>
      <c r="C580" s="405"/>
      <c r="D580" s="405"/>
      <c r="E580" s="405"/>
      <c r="F580" s="674"/>
      <c r="G580" s="674"/>
      <c r="H580" s="674"/>
      <c r="I580" s="674"/>
      <c r="J580" s="674"/>
      <c r="K580" s="405"/>
      <c r="L580" s="674"/>
      <c r="M580" s="674"/>
      <c r="N580" s="674"/>
      <c r="O580" s="674"/>
      <c r="P580" s="405"/>
      <c r="Q580" s="405"/>
      <c r="R580" s="405"/>
      <c r="S580" s="405"/>
      <c r="T580" s="405"/>
      <c r="U580" s="405"/>
      <c r="V580" s="405"/>
      <c r="W580" s="405"/>
      <c r="X580" s="405"/>
      <c r="Y580" s="405"/>
      <c r="Z580" s="405"/>
      <c r="AA580" s="405"/>
      <c r="AB580" s="405"/>
      <c r="AC580" s="405"/>
      <c r="AD580" s="405"/>
      <c r="AE580" s="405"/>
      <c r="AF580" s="405"/>
      <c r="AG580" s="405"/>
      <c r="AH580" s="405"/>
    </row>
    <row r="581" spans="1:34" ht="16.5">
      <c r="A581" s="405"/>
      <c r="B581" s="405"/>
      <c r="C581" s="405"/>
      <c r="D581" s="405"/>
      <c r="E581" s="405"/>
      <c r="F581" s="674"/>
      <c r="G581" s="674"/>
      <c r="H581" s="674"/>
      <c r="I581" s="674"/>
      <c r="J581" s="674"/>
      <c r="K581" s="405"/>
      <c r="L581" s="674"/>
      <c r="M581" s="674"/>
      <c r="N581" s="674"/>
      <c r="O581" s="674"/>
      <c r="P581" s="405"/>
      <c r="Q581" s="405"/>
      <c r="R581" s="405"/>
      <c r="S581" s="405"/>
      <c r="T581" s="405"/>
      <c r="U581" s="405"/>
      <c r="V581" s="405"/>
      <c r="W581" s="405"/>
      <c r="X581" s="405"/>
      <c r="Y581" s="405"/>
      <c r="Z581" s="405"/>
      <c r="AA581" s="405"/>
      <c r="AB581" s="405"/>
      <c r="AC581" s="405"/>
      <c r="AD581" s="405"/>
      <c r="AE581" s="405"/>
      <c r="AF581" s="405"/>
      <c r="AG581" s="405"/>
      <c r="AH581" s="405"/>
    </row>
    <row r="582" spans="1:34" ht="16.5">
      <c r="A582" s="405"/>
      <c r="B582" s="405"/>
      <c r="C582" s="405"/>
      <c r="D582" s="405"/>
      <c r="E582" s="405"/>
      <c r="F582" s="674"/>
      <c r="G582" s="674"/>
      <c r="H582" s="674"/>
      <c r="I582" s="674"/>
      <c r="J582" s="674"/>
      <c r="K582" s="405"/>
      <c r="L582" s="674"/>
      <c r="M582" s="674"/>
      <c r="N582" s="674"/>
      <c r="O582" s="674"/>
      <c r="P582" s="405"/>
      <c r="Q582" s="405"/>
      <c r="R582" s="405"/>
      <c r="S582" s="405"/>
      <c r="T582" s="405"/>
      <c r="U582" s="405"/>
      <c r="V582" s="405"/>
      <c r="W582" s="405"/>
      <c r="X582" s="405"/>
      <c r="Y582" s="405"/>
      <c r="Z582" s="405"/>
      <c r="AA582" s="405"/>
      <c r="AB582" s="405"/>
      <c r="AC582" s="405"/>
      <c r="AD582" s="405"/>
      <c r="AE582" s="405"/>
      <c r="AF582" s="405"/>
      <c r="AG582" s="405"/>
      <c r="AH582" s="405"/>
    </row>
    <row r="583" spans="1:34" ht="16.5">
      <c r="A583" s="405"/>
      <c r="B583" s="405"/>
      <c r="C583" s="405"/>
      <c r="D583" s="405"/>
      <c r="E583" s="405"/>
      <c r="F583" s="674"/>
      <c r="G583" s="674"/>
      <c r="H583" s="674"/>
      <c r="I583" s="674"/>
      <c r="J583" s="674"/>
      <c r="K583" s="405"/>
      <c r="L583" s="674"/>
      <c r="M583" s="674"/>
      <c r="N583" s="674"/>
      <c r="O583" s="674"/>
      <c r="P583" s="405"/>
      <c r="Q583" s="405"/>
      <c r="R583" s="405"/>
      <c r="S583" s="405"/>
      <c r="T583" s="405"/>
      <c r="U583" s="405"/>
      <c r="V583" s="405"/>
      <c r="W583" s="405"/>
      <c r="X583" s="405"/>
      <c r="Y583" s="405"/>
      <c r="Z583" s="405"/>
      <c r="AA583" s="405"/>
      <c r="AB583" s="405"/>
      <c r="AC583" s="405"/>
      <c r="AD583" s="405"/>
      <c r="AE583" s="405"/>
      <c r="AF583" s="405"/>
      <c r="AG583" s="405"/>
      <c r="AH583" s="405"/>
    </row>
    <row r="584" spans="1:34" ht="16.5">
      <c r="A584" s="405"/>
      <c r="B584" s="405"/>
      <c r="C584" s="405"/>
      <c r="D584" s="405"/>
      <c r="E584" s="405"/>
      <c r="F584" s="674"/>
      <c r="G584" s="674"/>
      <c r="H584" s="674"/>
      <c r="I584" s="674"/>
      <c r="J584" s="674"/>
      <c r="K584" s="405"/>
      <c r="L584" s="674"/>
      <c r="M584" s="674"/>
      <c r="N584" s="674"/>
      <c r="O584" s="674"/>
      <c r="P584" s="405"/>
      <c r="Q584" s="405"/>
      <c r="R584" s="405"/>
      <c r="S584" s="405"/>
      <c r="T584" s="405"/>
      <c r="U584" s="405"/>
      <c r="V584" s="405"/>
      <c r="W584" s="405"/>
      <c r="X584" s="405"/>
      <c r="Y584" s="405"/>
      <c r="Z584" s="405"/>
      <c r="AA584" s="405"/>
      <c r="AB584" s="405"/>
      <c r="AC584" s="405"/>
      <c r="AD584" s="405"/>
      <c r="AE584" s="405"/>
      <c r="AF584" s="405"/>
      <c r="AG584" s="405"/>
      <c r="AH584" s="405"/>
    </row>
    <row r="585" spans="1:34" ht="16.5">
      <c r="A585" s="405"/>
      <c r="B585" s="405"/>
      <c r="C585" s="405"/>
      <c r="D585" s="405"/>
      <c r="E585" s="405"/>
      <c r="F585" s="674"/>
      <c r="G585" s="674"/>
      <c r="H585" s="674"/>
      <c r="I585" s="674"/>
      <c r="J585" s="674"/>
      <c r="K585" s="405"/>
      <c r="L585" s="674"/>
      <c r="M585" s="674"/>
      <c r="N585" s="674"/>
      <c r="O585" s="674"/>
      <c r="P585" s="405"/>
      <c r="Q585" s="405"/>
      <c r="R585" s="405"/>
      <c r="S585" s="405"/>
      <c r="T585" s="405"/>
      <c r="U585" s="405"/>
      <c r="V585" s="405"/>
      <c r="W585" s="405"/>
      <c r="X585" s="405"/>
      <c r="Y585" s="405"/>
      <c r="Z585" s="405"/>
      <c r="AA585" s="405"/>
      <c r="AB585" s="405"/>
      <c r="AC585" s="405"/>
      <c r="AD585" s="405"/>
      <c r="AE585" s="405"/>
      <c r="AF585" s="405"/>
      <c r="AG585" s="405"/>
      <c r="AH585" s="405"/>
    </row>
    <row r="586" spans="1:34" ht="16.5">
      <c r="A586" s="405"/>
      <c r="B586" s="405"/>
      <c r="C586" s="405"/>
      <c r="D586" s="405"/>
      <c r="E586" s="405"/>
      <c r="F586" s="674"/>
      <c r="G586" s="674"/>
      <c r="H586" s="674"/>
      <c r="I586" s="674"/>
      <c r="J586" s="674"/>
      <c r="K586" s="405"/>
      <c r="L586" s="674"/>
      <c r="M586" s="674"/>
      <c r="N586" s="674"/>
      <c r="O586" s="674"/>
      <c r="P586" s="405"/>
      <c r="Q586" s="405"/>
      <c r="R586" s="405"/>
      <c r="S586" s="405"/>
      <c r="T586" s="405"/>
      <c r="U586" s="405"/>
      <c r="V586" s="405"/>
      <c r="W586" s="405"/>
      <c r="X586" s="405"/>
      <c r="Y586" s="405"/>
      <c r="Z586" s="405"/>
      <c r="AA586" s="405"/>
      <c r="AB586" s="405"/>
      <c r="AC586" s="405"/>
      <c r="AD586" s="405"/>
      <c r="AE586" s="405"/>
      <c r="AF586" s="405"/>
      <c r="AG586" s="405"/>
      <c r="AH586" s="405"/>
    </row>
    <row r="587" spans="1:34" ht="16.5">
      <c r="A587" s="405"/>
      <c r="B587" s="405"/>
      <c r="C587" s="405"/>
      <c r="D587" s="405"/>
      <c r="E587" s="405"/>
      <c r="F587" s="674"/>
      <c r="G587" s="674"/>
      <c r="H587" s="674"/>
      <c r="I587" s="674"/>
      <c r="J587" s="674"/>
      <c r="K587" s="405"/>
      <c r="L587" s="674"/>
      <c r="M587" s="674"/>
      <c r="N587" s="674"/>
      <c r="O587" s="674"/>
      <c r="P587" s="405"/>
      <c r="Q587" s="405"/>
      <c r="R587" s="405"/>
      <c r="S587" s="405"/>
      <c r="T587" s="405"/>
      <c r="U587" s="405"/>
      <c r="V587" s="405"/>
      <c r="W587" s="405"/>
      <c r="X587" s="405"/>
      <c r="Y587" s="405"/>
      <c r="Z587" s="405"/>
      <c r="AA587" s="405"/>
      <c r="AB587" s="405"/>
      <c r="AC587" s="405"/>
      <c r="AD587" s="405"/>
      <c r="AE587" s="405"/>
      <c r="AF587" s="405"/>
      <c r="AG587" s="405"/>
      <c r="AH587" s="405"/>
    </row>
    <row r="588" spans="1:34" ht="16.5">
      <c r="A588" s="405"/>
      <c r="B588" s="405"/>
      <c r="C588" s="405"/>
      <c r="D588" s="405"/>
      <c r="E588" s="405"/>
      <c r="F588" s="674"/>
      <c r="G588" s="674"/>
      <c r="H588" s="674"/>
      <c r="I588" s="674"/>
      <c r="J588" s="674"/>
      <c r="K588" s="405"/>
      <c r="L588" s="674"/>
      <c r="M588" s="674"/>
      <c r="N588" s="674"/>
      <c r="O588" s="674"/>
      <c r="P588" s="405"/>
      <c r="Q588" s="405"/>
      <c r="R588" s="405"/>
      <c r="S588" s="405"/>
      <c r="T588" s="405"/>
      <c r="U588" s="405"/>
      <c r="V588" s="405"/>
      <c r="W588" s="405"/>
      <c r="X588" s="405"/>
      <c r="Y588" s="405"/>
      <c r="Z588" s="405"/>
      <c r="AA588" s="405"/>
      <c r="AB588" s="405"/>
      <c r="AC588" s="405"/>
      <c r="AD588" s="405"/>
      <c r="AE588" s="405"/>
      <c r="AF588" s="405"/>
      <c r="AG588" s="405"/>
      <c r="AH588" s="405"/>
    </row>
    <row r="589" spans="1:34" ht="16.5">
      <c r="A589" s="405"/>
      <c r="B589" s="405"/>
      <c r="C589" s="405"/>
      <c r="D589" s="405"/>
      <c r="E589" s="405"/>
      <c r="F589" s="674"/>
      <c r="G589" s="674"/>
      <c r="H589" s="674"/>
      <c r="I589" s="674"/>
      <c r="J589" s="674"/>
      <c r="K589" s="405"/>
      <c r="L589" s="674"/>
      <c r="M589" s="674"/>
      <c r="N589" s="674"/>
      <c r="O589" s="674"/>
      <c r="P589" s="405"/>
      <c r="Q589" s="405"/>
      <c r="R589" s="405"/>
      <c r="S589" s="405"/>
      <c r="T589" s="405"/>
      <c r="U589" s="405"/>
      <c r="V589" s="405"/>
      <c r="W589" s="405"/>
      <c r="X589" s="405"/>
      <c r="Y589" s="405"/>
      <c r="Z589" s="405"/>
      <c r="AA589" s="405"/>
      <c r="AB589" s="405"/>
      <c r="AC589" s="405"/>
      <c r="AD589" s="405"/>
      <c r="AE589" s="405"/>
      <c r="AF589" s="405"/>
      <c r="AG589" s="405"/>
      <c r="AH589" s="405"/>
    </row>
    <row r="590" spans="1:34" ht="16.5">
      <c r="A590" s="405"/>
      <c r="B590" s="405"/>
      <c r="C590" s="405"/>
      <c r="D590" s="405"/>
      <c r="E590" s="405"/>
      <c r="F590" s="674"/>
      <c r="G590" s="674"/>
      <c r="H590" s="674"/>
      <c r="I590" s="674"/>
      <c r="J590" s="674"/>
      <c r="K590" s="405"/>
      <c r="L590" s="674"/>
      <c r="M590" s="674"/>
      <c r="N590" s="674"/>
      <c r="O590" s="674"/>
      <c r="P590" s="405"/>
      <c r="Q590" s="405"/>
      <c r="R590" s="405"/>
      <c r="S590" s="405"/>
      <c r="T590" s="405"/>
      <c r="U590" s="405"/>
      <c r="V590" s="405"/>
      <c r="W590" s="405"/>
      <c r="X590" s="405"/>
      <c r="Y590" s="405"/>
      <c r="Z590" s="405"/>
      <c r="AA590" s="405"/>
      <c r="AB590" s="405"/>
      <c r="AC590" s="405"/>
      <c r="AD590" s="405"/>
      <c r="AE590" s="405"/>
      <c r="AF590" s="405"/>
      <c r="AG590" s="405"/>
      <c r="AH590" s="405"/>
    </row>
    <row r="591" spans="1:34" ht="16.5">
      <c r="A591" s="405"/>
      <c r="B591" s="405"/>
      <c r="C591" s="405"/>
      <c r="D591" s="405"/>
      <c r="E591" s="405"/>
      <c r="F591" s="674"/>
      <c r="G591" s="674"/>
      <c r="H591" s="674"/>
      <c r="I591" s="674"/>
      <c r="J591" s="674"/>
      <c r="K591" s="405"/>
      <c r="L591" s="674"/>
      <c r="M591" s="674"/>
      <c r="N591" s="674"/>
      <c r="O591" s="674"/>
      <c r="P591" s="405"/>
      <c r="Q591" s="405"/>
      <c r="R591" s="405"/>
      <c r="S591" s="405"/>
      <c r="T591" s="405"/>
      <c r="U591" s="405"/>
      <c r="V591" s="405"/>
      <c r="W591" s="405"/>
      <c r="X591" s="405"/>
      <c r="Y591" s="405"/>
      <c r="Z591" s="405"/>
      <c r="AA591" s="405"/>
      <c r="AB591" s="405"/>
      <c r="AC591" s="405"/>
      <c r="AD591" s="405"/>
      <c r="AE591" s="405"/>
      <c r="AF591" s="405"/>
      <c r="AG591" s="405"/>
      <c r="AH591" s="405"/>
    </row>
    <row r="592" spans="1:34" ht="16.5">
      <c r="A592" s="405"/>
      <c r="B592" s="405"/>
      <c r="C592" s="405"/>
      <c r="D592" s="405"/>
      <c r="E592" s="405"/>
      <c r="F592" s="674"/>
      <c r="G592" s="674"/>
      <c r="H592" s="674"/>
      <c r="I592" s="674"/>
      <c r="J592" s="674"/>
      <c r="K592" s="405"/>
      <c r="L592" s="674"/>
      <c r="M592" s="674"/>
      <c r="N592" s="674"/>
      <c r="O592" s="674"/>
      <c r="P592" s="405"/>
      <c r="Q592" s="405"/>
      <c r="R592" s="405"/>
      <c r="S592" s="405"/>
      <c r="T592" s="405"/>
      <c r="U592" s="405"/>
      <c r="V592" s="405"/>
      <c r="W592" s="405"/>
      <c r="X592" s="405"/>
      <c r="Y592" s="405"/>
      <c r="Z592" s="405"/>
      <c r="AA592" s="405"/>
      <c r="AB592" s="405"/>
      <c r="AC592" s="405"/>
      <c r="AD592" s="405"/>
      <c r="AE592" s="405"/>
      <c r="AF592" s="405"/>
      <c r="AG592" s="405"/>
      <c r="AH592" s="405"/>
    </row>
    <row r="593" spans="1:34" ht="16.5">
      <c r="A593" s="405"/>
      <c r="B593" s="405"/>
      <c r="C593" s="405"/>
      <c r="D593" s="405"/>
      <c r="E593" s="405"/>
      <c r="F593" s="674"/>
      <c r="G593" s="674"/>
      <c r="H593" s="674"/>
      <c r="I593" s="674"/>
      <c r="J593" s="674"/>
      <c r="K593" s="405"/>
      <c r="L593" s="674"/>
      <c r="M593" s="674"/>
      <c r="N593" s="674"/>
      <c r="O593" s="674"/>
      <c r="P593" s="405"/>
      <c r="Q593" s="405"/>
      <c r="R593" s="405"/>
      <c r="S593" s="405"/>
      <c r="T593" s="405"/>
      <c r="U593" s="405"/>
      <c r="V593" s="405"/>
      <c r="W593" s="405"/>
      <c r="X593" s="405"/>
      <c r="Y593" s="405"/>
      <c r="Z593" s="405"/>
      <c r="AA593" s="405"/>
      <c r="AB593" s="405"/>
      <c r="AC593" s="405"/>
      <c r="AD593" s="405"/>
      <c r="AE593" s="405"/>
      <c r="AF593" s="405"/>
      <c r="AG593" s="405"/>
      <c r="AH593" s="405"/>
    </row>
    <row r="594" spans="1:34" ht="16.5">
      <c r="A594" s="405"/>
      <c r="B594" s="405"/>
      <c r="C594" s="405"/>
      <c r="D594" s="405"/>
      <c r="E594" s="405"/>
      <c r="F594" s="674"/>
      <c r="G594" s="674"/>
      <c r="H594" s="674"/>
      <c r="I594" s="674"/>
      <c r="J594" s="674"/>
      <c r="K594" s="405"/>
      <c r="L594" s="674"/>
      <c r="M594" s="674"/>
      <c r="N594" s="674"/>
      <c r="O594" s="674"/>
      <c r="P594" s="405"/>
      <c r="Q594" s="405"/>
      <c r="R594" s="405"/>
      <c r="S594" s="405"/>
      <c r="T594" s="405"/>
      <c r="U594" s="405"/>
      <c r="V594" s="405"/>
      <c r="W594" s="405"/>
      <c r="X594" s="405"/>
      <c r="Y594" s="405"/>
      <c r="Z594" s="405"/>
      <c r="AA594" s="405"/>
      <c r="AB594" s="405"/>
      <c r="AC594" s="405"/>
      <c r="AD594" s="405"/>
      <c r="AE594" s="405"/>
      <c r="AF594" s="405"/>
      <c r="AG594" s="405"/>
      <c r="AH594" s="405"/>
    </row>
    <row r="595" spans="1:34" ht="16.5">
      <c r="A595" s="405"/>
      <c r="B595" s="405"/>
      <c r="C595" s="405"/>
      <c r="D595" s="405"/>
      <c r="E595" s="405"/>
      <c r="F595" s="674"/>
      <c r="G595" s="674"/>
      <c r="H595" s="674"/>
      <c r="I595" s="674"/>
      <c r="J595" s="674"/>
      <c r="K595" s="405"/>
      <c r="L595" s="674"/>
      <c r="M595" s="674"/>
      <c r="N595" s="674"/>
      <c r="O595" s="674"/>
      <c r="P595" s="405"/>
      <c r="Q595" s="405"/>
      <c r="R595" s="405"/>
      <c r="S595" s="405"/>
      <c r="T595" s="405"/>
      <c r="U595" s="405"/>
      <c r="V595" s="405"/>
      <c r="W595" s="405"/>
      <c r="X595" s="405"/>
      <c r="Y595" s="405"/>
      <c r="Z595" s="405"/>
      <c r="AA595" s="405"/>
      <c r="AB595" s="405"/>
      <c r="AC595" s="405"/>
      <c r="AD595" s="405"/>
      <c r="AE595" s="405"/>
      <c r="AF595" s="405"/>
      <c r="AG595" s="405"/>
      <c r="AH595" s="405"/>
    </row>
    <row r="596" spans="1:34" ht="16.5">
      <c r="A596" s="405"/>
      <c r="B596" s="405"/>
      <c r="C596" s="405"/>
      <c r="D596" s="405"/>
      <c r="E596" s="405"/>
      <c r="F596" s="674"/>
      <c r="G596" s="674"/>
      <c r="H596" s="674"/>
      <c r="I596" s="674"/>
      <c r="J596" s="674"/>
      <c r="K596" s="405"/>
      <c r="L596" s="674"/>
      <c r="M596" s="674"/>
      <c r="N596" s="674"/>
      <c r="O596" s="674"/>
      <c r="P596" s="405"/>
      <c r="Q596" s="405"/>
      <c r="R596" s="405"/>
      <c r="S596" s="405"/>
      <c r="T596" s="405"/>
      <c r="U596" s="405"/>
      <c r="V596" s="405"/>
      <c r="W596" s="405"/>
      <c r="X596" s="405"/>
      <c r="Y596" s="405"/>
      <c r="Z596" s="405"/>
      <c r="AA596" s="405"/>
      <c r="AB596" s="405"/>
      <c r="AC596" s="405"/>
      <c r="AD596" s="405"/>
      <c r="AE596" s="405"/>
      <c r="AF596" s="405"/>
      <c r="AG596" s="405"/>
      <c r="AH596" s="405"/>
    </row>
    <row r="597" spans="1:34" ht="16.5">
      <c r="A597" s="405"/>
      <c r="B597" s="405"/>
      <c r="C597" s="405"/>
      <c r="D597" s="405"/>
      <c r="E597" s="405"/>
      <c r="F597" s="674"/>
      <c r="G597" s="674"/>
      <c r="H597" s="674"/>
      <c r="I597" s="674"/>
      <c r="J597" s="674"/>
      <c r="K597" s="405"/>
      <c r="L597" s="674"/>
      <c r="M597" s="674"/>
      <c r="N597" s="674"/>
      <c r="O597" s="674"/>
      <c r="P597" s="405"/>
      <c r="Q597" s="405"/>
      <c r="R597" s="405"/>
      <c r="S597" s="405"/>
      <c r="T597" s="405"/>
      <c r="U597" s="405"/>
      <c r="V597" s="405"/>
      <c r="W597" s="405"/>
      <c r="X597" s="405"/>
      <c r="Y597" s="405"/>
      <c r="Z597" s="405"/>
      <c r="AA597" s="405"/>
      <c r="AB597" s="405"/>
      <c r="AC597" s="405"/>
      <c r="AD597" s="405"/>
      <c r="AE597" s="405"/>
      <c r="AF597" s="405"/>
      <c r="AG597" s="405"/>
      <c r="AH597" s="405"/>
    </row>
    <row r="598" spans="1:34" ht="16.5">
      <c r="A598" s="405"/>
      <c r="B598" s="405"/>
      <c r="C598" s="405"/>
      <c r="D598" s="405"/>
      <c r="E598" s="405"/>
      <c r="F598" s="674"/>
      <c r="G598" s="674"/>
      <c r="H598" s="674"/>
      <c r="I598" s="674"/>
      <c r="J598" s="674"/>
      <c r="K598" s="405"/>
      <c r="L598" s="674"/>
      <c r="M598" s="674"/>
      <c r="N598" s="674"/>
      <c r="O598" s="674"/>
      <c r="P598" s="405"/>
      <c r="Q598" s="405"/>
      <c r="R598" s="405"/>
      <c r="S598" s="405"/>
      <c r="T598" s="405"/>
      <c r="U598" s="405"/>
      <c r="V598" s="405"/>
      <c r="W598" s="405"/>
      <c r="X598" s="405"/>
      <c r="Y598" s="405"/>
      <c r="Z598" s="405"/>
      <c r="AA598" s="405"/>
      <c r="AB598" s="405"/>
      <c r="AC598" s="405"/>
      <c r="AD598" s="405"/>
      <c r="AE598" s="405"/>
      <c r="AF598" s="405"/>
      <c r="AG598" s="405"/>
      <c r="AH598" s="405"/>
    </row>
    <row r="599" spans="1:34" ht="16.5">
      <c r="A599" s="405"/>
      <c r="B599" s="405"/>
      <c r="C599" s="405"/>
      <c r="D599" s="405"/>
      <c r="E599" s="405"/>
      <c r="F599" s="674"/>
      <c r="G599" s="674"/>
      <c r="H599" s="674"/>
      <c r="I599" s="674"/>
      <c r="J599" s="674"/>
      <c r="K599" s="405"/>
      <c r="L599" s="674"/>
      <c r="M599" s="674"/>
      <c r="N599" s="674"/>
      <c r="O599" s="674"/>
      <c r="P599" s="405"/>
      <c r="Q599" s="405"/>
      <c r="R599" s="405"/>
      <c r="S599" s="405"/>
      <c r="T599" s="405"/>
      <c r="U599" s="405"/>
      <c r="V599" s="405"/>
      <c r="W599" s="405"/>
      <c r="X599" s="405"/>
      <c r="Y599" s="405"/>
      <c r="Z599" s="405"/>
      <c r="AA599" s="405"/>
      <c r="AB599" s="405"/>
      <c r="AC599" s="405"/>
      <c r="AD599" s="405"/>
      <c r="AE599" s="405"/>
      <c r="AF599" s="405"/>
      <c r="AG599" s="405"/>
      <c r="AH599" s="405"/>
    </row>
    <row r="600" spans="1:34" ht="16.5">
      <c r="A600" s="405"/>
      <c r="B600" s="405"/>
      <c r="C600" s="405"/>
      <c r="D600" s="405"/>
      <c r="E600" s="405"/>
      <c r="F600" s="674"/>
      <c r="G600" s="674"/>
      <c r="H600" s="674"/>
      <c r="I600" s="674"/>
      <c r="J600" s="674"/>
      <c r="K600" s="405"/>
      <c r="L600" s="674"/>
      <c r="M600" s="674"/>
      <c r="N600" s="674"/>
      <c r="O600" s="674"/>
      <c r="P600" s="405"/>
      <c r="Q600" s="405"/>
      <c r="R600" s="405"/>
      <c r="S600" s="405"/>
      <c r="T600" s="405"/>
      <c r="U600" s="405"/>
      <c r="V600" s="405"/>
      <c r="W600" s="405"/>
      <c r="X600" s="405"/>
      <c r="Y600" s="405"/>
      <c r="Z600" s="405"/>
      <c r="AA600" s="405"/>
      <c r="AB600" s="405"/>
      <c r="AC600" s="405"/>
      <c r="AD600" s="405"/>
      <c r="AE600" s="405"/>
      <c r="AF600" s="405"/>
      <c r="AG600" s="405"/>
      <c r="AH600" s="405"/>
    </row>
    <row r="601" spans="1:34" ht="16.5">
      <c r="A601" s="405"/>
      <c r="B601" s="405"/>
      <c r="C601" s="405"/>
      <c r="D601" s="405"/>
      <c r="E601" s="405"/>
      <c r="F601" s="674"/>
      <c r="G601" s="674"/>
      <c r="H601" s="674"/>
      <c r="I601" s="674"/>
      <c r="J601" s="674"/>
      <c r="K601" s="405"/>
      <c r="L601" s="674"/>
      <c r="M601" s="674"/>
      <c r="N601" s="674"/>
      <c r="O601" s="674"/>
      <c r="P601" s="405"/>
      <c r="Q601" s="405"/>
      <c r="R601" s="405"/>
      <c r="S601" s="405"/>
      <c r="T601" s="405"/>
      <c r="U601" s="405"/>
      <c r="V601" s="405"/>
      <c r="W601" s="405"/>
      <c r="X601" s="405"/>
      <c r="Y601" s="405"/>
      <c r="Z601" s="405"/>
      <c r="AA601" s="405"/>
      <c r="AB601" s="405"/>
      <c r="AC601" s="405"/>
      <c r="AD601" s="405"/>
      <c r="AE601" s="405"/>
      <c r="AF601" s="405"/>
      <c r="AG601" s="405"/>
      <c r="AH601" s="405"/>
    </row>
    <row r="602" spans="1:34" ht="16.5">
      <c r="A602" s="405"/>
      <c r="B602" s="405"/>
      <c r="C602" s="405"/>
      <c r="D602" s="405"/>
      <c r="E602" s="405"/>
      <c r="F602" s="674"/>
      <c r="G602" s="674"/>
      <c r="H602" s="674"/>
      <c r="I602" s="674"/>
      <c r="J602" s="674"/>
      <c r="K602" s="405"/>
      <c r="L602" s="674"/>
      <c r="M602" s="674"/>
      <c r="N602" s="674"/>
      <c r="O602" s="674"/>
      <c r="P602" s="405"/>
      <c r="Q602" s="405"/>
      <c r="R602" s="405"/>
      <c r="S602" s="405"/>
      <c r="T602" s="405"/>
      <c r="U602" s="405"/>
      <c r="V602" s="405"/>
      <c r="W602" s="405"/>
      <c r="X602" s="405"/>
      <c r="Y602" s="405"/>
      <c r="Z602" s="405"/>
      <c r="AA602" s="405"/>
      <c r="AB602" s="405"/>
      <c r="AC602" s="405"/>
      <c r="AD602" s="405"/>
      <c r="AE602" s="405"/>
      <c r="AF602" s="405"/>
      <c r="AG602" s="405"/>
      <c r="AH602" s="405"/>
    </row>
    <row r="603" spans="1:34" ht="16.5">
      <c r="A603" s="405"/>
      <c r="B603" s="405"/>
      <c r="C603" s="405"/>
      <c r="D603" s="405"/>
      <c r="E603" s="405"/>
      <c r="F603" s="674"/>
      <c r="G603" s="674"/>
      <c r="H603" s="674"/>
      <c r="I603" s="674"/>
      <c r="J603" s="674"/>
      <c r="K603" s="405"/>
      <c r="L603" s="674"/>
      <c r="M603" s="674"/>
      <c r="N603" s="674"/>
      <c r="O603" s="674"/>
      <c r="P603" s="405"/>
      <c r="Q603" s="405"/>
      <c r="R603" s="405"/>
      <c r="S603" s="405"/>
      <c r="T603" s="405"/>
      <c r="U603" s="405"/>
      <c r="V603" s="405"/>
      <c r="W603" s="405"/>
      <c r="X603" s="405"/>
      <c r="Y603" s="405"/>
      <c r="Z603" s="405"/>
      <c r="AA603" s="405"/>
      <c r="AB603" s="405"/>
      <c r="AC603" s="405"/>
      <c r="AD603" s="405"/>
      <c r="AE603" s="405"/>
      <c r="AF603" s="405"/>
      <c r="AG603" s="405"/>
      <c r="AH603" s="405"/>
    </row>
    <row r="604" spans="1:34" ht="16.5">
      <c r="A604" s="405"/>
      <c r="B604" s="405"/>
      <c r="C604" s="405"/>
      <c r="D604" s="405"/>
      <c r="E604" s="405"/>
      <c r="F604" s="674"/>
      <c r="G604" s="674"/>
      <c r="H604" s="674"/>
      <c r="I604" s="674"/>
      <c r="J604" s="674"/>
      <c r="K604" s="405"/>
      <c r="L604" s="674"/>
      <c r="M604" s="674"/>
      <c r="N604" s="674"/>
      <c r="O604" s="674"/>
      <c r="P604" s="405"/>
      <c r="Q604" s="405"/>
      <c r="R604" s="405"/>
      <c r="S604" s="405"/>
      <c r="T604" s="405"/>
      <c r="U604" s="405"/>
      <c r="V604" s="405"/>
      <c r="W604" s="405"/>
      <c r="X604" s="405"/>
      <c r="Y604" s="405"/>
      <c r="Z604" s="405"/>
      <c r="AA604" s="405"/>
      <c r="AB604" s="405"/>
      <c r="AC604" s="405"/>
      <c r="AD604" s="405"/>
      <c r="AE604" s="405"/>
      <c r="AF604" s="405"/>
      <c r="AG604" s="405"/>
      <c r="AH604" s="405"/>
    </row>
    <row r="605" spans="1:34" ht="16.5">
      <c r="A605" s="405"/>
      <c r="B605" s="405"/>
      <c r="C605" s="405"/>
      <c r="D605" s="405"/>
      <c r="E605" s="405"/>
      <c r="F605" s="674"/>
      <c r="G605" s="674"/>
      <c r="H605" s="674"/>
      <c r="I605" s="674"/>
      <c r="J605" s="674"/>
      <c r="K605" s="405"/>
      <c r="L605" s="674"/>
      <c r="M605" s="674"/>
      <c r="N605" s="674"/>
      <c r="O605" s="674"/>
      <c r="P605" s="405"/>
      <c r="Q605" s="405"/>
      <c r="R605" s="405"/>
      <c r="S605" s="405"/>
      <c r="T605" s="405"/>
      <c r="U605" s="405"/>
      <c r="V605" s="405"/>
      <c r="W605" s="405"/>
      <c r="X605" s="405"/>
      <c r="Y605" s="405"/>
      <c r="Z605" s="405"/>
      <c r="AA605" s="405"/>
      <c r="AB605" s="405"/>
      <c r="AC605" s="405"/>
      <c r="AD605" s="405"/>
      <c r="AE605" s="405"/>
      <c r="AF605" s="405"/>
      <c r="AG605" s="405"/>
      <c r="AH605" s="405"/>
    </row>
    <row r="606" spans="1:34" ht="16.5">
      <c r="A606" s="405"/>
      <c r="B606" s="405"/>
      <c r="C606" s="405"/>
      <c r="D606" s="405"/>
      <c r="E606" s="405"/>
      <c r="F606" s="674"/>
      <c r="G606" s="674"/>
      <c r="H606" s="674"/>
      <c r="I606" s="674"/>
      <c r="J606" s="674"/>
      <c r="K606" s="405"/>
      <c r="L606" s="674"/>
      <c r="M606" s="674"/>
      <c r="N606" s="674"/>
      <c r="O606" s="674"/>
      <c r="P606" s="405"/>
      <c r="Q606" s="405"/>
      <c r="R606" s="405"/>
      <c r="S606" s="405"/>
      <c r="T606" s="405"/>
      <c r="U606" s="405"/>
      <c r="V606" s="405"/>
      <c r="W606" s="405"/>
      <c r="X606" s="405"/>
      <c r="Y606" s="405"/>
      <c r="Z606" s="405"/>
      <c r="AA606" s="405"/>
      <c r="AB606" s="405"/>
      <c r="AC606" s="405"/>
      <c r="AD606" s="405"/>
      <c r="AE606" s="405"/>
      <c r="AF606" s="405"/>
      <c r="AG606" s="405"/>
      <c r="AH606" s="405"/>
    </row>
    <row r="607" spans="1:34" ht="16.5">
      <c r="A607" s="405"/>
      <c r="B607" s="405"/>
      <c r="C607" s="405"/>
      <c r="D607" s="405"/>
      <c r="E607" s="405"/>
      <c r="F607" s="674"/>
      <c r="G607" s="674"/>
      <c r="H607" s="674"/>
      <c r="I607" s="674"/>
      <c r="J607" s="674"/>
      <c r="K607" s="405"/>
      <c r="L607" s="674"/>
      <c r="M607" s="674"/>
      <c r="N607" s="674"/>
      <c r="O607" s="674"/>
      <c r="P607" s="405"/>
      <c r="Q607" s="405"/>
      <c r="R607" s="405"/>
      <c r="S607" s="405"/>
      <c r="T607" s="405"/>
      <c r="U607" s="405"/>
      <c r="V607" s="405"/>
      <c r="W607" s="405"/>
      <c r="X607" s="405"/>
      <c r="Y607" s="405"/>
      <c r="Z607" s="405"/>
      <c r="AA607" s="405"/>
      <c r="AB607" s="405"/>
      <c r="AC607" s="405"/>
      <c r="AD607" s="405"/>
      <c r="AE607" s="405"/>
      <c r="AF607" s="405"/>
      <c r="AG607" s="405"/>
      <c r="AH607" s="405"/>
    </row>
    <row r="608" spans="1:34" ht="16.5">
      <c r="A608" s="405"/>
      <c r="B608" s="405"/>
      <c r="C608" s="405"/>
      <c r="D608" s="405"/>
      <c r="E608" s="405"/>
      <c r="F608" s="674"/>
      <c r="G608" s="674"/>
      <c r="H608" s="674"/>
      <c r="I608" s="674"/>
      <c r="J608" s="674"/>
      <c r="K608" s="405"/>
      <c r="L608" s="674"/>
      <c r="M608" s="674"/>
      <c r="N608" s="674"/>
      <c r="O608" s="674"/>
      <c r="P608" s="405"/>
      <c r="Q608" s="405"/>
      <c r="R608" s="405"/>
      <c r="S608" s="405"/>
      <c r="T608" s="405"/>
      <c r="U608" s="405"/>
      <c r="V608" s="405"/>
      <c r="W608" s="405"/>
      <c r="X608" s="405"/>
      <c r="Y608" s="405"/>
      <c r="Z608" s="405"/>
      <c r="AA608" s="405"/>
      <c r="AB608" s="405"/>
      <c r="AC608" s="405"/>
      <c r="AD608" s="405"/>
      <c r="AE608" s="405"/>
      <c r="AF608" s="405"/>
      <c r="AG608" s="405"/>
      <c r="AH608" s="405"/>
    </row>
    <row r="609" spans="1:34" ht="16.5">
      <c r="A609" s="405"/>
      <c r="B609" s="405"/>
      <c r="C609" s="405"/>
      <c r="D609" s="405"/>
      <c r="E609" s="405"/>
      <c r="F609" s="674"/>
      <c r="G609" s="674"/>
      <c r="H609" s="674"/>
      <c r="I609" s="674"/>
      <c r="J609" s="674"/>
      <c r="K609" s="405"/>
      <c r="L609" s="674"/>
      <c r="M609" s="674"/>
      <c r="N609" s="674"/>
      <c r="O609" s="674"/>
      <c r="P609" s="405"/>
      <c r="Q609" s="405"/>
      <c r="R609" s="405"/>
      <c r="S609" s="405"/>
      <c r="T609" s="405"/>
      <c r="U609" s="405"/>
      <c r="V609" s="405"/>
      <c r="W609" s="405"/>
      <c r="X609" s="405"/>
      <c r="Y609" s="405"/>
      <c r="Z609" s="405"/>
      <c r="AA609" s="405"/>
      <c r="AB609" s="405"/>
      <c r="AC609" s="405"/>
      <c r="AD609" s="405"/>
      <c r="AE609" s="405"/>
      <c r="AF609" s="405"/>
      <c r="AG609" s="405"/>
      <c r="AH609" s="405"/>
    </row>
    <row r="610" spans="1:34" ht="16.5">
      <c r="A610" s="405"/>
      <c r="B610" s="405"/>
      <c r="C610" s="405"/>
      <c r="D610" s="405"/>
      <c r="E610" s="405"/>
      <c r="F610" s="674"/>
      <c r="G610" s="674"/>
      <c r="H610" s="674"/>
      <c r="I610" s="674"/>
      <c r="J610" s="674"/>
      <c r="K610" s="405"/>
      <c r="L610" s="674"/>
      <c r="M610" s="674"/>
      <c r="N610" s="674"/>
      <c r="O610" s="674"/>
      <c r="P610" s="405"/>
      <c r="Q610" s="405"/>
      <c r="R610" s="405"/>
      <c r="S610" s="405"/>
      <c r="T610" s="405"/>
      <c r="U610" s="405"/>
      <c r="V610" s="405"/>
      <c r="W610" s="405"/>
      <c r="X610" s="405"/>
      <c r="Y610" s="405"/>
      <c r="Z610" s="405"/>
      <c r="AA610" s="405"/>
      <c r="AB610" s="405"/>
      <c r="AC610" s="405"/>
      <c r="AD610" s="405"/>
      <c r="AE610" s="405"/>
      <c r="AF610" s="405"/>
      <c r="AG610" s="405"/>
      <c r="AH610" s="405"/>
    </row>
    <row r="611" spans="1:34" ht="16.5">
      <c r="A611" s="405"/>
      <c r="B611" s="405"/>
      <c r="C611" s="405"/>
      <c r="D611" s="405"/>
      <c r="E611" s="405"/>
      <c r="F611" s="674"/>
      <c r="G611" s="674"/>
      <c r="H611" s="674"/>
      <c r="I611" s="674"/>
      <c r="J611" s="674"/>
      <c r="K611" s="405"/>
      <c r="L611" s="674"/>
      <c r="M611" s="674"/>
      <c r="N611" s="674"/>
      <c r="O611" s="674"/>
      <c r="P611" s="405"/>
      <c r="Q611" s="405"/>
      <c r="R611" s="405"/>
      <c r="S611" s="405"/>
      <c r="T611" s="405"/>
      <c r="U611" s="405"/>
      <c r="V611" s="405"/>
      <c r="W611" s="405"/>
      <c r="X611" s="405"/>
      <c r="Y611" s="405"/>
      <c r="Z611" s="405"/>
      <c r="AA611" s="405"/>
      <c r="AB611" s="405"/>
      <c r="AC611" s="405"/>
      <c r="AD611" s="405"/>
      <c r="AE611" s="405"/>
      <c r="AF611" s="405"/>
      <c r="AG611" s="405"/>
      <c r="AH611" s="405"/>
    </row>
    <row r="612" spans="1:34" ht="16.5">
      <c r="A612" s="405"/>
      <c r="B612" s="405"/>
      <c r="C612" s="405"/>
      <c r="D612" s="405"/>
      <c r="E612" s="405"/>
      <c r="F612" s="674"/>
      <c r="G612" s="674"/>
      <c r="H612" s="674"/>
      <c r="I612" s="674"/>
      <c r="J612" s="674"/>
      <c r="K612" s="405"/>
      <c r="L612" s="674"/>
      <c r="M612" s="674"/>
      <c r="N612" s="674"/>
      <c r="O612" s="674"/>
      <c r="P612" s="405"/>
      <c r="Q612" s="405"/>
      <c r="R612" s="405"/>
      <c r="S612" s="405"/>
      <c r="T612" s="405"/>
      <c r="U612" s="405"/>
      <c r="V612" s="405"/>
      <c r="W612" s="405"/>
      <c r="X612" s="405"/>
      <c r="Y612" s="405"/>
      <c r="Z612" s="405"/>
      <c r="AA612" s="405"/>
      <c r="AB612" s="405"/>
      <c r="AC612" s="405"/>
      <c r="AD612" s="405"/>
      <c r="AE612" s="405"/>
      <c r="AF612" s="405"/>
      <c r="AG612" s="405"/>
      <c r="AH612" s="405"/>
    </row>
    <row r="613" spans="1:34" ht="16.5">
      <c r="A613" s="405"/>
      <c r="B613" s="405"/>
      <c r="C613" s="405"/>
      <c r="D613" s="405"/>
      <c r="E613" s="405"/>
      <c r="F613" s="674"/>
      <c r="G613" s="674"/>
      <c r="H613" s="674"/>
      <c r="I613" s="674"/>
      <c r="J613" s="674"/>
      <c r="K613" s="405"/>
      <c r="L613" s="674"/>
      <c r="M613" s="674"/>
      <c r="N613" s="674"/>
      <c r="O613" s="674"/>
      <c r="P613" s="405"/>
      <c r="Q613" s="405"/>
      <c r="R613" s="405"/>
      <c r="S613" s="405"/>
      <c r="T613" s="405"/>
      <c r="U613" s="405"/>
      <c r="V613" s="405"/>
      <c r="W613" s="405"/>
      <c r="X613" s="405"/>
      <c r="Y613" s="405"/>
      <c r="Z613" s="405"/>
      <c r="AA613" s="405"/>
      <c r="AB613" s="405"/>
      <c r="AC613" s="405"/>
      <c r="AD613" s="405"/>
      <c r="AE613" s="405"/>
      <c r="AF613" s="405"/>
      <c r="AG613" s="405"/>
      <c r="AH613" s="405"/>
    </row>
    <row r="614" spans="1:34" ht="16.5">
      <c r="A614" s="405"/>
      <c r="B614" s="405"/>
      <c r="C614" s="405"/>
      <c r="D614" s="405"/>
      <c r="E614" s="405"/>
      <c r="F614" s="674"/>
      <c r="G614" s="674"/>
      <c r="H614" s="674"/>
      <c r="I614" s="674"/>
      <c r="J614" s="674"/>
      <c r="K614" s="405"/>
      <c r="L614" s="674"/>
      <c r="M614" s="674"/>
      <c r="N614" s="674"/>
      <c r="O614" s="674"/>
      <c r="P614" s="405"/>
      <c r="Q614" s="405"/>
      <c r="R614" s="405"/>
      <c r="S614" s="405"/>
      <c r="T614" s="405"/>
      <c r="U614" s="405"/>
      <c r="V614" s="405"/>
      <c r="W614" s="405"/>
      <c r="X614" s="405"/>
      <c r="Y614" s="405"/>
      <c r="Z614" s="405"/>
      <c r="AA614" s="405"/>
      <c r="AB614" s="405"/>
      <c r="AC614" s="405"/>
      <c r="AD614" s="405"/>
      <c r="AE614" s="405"/>
      <c r="AF614" s="405"/>
      <c r="AG614" s="405"/>
      <c r="AH614" s="405"/>
    </row>
    <row r="615" spans="1:34" ht="16.5">
      <c r="A615" s="405"/>
      <c r="B615" s="405"/>
      <c r="C615" s="405"/>
      <c r="D615" s="405"/>
      <c r="E615" s="405"/>
      <c r="F615" s="674"/>
      <c r="G615" s="674"/>
      <c r="H615" s="674"/>
      <c r="I615" s="674"/>
      <c r="J615" s="674"/>
      <c r="K615" s="405"/>
      <c r="L615" s="674"/>
      <c r="M615" s="674"/>
      <c r="N615" s="674"/>
      <c r="O615" s="674"/>
      <c r="P615" s="405"/>
      <c r="Q615" s="405"/>
      <c r="R615" s="405"/>
      <c r="S615" s="405"/>
      <c r="T615" s="405"/>
      <c r="U615" s="405"/>
      <c r="V615" s="405"/>
      <c r="W615" s="405"/>
      <c r="X615" s="405"/>
      <c r="Y615" s="405"/>
      <c r="Z615" s="405"/>
      <c r="AA615" s="405"/>
      <c r="AB615" s="405"/>
      <c r="AC615" s="405"/>
      <c r="AD615" s="405"/>
      <c r="AE615" s="405"/>
      <c r="AF615" s="405"/>
      <c r="AG615" s="405"/>
      <c r="AH615" s="405"/>
    </row>
    <row r="616" spans="1:34" ht="16.5">
      <c r="A616" s="405"/>
      <c r="B616" s="405"/>
      <c r="C616" s="405"/>
      <c r="D616" s="405"/>
      <c r="E616" s="405"/>
      <c r="F616" s="674"/>
      <c r="G616" s="674"/>
      <c r="H616" s="674"/>
      <c r="I616" s="674"/>
      <c r="J616" s="674"/>
      <c r="K616" s="405"/>
      <c r="L616" s="674"/>
      <c r="M616" s="674"/>
      <c r="N616" s="674"/>
      <c r="O616" s="674"/>
      <c r="P616" s="405"/>
      <c r="Q616" s="405"/>
      <c r="R616" s="405"/>
      <c r="S616" s="405"/>
      <c r="T616" s="405"/>
      <c r="U616" s="405"/>
      <c r="V616" s="405"/>
      <c r="W616" s="405"/>
      <c r="X616" s="405"/>
      <c r="Y616" s="405"/>
      <c r="Z616" s="405"/>
      <c r="AA616" s="405"/>
      <c r="AB616" s="405"/>
      <c r="AC616" s="405"/>
      <c r="AD616" s="405"/>
      <c r="AE616" s="405"/>
      <c r="AF616" s="405"/>
      <c r="AG616" s="405"/>
      <c r="AH616" s="405"/>
    </row>
    <row r="617" spans="1:34" ht="16.5">
      <c r="A617" s="405"/>
      <c r="B617" s="405"/>
      <c r="C617" s="405"/>
      <c r="D617" s="405"/>
      <c r="E617" s="405"/>
      <c r="F617" s="674"/>
      <c r="G617" s="674"/>
      <c r="H617" s="674"/>
      <c r="I617" s="674"/>
      <c r="J617" s="674"/>
      <c r="K617" s="405"/>
      <c r="L617" s="674"/>
      <c r="M617" s="674"/>
      <c r="N617" s="674"/>
      <c r="O617" s="674"/>
      <c r="P617" s="405"/>
      <c r="Q617" s="405"/>
      <c r="R617" s="405"/>
      <c r="S617" s="405"/>
      <c r="T617" s="405"/>
      <c r="U617" s="405"/>
      <c r="V617" s="405"/>
      <c r="W617" s="405"/>
      <c r="X617" s="405"/>
      <c r="Y617" s="405"/>
      <c r="Z617" s="405"/>
      <c r="AA617" s="405"/>
      <c r="AB617" s="405"/>
      <c r="AC617" s="405"/>
      <c r="AD617" s="405"/>
      <c r="AE617" s="405"/>
      <c r="AF617" s="405"/>
      <c r="AG617" s="405"/>
      <c r="AH617" s="405"/>
    </row>
    <row r="618" spans="1:34" ht="16.5">
      <c r="A618" s="405"/>
      <c r="B618" s="405"/>
      <c r="C618" s="405"/>
      <c r="D618" s="405"/>
      <c r="E618" s="405"/>
      <c r="F618" s="674"/>
      <c r="G618" s="674"/>
      <c r="H618" s="674"/>
      <c r="I618" s="674"/>
      <c r="J618" s="674"/>
      <c r="K618" s="405"/>
      <c r="L618" s="674"/>
      <c r="M618" s="674"/>
      <c r="N618" s="674"/>
      <c r="O618" s="674"/>
      <c r="P618" s="405"/>
      <c r="Q618" s="405"/>
      <c r="R618" s="405"/>
      <c r="S618" s="405"/>
      <c r="T618" s="405"/>
      <c r="U618" s="405"/>
      <c r="V618" s="405"/>
      <c r="W618" s="405"/>
      <c r="X618" s="405"/>
      <c r="Y618" s="405"/>
      <c r="Z618" s="405"/>
      <c r="AA618" s="405"/>
      <c r="AB618" s="405"/>
      <c r="AC618" s="405"/>
      <c r="AD618" s="405"/>
      <c r="AE618" s="405"/>
      <c r="AF618" s="405"/>
      <c r="AG618" s="405"/>
      <c r="AH618" s="405"/>
    </row>
    <row r="619" spans="1:34" ht="16.5">
      <c r="A619" s="405"/>
      <c r="B619" s="405"/>
      <c r="C619" s="405"/>
      <c r="D619" s="405"/>
      <c r="E619" s="405"/>
      <c r="F619" s="674"/>
      <c r="G619" s="674"/>
      <c r="H619" s="674"/>
      <c r="I619" s="674"/>
      <c r="J619" s="674"/>
      <c r="K619" s="405"/>
      <c r="L619" s="674"/>
      <c r="M619" s="674"/>
      <c r="N619" s="674"/>
      <c r="O619" s="674"/>
      <c r="P619" s="405"/>
      <c r="Q619" s="405"/>
      <c r="R619" s="405"/>
      <c r="S619" s="405"/>
      <c r="T619" s="405"/>
      <c r="U619" s="405"/>
      <c r="V619" s="405"/>
      <c r="W619" s="405"/>
      <c r="X619" s="405"/>
      <c r="Y619" s="405"/>
      <c r="Z619" s="405"/>
      <c r="AA619" s="405"/>
      <c r="AB619" s="405"/>
      <c r="AC619" s="405"/>
      <c r="AD619" s="405"/>
      <c r="AE619" s="405"/>
      <c r="AF619" s="405"/>
      <c r="AG619" s="405"/>
      <c r="AH619" s="405"/>
    </row>
    <row r="620" spans="1:34" ht="16.5">
      <c r="A620" s="405"/>
      <c r="B620" s="405"/>
      <c r="C620" s="405"/>
      <c r="D620" s="405"/>
      <c r="E620" s="405"/>
      <c r="F620" s="674"/>
      <c r="G620" s="674"/>
      <c r="H620" s="674"/>
      <c r="I620" s="674"/>
      <c r="J620" s="674"/>
      <c r="K620" s="405"/>
      <c r="L620" s="674"/>
      <c r="M620" s="674"/>
      <c r="N620" s="674"/>
      <c r="O620" s="674"/>
      <c r="P620" s="405"/>
      <c r="Q620" s="405"/>
      <c r="R620" s="405"/>
      <c r="S620" s="405"/>
      <c r="T620" s="405"/>
      <c r="U620" s="405"/>
      <c r="V620" s="405"/>
      <c r="W620" s="405"/>
      <c r="X620" s="405"/>
      <c r="Y620" s="405"/>
      <c r="Z620" s="405"/>
      <c r="AA620" s="405"/>
      <c r="AB620" s="405"/>
      <c r="AC620" s="405"/>
      <c r="AD620" s="405"/>
      <c r="AE620" s="405"/>
      <c r="AF620" s="405"/>
      <c r="AG620" s="405"/>
      <c r="AH620" s="405"/>
    </row>
    <row r="621" spans="1:34" ht="16.5">
      <c r="A621" s="405"/>
      <c r="B621" s="405"/>
      <c r="C621" s="405"/>
      <c r="D621" s="405"/>
      <c r="E621" s="405"/>
      <c r="F621" s="674"/>
      <c r="G621" s="674"/>
      <c r="H621" s="674"/>
      <c r="I621" s="674"/>
      <c r="J621" s="674"/>
      <c r="K621" s="405"/>
      <c r="L621" s="674"/>
      <c r="M621" s="674"/>
      <c r="N621" s="674"/>
      <c r="O621" s="674"/>
      <c r="P621" s="405"/>
      <c r="Q621" s="405"/>
      <c r="R621" s="405"/>
      <c r="S621" s="405"/>
      <c r="T621" s="405"/>
      <c r="U621" s="405"/>
      <c r="V621" s="405"/>
      <c r="W621" s="405"/>
      <c r="X621" s="405"/>
      <c r="Y621" s="405"/>
      <c r="Z621" s="405"/>
      <c r="AA621" s="405"/>
      <c r="AB621" s="405"/>
      <c r="AC621" s="405"/>
      <c r="AD621" s="405"/>
      <c r="AE621" s="405"/>
      <c r="AF621" s="405"/>
      <c r="AG621" s="405"/>
      <c r="AH621" s="405"/>
    </row>
    <row r="622" spans="1:34" ht="16.5">
      <c r="A622" s="405"/>
      <c r="B622" s="405"/>
      <c r="C622" s="405"/>
      <c r="D622" s="405"/>
      <c r="E622" s="405"/>
      <c r="F622" s="674"/>
      <c r="G622" s="674"/>
      <c r="H622" s="674"/>
      <c r="I622" s="674"/>
      <c r="J622" s="674"/>
      <c r="K622" s="405"/>
      <c r="L622" s="674"/>
      <c r="M622" s="674"/>
      <c r="N622" s="674"/>
      <c r="O622" s="674"/>
      <c r="P622" s="405"/>
      <c r="Q622" s="405"/>
      <c r="R622" s="405"/>
      <c r="S622" s="405"/>
      <c r="T622" s="405"/>
      <c r="U622" s="405"/>
      <c r="V622" s="405"/>
      <c r="W622" s="405"/>
      <c r="X622" s="405"/>
      <c r="Y622" s="405"/>
      <c r="Z622" s="405"/>
      <c r="AA622" s="405"/>
      <c r="AB622" s="405"/>
      <c r="AC622" s="405"/>
      <c r="AD622" s="405"/>
      <c r="AE622" s="405"/>
      <c r="AF622" s="405"/>
      <c r="AG622" s="405"/>
      <c r="AH622" s="405"/>
    </row>
    <row r="623" spans="1:34" ht="16.5">
      <c r="A623" s="405"/>
      <c r="B623" s="405"/>
      <c r="C623" s="405"/>
      <c r="D623" s="405"/>
      <c r="E623" s="405"/>
      <c r="F623" s="674"/>
      <c r="G623" s="674"/>
      <c r="H623" s="674"/>
      <c r="I623" s="674"/>
      <c r="J623" s="674"/>
      <c r="K623" s="405"/>
      <c r="L623" s="674"/>
      <c r="M623" s="674"/>
      <c r="N623" s="674"/>
      <c r="O623" s="674"/>
      <c r="P623" s="405"/>
      <c r="Q623" s="405"/>
      <c r="R623" s="405"/>
      <c r="S623" s="405"/>
      <c r="T623" s="405"/>
      <c r="U623" s="405"/>
      <c r="V623" s="405"/>
      <c r="W623" s="405"/>
      <c r="X623" s="405"/>
      <c r="Y623" s="405"/>
      <c r="Z623" s="405"/>
      <c r="AA623" s="405"/>
      <c r="AB623" s="405"/>
      <c r="AC623" s="405"/>
      <c r="AD623" s="405"/>
      <c r="AE623" s="405"/>
      <c r="AF623" s="405"/>
      <c r="AG623" s="405"/>
      <c r="AH623" s="405"/>
    </row>
    <row r="624" spans="1:34" ht="16.5">
      <c r="A624" s="405"/>
      <c r="B624" s="405"/>
      <c r="C624" s="405"/>
      <c r="D624" s="405"/>
      <c r="E624" s="405"/>
      <c r="F624" s="674"/>
      <c r="G624" s="674"/>
      <c r="H624" s="674"/>
      <c r="I624" s="674"/>
      <c r="J624" s="674"/>
      <c r="K624" s="405"/>
      <c r="L624" s="674"/>
      <c r="M624" s="674"/>
      <c r="N624" s="674"/>
      <c r="O624" s="674"/>
      <c r="P624" s="405"/>
      <c r="Q624" s="405"/>
      <c r="R624" s="405"/>
      <c r="S624" s="405"/>
      <c r="T624" s="405"/>
      <c r="U624" s="405"/>
      <c r="V624" s="405"/>
      <c r="W624" s="405"/>
      <c r="X624" s="405"/>
      <c r="Y624" s="405"/>
      <c r="Z624" s="405"/>
      <c r="AA624" s="405"/>
      <c r="AB624" s="405"/>
      <c r="AC624" s="405"/>
      <c r="AD624" s="405"/>
      <c r="AE624" s="405"/>
      <c r="AF624" s="405"/>
      <c r="AG624" s="405"/>
      <c r="AH624" s="405"/>
    </row>
    <row r="625" spans="1:34" ht="16.5">
      <c r="A625" s="405"/>
      <c r="B625" s="405"/>
      <c r="C625" s="405"/>
      <c r="D625" s="405"/>
      <c r="E625" s="405"/>
      <c r="F625" s="674"/>
      <c r="G625" s="674"/>
      <c r="H625" s="674"/>
      <c r="I625" s="674"/>
      <c r="J625" s="674"/>
      <c r="K625" s="405"/>
      <c r="L625" s="674"/>
      <c r="M625" s="674"/>
      <c r="N625" s="674"/>
      <c r="O625" s="674"/>
      <c r="P625" s="405"/>
      <c r="Q625" s="405"/>
      <c r="R625" s="405"/>
      <c r="S625" s="405"/>
      <c r="T625" s="405"/>
      <c r="U625" s="405"/>
      <c r="V625" s="405"/>
      <c r="W625" s="405"/>
      <c r="X625" s="405"/>
      <c r="Y625" s="405"/>
      <c r="Z625" s="405"/>
      <c r="AA625" s="405"/>
      <c r="AB625" s="405"/>
      <c r="AC625" s="405"/>
      <c r="AD625" s="405"/>
      <c r="AE625" s="405"/>
      <c r="AF625" s="405"/>
      <c r="AG625" s="405"/>
      <c r="AH625" s="405"/>
    </row>
    <row r="626" spans="1:34" ht="16.5">
      <c r="A626" s="405"/>
      <c r="B626" s="405"/>
      <c r="C626" s="405"/>
      <c r="D626" s="405"/>
      <c r="E626" s="405"/>
      <c r="F626" s="674"/>
      <c r="G626" s="674"/>
      <c r="H626" s="674"/>
      <c r="I626" s="674"/>
      <c r="J626" s="674"/>
      <c r="K626" s="405"/>
      <c r="L626" s="674"/>
      <c r="M626" s="674"/>
      <c r="N626" s="674"/>
      <c r="O626" s="674"/>
      <c r="P626" s="405"/>
      <c r="Q626" s="405"/>
      <c r="R626" s="405"/>
      <c r="S626" s="405"/>
      <c r="T626" s="405"/>
      <c r="U626" s="405"/>
      <c r="V626" s="405"/>
      <c r="W626" s="405"/>
      <c r="X626" s="405"/>
      <c r="Y626" s="405"/>
      <c r="Z626" s="405"/>
      <c r="AA626" s="405"/>
      <c r="AB626" s="405"/>
      <c r="AC626" s="405"/>
      <c r="AD626" s="405"/>
      <c r="AE626" s="405"/>
      <c r="AF626" s="405"/>
      <c r="AG626" s="405"/>
      <c r="AH626" s="405"/>
    </row>
    <row r="627" spans="1:34" ht="16.5">
      <c r="A627" s="405"/>
      <c r="B627" s="405"/>
      <c r="C627" s="405"/>
      <c r="D627" s="405"/>
      <c r="E627" s="405"/>
      <c r="F627" s="674"/>
      <c r="G627" s="674"/>
      <c r="H627" s="674"/>
      <c r="I627" s="674"/>
      <c r="J627" s="674"/>
      <c r="K627" s="405"/>
      <c r="L627" s="674"/>
      <c r="M627" s="674"/>
      <c r="N627" s="674"/>
      <c r="O627" s="674"/>
      <c r="P627" s="405"/>
      <c r="Q627" s="405"/>
      <c r="R627" s="405"/>
      <c r="S627" s="405"/>
      <c r="T627" s="405"/>
      <c r="U627" s="405"/>
      <c r="V627" s="405"/>
      <c r="W627" s="405"/>
      <c r="X627" s="405"/>
      <c r="Y627" s="405"/>
      <c r="Z627" s="405"/>
      <c r="AA627" s="405"/>
      <c r="AB627" s="405"/>
      <c r="AC627" s="405"/>
      <c r="AD627" s="405"/>
      <c r="AE627" s="405"/>
      <c r="AF627" s="405"/>
      <c r="AG627" s="405"/>
      <c r="AH627" s="405"/>
    </row>
    <row r="628" spans="1:34" ht="16.5">
      <c r="A628" s="405"/>
      <c r="B628" s="405"/>
      <c r="C628" s="405"/>
      <c r="D628" s="405"/>
      <c r="E628" s="405"/>
      <c r="F628" s="674"/>
      <c r="G628" s="674"/>
      <c r="H628" s="674"/>
      <c r="I628" s="674"/>
      <c r="J628" s="674"/>
      <c r="K628" s="405"/>
      <c r="L628" s="674"/>
      <c r="M628" s="674"/>
      <c r="N628" s="674"/>
      <c r="O628" s="674"/>
      <c r="P628" s="405"/>
      <c r="Q628" s="405"/>
      <c r="R628" s="405"/>
      <c r="S628" s="405"/>
      <c r="T628" s="405"/>
      <c r="U628" s="405"/>
      <c r="V628" s="405"/>
      <c r="W628" s="405"/>
      <c r="X628" s="405"/>
      <c r="Y628" s="405"/>
      <c r="Z628" s="405"/>
      <c r="AA628" s="405"/>
      <c r="AB628" s="405"/>
      <c r="AC628" s="405"/>
      <c r="AD628" s="405"/>
      <c r="AE628" s="405"/>
      <c r="AF628" s="405"/>
      <c r="AG628" s="405"/>
      <c r="AH628" s="405"/>
    </row>
    <row r="629" spans="1:34" ht="16.5">
      <c r="A629" s="405"/>
      <c r="B629" s="405"/>
      <c r="C629" s="405"/>
      <c r="D629" s="405"/>
      <c r="E629" s="405"/>
      <c r="F629" s="674"/>
      <c r="G629" s="674"/>
      <c r="H629" s="674"/>
      <c r="I629" s="674"/>
      <c r="J629" s="674"/>
      <c r="K629" s="405"/>
      <c r="L629" s="674"/>
      <c r="M629" s="674"/>
      <c r="N629" s="674"/>
      <c r="O629" s="674"/>
      <c r="P629" s="405"/>
      <c r="Q629" s="405"/>
      <c r="R629" s="405"/>
      <c r="S629" s="405"/>
      <c r="T629" s="405"/>
      <c r="U629" s="405"/>
      <c r="V629" s="405"/>
      <c r="W629" s="405"/>
      <c r="X629" s="405"/>
      <c r="Y629" s="405"/>
      <c r="Z629" s="405"/>
      <c r="AA629" s="405"/>
      <c r="AB629" s="405"/>
      <c r="AC629" s="405"/>
      <c r="AD629" s="405"/>
      <c r="AE629" s="405"/>
      <c r="AF629" s="405"/>
      <c r="AG629" s="405"/>
      <c r="AH629" s="405"/>
    </row>
    <row r="630" spans="1:34" ht="16.5">
      <c r="A630" s="405"/>
      <c r="B630" s="405"/>
      <c r="C630" s="405"/>
      <c r="D630" s="405"/>
      <c r="E630" s="405"/>
      <c r="F630" s="674"/>
      <c r="G630" s="674"/>
      <c r="H630" s="674"/>
      <c r="I630" s="674"/>
      <c r="J630" s="674"/>
      <c r="K630" s="405"/>
      <c r="L630" s="674"/>
      <c r="M630" s="674"/>
      <c r="N630" s="674"/>
      <c r="O630" s="674"/>
      <c r="P630" s="405"/>
      <c r="Q630" s="405"/>
      <c r="R630" s="405"/>
      <c r="S630" s="405"/>
      <c r="T630" s="405"/>
      <c r="U630" s="405"/>
      <c r="V630" s="405"/>
      <c r="W630" s="405"/>
      <c r="X630" s="405"/>
      <c r="Y630" s="405"/>
      <c r="Z630" s="405"/>
      <c r="AA630" s="405"/>
      <c r="AB630" s="405"/>
      <c r="AC630" s="405"/>
      <c r="AD630" s="405"/>
      <c r="AE630" s="405"/>
      <c r="AF630" s="405"/>
      <c r="AG630" s="405"/>
      <c r="AH630" s="405"/>
    </row>
    <row r="631" spans="1:34" ht="16.5">
      <c r="A631" s="405"/>
      <c r="B631" s="405"/>
      <c r="C631" s="405"/>
      <c r="D631" s="405"/>
      <c r="E631" s="405"/>
      <c r="F631" s="674"/>
      <c r="G631" s="674"/>
      <c r="H631" s="674"/>
      <c r="I631" s="674"/>
      <c r="J631" s="674"/>
      <c r="K631" s="405"/>
      <c r="L631" s="674"/>
      <c r="M631" s="674"/>
      <c r="N631" s="674"/>
      <c r="O631" s="674"/>
      <c r="P631" s="405"/>
      <c r="Q631" s="405"/>
      <c r="R631" s="405"/>
      <c r="S631" s="405"/>
      <c r="T631" s="405"/>
      <c r="U631" s="405"/>
      <c r="V631" s="405"/>
      <c r="W631" s="405"/>
      <c r="X631" s="405"/>
      <c r="Y631" s="405"/>
      <c r="Z631" s="405"/>
      <c r="AA631" s="405"/>
      <c r="AB631" s="405"/>
      <c r="AC631" s="405"/>
      <c r="AD631" s="405"/>
      <c r="AE631" s="405"/>
      <c r="AF631" s="405"/>
      <c r="AG631" s="405"/>
      <c r="AH631" s="405"/>
    </row>
    <row r="632" spans="1:34" ht="16.5">
      <c r="A632" s="405"/>
      <c r="B632" s="405"/>
      <c r="C632" s="405"/>
      <c r="D632" s="405"/>
      <c r="E632" s="405"/>
      <c r="F632" s="674"/>
      <c r="G632" s="674"/>
      <c r="H632" s="674"/>
      <c r="I632" s="674"/>
      <c r="J632" s="674"/>
      <c r="K632" s="405"/>
      <c r="L632" s="674"/>
      <c r="M632" s="674"/>
      <c r="N632" s="674"/>
      <c r="O632" s="674"/>
      <c r="P632" s="405"/>
      <c r="Q632" s="405"/>
      <c r="R632" s="405"/>
      <c r="S632" s="405"/>
      <c r="T632" s="405"/>
      <c r="U632" s="405"/>
      <c r="V632" s="405"/>
      <c r="W632" s="405"/>
      <c r="X632" s="405"/>
      <c r="Y632" s="405"/>
      <c r="Z632" s="405"/>
      <c r="AA632" s="405"/>
      <c r="AB632" s="405"/>
      <c r="AC632" s="405"/>
      <c r="AD632" s="405"/>
      <c r="AE632" s="405"/>
      <c r="AF632" s="405"/>
      <c r="AG632" s="405"/>
      <c r="AH632" s="405"/>
    </row>
    <row r="633" spans="1:34" ht="16.5">
      <c r="A633" s="405"/>
      <c r="B633" s="405"/>
      <c r="C633" s="405"/>
      <c r="D633" s="405"/>
      <c r="E633" s="405"/>
      <c r="F633" s="674"/>
      <c r="G633" s="674"/>
      <c r="H633" s="674"/>
      <c r="I633" s="674"/>
      <c r="J633" s="674"/>
      <c r="K633" s="405"/>
      <c r="L633" s="674"/>
      <c r="M633" s="674"/>
      <c r="N633" s="674"/>
      <c r="O633" s="674"/>
      <c r="P633" s="405"/>
      <c r="Q633" s="405"/>
      <c r="R633" s="405"/>
      <c r="S633" s="405"/>
      <c r="T633" s="405"/>
      <c r="U633" s="405"/>
      <c r="V633" s="405"/>
      <c r="W633" s="405"/>
      <c r="X633" s="405"/>
      <c r="Y633" s="405"/>
      <c r="Z633" s="405"/>
      <c r="AA633" s="405"/>
      <c r="AB633" s="405"/>
      <c r="AC633" s="405"/>
      <c r="AD633" s="405"/>
      <c r="AE633" s="405"/>
      <c r="AF633" s="405"/>
      <c r="AG633" s="405"/>
      <c r="AH633" s="405"/>
    </row>
    <row r="634" spans="1:34" ht="16.5">
      <c r="A634" s="405"/>
      <c r="B634" s="405"/>
      <c r="C634" s="405"/>
      <c r="D634" s="405"/>
      <c r="E634" s="405"/>
      <c r="F634" s="674"/>
      <c r="G634" s="674"/>
      <c r="H634" s="674"/>
      <c r="I634" s="674"/>
      <c r="J634" s="674"/>
      <c r="K634" s="405"/>
      <c r="L634" s="674"/>
      <c r="M634" s="674"/>
      <c r="N634" s="674"/>
      <c r="O634" s="674"/>
      <c r="P634" s="405"/>
      <c r="Q634" s="405"/>
      <c r="R634" s="405"/>
      <c r="S634" s="405"/>
      <c r="T634" s="405"/>
      <c r="U634" s="405"/>
      <c r="V634" s="405"/>
      <c r="W634" s="405"/>
      <c r="X634" s="405"/>
      <c r="Y634" s="405"/>
      <c r="Z634" s="405"/>
      <c r="AA634" s="405"/>
      <c r="AB634" s="405"/>
      <c r="AC634" s="405"/>
      <c r="AD634" s="405"/>
      <c r="AE634" s="405"/>
      <c r="AF634" s="405"/>
      <c r="AG634" s="405"/>
      <c r="AH634" s="405"/>
    </row>
    <row r="635" spans="1:34" ht="16.5">
      <c r="A635" s="405"/>
      <c r="B635" s="405"/>
      <c r="C635" s="405"/>
      <c r="D635" s="405"/>
      <c r="E635" s="405"/>
      <c r="F635" s="674"/>
      <c r="G635" s="674"/>
      <c r="H635" s="674"/>
      <c r="I635" s="674"/>
      <c r="J635" s="674"/>
      <c r="K635" s="405"/>
      <c r="L635" s="674"/>
      <c r="M635" s="674"/>
      <c r="N635" s="674"/>
      <c r="O635" s="674"/>
      <c r="P635" s="405"/>
      <c r="Q635" s="405"/>
      <c r="R635" s="405"/>
      <c r="S635" s="405"/>
      <c r="T635" s="405"/>
      <c r="U635" s="405"/>
      <c r="V635" s="405"/>
      <c r="W635" s="405"/>
      <c r="X635" s="405"/>
      <c r="Y635" s="405"/>
      <c r="Z635" s="405"/>
      <c r="AA635" s="405"/>
      <c r="AB635" s="405"/>
      <c r="AC635" s="405"/>
      <c r="AD635" s="405"/>
      <c r="AE635" s="405"/>
      <c r="AF635" s="405"/>
      <c r="AG635" s="405"/>
      <c r="AH635" s="405"/>
    </row>
    <row r="636" spans="1:34" ht="16.5">
      <c r="A636" s="405"/>
      <c r="B636" s="405"/>
      <c r="C636" s="405"/>
      <c r="D636" s="405"/>
      <c r="E636" s="405"/>
      <c r="F636" s="674"/>
      <c r="G636" s="674"/>
      <c r="H636" s="674"/>
      <c r="I636" s="674"/>
      <c r="J636" s="674"/>
      <c r="K636" s="405"/>
      <c r="L636" s="674"/>
      <c r="M636" s="674"/>
      <c r="N636" s="674"/>
      <c r="O636" s="674"/>
      <c r="P636" s="405"/>
      <c r="Q636" s="405"/>
      <c r="R636" s="405"/>
      <c r="S636" s="405"/>
      <c r="T636" s="405"/>
      <c r="U636" s="405"/>
      <c r="V636" s="405"/>
      <c r="W636" s="405"/>
      <c r="X636" s="405"/>
      <c r="Y636" s="405"/>
      <c r="Z636" s="405"/>
      <c r="AA636" s="405"/>
      <c r="AB636" s="405"/>
      <c r="AC636" s="405"/>
      <c r="AD636" s="405"/>
      <c r="AE636" s="405"/>
      <c r="AF636" s="405"/>
      <c r="AG636" s="405"/>
      <c r="AH636" s="405"/>
    </row>
    <row r="637" spans="1:34" ht="16.5">
      <c r="A637" s="405"/>
      <c r="B637" s="405"/>
      <c r="C637" s="405"/>
      <c r="D637" s="405"/>
      <c r="E637" s="405"/>
      <c r="F637" s="674"/>
      <c r="G637" s="674"/>
      <c r="H637" s="674"/>
      <c r="I637" s="674"/>
      <c r="J637" s="674"/>
      <c r="K637" s="405"/>
      <c r="L637" s="674"/>
      <c r="M637" s="674"/>
      <c r="N637" s="674"/>
      <c r="O637" s="674"/>
      <c r="P637" s="405"/>
      <c r="Q637" s="405"/>
      <c r="R637" s="405"/>
      <c r="S637" s="405"/>
      <c r="T637" s="405"/>
      <c r="U637" s="405"/>
      <c r="V637" s="405"/>
      <c r="W637" s="405"/>
      <c r="X637" s="405"/>
      <c r="Y637" s="405"/>
      <c r="Z637" s="405"/>
      <c r="AA637" s="405"/>
      <c r="AB637" s="405"/>
      <c r="AC637" s="405"/>
      <c r="AD637" s="405"/>
      <c r="AE637" s="405"/>
      <c r="AF637" s="405"/>
      <c r="AG637" s="405"/>
      <c r="AH637" s="405"/>
    </row>
    <row r="638" spans="1:34" ht="16.5">
      <c r="A638" s="405"/>
      <c r="B638" s="405"/>
      <c r="C638" s="405"/>
      <c r="D638" s="405"/>
      <c r="E638" s="405"/>
      <c r="F638" s="674"/>
      <c r="G638" s="674"/>
      <c r="H638" s="674"/>
      <c r="I638" s="674"/>
      <c r="J638" s="674"/>
      <c r="K638" s="405"/>
      <c r="L638" s="674"/>
      <c r="M638" s="674"/>
      <c r="N638" s="674"/>
      <c r="O638" s="674"/>
      <c r="P638" s="405"/>
      <c r="Q638" s="405"/>
      <c r="R638" s="405"/>
      <c r="S638" s="405"/>
      <c r="T638" s="405"/>
      <c r="U638" s="405"/>
      <c r="V638" s="405"/>
      <c r="W638" s="405"/>
      <c r="X638" s="405"/>
      <c r="Y638" s="405"/>
      <c r="Z638" s="405"/>
      <c r="AA638" s="405"/>
      <c r="AB638" s="405"/>
      <c r="AC638" s="405"/>
      <c r="AD638" s="405"/>
      <c r="AE638" s="405"/>
      <c r="AF638" s="405"/>
      <c r="AG638" s="405"/>
      <c r="AH638" s="405"/>
    </row>
    <row r="639" spans="1:34" ht="16.5">
      <c r="A639" s="405"/>
      <c r="B639" s="405"/>
      <c r="C639" s="405"/>
      <c r="D639" s="405"/>
      <c r="E639" s="405"/>
      <c r="F639" s="674"/>
      <c r="G639" s="674"/>
      <c r="H639" s="674"/>
      <c r="I639" s="674"/>
      <c r="J639" s="674"/>
      <c r="K639" s="405"/>
      <c r="L639" s="674"/>
      <c r="M639" s="674"/>
      <c r="N639" s="674"/>
      <c r="O639" s="674"/>
      <c r="P639" s="405"/>
      <c r="Q639" s="405"/>
      <c r="R639" s="405"/>
      <c r="S639" s="405"/>
      <c r="T639" s="405"/>
      <c r="U639" s="405"/>
      <c r="V639" s="405"/>
      <c r="W639" s="405"/>
      <c r="X639" s="405"/>
      <c r="Y639" s="405"/>
      <c r="Z639" s="405"/>
      <c r="AA639" s="405"/>
      <c r="AB639" s="405"/>
      <c r="AC639" s="405"/>
      <c r="AD639" s="405"/>
      <c r="AE639" s="405"/>
      <c r="AF639" s="405"/>
      <c r="AG639" s="405"/>
      <c r="AH639" s="405"/>
    </row>
    <row r="640" spans="1:34" ht="16.5">
      <c r="A640" s="405"/>
      <c r="B640" s="405"/>
      <c r="C640" s="405"/>
      <c r="D640" s="405"/>
      <c r="E640" s="405"/>
      <c r="F640" s="674"/>
      <c r="G640" s="674"/>
      <c r="H640" s="674"/>
      <c r="I640" s="674"/>
      <c r="J640" s="674"/>
      <c r="K640" s="405"/>
      <c r="L640" s="674"/>
      <c r="M640" s="674"/>
      <c r="N640" s="674"/>
      <c r="O640" s="674"/>
      <c r="P640" s="405"/>
      <c r="Q640" s="405"/>
      <c r="R640" s="405"/>
      <c r="S640" s="405"/>
      <c r="T640" s="405"/>
      <c r="U640" s="405"/>
      <c r="V640" s="405"/>
      <c r="W640" s="405"/>
      <c r="X640" s="405"/>
      <c r="Y640" s="405"/>
      <c r="Z640" s="405"/>
      <c r="AA640" s="405"/>
      <c r="AB640" s="405"/>
      <c r="AC640" s="405"/>
      <c r="AD640" s="405"/>
      <c r="AE640" s="405"/>
      <c r="AF640" s="405"/>
      <c r="AG640" s="405"/>
      <c r="AH640" s="405"/>
    </row>
    <row r="641" spans="1:34" ht="16.5">
      <c r="A641" s="405"/>
      <c r="B641" s="405"/>
      <c r="C641" s="405"/>
      <c r="D641" s="405"/>
      <c r="E641" s="405"/>
      <c r="F641" s="674"/>
      <c r="G641" s="674"/>
      <c r="H641" s="674"/>
      <c r="I641" s="674"/>
      <c r="J641" s="674"/>
      <c r="K641" s="405"/>
      <c r="L641" s="674"/>
      <c r="M641" s="674"/>
      <c r="N641" s="674"/>
      <c r="O641" s="674"/>
      <c r="P641" s="405"/>
      <c r="Q641" s="405"/>
      <c r="R641" s="405"/>
      <c r="S641" s="405"/>
      <c r="T641" s="405"/>
      <c r="U641" s="405"/>
      <c r="V641" s="405"/>
      <c r="W641" s="405"/>
      <c r="X641" s="405"/>
      <c r="Y641" s="405"/>
      <c r="Z641" s="405"/>
      <c r="AA641" s="405"/>
      <c r="AB641" s="405"/>
      <c r="AC641" s="405"/>
      <c r="AD641" s="405"/>
      <c r="AE641" s="405"/>
      <c r="AF641" s="405"/>
      <c r="AG641" s="405"/>
      <c r="AH641" s="405"/>
    </row>
    <row r="642" spans="1:34" ht="16.5">
      <c r="A642" s="405"/>
      <c r="B642" s="405"/>
      <c r="C642" s="405"/>
      <c r="D642" s="405"/>
      <c r="E642" s="405"/>
      <c r="F642" s="674"/>
      <c r="G642" s="674"/>
      <c r="H642" s="674"/>
      <c r="I642" s="674"/>
      <c r="J642" s="674"/>
      <c r="K642" s="405"/>
      <c r="L642" s="674"/>
      <c r="M642" s="674"/>
      <c r="N642" s="674"/>
      <c r="O642" s="674"/>
      <c r="P642" s="405"/>
      <c r="Q642" s="405"/>
      <c r="R642" s="405"/>
      <c r="S642" s="405"/>
      <c r="T642" s="405"/>
      <c r="U642" s="405"/>
      <c r="V642" s="405"/>
      <c r="W642" s="405"/>
      <c r="X642" s="405"/>
      <c r="Y642" s="405"/>
      <c r="Z642" s="405"/>
      <c r="AA642" s="405"/>
      <c r="AB642" s="405"/>
      <c r="AC642" s="405"/>
      <c r="AD642" s="405"/>
      <c r="AE642" s="405"/>
      <c r="AF642" s="405"/>
      <c r="AG642" s="405"/>
      <c r="AH642" s="405"/>
    </row>
    <row r="643" spans="1:34" ht="16.5">
      <c r="A643" s="405"/>
      <c r="B643" s="405"/>
      <c r="C643" s="405"/>
      <c r="D643" s="405"/>
      <c r="E643" s="405"/>
      <c r="F643" s="674"/>
      <c r="G643" s="674"/>
      <c r="H643" s="674"/>
      <c r="I643" s="674"/>
      <c r="J643" s="674"/>
      <c r="K643" s="405"/>
      <c r="L643" s="674"/>
      <c r="M643" s="674"/>
      <c r="N643" s="674"/>
      <c r="O643" s="674"/>
      <c r="P643" s="405"/>
      <c r="Q643" s="405"/>
      <c r="R643" s="405"/>
      <c r="S643" s="405"/>
      <c r="T643" s="405"/>
      <c r="U643" s="405"/>
      <c r="V643" s="405"/>
      <c r="W643" s="405"/>
      <c r="X643" s="405"/>
      <c r="Y643" s="405"/>
      <c r="Z643" s="405"/>
      <c r="AA643" s="405"/>
      <c r="AB643" s="405"/>
      <c r="AC643" s="405"/>
      <c r="AD643" s="405"/>
      <c r="AE643" s="405"/>
      <c r="AF643" s="405"/>
      <c r="AG643" s="405"/>
      <c r="AH643" s="405"/>
    </row>
    <row r="644" spans="1:34" ht="16.5">
      <c r="A644" s="405"/>
      <c r="B644" s="405"/>
      <c r="C644" s="405"/>
      <c r="D644" s="405"/>
      <c r="E644" s="405"/>
      <c r="F644" s="674"/>
      <c r="G644" s="674"/>
      <c r="H644" s="674"/>
      <c r="I644" s="674"/>
      <c r="J644" s="674"/>
      <c r="K644" s="405"/>
      <c r="L644" s="674"/>
      <c r="M644" s="674"/>
      <c r="N644" s="674"/>
      <c r="O644" s="674"/>
      <c r="P644" s="405"/>
      <c r="Q644" s="405"/>
      <c r="R644" s="405"/>
      <c r="S644" s="405"/>
      <c r="T644" s="405"/>
      <c r="U644" s="405"/>
      <c r="V644" s="405"/>
      <c r="W644" s="405"/>
      <c r="X644" s="405"/>
      <c r="Y644" s="405"/>
      <c r="Z644" s="405"/>
      <c r="AA644" s="405"/>
      <c r="AB644" s="405"/>
      <c r="AC644" s="405"/>
      <c r="AD644" s="405"/>
      <c r="AE644" s="405"/>
      <c r="AF644" s="405"/>
      <c r="AG644" s="405"/>
      <c r="AH644" s="405"/>
    </row>
    <row r="645" spans="1:34" ht="16.5">
      <c r="A645" s="405"/>
      <c r="B645" s="405"/>
      <c r="C645" s="405"/>
      <c r="D645" s="405"/>
      <c r="E645" s="405"/>
      <c r="F645" s="674"/>
      <c r="G645" s="674"/>
      <c r="H645" s="674"/>
      <c r="I645" s="674"/>
      <c r="J645" s="674"/>
      <c r="K645" s="405"/>
      <c r="L645" s="674"/>
      <c r="M645" s="674"/>
      <c r="N645" s="674"/>
      <c r="O645" s="674"/>
      <c r="P645" s="405"/>
      <c r="Q645" s="405"/>
      <c r="R645" s="405"/>
      <c r="S645" s="405"/>
      <c r="T645" s="405"/>
      <c r="U645" s="405"/>
      <c r="V645" s="405"/>
      <c r="W645" s="405"/>
      <c r="X645" s="405"/>
      <c r="Y645" s="405"/>
      <c r="Z645" s="405"/>
      <c r="AA645" s="405"/>
      <c r="AB645" s="405"/>
      <c r="AC645" s="405"/>
      <c r="AD645" s="405"/>
      <c r="AE645" s="405"/>
      <c r="AF645" s="405"/>
      <c r="AG645" s="405"/>
      <c r="AH645" s="405"/>
    </row>
    <row r="646" spans="1:34" ht="16.5">
      <c r="A646" s="405"/>
      <c r="B646" s="405"/>
      <c r="C646" s="405"/>
      <c r="D646" s="405"/>
      <c r="E646" s="405"/>
      <c r="F646" s="674"/>
      <c r="G646" s="674"/>
      <c r="H646" s="674"/>
      <c r="I646" s="674"/>
      <c r="J646" s="674"/>
      <c r="K646" s="405"/>
      <c r="L646" s="674"/>
      <c r="M646" s="674"/>
      <c r="N646" s="674"/>
      <c r="O646" s="674"/>
      <c r="P646" s="405"/>
      <c r="Q646" s="405"/>
      <c r="R646" s="405"/>
      <c r="S646" s="405"/>
      <c r="T646" s="405"/>
      <c r="U646" s="405"/>
      <c r="V646" s="405"/>
      <c r="W646" s="405"/>
      <c r="X646" s="405"/>
      <c r="Y646" s="405"/>
      <c r="Z646" s="405"/>
      <c r="AA646" s="405"/>
      <c r="AB646" s="405"/>
      <c r="AC646" s="405"/>
      <c r="AD646" s="405"/>
      <c r="AE646" s="405"/>
      <c r="AF646" s="405"/>
      <c r="AG646" s="405"/>
      <c r="AH646" s="405"/>
    </row>
    <row r="647" spans="1:34" ht="16.5">
      <c r="A647" s="405"/>
      <c r="B647" s="405"/>
      <c r="C647" s="405"/>
      <c r="D647" s="405"/>
      <c r="E647" s="405"/>
      <c r="F647" s="674"/>
      <c r="G647" s="674"/>
      <c r="H647" s="674"/>
      <c r="I647" s="674"/>
      <c r="J647" s="674"/>
      <c r="K647" s="405"/>
      <c r="L647" s="674"/>
      <c r="M647" s="674"/>
      <c r="N647" s="674"/>
      <c r="O647" s="674"/>
      <c r="P647" s="405"/>
      <c r="Q647" s="405"/>
      <c r="R647" s="405"/>
      <c r="S647" s="405"/>
      <c r="T647" s="405"/>
      <c r="U647" s="405"/>
      <c r="V647" s="405"/>
      <c r="W647" s="405"/>
      <c r="X647" s="405"/>
      <c r="Y647" s="405"/>
      <c r="Z647" s="405"/>
      <c r="AA647" s="405"/>
      <c r="AB647" s="405"/>
      <c r="AC647" s="405"/>
      <c r="AD647" s="405"/>
      <c r="AE647" s="405"/>
      <c r="AF647" s="405"/>
      <c r="AG647" s="405"/>
      <c r="AH647" s="405"/>
    </row>
    <row r="648" spans="1:34" ht="16.5">
      <c r="A648" s="405"/>
      <c r="B648" s="405"/>
      <c r="C648" s="405"/>
      <c r="D648" s="405"/>
      <c r="E648" s="405"/>
      <c r="F648" s="674"/>
      <c r="G648" s="674"/>
      <c r="H648" s="674"/>
      <c r="I648" s="674"/>
      <c r="J648" s="674"/>
      <c r="K648" s="405"/>
      <c r="L648" s="674"/>
      <c r="M648" s="674"/>
      <c r="N648" s="674"/>
      <c r="O648" s="674"/>
      <c r="P648" s="405"/>
      <c r="Q648" s="405"/>
      <c r="R648" s="405"/>
      <c r="S648" s="405"/>
      <c r="T648" s="405"/>
      <c r="U648" s="405"/>
      <c r="V648" s="405"/>
      <c r="W648" s="405"/>
      <c r="X648" s="405"/>
      <c r="Y648" s="405"/>
      <c r="Z648" s="405"/>
      <c r="AA648" s="405"/>
      <c r="AB648" s="405"/>
      <c r="AC648" s="405"/>
      <c r="AD648" s="405"/>
      <c r="AE648" s="405"/>
      <c r="AF648" s="405"/>
      <c r="AG648" s="405"/>
      <c r="AH648" s="405"/>
    </row>
    <row r="649" spans="1:34" ht="16.5">
      <c r="A649" s="405"/>
      <c r="B649" s="405"/>
      <c r="C649" s="405"/>
      <c r="D649" s="405"/>
      <c r="E649" s="405"/>
      <c r="F649" s="674"/>
      <c r="G649" s="674"/>
      <c r="H649" s="674"/>
      <c r="I649" s="674"/>
      <c r="J649" s="674"/>
      <c r="K649" s="405"/>
      <c r="L649" s="674"/>
      <c r="M649" s="674"/>
      <c r="N649" s="674"/>
      <c r="O649" s="674"/>
      <c r="P649" s="405"/>
      <c r="Q649" s="405"/>
      <c r="R649" s="405"/>
      <c r="S649" s="405"/>
      <c r="T649" s="405"/>
      <c r="U649" s="405"/>
      <c r="V649" s="405"/>
      <c r="W649" s="405"/>
      <c r="X649" s="405"/>
      <c r="Y649" s="405"/>
      <c r="Z649" s="405"/>
      <c r="AA649" s="405"/>
      <c r="AB649" s="405"/>
      <c r="AC649" s="405"/>
      <c r="AD649" s="405"/>
      <c r="AE649" s="405"/>
      <c r="AF649" s="405"/>
      <c r="AG649" s="405"/>
      <c r="AH649" s="405"/>
    </row>
    <row r="650" spans="1:34" ht="16.5">
      <c r="A650" s="405"/>
      <c r="B650" s="405"/>
      <c r="C650" s="405"/>
      <c r="D650" s="405"/>
      <c r="E650" s="405"/>
      <c r="F650" s="674"/>
      <c r="G650" s="674"/>
      <c r="H650" s="674"/>
      <c r="I650" s="674"/>
      <c r="J650" s="674"/>
      <c r="K650" s="405"/>
      <c r="L650" s="674"/>
      <c r="M650" s="674"/>
      <c r="N650" s="674"/>
      <c r="O650" s="674"/>
      <c r="P650" s="405"/>
      <c r="Q650" s="405"/>
      <c r="R650" s="405"/>
      <c r="S650" s="405"/>
      <c r="T650" s="405"/>
      <c r="U650" s="405"/>
      <c r="V650" s="405"/>
      <c r="W650" s="405"/>
      <c r="X650" s="405"/>
      <c r="Y650" s="405"/>
      <c r="Z650" s="405"/>
      <c r="AA650" s="405"/>
      <c r="AB650" s="405"/>
      <c r="AC650" s="405"/>
      <c r="AD650" s="405"/>
      <c r="AE650" s="405"/>
      <c r="AF650" s="405"/>
      <c r="AG650" s="405"/>
      <c r="AH650" s="405"/>
    </row>
    <row r="651" spans="1:34" ht="16.5">
      <c r="A651" s="405"/>
      <c r="B651" s="405"/>
      <c r="C651" s="405"/>
      <c r="D651" s="405"/>
      <c r="E651" s="405"/>
      <c r="F651" s="674"/>
      <c r="G651" s="674"/>
      <c r="H651" s="674"/>
      <c r="I651" s="674"/>
      <c r="J651" s="674"/>
      <c r="K651" s="405"/>
      <c r="L651" s="674"/>
      <c r="M651" s="674"/>
      <c r="N651" s="674"/>
      <c r="O651" s="674"/>
      <c r="P651" s="405"/>
      <c r="Q651" s="405"/>
      <c r="R651" s="405"/>
      <c r="S651" s="405"/>
      <c r="T651" s="405"/>
      <c r="U651" s="405"/>
      <c r="V651" s="405"/>
      <c r="W651" s="405"/>
      <c r="X651" s="405"/>
      <c r="Y651" s="405"/>
      <c r="Z651" s="405"/>
      <c r="AA651" s="405"/>
      <c r="AB651" s="405"/>
      <c r="AC651" s="405"/>
      <c r="AD651" s="405"/>
      <c r="AE651" s="405"/>
      <c r="AF651" s="405"/>
      <c r="AG651" s="405"/>
      <c r="AH651" s="405"/>
    </row>
    <row r="652" spans="1:34" ht="16.5">
      <c r="A652" s="405"/>
      <c r="B652" s="405"/>
      <c r="C652" s="405"/>
      <c r="D652" s="405"/>
      <c r="E652" s="405"/>
      <c r="F652" s="674"/>
      <c r="G652" s="674"/>
      <c r="H652" s="674"/>
      <c r="I652" s="674"/>
      <c r="J652" s="674"/>
      <c r="K652" s="405"/>
      <c r="L652" s="674"/>
      <c r="M652" s="674"/>
      <c r="N652" s="674"/>
      <c r="O652" s="674"/>
      <c r="P652" s="405"/>
      <c r="Q652" s="405"/>
      <c r="R652" s="405"/>
      <c r="S652" s="405"/>
      <c r="T652" s="405"/>
      <c r="U652" s="405"/>
      <c r="V652" s="405"/>
      <c r="W652" s="405"/>
      <c r="X652" s="405"/>
      <c r="Y652" s="405"/>
      <c r="Z652" s="405"/>
      <c r="AA652" s="405"/>
      <c r="AB652" s="405"/>
      <c r="AC652" s="405"/>
      <c r="AD652" s="405"/>
      <c r="AE652" s="405"/>
      <c r="AF652" s="405"/>
      <c r="AG652" s="405"/>
      <c r="AH652" s="405"/>
    </row>
    <row r="653" spans="1:34" ht="16.5">
      <c r="A653" s="405"/>
      <c r="B653" s="405"/>
      <c r="C653" s="405"/>
      <c r="D653" s="405"/>
      <c r="E653" s="405"/>
      <c r="F653" s="674"/>
      <c r="G653" s="674"/>
      <c r="H653" s="674"/>
      <c r="I653" s="674"/>
      <c r="J653" s="674"/>
      <c r="K653" s="405"/>
      <c r="L653" s="674"/>
      <c r="M653" s="674"/>
      <c r="N653" s="674"/>
      <c r="O653" s="674"/>
      <c r="P653" s="405"/>
      <c r="Q653" s="405"/>
      <c r="R653" s="405"/>
      <c r="S653" s="405"/>
      <c r="T653" s="405"/>
      <c r="U653" s="405"/>
      <c r="V653" s="405"/>
      <c r="W653" s="405"/>
      <c r="X653" s="405"/>
      <c r="Y653" s="405"/>
      <c r="Z653" s="405"/>
      <c r="AA653" s="405"/>
      <c r="AB653" s="405"/>
      <c r="AC653" s="405"/>
      <c r="AD653" s="405"/>
      <c r="AE653" s="405"/>
      <c r="AF653" s="405"/>
      <c r="AG653" s="405"/>
      <c r="AH653" s="405"/>
    </row>
    <row r="654" spans="1:34" ht="16.5">
      <c r="A654" s="405"/>
      <c r="B654" s="405"/>
      <c r="C654" s="405"/>
      <c r="D654" s="405"/>
      <c r="E654" s="405"/>
      <c r="F654" s="674"/>
      <c r="G654" s="674"/>
      <c r="H654" s="674"/>
      <c r="I654" s="674"/>
      <c r="J654" s="674"/>
      <c r="K654" s="405"/>
      <c r="L654" s="674"/>
      <c r="M654" s="674"/>
      <c r="N654" s="674"/>
      <c r="O654" s="674"/>
      <c r="P654" s="405"/>
      <c r="Q654" s="405"/>
      <c r="R654" s="405"/>
      <c r="S654" s="405"/>
      <c r="T654" s="405"/>
      <c r="U654" s="405"/>
      <c r="V654" s="405"/>
      <c r="W654" s="405"/>
      <c r="X654" s="405"/>
      <c r="Y654" s="405"/>
      <c r="Z654" s="405"/>
      <c r="AA654" s="405"/>
      <c r="AB654" s="405"/>
      <c r="AC654" s="405"/>
      <c r="AD654" s="405"/>
      <c r="AE654" s="405"/>
      <c r="AF654" s="405"/>
      <c r="AG654" s="405"/>
      <c r="AH654" s="405"/>
    </row>
    <row r="655" spans="1:34" ht="16.5">
      <c r="A655" s="405"/>
      <c r="B655" s="405"/>
      <c r="C655" s="405"/>
      <c r="D655" s="405"/>
      <c r="E655" s="405"/>
      <c r="F655" s="674"/>
      <c r="G655" s="674"/>
      <c r="H655" s="674"/>
      <c r="I655" s="674"/>
      <c r="J655" s="674"/>
      <c r="K655" s="405"/>
      <c r="L655" s="674"/>
      <c r="M655" s="674"/>
      <c r="N655" s="674"/>
      <c r="O655" s="674"/>
      <c r="P655" s="405"/>
      <c r="Q655" s="405"/>
      <c r="R655" s="405"/>
      <c r="S655" s="405"/>
      <c r="T655" s="405"/>
      <c r="U655" s="405"/>
      <c r="V655" s="405"/>
      <c r="W655" s="405"/>
      <c r="X655" s="405"/>
      <c r="Y655" s="405"/>
      <c r="Z655" s="405"/>
      <c r="AA655" s="405"/>
      <c r="AB655" s="405"/>
      <c r="AC655" s="405"/>
      <c r="AD655" s="405"/>
      <c r="AE655" s="405"/>
      <c r="AF655" s="405"/>
      <c r="AG655" s="405"/>
      <c r="AH655" s="405"/>
    </row>
    <row r="656" spans="1:34" ht="16.5">
      <c r="A656" s="405"/>
      <c r="B656" s="405"/>
      <c r="C656" s="405"/>
      <c r="D656" s="405"/>
      <c r="E656" s="405"/>
      <c r="F656" s="674"/>
      <c r="G656" s="674"/>
      <c r="H656" s="674"/>
      <c r="I656" s="674"/>
      <c r="J656" s="674"/>
      <c r="K656" s="405"/>
      <c r="L656" s="674"/>
      <c r="M656" s="674"/>
      <c r="N656" s="674"/>
      <c r="O656" s="674"/>
      <c r="P656" s="405"/>
      <c r="Q656" s="405"/>
      <c r="R656" s="405"/>
      <c r="S656" s="405"/>
      <c r="T656" s="405"/>
      <c r="U656" s="405"/>
      <c r="V656" s="405"/>
      <c r="W656" s="405"/>
      <c r="X656" s="405"/>
      <c r="Y656" s="405"/>
      <c r="Z656" s="405"/>
      <c r="AA656" s="405"/>
      <c r="AB656" s="405"/>
      <c r="AC656" s="405"/>
      <c r="AD656" s="405"/>
      <c r="AE656" s="405"/>
      <c r="AF656" s="405"/>
      <c r="AG656" s="405"/>
      <c r="AH656" s="405"/>
    </row>
    <row r="657" spans="1:34" ht="16.5">
      <c r="A657" s="405"/>
      <c r="B657" s="405"/>
      <c r="C657" s="405"/>
      <c r="D657" s="405"/>
      <c r="E657" s="405"/>
      <c r="F657" s="674"/>
      <c r="G657" s="674"/>
      <c r="H657" s="674"/>
      <c r="I657" s="674"/>
      <c r="J657" s="674"/>
      <c r="K657" s="405"/>
      <c r="L657" s="674"/>
      <c r="M657" s="674"/>
      <c r="N657" s="674"/>
      <c r="O657" s="674"/>
      <c r="P657" s="405"/>
      <c r="Q657" s="405"/>
      <c r="R657" s="405"/>
      <c r="S657" s="405"/>
      <c r="T657" s="405"/>
      <c r="U657" s="405"/>
      <c r="V657" s="405"/>
      <c r="W657" s="405"/>
      <c r="X657" s="405"/>
      <c r="Y657" s="405"/>
      <c r="Z657" s="405"/>
      <c r="AA657" s="405"/>
      <c r="AB657" s="405"/>
      <c r="AC657" s="405"/>
      <c r="AD657" s="405"/>
      <c r="AE657" s="405"/>
      <c r="AF657" s="405"/>
      <c r="AG657" s="405"/>
      <c r="AH657" s="405"/>
    </row>
    <row r="658" spans="1:34" ht="16.5">
      <c r="A658" s="405"/>
      <c r="B658" s="405"/>
      <c r="C658" s="405"/>
      <c r="D658" s="405"/>
      <c r="E658" s="405"/>
      <c r="F658" s="674"/>
      <c r="G658" s="674"/>
      <c r="H658" s="674"/>
      <c r="I658" s="674"/>
      <c r="J658" s="674"/>
      <c r="K658" s="405"/>
      <c r="L658" s="674"/>
      <c r="M658" s="674"/>
      <c r="N658" s="674"/>
      <c r="O658" s="674"/>
      <c r="P658" s="405"/>
      <c r="Q658" s="405"/>
      <c r="R658" s="405"/>
      <c r="S658" s="405"/>
      <c r="T658" s="405"/>
      <c r="U658" s="405"/>
      <c r="V658" s="405"/>
      <c r="W658" s="405"/>
      <c r="X658" s="405"/>
      <c r="Y658" s="405"/>
      <c r="Z658" s="405"/>
      <c r="AA658" s="405"/>
      <c r="AB658" s="405"/>
      <c r="AC658" s="405"/>
      <c r="AD658" s="405"/>
      <c r="AE658" s="405"/>
      <c r="AF658" s="405"/>
      <c r="AG658" s="405"/>
      <c r="AH658" s="405"/>
    </row>
    <row r="659" spans="1:34" ht="16.5">
      <c r="A659" s="405"/>
      <c r="B659" s="405"/>
      <c r="C659" s="405"/>
      <c r="D659" s="405"/>
      <c r="E659" s="405"/>
      <c r="F659" s="674"/>
      <c r="G659" s="674"/>
      <c r="H659" s="674"/>
      <c r="I659" s="674"/>
      <c r="J659" s="674"/>
      <c r="K659" s="405"/>
      <c r="L659" s="674"/>
      <c r="M659" s="674"/>
      <c r="N659" s="674"/>
      <c r="O659" s="674"/>
      <c r="P659" s="405"/>
      <c r="Q659" s="405"/>
      <c r="R659" s="405"/>
      <c r="S659" s="405"/>
      <c r="T659" s="405"/>
      <c r="U659" s="405"/>
      <c r="V659" s="405"/>
      <c r="W659" s="405"/>
      <c r="X659" s="405"/>
      <c r="Y659" s="405"/>
      <c r="Z659" s="405"/>
      <c r="AA659" s="405"/>
      <c r="AB659" s="405"/>
      <c r="AC659" s="405"/>
      <c r="AD659" s="405"/>
      <c r="AE659" s="405"/>
      <c r="AF659" s="405"/>
      <c r="AG659" s="405"/>
      <c r="AH659" s="405"/>
    </row>
    <row r="660" spans="1:34" ht="16.5">
      <c r="A660" s="405"/>
      <c r="B660" s="405"/>
      <c r="C660" s="405"/>
      <c r="D660" s="405"/>
      <c r="E660" s="405"/>
      <c r="F660" s="674"/>
      <c r="G660" s="674"/>
      <c r="H660" s="674"/>
      <c r="I660" s="674"/>
      <c r="J660" s="674"/>
      <c r="K660" s="405"/>
      <c r="L660" s="674"/>
      <c r="M660" s="674"/>
      <c r="N660" s="674"/>
      <c r="O660" s="674"/>
      <c r="P660" s="405"/>
      <c r="Q660" s="405"/>
      <c r="R660" s="405"/>
      <c r="S660" s="405"/>
      <c r="T660" s="405"/>
      <c r="U660" s="405"/>
      <c r="V660" s="405"/>
      <c r="W660" s="405"/>
      <c r="X660" s="405"/>
      <c r="Y660" s="405"/>
      <c r="Z660" s="405"/>
      <c r="AA660" s="405"/>
      <c r="AB660" s="405"/>
      <c r="AC660" s="405"/>
      <c r="AD660" s="405"/>
      <c r="AE660" s="405"/>
      <c r="AF660" s="405"/>
      <c r="AG660" s="405"/>
      <c r="AH660" s="405"/>
    </row>
    <row r="661" spans="1:34" ht="16.5">
      <c r="A661" s="405"/>
      <c r="B661" s="405"/>
      <c r="C661" s="405"/>
      <c r="D661" s="405"/>
      <c r="E661" s="405"/>
      <c r="F661" s="674"/>
      <c r="G661" s="674"/>
      <c r="H661" s="674"/>
      <c r="I661" s="674"/>
      <c r="J661" s="674"/>
      <c r="K661" s="405"/>
      <c r="L661" s="674"/>
      <c r="M661" s="674"/>
      <c r="N661" s="674"/>
      <c r="O661" s="674"/>
      <c r="P661" s="405"/>
      <c r="Q661" s="405"/>
      <c r="R661" s="405"/>
      <c r="S661" s="405"/>
      <c r="T661" s="405"/>
      <c r="U661" s="405"/>
      <c r="V661" s="405"/>
      <c r="W661" s="405"/>
      <c r="X661" s="405"/>
      <c r="Y661" s="405"/>
      <c r="Z661" s="405"/>
      <c r="AA661" s="405"/>
      <c r="AB661" s="405"/>
      <c r="AC661" s="405"/>
      <c r="AD661" s="405"/>
      <c r="AE661" s="405"/>
      <c r="AF661" s="405"/>
      <c r="AG661" s="405"/>
      <c r="AH661" s="405"/>
    </row>
    <row r="662" spans="1:34" ht="16.5">
      <c r="A662" s="405"/>
      <c r="B662" s="405"/>
      <c r="C662" s="405"/>
      <c r="D662" s="405"/>
      <c r="E662" s="405"/>
      <c r="F662" s="674"/>
      <c r="G662" s="674"/>
      <c r="H662" s="674"/>
      <c r="I662" s="674"/>
      <c r="J662" s="674"/>
      <c r="K662" s="405"/>
      <c r="L662" s="674"/>
      <c r="M662" s="674"/>
      <c r="N662" s="674"/>
      <c r="O662" s="674"/>
      <c r="P662" s="405"/>
      <c r="Q662" s="405"/>
      <c r="R662" s="405"/>
      <c r="S662" s="405"/>
      <c r="T662" s="405"/>
      <c r="U662" s="405"/>
      <c r="V662" s="405"/>
      <c r="W662" s="405"/>
      <c r="X662" s="405"/>
      <c r="Y662" s="405"/>
      <c r="Z662" s="405"/>
      <c r="AA662" s="405"/>
      <c r="AB662" s="405"/>
      <c r="AC662" s="405"/>
      <c r="AD662" s="405"/>
      <c r="AE662" s="405"/>
      <c r="AF662" s="405"/>
      <c r="AG662" s="405"/>
      <c r="AH662" s="405"/>
    </row>
    <row r="663" spans="1:34" ht="16.5">
      <c r="A663" s="405"/>
      <c r="B663" s="405"/>
      <c r="C663" s="405"/>
      <c r="D663" s="405"/>
      <c r="E663" s="405"/>
      <c r="F663" s="674"/>
      <c r="G663" s="674"/>
      <c r="H663" s="674"/>
      <c r="I663" s="674"/>
      <c r="J663" s="674"/>
      <c r="K663" s="405"/>
      <c r="L663" s="674"/>
      <c r="M663" s="674"/>
      <c r="N663" s="674"/>
      <c r="O663" s="674"/>
      <c r="P663" s="405"/>
      <c r="Q663" s="405"/>
      <c r="R663" s="405"/>
      <c r="S663" s="405"/>
      <c r="T663" s="405"/>
      <c r="U663" s="405"/>
      <c r="V663" s="405"/>
      <c r="W663" s="405"/>
      <c r="X663" s="405"/>
      <c r="Y663" s="405"/>
      <c r="Z663" s="405"/>
      <c r="AA663" s="405"/>
      <c r="AB663" s="405"/>
      <c r="AC663" s="405"/>
      <c r="AD663" s="405"/>
      <c r="AE663" s="405"/>
      <c r="AF663" s="405"/>
      <c r="AG663" s="405"/>
      <c r="AH663" s="405"/>
    </row>
    <row r="664" spans="1:34" ht="16.5">
      <c r="A664" s="405"/>
      <c r="B664" s="405"/>
      <c r="C664" s="405"/>
      <c r="D664" s="405"/>
      <c r="E664" s="405"/>
      <c r="F664" s="674"/>
      <c r="G664" s="674"/>
      <c r="H664" s="674"/>
      <c r="I664" s="674"/>
      <c r="J664" s="674"/>
      <c r="K664" s="405"/>
      <c r="L664" s="674"/>
      <c r="M664" s="674"/>
      <c r="N664" s="674"/>
      <c r="O664" s="674"/>
      <c r="P664" s="405"/>
      <c r="Q664" s="405"/>
      <c r="R664" s="405"/>
      <c r="S664" s="405"/>
      <c r="T664" s="405"/>
      <c r="U664" s="405"/>
      <c r="V664" s="405"/>
      <c r="W664" s="405"/>
      <c r="X664" s="405"/>
      <c r="Y664" s="405"/>
      <c r="Z664" s="405"/>
      <c r="AA664" s="405"/>
      <c r="AB664" s="405"/>
      <c r="AC664" s="405"/>
      <c r="AD664" s="405"/>
      <c r="AE664" s="405"/>
      <c r="AF664" s="405"/>
      <c r="AG664" s="405"/>
      <c r="AH664" s="405"/>
    </row>
    <row r="665" spans="1:34" ht="16.5">
      <c r="A665" s="405"/>
      <c r="B665" s="405"/>
      <c r="C665" s="405"/>
      <c r="D665" s="405"/>
      <c r="E665" s="405"/>
      <c r="F665" s="674"/>
      <c r="G665" s="674"/>
      <c r="H665" s="674"/>
      <c r="I665" s="674"/>
      <c r="J665" s="674"/>
      <c r="K665" s="405"/>
      <c r="L665" s="674"/>
      <c r="M665" s="674"/>
      <c r="N665" s="674"/>
      <c r="O665" s="674"/>
      <c r="P665" s="405"/>
      <c r="Q665" s="405"/>
      <c r="R665" s="405"/>
      <c r="S665" s="405"/>
      <c r="T665" s="405"/>
      <c r="U665" s="405"/>
      <c r="V665" s="405"/>
      <c r="W665" s="405"/>
      <c r="X665" s="405"/>
      <c r="Y665" s="405"/>
      <c r="Z665" s="405"/>
      <c r="AA665" s="405"/>
      <c r="AB665" s="405"/>
      <c r="AC665" s="405"/>
      <c r="AD665" s="405"/>
      <c r="AE665" s="405"/>
      <c r="AF665" s="405"/>
      <c r="AG665" s="405"/>
      <c r="AH665" s="405"/>
    </row>
    <row r="666" spans="1:34" ht="16.5">
      <c r="A666" s="405"/>
      <c r="B666" s="405"/>
      <c r="C666" s="405"/>
      <c r="D666" s="405"/>
      <c r="E666" s="405"/>
      <c r="F666" s="674"/>
      <c r="G666" s="674"/>
      <c r="H666" s="674"/>
      <c r="I666" s="674"/>
      <c r="J666" s="674"/>
      <c r="K666" s="405"/>
      <c r="L666" s="674"/>
      <c r="M666" s="674"/>
      <c r="N666" s="674"/>
      <c r="O666" s="674"/>
      <c r="P666" s="405"/>
      <c r="Q666" s="405"/>
      <c r="R666" s="405"/>
      <c r="S666" s="405"/>
      <c r="T666" s="405"/>
      <c r="U666" s="405"/>
      <c r="V666" s="405"/>
      <c r="W666" s="405"/>
      <c r="X666" s="405"/>
      <c r="Y666" s="405"/>
      <c r="Z666" s="405"/>
      <c r="AA666" s="405"/>
      <c r="AB666" s="405"/>
      <c r="AC666" s="405"/>
      <c r="AD666" s="405"/>
      <c r="AE666" s="405"/>
      <c r="AF666" s="405"/>
      <c r="AG666" s="405"/>
      <c r="AH666" s="405"/>
    </row>
    <row r="667" spans="1:34" ht="16.5">
      <c r="A667" s="405"/>
      <c r="B667" s="405"/>
      <c r="C667" s="405"/>
      <c r="D667" s="405"/>
      <c r="E667" s="405"/>
      <c r="F667" s="674"/>
      <c r="G667" s="674"/>
      <c r="H667" s="674"/>
      <c r="I667" s="674"/>
      <c r="J667" s="674"/>
      <c r="K667" s="405"/>
      <c r="L667" s="674"/>
      <c r="M667" s="674"/>
      <c r="N667" s="674"/>
      <c r="O667" s="674"/>
      <c r="P667" s="405"/>
      <c r="Q667" s="405"/>
      <c r="R667" s="405"/>
      <c r="S667" s="405"/>
      <c r="T667" s="405"/>
      <c r="U667" s="405"/>
      <c r="V667" s="405"/>
      <c r="W667" s="405"/>
      <c r="X667" s="405"/>
      <c r="Y667" s="405"/>
      <c r="Z667" s="405"/>
      <c r="AA667" s="405"/>
      <c r="AB667" s="405"/>
      <c r="AC667" s="405"/>
      <c r="AD667" s="405"/>
      <c r="AE667" s="405"/>
      <c r="AF667" s="405"/>
      <c r="AG667" s="405"/>
      <c r="AH667" s="405"/>
    </row>
    <row r="668" spans="1:34" ht="16.5">
      <c r="A668" s="405"/>
      <c r="B668" s="405"/>
      <c r="C668" s="405"/>
      <c r="D668" s="405"/>
      <c r="E668" s="405"/>
      <c r="F668" s="674"/>
      <c r="G668" s="674"/>
      <c r="H668" s="674"/>
      <c r="I668" s="674"/>
      <c r="J668" s="674"/>
      <c r="K668" s="405"/>
      <c r="L668" s="674"/>
      <c r="M668" s="674"/>
      <c r="N668" s="674"/>
      <c r="O668" s="674"/>
      <c r="P668" s="405"/>
      <c r="Q668" s="405"/>
      <c r="R668" s="405"/>
      <c r="S668" s="405"/>
      <c r="T668" s="405"/>
      <c r="U668" s="405"/>
      <c r="V668" s="405"/>
      <c r="W668" s="405"/>
      <c r="X668" s="405"/>
      <c r="Y668" s="405"/>
      <c r="Z668" s="405"/>
      <c r="AA668" s="405"/>
      <c r="AB668" s="405"/>
      <c r="AC668" s="405"/>
      <c r="AD668" s="405"/>
      <c r="AE668" s="405"/>
      <c r="AF668" s="405"/>
      <c r="AG668" s="405"/>
      <c r="AH668" s="405"/>
    </row>
    <row r="669" spans="1:34" ht="16.5">
      <c r="A669" s="405"/>
      <c r="B669" s="405"/>
      <c r="C669" s="405"/>
      <c r="D669" s="405"/>
      <c r="E669" s="405"/>
      <c r="F669" s="674"/>
      <c r="G669" s="674"/>
      <c r="H669" s="674"/>
      <c r="I669" s="674"/>
      <c r="J669" s="674"/>
      <c r="K669" s="405"/>
      <c r="L669" s="674"/>
      <c r="M669" s="674"/>
      <c r="N669" s="674"/>
      <c r="O669" s="674"/>
      <c r="P669" s="405"/>
      <c r="Q669" s="405"/>
      <c r="R669" s="405"/>
      <c r="S669" s="405"/>
      <c r="T669" s="405"/>
      <c r="U669" s="405"/>
      <c r="V669" s="405"/>
      <c r="W669" s="405"/>
      <c r="X669" s="405"/>
      <c r="Y669" s="405"/>
      <c r="Z669" s="405"/>
      <c r="AA669" s="405"/>
      <c r="AB669" s="405"/>
      <c r="AC669" s="405"/>
      <c r="AD669" s="405"/>
      <c r="AE669" s="405"/>
      <c r="AF669" s="405"/>
      <c r="AG669" s="405"/>
      <c r="AH669" s="405"/>
    </row>
    <row r="670" spans="1:34" ht="16.5">
      <c r="A670" s="405"/>
      <c r="B670" s="405"/>
      <c r="C670" s="405"/>
      <c r="D670" s="405"/>
      <c r="E670" s="405"/>
      <c r="F670" s="674"/>
      <c r="G670" s="674"/>
      <c r="H670" s="674"/>
      <c r="I670" s="674"/>
      <c r="J670" s="674"/>
      <c r="K670" s="405"/>
      <c r="L670" s="674"/>
      <c r="M670" s="674"/>
      <c r="N670" s="674"/>
      <c r="O670" s="674"/>
      <c r="P670" s="405"/>
      <c r="Q670" s="405"/>
      <c r="R670" s="405"/>
      <c r="S670" s="405"/>
      <c r="T670" s="405"/>
      <c r="U670" s="405"/>
      <c r="V670" s="405"/>
      <c r="W670" s="405"/>
      <c r="X670" s="405"/>
      <c r="Y670" s="405"/>
      <c r="Z670" s="405"/>
      <c r="AA670" s="405"/>
      <c r="AB670" s="405"/>
      <c r="AC670" s="405"/>
      <c r="AD670" s="405"/>
      <c r="AE670" s="405"/>
      <c r="AF670" s="405"/>
      <c r="AG670" s="405"/>
      <c r="AH670" s="405"/>
    </row>
    <row r="671" spans="1:34" ht="16.5">
      <c r="A671" s="405"/>
      <c r="B671" s="405"/>
      <c r="C671" s="405"/>
      <c r="D671" s="405"/>
      <c r="E671" s="405"/>
      <c r="F671" s="674"/>
      <c r="G671" s="674"/>
      <c r="H671" s="674"/>
      <c r="I671" s="674"/>
      <c r="J671" s="674"/>
      <c r="K671" s="405"/>
      <c r="L671" s="674"/>
      <c r="M671" s="674"/>
      <c r="N671" s="674"/>
      <c r="O671" s="674"/>
      <c r="P671" s="405"/>
      <c r="Q671" s="405"/>
      <c r="R671" s="405"/>
      <c r="S671" s="405"/>
      <c r="T671" s="405"/>
      <c r="U671" s="405"/>
      <c r="V671" s="405"/>
      <c r="W671" s="405"/>
      <c r="X671" s="405"/>
      <c r="Y671" s="405"/>
      <c r="Z671" s="405"/>
      <c r="AA671" s="405"/>
      <c r="AB671" s="405"/>
      <c r="AC671" s="405"/>
      <c r="AD671" s="405"/>
      <c r="AE671" s="405"/>
      <c r="AF671" s="405"/>
      <c r="AG671" s="405"/>
      <c r="AH671" s="405"/>
    </row>
    <row r="672" spans="1:34" ht="16.5">
      <c r="A672" s="405"/>
      <c r="B672" s="405"/>
      <c r="C672" s="405"/>
      <c r="D672" s="405"/>
      <c r="E672" s="405"/>
      <c r="F672" s="674"/>
      <c r="G672" s="674"/>
      <c r="H672" s="674"/>
      <c r="I672" s="674"/>
      <c r="J672" s="674"/>
      <c r="K672" s="405"/>
      <c r="L672" s="674"/>
      <c r="M672" s="674"/>
      <c r="N672" s="674"/>
      <c r="O672" s="674"/>
      <c r="P672" s="405"/>
      <c r="Q672" s="405"/>
      <c r="R672" s="405"/>
      <c r="S672" s="405"/>
      <c r="T672" s="405"/>
      <c r="U672" s="405"/>
      <c r="V672" s="405"/>
      <c r="W672" s="405"/>
      <c r="X672" s="405"/>
      <c r="Y672" s="405"/>
      <c r="Z672" s="405"/>
      <c r="AA672" s="405"/>
      <c r="AB672" s="405"/>
      <c r="AC672" s="405"/>
      <c r="AD672" s="405"/>
      <c r="AE672" s="405"/>
      <c r="AF672" s="405"/>
      <c r="AG672" s="405"/>
      <c r="AH672" s="405"/>
    </row>
    <row r="673" spans="1:34" ht="16.5">
      <c r="A673" s="405"/>
      <c r="B673" s="405"/>
      <c r="C673" s="405"/>
      <c r="D673" s="405"/>
      <c r="E673" s="405"/>
      <c r="F673" s="674"/>
      <c r="G673" s="674"/>
      <c r="H673" s="674"/>
      <c r="I673" s="674"/>
      <c r="J673" s="674"/>
      <c r="K673" s="405"/>
      <c r="L673" s="674"/>
      <c r="M673" s="674"/>
      <c r="N673" s="674"/>
      <c r="O673" s="674"/>
      <c r="P673" s="405"/>
      <c r="Q673" s="405"/>
      <c r="R673" s="405"/>
      <c r="S673" s="405"/>
      <c r="T673" s="405"/>
      <c r="U673" s="405"/>
      <c r="V673" s="405"/>
      <c r="W673" s="405"/>
      <c r="X673" s="405"/>
      <c r="Y673" s="405"/>
      <c r="Z673" s="405"/>
      <c r="AA673" s="405"/>
      <c r="AB673" s="405"/>
      <c r="AC673" s="405"/>
      <c r="AD673" s="405"/>
      <c r="AE673" s="405"/>
      <c r="AF673" s="405"/>
      <c r="AG673" s="405"/>
      <c r="AH673" s="405"/>
    </row>
    <row r="674" spans="1:34" ht="16.5">
      <c r="A674" s="405"/>
      <c r="B674" s="405"/>
      <c r="C674" s="405"/>
      <c r="D674" s="405"/>
      <c r="E674" s="405"/>
      <c r="F674" s="674"/>
      <c r="G674" s="674"/>
      <c r="H674" s="674"/>
      <c r="I674" s="674"/>
      <c r="J674" s="674"/>
      <c r="K674" s="405"/>
      <c r="L674" s="674"/>
      <c r="M674" s="674"/>
      <c r="N674" s="674"/>
      <c r="O674" s="674"/>
      <c r="P674" s="405"/>
      <c r="Q674" s="405"/>
      <c r="R674" s="405"/>
      <c r="S674" s="405"/>
      <c r="T674" s="405"/>
      <c r="U674" s="405"/>
      <c r="V674" s="405"/>
      <c r="W674" s="405"/>
      <c r="X674" s="405"/>
      <c r="Y674" s="405"/>
      <c r="Z674" s="405"/>
      <c r="AA674" s="405"/>
      <c r="AB674" s="405"/>
      <c r="AC674" s="405"/>
      <c r="AD674" s="405"/>
      <c r="AE674" s="405"/>
      <c r="AF674" s="405"/>
      <c r="AG674" s="405"/>
      <c r="AH674" s="405"/>
    </row>
    <row r="675" spans="1:34" ht="16.5">
      <c r="A675" s="405"/>
      <c r="B675" s="405"/>
      <c r="C675" s="405"/>
      <c r="D675" s="405"/>
      <c r="E675" s="405"/>
      <c r="F675" s="674"/>
      <c r="G675" s="674"/>
      <c r="H675" s="674"/>
      <c r="I675" s="674"/>
      <c r="J675" s="674"/>
      <c r="K675" s="405"/>
      <c r="L675" s="674"/>
      <c r="M675" s="674"/>
      <c r="N675" s="674"/>
      <c r="O675" s="674"/>
      <c r="P675" s="405"/>
      <c r="Q675" s="405"/>
      <c r="R675" s="405"/>
      <c r="S675" s="405"/>
      <c r="T675" s="405"/>
      <c r="U675" s="405"/>
      <c r="V675" s="405"/>
      <c r="W675" s="405"/>
      <c r="X675" s="405"/>
      <c r="Y675" s="405"/>
      <c r="Z675" s="405"/>
      <c r="AA675" s="405"/>
      <c r="AB675" s="405"/>
      <c r="AC675" s="405"/>
      <c r="AD675" s="405"/>
      <c r="AE675" s="405"/>
      <c r="AF675" s="405"/>
      <c r="AG675" s="405"/>
      <c r="AH675" s="405"/>
    </row>
    <row r="676" spans="1:34" ht="16.5">
      <c r="A676" s="405"/>
      <c r="B676" s="405"/>
      <c r="C676" s="405"/>
      <c r="D676" s="405"/>
      <c r="E676" s="405"/>
      <c r="F676" s="674"/>
      <c r="G676" s="674"/>
      <c r="H676" s="674"/>
      <c r="I676" s="674"/>
      <c r="J676" s="674"/>
      <c r="K676" s="405"/>
      <c r="L676" s="674"/>
      <c r="M676" s="674"/>
      <c r="N676" s="674"/>
      <c r="O676" s="674"/>
      <c r="P676" s="405"/>
      <c r="Q676" s="405"/>
      <c r="R676" s="405"/>
      <c r="S676" s="405"/>
      <c r="T676" s="405"/>
      <c r="U676" s="405"/>
      <c r="V676" s="405"/>
      <c r="W676" s="405"/>
      <c r="X676" s="405"/>
      <c r="Y676" s="405"/>
      <c r="Z676" s="405"/>
      <c r="AA676" s="405"/>
      <c r="AB676" s="405"/>
      <c r="AC676" s="405"/>
      <c r="AD676" s="405"/>
      <c r="AE676" s="405"/>
      <c r="AF676" s="405"/>
      <c r="AG676" s="405"/>
      <c r="AH676" s="405"/>
    </row>
    <row r="677" spans="1:34" ht="16.5">
      <c r="A677" s="405"/>
      <c r="B677" s="405"/>
      <c r="C677" s="405"/>
      <c r="D677" s="405"/>
      <c r="E677" s="405"/>
      <c r="F677" s="674"/>
      <c r="G677" s="674"/>
      <c r="H677" s="674"/>
      <c r="I677" s="674"/>
      <c r="J677" s="674"/>
      <c r="K677" s="405"/>
      <c r="L677" s="674"/>
      <c r="M677" s="674"/>
      <c r="N677" s="674"/>
      <c r="O677" s="674"/>
      <c r="P677" s="405"/>
      <c r="Q677" s="405"/>
      <c r="R677" s="405"/>
      <c r="S677" s="405"/>
      <c r="T677" s="405"/>
      <c r="U677" s="405"/>
      <c r="V677" s="405"/>
      <c r="W677" s="405"/>
      <c r="X677" s="405"/>
      <c r="Y677" s="405"/>
      <c r="Z677" s="405"/>
      <c r="AA677" s="405"/>
      <c r="AB677" s="405"/>
      <c r="AC677" s="405"/>
      <c r="AD677" s="405"/>
      <c r="AE677" s="405"/>
      <c r="AF677" s="405"/>
      <c r="AG677" s="405"/>
      <c r="AH677" s="405"/>
    </row>
    <row r="678" spans="1:34" ht="16.5">
      <c r="A678" s="405"/>
      <c r="B678" s="405"/>
      <c r="C678" s="405"/>
      <c r="D678" s="405"/>
      <c r="E678" s="405"/>
      <c r="F678" s="674"/>
      <c r="G678" s="674"/>
      <c r="H678" s="674"/>
      <c r="I678" s="674"/>
      <c r="J678" s="674"/>
      <c r="K678" s="405"/>
      <c r="L678" s="674"/>
      <c r="M678" s="674"/>
      <c r="N678" s="674"/>
      <c r="O678" s="674"/>
      <c r="P678" s="405"/>
      <c r="Q678" s="405"/>
      <c r="R678" s="405"/>
      <c r="S678" s="405"/>
      <c r="T678" s="405"/>
      <c r="U678" s="405"/>
      <c r="V678" s="405"/>
      <c r="W678" s="405"/>
      <c r="X678" s="405"/>
      <c r="Y678" s="405"/>
      <c r="Z678" s="405"/>
      <c r="AA678" s="405"/>
      <c r="AB678" s="405"/>
      <c r="AC678" s="405"/>
      <c r="AD678" s="405"/>
      <c r="AE678" s="405"/>
      <c r="AF678" s="405"/>
      <c r="AG678" s="405"/>
      <c r="AH678" s="405"/>
    </row>
    <row r="679" spans="1:34" ht="16.5">
      <c r="A679" s="405"/>
      <c r="B679" s="405"/>
      <c r="C679" s="405"/>
      <c r="D679" s="405"/>
      <c r="E679" s="405"/>
      <c r="F679" s="674"/>
      <c r="G679" s="674"/>
      <c r="H679" s="674"/>
      <c r="I679" s="674"/>
      <c r="J679" s="674"/>
      <c r="K679" s="405"/>
      <c r="L679" s="674"/>
      <c r="M679" s="674"/>
      <c r="N679" s="674"/>
      <c r="O679" s="674"/>
      <c r="P679" s="405"/>
      <c r="Q679" s="405"/>
      <c r="R679" s="405"/>
      <c r="S679" s="405"/>
      <c r="T679" s="405"/>
      <c r="U679" s="405"/>
      <c r="V679" s="405"/>
      <c r="W679" s="405"/>
      <c r="X679" s="405"/>
      <c r="Y679" s="405"/>
      <c r="Z679" s="405"/>
      <c r="AA679" s="405"/>
      <c r="AB679" s="405"/>
      <c r="AC679" s="405"/>
      <c r="AD679" s="405"/>
      <c r="AE679" s="405"/>
      <c r="AF679" s="405"/>
      <c r="AG679" s="405"/>
      <c r="AH679" s="405"/>
    </row>
    <row r="680" spans="1:34" ht="16.5">
      <c r="A680" s="405"/>
      <c r="B680" s="405"/>
      <c r="C680" s="405"/>
      <c r="D680" s="405"/>
      <c r="E680" s="405"/>
      <c r="F680" s="674"/>
      <c r="G680" s="674"/>
      <c r="H680" s="674"/>
      <c r="I680" s="674"/>
      <c r="J680" s="674"/>
      <c r="K680" s="405"/>
      <c r="L680" s="674"/>
      <c r="M680" s="674"/>
      <c r="N680" s="674"/>
      <c r="O680" s="674"/>
      <c r="P680" s="405"/>
      <c r="Q680" s="405"/>
      <c r="R680" s="405"/>
      <c r="S680" s="405"/>
      <c r="T680" s="405"/>
      <c r="U680" s="405"/>
      <c r="V680" s="405"/>
      <c r="W680" s="405"/>
      <c r="X680" s="405"/>
      <c r="Y680" s="405"/>
      <c r="Z680" s="405"/>
      <c r="AA680" s="405"/>
      <c r="AB680" s="405"/>
      <c r="AC680" s="405"/>
      <c r="AD680" s="405"/>
      <c r="AE680" s="405"/>
      <c r="AF680" s="405"/>
      <c r="AG680" s="405"/>
      <c r="AH680" s="405"/>
    </row>
    <row r="681" spans="1:34" ht="16.5">
      <c r="A681" s="405"/>
      <c r="B681" s="405"/>
      <c r="C681" s="405"/>
      <c r="D681" s="405"/>
      <c r="E681" s="405"/>
      <c r="F681" s="674"/>
      <c r="G681" s="674"/>
      <c r="H681" s="674"/>
      <c r="I681" s="674"/>
      <c r="J681" s="674"/>
      <c r="K681" s="405"/>
      <c r="L681" s="674"/>
      <c r="M681" s="674"/>
      <c r="N681" s="674"/>
      <c r="O681" s="674"/>
      <c r="P681" s="405"/>
      <c r="Q681" s="405"/>
      <c r="R681" s="405"/>
      <c r="S681" s="405"/>
      <c r="T681" s="405"/>
      <c r="U681" s="405"/>
      <c r="V681" s="405"/>
      <c r="W681" s="405"/>
      <c r="X681" s="405"/>
      <c r="Y681" s="405"/>
      <c r="Z681" s="405"/>
      <c r="AA681" s="405"/>
      <c r="AB681" s="405"/>
      <c r="AC681" s="405"/>
      <c r="AD681" s="405"/>
      <c r="AE681" s="405"/>
      <c r="AF681" s="405"/>
      <c r="AG681" s="405"/>
      <c r="AH681" s="405"/>
    </row>
    <row r="682" spans="1:34" ht="16.5">
      <c r="A682" s="405"/>
      <c r="B682" s="405"/>
      <c r="C682" s="405"/>
      <c r="D682" s="405"/>
      <c r="E682" s="405"/>
      <c r="F682" s="674"/>
      <c r="G682" s="674"/>
      <c r="H682" s="674"/>
      <c r="I682" s="674"/>
      <c r="J682" s="674"/>
      <c r="K682" s="405"/>
      <c r="L682" s="674"/>
      <c r="M682" s="674"/>
      <c r="N682" s="674"/>
      <c r="O682" s="674"/>
      <c r="P682" s="405"/>
      <c r="Q682" s="405"/>
      <c r="R682" s="405"/>
      <c r="S682" s="405"/>
      <c r="T682" s="405"/>
      <c r="U682" s="405"/>
      <c r="V682" s="405"/>
      <c r="W682" s="405"/>
      <c r="X682" s="405"/>
      <c r="Y682" s="405"/>
      <c r="Z682" s="405"/>
      <c r="AA682" s="405"/>
      <c r="AB682" s="405"/>
      <c r="AC682" s="405"/>
      <c r="AD682" s="405"/>
      <c r="AE682" s="405"/>
      <c r="AF682" s="405"/>
      <c r="AG682" s="405"/>
      <c r="AH682" s="405"/>
    </row>
    <row r="683" spans="1:34" ht="16.5">
      <c r="A683" s="405"/>
      <c r="B683" s="405"/>
      <c r="C683" s="405"/>
      <c r="D683" s="405"/>
      <c r="E683" s="405"/>
      <c r="F683" s="674"/>
      <c r="G683" s="674"/>
      <c r="H683" s="674"/>
      <c r="I683" s="674"/>
      <c r="J683" s="674"/>
      <c r="K683" s="405"/>
      <c r="L683" s="674"/>
      <c r="M683" s="674"/>
      <c r="N683" s="674"/>
      <c r="O683" s="674"/>
      <c r="P683" s="405"/>
      <c r="Q683" s="405"/>
      <c r="R683" s="405"/>
      <c r="S683" s="405"/>
      <c r="T683" s="405"/>
      <c r="U683" s="405"/>
      <c r="V683" s="405"/>
      <c r="W683" s="405"/>
      <c r="X683" s="405"/>
      <c r="Y683" s="405"/>
      <c r="Z683" s="405"/>
      <c r="AA683" s="405"/>
      <c r="AB683" s="405"/>
      <c r="AC683" s="405"/>
      <c r="AD683" s="405"/>
      <c r="AE683" s="405"/>
      <c r="AF683" s="405"/>
      <c r="AG683" s="405"/>
      <c r="AH683" s="405"/>
    </row>
    <row r="684" spans="1:34" ht="16.5">
      <c r="A684" s="405"/>
      <c r="B684" s="405"/>
      <c r="C684" s="405"/>
      <c r="D684" s="405"/>
      <c r="E684" s="405"/>
      <c r="F684" s="674"/>
      <c r="G684" s="674"/>
      <c r="H684" s="674"/>
      <c r="I684" s="674"/>
      <c r="J684" s="674"/>
      <c r="K684" s="405"/>
      <c r="L684" s="674"/>
      <c r="M684" s="674"/>
      <c r="N684" s="674"/>
      <c r="O684" s="674"/>
      <c r="P684" s="405"/>
      <c r="Q684" s="405"/>
      <c r="R684" s="405"/>
      <c r="S684" s="405"/>
      <c r="T684" s="405"/>
      <c r="U684" s="405"/>
      <c r="V684" s="405"/>
      <c r="W684" s="405"/>
      <c r="X684" s="405"/>
      <c r="Y684" s="405"/>
      <c r="Z684" s="405"/>
      <c r="AA684" s="405"/>
      <c r="AB684" s="405"/>
      <c r="AC684" s="405"/>
      <c r="AD684" s="405"/>
      <c r="AE684" s="405"/>
      <c r="AF684" s="405"/>
      <c r="AG684" s="405"/>
      <c r="AH684" s="405"/>
    </row>
    <row r="685" spans="1:34" ht="16.5">
      <c r="A685" s="405"/>
      <c r="B685" s="405"/>
      <c r="C685" s="405"/>
      <c r="D685" s="405"/>
      <c r="E685" s="405"/>
      <c r="F685" s="674"/>
      <c r="G685" s="674"/>
      <c r="H685" s="674"/>
      <c r="I685" s="674"/>
      <c r="J685" s="674"/>
      <c r="K685" s="405"/>
      <c r="L685" s="674"/>
      <c r="M685" s="674"/>
      <c r="N685" s="674"/>
      <c r="O685" s="674"/>
      <c r="P685" s="405"/>
      <c r="Q685" s="405"/>
      <c r="R685" s="405"/>
      <c r="S685" s="405"/>
      <c r="T685" s="405"/>
      <c r="U685" s="405"/>
      <c r="V685" s="405"/>
      <c r="W685" s="405"/>
      <c r="X685" s="405"/>
      <c r="Y685" s="405"/>
      <c r="Z685" s="405"/>
      <c r="AA685" s="405"/>
      <c r="AB685" s="405"/>
      <c r="AC685" s="405"/>
      <c r="AD685" s="405"/>
      <c r="AE685" s="405"/>
      <c r="AF685" s="405"/>
      <c r="AG685" s="405"/>
      <c r="AH685" s="405"/>
    </row>
    <row r="686" spans="1:34" ht="16.5">
      <c r="A686" s="405"/>
      <c r="B686" s="405"/>
      <c r="C686" s="405"/>
      <c r="D686" s="405"/>
      <c r="E686" s="405"/>
      <c r="F686" s="674"/>
      <c r="G686" s="674"/>
      <c r="H686" s="674"/>
      <c r="I686" s="674"/>
      <c r="J686" s="674"/>
      <c r="K686" s="405"/>
      <c r="L686" s="674"/>
      <c r="M686" s="674"/>
      <c r="N686" s="674"/>
      <c r="O686" s="674"/>
      <c r="P686" s="405"/>
      <c r="Q686" s="405"/>
      <c r="R686" s="405"/>
      <c r="S686" s="405"/>
      <c r="T686" s="405"/>
      <c r="U686" s="405"/>
      <c r="V686" s="405"/>
      <c r="W686" s="405"/>
      <c r="X686" s="405"/>
      <c r="Y686" s="405"/>
      <c r="Z686" s="405"/>
      <c r="AA686" s="405"/>
      <c r="AB686" s="405"/>
      <c r="AC686" s="405"/>
      <c r="AD686" s="405"/>
      <c r="AE686" s="405"/>
      <c r="AF686" s="405"/>
      <c r="AG686" s="405"/>
      <c r="AH686" s="405"/>
    </row>
    <row r="687" spans="1:34" ht="16.5">
      <c r="A687" s="405"/>
      <c r="B687" s="405"/>
      <c r="C687" s="405"/>
      <c r="D687" s="405"/>
      <c r="E687" s="405"/>
      <c r="F687" s="674"/>
      <c r="G687" s="674"/>
      <c r="H687" s="674"/>
      <c r="I687" s="674"/>
      <c r="J687" s="674"/>
      <c r="K687" s="405"/>
      <c r="L687" s="674"/>
      <c r="M687" s="674"/>
      <c r="N687" s="674"/>
      <c r="O687" s="674"/>
      <c r="P687" s="405"/>
      <c r="Q687" s="405"/>
      <c r="R687" s="405"/>
      <c r="S687" s="405"/>
      <c r="T687" s="405"/>
      <c r="U687" s="405"/>
      <c r="V687" s="405"/>
      <c r="W687" s="405"/>
      <c r="X687" s="405"/>
      <c r="Y687" s="405"/>
      <c r="Z687" s="405"/>
      <c r="AA687" s="405"/>
      <c r="AB687" s="405"/>
      <c r="AC687" s="405"/>
      <c r="AD687" s="405"/>
      <c r="AE687" s="405"/>
      <c r="AF687" s="405"/>
      <c r="AG687" s="405"/>
      <c r="AH687" s="405"/>
    </row>
    <row r="688" spans="1:34" ht="16.5">
      <c r="A688" s="405"/>
      <c r="B688" s="405"/>
      <c r="C688" s="405"/>
      <c r="D688" s="405"/>
      <c r="E688" s="405"/>
      <c r="F688" s="674"/>
      <c r="G688" s="674"/>
      <c r="H688" s="674"/>
      <c r="I688" s="674"/>
      <c r="J688" s="674"/>
      <c r="K688" s="405"/>
      <c r="L688" s="674"/>
      <c r="M688" s="674"/>
      <c r="N688" s="674"/>
      <c r="O688" s="674"/>
      <c r="P688" s="405"/>
      <c r="Q688" s="405"/>
      <c r="R688" s="405"/>
      <c r="S688" s="405"/>
      <c r="T688" s="405"/>
      <c r="U688" s="405"/>
      <c r="V688" s="405"/>
      <c r="W688" s="405"/>
      <c r="X688" s="405"/>
      <c r="Y688" s="405"/>
      <c r="Z688" s="405"/>
      <c r="AA688" s="405"/>
      <c r="AB688" s="405"/>
      <c r="AC688" s="405"/>
      <c r="AD688" s="405"/>
      <c r="AE688" s="405"/>
      <c r="AF688" s="405"/>
      <c r="AG688" s="405"/>
      <c r="AH688" s="405"/>
    </row>
    <row r="689" spans="1:34" ht="16.5">
      <c r="A689" s="405"/>
      <c r="B689" s="405"/>
      <c r="C689" s="405"/>
      <c r="D689" s="405"/>
      <c r="E689" s="405"/>
      <c r="F689" s="674"/>
      <c r="G689" s="674"/>
      <c r="H689" s="674"/>
      <c r="I689" s="674"/>
      <c r="J689" s="674"/>
      <c r="K689" s="405"/>
      <c r="L689" s="674"/>
      <c r="M689" s="674"/>
      <c r="N689" s="674"/>
      <c r="O689" s="674"/>
      <c r="P689" s="405"/>
      <c r="Q689" s="405"/>
      <c r="R689" s="405"/>
      <c r="S689" s="405"/>
      <c r="T689" s="405"/>
      <c r="U689" s="405"/>
      <c r="V689" s="405"/>
      <c r="W689" s="405"/>
      <c r="X689" s="405"/>
      <c r="Y689" s="405"/>
      <c r="Z689" s="405"/>
      <c r="AA689" s="405"/>
      <c r="AB689" s="405"/>
      <c r="AC689" s="405"/>
      <c r="AD689" s="405"/>
      <c r="AE689" s="405"/>
      <c r="AF689" s="405"/>
      <c r="AG689" s="405"/>
      <c r="AH689" s="405"/>
    </row>
    <row r="690" spans="1:34" ht="16.5">
      <c r="A690" s="405"/>
      <c r="B690" s="405"/>
      <c r="C690" s="405"/>
      <c r="D690" s="405"/>
      <c r="E690" s="405"/>
      <c r="F690" s="674"/>
      <c r="G690" s="674"/>
      <c r="H690" s="674"/>
      <c r="I690" s="674"/>
      <c r="J690" s="674"/>
      <c r="K690" s="405"/>
      <c r="L690" s="674"/>
      <c r="M690" s="674"/>
      <c r="N690" s="674"/>
      <c r="O690" s="674"/>
      <c r="P690" s="405"/>
      <c r="Q690" s="405"/>
      <c r="R690" s="405"/>
      <c r="S690" s="405"/>
      <c r="T690" s="405"/>
      <c r="U690" s="405"/>
      <c r="V690" s="405"/>
      <c r="W690" s="405"/>
      <c r="X690" s="405"/>
      <c r="Y690" s="405"/>
      <c r="Z690" s="405"/>
      <c r="AA690" s="405"/>
      <c r="AB690" s="405"/>
      <c r="AC690" s="405"/>
      <c r="AD690" s="405"/>
      <c r="AE690" s="405"/>
      <c r="AF690" s="405"/>
      <c r="AG690" s="405"/>
      <c r="AH690" s="405"/>
    </row>
    <row r="691" spans="1:34" ht="16.5">
      <c r="A691" s="405"/>
      <c r="B691" s="405"/>
      <c r="C691" s="405"/>
      <c r="D691" s="405"/>
      <c r="E691" s="405"/>
      <c r="F691" s="674"/>
      <c r="G691" s="674"/>
      <c r="H691" s="674"/>
      <c r="I691" s="674"/>
      <c r="J691" s="674"/>
      <c r="K691" s="405"/>
      <c r="L691" s="674"/>
      <c r="M691" s="674"/>
      <c r="N691" s="674"/>
      <c r="O691" s="674"/>
      <c r="P691" s="405"/>
      <c r="Q691" s="405"/>
      <c r="R691" s="405"/>
      <c r="S691" s="405"/>
      <c r="T691" s="405"/>
      <c r="U691" s="405"/>
      <c r="V691" s="405"/>
      <c r="W691" s="405"/>
      <c r="X691" s="405"/>
      <c r="Y691" s="405"/>
      <c r="Z691" s="405"/>
      <c r="AA691" s="405"/>
      <c r="AB691" s="405"/>
      <c r="AC691" s="405"/>
      <c r="AD691" s="405"/>
      <c r="AE691" s="405"/>
      <c r="AF691" s="405"/>
      <c r="AG691" s="405"/>
      <c r="AH691" s="405"/>
    </row>
    <row r="692" spans="1:34" ht="16.5">
      <c r="A692" s="405"/>
      <c r="B692" s="405"/>
      <c r="C692" s="405"/>
      <c r="D692" s="405"/>
      <c r="E692" s="405"/>
      <c r="F692" s="674"/>
      <c r="G692" s="674"/>
      <c r="H692" s="674"/>
      <c r="I692" s="674"/>
      <c r="J692" s="674"/>
      <c r="K692" s="405"/>
      <c r="L692" s="674"/>
      <c r="M692" s="674"/>
      <c r="N692" s="674"/>
      <c r="O692" s="674"/>
      <c r="P692" s="405"/>
      <c r="Q692" s="405"/>
      <c r="R692" s="405"/>
      <c r="S692" s="405"/>
      <c r="T692" s="405"/>
      <c r="U692" s="405"/>
      <c r="V692" s="405"/>
      <c r="W692" s="405"/>
      <c r="X692" s="405"/>
      <c r="Y692" s="405"/>
      <c r="Z692" s="405"/>
      <c r="AA692" s="405"/>
      <c r="AB692" s="405"/>
      <c r="AC692" s="405"/>
      <c r="AD692" s="405"/>
      <c r="AE692" s="405"/>
      <c r="AF692" s="405"/>
      <c r="AG692" s="405"/>
      <c r="AH692" s="405"/>
    </row>
    <row r="693" spans="1:34" ht="16.5">
      <c r="A693" s="405"/>
      <c r="B693" s="405"/>
      <c r="C693" s="405"/>
      <c r="D693" s="405"/>
      <c r="E693" s="405"/>
      <c r="F693" s="674"/>
      <c r="G693" s="674"/>
      <c r="H693" s="674"/>
      <c r="I693" s="674"/>
      <c r="J693" s="674"/>
      <c r="K693" s="405"/>
      <c r="L693" s="674"/>
      <c r="M693" s="674"/>
      <c r="N693" s="674"/>
      <c r="O693" s="674"/>
      <c r="P693" s="405"/>
      <c r="Q693" s="405"/>
      <c r="R693" s="405"/>
      <c r="S693" s="405"/>
      <c r="T693" s="405"/>
      <c r="U693" s="405"/>
      <c r="V693" s="405"/>
      <c r="W693" s="405"/>
      <c r="X693" s="405"/>
      <c r="Y693" s="405"/>
      <c r="Z693" s="405"/>
      <c r="AA693" s="405"/>
      <c r="AB693" s="405"/>
      <c r="AC693" s="405"/>
      <c r="AD693" s="405"/>
      <c r="AE693" s="405"/>
      <c r="AF693" s="405"/>
      <c r="AG693" s="405"/>
      <c r="AH693" s="405"/>
    </row>
    <row r="694" spans="1:34" ht="16.5">
      <c r="A694" s="405"/>
      <c r="B694" s="405"/>
      <c r="C694" s="405"/>
      <c r="D694" s="405"/>
      <c r="E694" s="405"/>
      <c r="F694" s="674"/>
      <c r="G694" s="674"/>
      <c r="H694" s="674"/>
      <c r="I694" s="674"/>
      <c r="J694" s="674"/>
      <c r="K694" s="405"/>
      <c r="L694" s="674"/>
      <c r="M694" s="674"/>
      <c r="N694" s="674"/>
      <c r="O694" s="674"/>
      <c r="P694" s="405"/>
      <c r="Q694" s="405"/>
      <c r="R694" s="405"/>
      <c r="S694" s="405"/>
      <c r="T694" s="405"/>
      <c r="U694" s="405"/>
      <c r="V694" s="405"/>
      <c r="W694" s="405"/>
      <c r="X694" s="405"/>
      <c r="Y694" s="405"/>
      <c r="Z694" s="405"/>
      <c r="AA694" s="405"/>
      <c r="AB694" s="405"/>
      <c r="AC694" s="405"/>
      <c r="AD694" s="405"/>
      <c r="AE694" s="405"/>
      <c r="AF694" s="405"/>
      <c r="AG694" s="405"/>
      <c r="AH694" s="405"/>
    </row>
    <row r="695" spans="1:34" ht="16.5">
      <c r="A695" s="405"/>
      <c r="B695" s="405"/>
      <c r="C695" s="405"/>
      <c r="D695" s="405"/>
      <c r="E695" s="405"/>
      <c r="F695" s="674"/>
      <c r="G695" s="674"/>
      <c r="H695" s="674"/>
      <c r="I695" s="674"/>
      <c r="J695" s="674"/>
      <c r="K695" s="405"/>
      <c r="L695" s="674"/>
      <c r="M695" s="674"/>
      <c r="N695" s="674"/>
      <c r="O695" s="674"/>
      <c r="P695" s="405"/>
      <c r="Q695" s="405"/>
      <c r="R695" s="405"/>
      <c r="S695" s="405"/>
      <c r="T695" s="405"/>
      <c r="U695" s="405"/>
      <c r="V695" s="405"/>
      <c r="W695" s="405"/>
      <c r="X695" s="405"/>
      <c r="Y695" s="405"/>
      <c r="Z695" s="405"/>
      <c r="AA695" s="405"/>
      <c r="AB695" s="405"/>
      <c r="AC695" s="405"/>
      <c r="AD695" s="405"/>
      <c r="AE695" s="405"/>
      <c r="AF695" s="405"/>
      <c r="AG695" s="405"/>
      <c r="AH695" s="405"/>
    </row>
    <row r="696" spans="1:34" ht="16.5">
      <c r="A696" s="405"/>
      <c r="B696" s="405"/>
      <c r="C696" s="405"/>
      <c r="D696" s="405"/>
      <c r="E696" s="405"/>
      <c r="F696" s="674"/>
      <c r="G696" s="674"/>
      <c r="H696" s="674"/>
      <c r="I696" s="674"/>
      <c r="J696" s="674"/>
      <c r="K696" s="405"/>
      <c r="L696" s="674"/>
      <c r="M696" s="674"/>
      <c r="N696" s="674"/>
      <c r="O696" s="674"/>
      <c r="P696" s="405"/>
      <c r="Q696" s="405"/>
      <c r="R696" s="405"/>
      <c r="S696" s="405"/>
      <c r="T696" s="405"/>
      <c r="U696" s="405"/>
      <c r="V696" s="405"/>
      <c r="W696" s="405"/>
      <c r="X696" s="405"/>
      <c r="Y696" s="405"/>
      <c r="Z696" s="405"/>
      <c r="AA696" s="405"/>
      <c r="AB696" s="405"/>
      <c r="AC696" s="405"/>
      <c r="AD696" s="405"/>
      <c r="AE696" s="405"/>
      <c r="AF696" s="405"/>
      <c r="AG696" s="405"/>
      <c r="AH696" s="405"/>
    </row>
    <row r="697" spans="1:34" ht="16.5">
      <c r="A697" s="405"/>
      <c r="B697" s="405"/>
      <c r="C697" s="405"/>
      <c r="D697" s="405"/>
      <c r="E697" s="405"/>
      <c r="F697" s="674"/>
      <c r="G697" s="674"/>
      <c r="H697" s="674"/>
      <c r="I697" s="674"/>
      <c r="J697" s="674"/>
      <c r="K697" s="405"/>
      <c r="L697" s="674"/>
      <c r="M697" s="674"/>
      <c r="N697" s="674"/>
      <c r="O697" s="674"/>
      <c r="P697" s="405"/>
      <c r="Q697" s="405"/>
      <c r="R697" s="405"/>
      <c r="S697" s="405"/>
      <c r="T697" s="405"/>
      <c r="U697" s="405"/>
      <c r="V697" s="405"/>
      <c r="W697" s="405"/>
      <c r="X697" s="405"/>
      <c r="Y697" s="405"/>
      <c r="Z697" s="405"/>
      <c r="AA697" s="405"/>
      <c r="AB697" s="405"/>
      <c r="AC697" s="405"/>
      <c r="AD697" s="405"/>
      <c r="AE697" s="405"/>
      <c r="AF697" s="405"/>
      <c r="AG697" s="405"/>
      <c r="AH697" s="405"/>
    </row>
    <row r="698" spans="1:34" ht="16.5">
      <c r="A698" s="405"/>
      <c r="B698" s="405"/>
      <c r="C698" s="405"/>
      <c r="D698" s="405"/>
      <c r="E698" s="405"/>
      <c r="F698" s="674"/>
      <c r="G698" s="674"/>
      <c r="H698" s="674"/>
      <c r="I698" s="674"/>
      <c r="J698" s="674"/>
      <c r="K698" s="405"/>
      <c r="L698" s="674"/>
      <c r="M698" s="674"/>
      <c r="N698" s="674"/>
      <c r="O698" s="674"/>
      <c r="P698" s="405"/>
      <c r="Q698" s="405"/>
      <c r="R698" s="405"/>
      <c r="S698" s="405"/>
      <c r="T698" s="405"/>
      <c r="U698" s="405"/>
      <c r="V698" s="405"/>
      <c r="W698" s="405"/>
      <c r="X698" s="405"/>
      <c r="Y698" s="405"/>
      <c r="Z698" s="405"/>
      <c r="AA698" s="405"/>
      <c r="AB698" s="405"/>
      <c r="AC698" s="405"/>
      <c r="AD698" s="405"/>
      <c r="AE698" s="405"/>
      <c r="AF698" s="405"/>
      <c r="AG698" s="405"/>
      <c r="AH698" s="405"/>
    </row>
    <row r="699" spans="1:34" ht="16.5">
      <c r="A699" s="405"/>
      <c r="B699" s="405"/>
      <c r="C699" s="405"/>
      <c r="D699" s="405"/>
      <c r="E699" s="405"/>
      <c r="F699" s="674"/>
      <c r="G699" s="674"/>
      <c r="H699" s="674"/>
      <c r="I699" s="674"/>
      <c r="J699" s="674"/>
      <c r="K699" s="405"/>
      <c r="L699" s="674"/>
      <c r="M699" s="674"/>
      <c r="N699" s="674"/>
      <c r="O699" s="674"/>
      <c r="P699" s="405"/>
      <c r="Q699" s="405"/>
      <c r="R699" s="405"/>
      <c r="S699" s="405"/>
      <c r="T699" s="405"/>
      <c r="U699" s="405"/>
      <c r="V699" s="405"/>
      <c r="W699" s="405"/>
      <c r="X699" s="405"/>
      <c r="Y699" s="405"/>
      <c r="Z699" s="405"/>
      <c r="AA699" s="405"/>
      <c r="AB699" s="405"/>
      <c r="AC699" s="405"/>
      <c r="AD699" s="405"/>
      <c r="AE699" s="405"/>
      <c r="AF699" s="405"/>
      <c r="AG699" s="405"/>
      <c r="AH699" s="405"/>
    </row>
    <row r="700" spans="1:34" ht="16.5">
      <c r="A700" s="405"/>
      <c r="B700" s="405"/>
      <c r="C700" s="405"/>
      <c r="D700" s="405"/>
      <c r="E700" s="405"/>
      <c r="F700" s="674"/>
      <c r="G700" s="674"/>
      <c r="H700" s="674"/>
      <c r="I700" s="674"/>
      <c r="J700" s="674"/>
      <c r="K700" s="405"/>
      <c r="L700" s="674"/>
      <c r="M700" s="674"/>
      <c r="N700" s="674"/>
      <c r="O700" s="674"/>
      <c r="P700" s="405"/>
      <c r="Q700" s="405"/>
      <c r="R700" s="405"/>
      <c r="S700" s="405"/>
      <c r="T700" s="405"/>
      <c r="U700" s="405"/>
      <c r="V700" s="405"/>
      <c r="W700" s="405"/>
      <c r="X700" s="405"/>
      <c r="Y700" s="405"/>
      <c r="Z700" s="405"/>
      <c r="AA700" s="405"/>
      <c r="AB700" s="405"/>
      <c r="AC700" s="405"/>
      <c r="AD700" s="405"/>
      <c r="AE700" s="405"/>
      <c r="AF700" s="405"/>
      <c r="AG700" s="405"/>
      <c r="AH700" s="405"/>
    </row>
    <row r="701" spans="1:34" ht="16.5">
      <c r="A701" s="405"/>
      <c r="B701" s="405"/>
      <c r="C701" s="405"/>
      <c r="D701" s="405"/>
      <c r="E701" s="405"/>
      <c r="F701" s="674"/>
      <c r="G701" s="674"/>
      <c r="H701" s="674"/>
      <c r="I701" s="674"/>
      <c r="J701" s="674"/>
      <c r="K701" s="405"/>
      <c r="L701" s="674"/>
      <c r="M701" s="674"/>
      <c r="N701" s="674"/>
      <c r="O701" s="674"/>
      <c r="P701" s="405"/>
      <c r="Q701" s="405"/>
      <c r="R701" s="405"/>
      <c r="S701" s="405"/>
      <c r="T701" s="405"/>
      <c r="U701" s="405"/>
      <c r="V701" s="405"/>
      <c r="W701" s="405"/>
      <c r="X701" s="405"/>
      <c r="Y701" s="405"/>
      <c r="Z701" s="405"/>
      <c r="AA701" s="405"/>
      <c r="AB701" s="405"/>
      <c r="AC701" s="405"/>
      <c r="AD701" s="405"/>
      <c r="AE701" s="405"/>
      <c r="AF701" s="405"/>
      <c r="AG701" s="405"/>
      <c r="AH701" s="405"/>
    </row>
    <row r="702" spans="1:34" ht="16.5">
      <c r="A702" s="405"/>
      <c r="B702" s="405"/>
      <c r="C702" s="405"/>
      <c r="D702" s="405"/>
      <c r="E702" s="405"/>
      <c r="F702" s="674"/>
      <c r="G702" s="674"/>
      <c r="H702" s="674"/>
      <c r="I702" s="674"/>
      <c r="J702" s="674"/>
      <c r="K702" s="405"/>
      <c r="L702" s="674"/>
      <c r="M702" s="674"/>
      <c r="N702" s="674"/>
      <c r="O702" s="674"/>
      <c r="P702" s="405"/>
      <c r="Q702" s="405"/>
      <c r="R702" s="405"/>
      <c r="S702" s="405"/>
      <c r="T702" s="405"/>
      <c r="U702" s="405"/>
      <c r="V702" s="405"/>
      <c r="W702" s="405"/>
      <c r="X702" s="405"/>
      <c r="Y702" s="405"/>
      <c r="Z702" s="405"/>
      <c r="AA702" s="405"/>
      <c r="AB702" s="405"/>
      <c r="AC702" s="405"/>
      <c r="AD702" s="405"/>
      <c r="AE702" s="405"/>
      <c r="AF702" s="405"/>
      <c r="AG702" s="405"/>
      <c r="AH702" s="405"/>
    </row>
    <row r="703" spans="1:34" ht="16.5">
      <c r="A703" s="405"/>
      <c r="B703" s="405"/>
      <c r="C703" s="405"/>
      <c r="D703" s="405"/>
      <c r="E703" s="405"/>
      <c r="F703" s="674"/>
      <c r="G703" s="674"/>
      <c r="H703" s="674"/>
      <c r="I703" s="674"/>
      <c r="J703" s="674"/>
      <c r="K703" s="405"/>
      <c r="L703" s="674"/>
      <c r="M703" s="674"/>
      <c r="N703" s="674"/>
      <c r="O703" s="674"/>
      <c r="P703" s="405"/>
      <c r="Q703" s="405"/>
      <c r="R703" s="405"/>
      <c r="S703" s="405"/>
      <c r="T703" s="405"/>
      <c r="U703" s="405"/>
      <c r="V703" s="405"/>
      <c r="W703" s="405"/>
      <c r="X703" s="405"/>
      <c r="Y703" s="405"/>
      <c r="Z703" s="405"/>
      <c r="AA703" s="405"/>
      <c r="AB703" s="405"/>
      <c r="AC703" s="405"/>
      <c r="AD703" s="405"/>
      <c r="AE703" s="405"/>
      <c r="AF703" s="405"/>
      <c r="AG703" s="405"/>
      <c r="AH703" s="405"/>
    </row>
    <row r="704" spans="1:34" ht="16.5">
      <c r="A704" s="405"/>
      <c r="B704" s="405"/>
      <c r="C704" s="405"/>
      <c r="D704" s="405"/>
      <c r="E704" s="405"/>
      <c r="F704" s="674"/>
      <c r="G704" s="674"/>
      <c r="H704" s="674"/>
      <c r="I704" s="674"/>
      <c r="J704" s="674"/>
      <c r="K704" s="405"/>
      <c r="L704" s="674"/>
      <c r="M704" s="674"/>
      <c r="N704" s="674"/>
      <c r="O704" s="674"/>
      <c r="P704" s="405"/>
      <c r="Q704" s="405"/>
      <c r="R704" s="405"/>
      <c r="S704" s="405"/>
      <c r="T704" s="405"/>
      <c r="U704" s="405"/>
      <c r="V704" s="405"/>
      <c r="W704" s="405"/>
      <c r="X704" s="405"/>
      <c r="Y704" s="405"/>
      <c r="Z704" s="405"/>
      <c r="AA704" s="405"/>
      <c r="AB704" s="405"/>
      <c r="AC704" s="405"/>
      <c r="AD704" s="405"/>
      <c r="AE704" s="405"/>
      <c r="AF704" s="405"/>
      <c r="AG704" s="405"/>
      <c r="AH704" s="405"/>
    </row>
    <row r="705" spans="1:34" ht="16.5">
      <c r="A705" s="405"/>
      <c r="B705" s="405"/>
      <c r="C705" s="405"/>
      <c r="D705" s="405"/>
      <c r="E705" s="405"/>
      <c r="F705" s="674"/>
      <c r="G705" s="674"/>
      <c r="H705" s="674"/>
      <c r="I705" s="674"/>
      <c r="J705" s="674"/>
      <c r="K705" s="405"/>
      <c r="L705" s="674"/>
      <c r="M705" s="674"/>
      <c r="N705" s="674"/>
      <c r="O705" s="674"/>
      <c r="P705" s="405"/>
      <c r="Q705" s="405"/>
      <c r="R705" s="405"/>
      <c r="S705" s="405"/>
      <c r="T705" s="405"/>
      <c r="U705" s="405"/>
      <c r="V705" s="405"/>
      <c r="W705" s="405"/>
      <c r="X705" s="405"/>
      <c r="Y705" s="405"/>
      <c r="Z705" s="405"/>
      <c r="AA705" s="405"/>
      <c r="AB705" s="405"/>
      <c r="AC705" s="405"/>
      <c r="AD705" s="405"/>
      <c r="AE705" s="405"/>
      <c r="AF705" s="405"/>
      <c r="AG705" s="405"/>
      <c r="AH705" s="405"/>
    </row>
    <row r="706" spans="1:34" ht="16.5">
      <c r="A706" s="405"/>
      <c r="B706" s="405"/>
      <c r="C706" s="405"/>
      <c r="D706" s="405"/>
      <c r="E706" s="405"/>
      <c r="F706" s="674"/>
      <c r="G706" s="674"/>
      <c r="H706" s="674"/>
      <c r="I706" s="674"/>
      <c r="J706" s="674"/>
      <c r="K706" s="405"/>
      <c r="L706" s="674"/>
      <c r="M706" s="674"/>
      <c r="N706" s="674"/>
      <c r="O706" s="674"/>
      <c r="P706" s="405"/>
      <c r="Q706" s="405"/>
      <c r="R706" s="405"/>
      <c r="S706" s="405"/>
      <c r="T706" s="405"/>
      <c r="U706" s="405"/>
      <c r="V706" s="405"/>
      <c r="W706" s="405"/>
      <c r="X706" s="405"/>
      <c r="Y706" s="405"/>
      <c r="Z706" s="405"/>
      <c r="AA706" s="405"/>
      <c r="AB706" s="405"/>
      <c r="AC706" s="405"/>
      <c r="AD706" s="405"/>
      <c r="AE706" s="405"/>
      <c r="AF706" s="405"/>
      <c r="AG706" s="405"/>
      <c r="AH706" s="405"/>
    </row>
    <row r="707" spans="1:34" ht="16.5">
      <c r="A707" s="405"/>
      <c r="B707" s="405"/>
      <c r="C707" s="405"/>
      <c r="D707" s="405"/>
      <c r="E707" s="405"/>
      <c r="F707" s="674"/>
      <c r="G707" s="674"/>
      <c r="H707" s="674"/>
      <c r="I707" s="674"/>
      <c r="J707" s="674"/>
      <c r="K707" s="405"/>
      <c r="L707" s="674"/>
      <c r="M707" s="674"/>
      <c r="N707" s="674"/>
      <c r="O707" s="674"/>
      <c r="P707" s="405"/>
      <c r="Q707" s="405"/>
      <c r="R707" s="405"/>
      <c r="S707" s="405"/>
      <c r="T707" s="405"/>
      <c r="U707" s="405"/>
      <c r="V707" s="405"/>
      <c r="W707" s="405"/>
      <c r="X707" s="405"/>
      <c r="Y707" s="405"/>
      <c r="Z707" s="405"/>
      <c r="AA707" s="405"/>
      <c r="AB707" s="405"/>
      <c r="AC707" s="405"/>
      <c r="AD707" s="405"/>
      <c r="AE707" s="405"/>
      <c r="AF707" s="405"/>
      <c r="AG707" s="405"/>
      <c r="AH707" s="405"/>
    </row>
    <row r="708" spans="1:34" ht="16.5">
      <c r="A708" s="405"/>
      <c r="B708" s="405"/>
      <c r="C708" s="405"/>
      <c r="D708" s="405"/>
      <c r="E708" s="405"/>
      <c r="F708" s="674"/>
      <c r="G708" s="674"/>
      <c r="H708" s="674"/>
      <c r="I708" s="674"/>
      <c r="J708" s="674"/>
      <c r="K708" s="405"/>
      <c r="L708" s="674"/>
      <c r="M708" s="674"/>
      <c r="N708" s="674"/>
      <c r="O708" s="674"/>
      <c r="P708" s="405"/>
      <c r="Q708" s="405"/>
      <c r="R708" s="405"/>
      <c r="S708" s="405"/>
      <c r="T708" s="405"/>
      <c r="U708" s="405"/>
      <c r="V708" s="405"/>
      <c r="W708" s="405"/>
      <c r="X708" s="405"/>
      <c r="Y708" s="405"/>
      <c r="Z708" s="405"/>
      <c r="AA708" s="405"/>
      <c r="AB708" s="405"/>
      <c r="AC708" s="405"/>
      <c r="AD708" s="405"/>
      <c r="AE708" s="405"/>
      <c r="AF708" s="405"/>
      <c r="AG708" s="405"/>
      <c r="AH708" s="405"/>
    </row>
    <row r="709" spans="1:34" ht="16.5">
      <c r="A709" s="405"/>
      <c r="B709" s="405"/>
      <c r="C709" s="405"/>
      <c r="D709" s="405"/>
      <c r="E709" s="405"/>
      <c r="F709" s="674"/>
      <c r="G709" s="674"/>
      <c r="H709" s="674"/>
      <c r="I709" s="674"/>
      <c r="J709" s="674"/>
      <c r="K709" s="405"/>
      <c r="L709" s="674"/>
      <c r="M709" s="674"/>
      <c r="N709" s="674"/>
      <c r="O709" s="674"/>
      <c r="P709" s="405"/>
      <c r="Q709" s="405"/>
      <c r="R709" s="405"/>
      <c r="S709" s="405"/>
      <c r="T709" s="405"/>
      <c r="U709" s="405"/>
      <c r="V709" s="405"/>
      <c r="W709" s="405"/>
      <c r="X709" s="405"/>
      <c r="Y709" s="405"/>
      <c r="Z709" s="405"/>
      <c r="AA709" s="405"/>
      <c r="AB709" s="405"/>
      <c r="AC709" s="405"/>
      <c r="AD709" s="405"/>
      <c r="AE709" s="405"/>
      <c r="AF709" s="405"/>
      <c r="AG709" s="405"/>
      <c r="AH709" s="405"/>
    </row>
    <row r="710" spans="1:34" ht="16.5">
      <c r="A710" s="405"/>
      <c r="B710" s="405"/>
      <c r="C710" s="405"/>
      <c r="D710" s="405"/>
      <c r="E710" s="405"/>
      <c r="F710" s="674"/>
      <c r="G710" s="674"/>
      <c r="H710" s="674"/>
      <c r="I710" s="674"/>
      <c r="J710" s="674"/>
      <c r="K710" s="405"/>
      <c r="L710" s="674"/>
      <c r="M710" s="674"/>
      <c r="N710" s="674"/>
      <c r="O710" s="674"/>
      <c r="P710" s="405"/>
      <c r="Q710" s="405"/>
      <c r="R710" s="405"/>
      <c r="S710" s="405"/>
      <c r="T710" s="405"/>
      <c r="U710" s="405"/>
      <c r="V710" s="405"/>
      <c r="W710" s="405"/>
      <c r="X710" s="405"/>
      <c r="Y710" s="405"/>
      <c r="Z710" s="405"/>
      <c r="AA710" s="405"/>
      <c r="AB710" s="405"/>
      <c r="AC710" s="405"/>
      <c r="AD710" s="405"/>
      <c r="AE710" s="405"/>
      <c r="AF710" s="405"/>
      <c r="AG710" s="405"/>
      <c r="AH710" s="405"/>
    </row>
    <row r="711" spans="1:34" ht="16.5">
      <c r="A711" s="405"/>
      <c r="B711" s="405"/>
      <c r="C711" s="405"/>
      <c r="D711" s="405"/>
      <c r="E711" s="405"/>
      <c r="F711" s="674"/>
      <c r="G711" s="674"/>
      <c r="H711" s="674"/>
      <c r="I711" s="674"/>
      <c r="J711" s="674"/>
      <c r="K711" s="405"/>
      <c r="L711" s="674"/>
      <c r="M711" s="674"/>
      <c r="N711" s="674"/>
      <c r="O711" s="674"/>
      <c r="P711" s="405"/>
      <c r="Q711" s="405"/>
      <c r="R711" s="405"/>
      <c r="S711" s="405"/>
      <c r="T711" s="405"/>
      <c r="U711" s="405"/>
      <c r="V711" s="405"/>
      <c r="W711" s="405"/>
      <c r="X711" s="405"/>
      <c r="Y711" s="405"/>
      <c r="Z711" s="405"/>
      <c r="AA711" s="405"/>
      <c r="AB711" s="405"/>
      <c r="AC711" s="405"/>
      <c r="AD711" s="405"/>
      <c r="AE711" s="405"/>
      <c r="AF711" s="405"/>
      <c r="AG711" s="405"/>
      <c r="AH711" s="405"/>
    </row>
    <row r="712" spans="1:34" ht="16.5">
      <c r="A712" s="405"/>
      <c r="B712" s="405"/>
      <c r="C712" s="405"/>
      <c r="D712" s="405"/>
      <c r="E712" s="405"/>
      <c r="F712" s="674"/>
      <c r="G712" s="674"/>
      <c r="H712" s="674"/>
      <c r="I712" s="674"/>
      <c r="J712" s="674"/>
      <c r="K712" s="405"/>
      <c r="L712" s="674"/>
      <c r="M712" s="674"/>
      <c r="N712" s="674"/>
      <c r="O712" s="674"/>
      <c r="P712" s="405"/>
      <c r="Q712" s="405"/>
      <c r="R712" s="405"/>
      <c r="S712" s="405"/>
      <c r="T712" s="405"/>
      <c r="U712" s="405"/>
      <c r="V712" s="405"/>
      <c r="W712" s="405"/>
      <c r="X712" s="405"/>
      <c r="Y712" s="405"/>
      <c r="Z712" s="405"/>
      <c r="AA712" s="405"/>
      <c r="AB712" s="405"/>
      <c r="AC712" s="405"/>
      <c r="AD712" s="405"/>
      <c r="AE712" s="405"/>
      <c r="AF712" s="405"/>
      <c r="AG712" s="405"/>
      <c r="AH712" s="405"/>
    </row>
    <row r="713" spans="1:34" ht="16.5">
      <c r="A713" s="405"/>
      <c r="B713" s="405"/>
      <c r="C713" s="405"/>
      <c r="D713" s="405"/>
      <c r="E713" s="405"/>
      <c r="F713" s="674"/>
      <c r="G713" s="674"/>
      <c r="H713" s="674"/>
      <c r="I713" s="674"/>
      <c r="J713" s="674"/>
      <c r="K713" s="405"/>
      <c r="L713" s="674"/>
      <c r="M713" s="674"/>
      <c r="N713" s="674"/>
      <c r="O713" s="674"/>
      <c r="P713" s="405"/>
      <c r="Q713" s="405"/>
      <c r="R713" s="405"/>
      <c r="S713" s="405"/>
      <c r="T713" s="405"/>
      <c r="U713" s="405"/>
      <c r="V713" s="405"/>
      <c r="W713" s="405"/>
      <c r="X713" s="405"/>
      <c r="Y713" s="405"/>
      <c r="Z713" s="405"/>
      <c r="AA713" s="405"/>
      <c r="AB713" s="405"/>
      <c r="AC713" s="405"/>
      <c r="AD713" s="405"/>
      <c r="AE713" s="405"/>
      <c r="AF713" s="405"/>
      <c r="AG713" s="405"/>
      <c r="AH713" s="405"/>
    </row>
    <row r="714" spans="1:34" ht="16.5">
      <c r="A714" s="405"/>
      <c r="B714" s="405"/>
      <c r="C714" s="405"/>
      <c r="D714" s="405"/>
      <c r="E714" s="405"/>
      <c r="F714" s="674"/>
      <c r="G714" s="674"/>
      <c r="H714" s="674"/>
      <c r="I714" s="674"/>
      <c r="J714" s="674"/>
      <c r="K714" s="405"/>
      <c r="L714" s="674"/>
      <c r="M714" s="674"/>
      <c r="N714" s="674"/>
      <c r="O714" s="674"/>
      <c r="P714" s="405"/>
      <c r="Q714" s="405"/>
      <c r="R714" s="405"/>
      <c r="S714" s="405"/>
      <c r="T714" s="405"/>
      <c r="U714" s="405"/>
      <c r="V714" s="405"/>
      <c r="W714" s="405"/>
      <c r="X714" s="405"/>
      <c r="Y714" s="405"/>
      <c r="Z714" s="405"/>
      <c r="AA714" s="405"/>
      <c r="AB714" s="405"/>
      <c r="AC714" s="405"/>
      <c r="AD714" s="405"/>
      <c r="AE714" s="405"/>
      <c r="AF714" s="405"/>
      <c r="AG714" s="405"/>
      <c r="AH714" s="405"/>
    </row>
    <row r="715" spans="1:34" ht="16.5">
      <c r="A715" s="405"/>
      <c r="B715" s="405"/>
      <c r="C715" s="405"/>
      <c r="D715" s="405"/>
      <c r="E715" s="405"/>
      <c r="F715" s="674"/>
      <c r="G715" s="674"/>
      <c r="H715" s="674"/>
      <c r="I715" s="674"/>
      <c r="J715" s="674"/>
      <c r="K715" s="405"/>
      <c r="L715" s="674"/>
      <c r="M715" s="674"/>
      <c r="N715" s="674"/>
      <c r="O715" s="674"/>
      <c r="P715" s="405"/>
      <c r="Q715" s="405"/>
      <c r="R715" s="405"/>
      <c r="S715" s="405"/>
      <c r="T715" s="405"/>
      <c r="U715" s="405"/>
      <c r="V715" s="405"/>
      <c r="W715" s="405"/>
      <c r="X715" s="405"/>
      <c r="Y715" s="405"/>
      <c r="Z715" s="405"/>
      <c r="AA715" s="405"/>
      <c r="AB715" s="405"/>
      <c r="AC715" s="405"/>
      <c r="AD715" s="405"/>
      <c r="AE715" s="405"/>
      <c r="AF715" s="405"/>
      <c r="AG715" s="405"/>
      <c r="AH715" s="405"/>
    </row>
    <row r="716" spans="1:34" ht="16.5">
      <c r="A716" s="405"/>
      <c r="B716" s="405"/>
      <c r="C716" s="405"/>
      <c r="D716" s="405"/>
      <c r="E716" s="405"/>
      <c r="F716" s="674"/>
      <c r="G716" s="674"/>
      <c r="H716" s="674"/>
      <c r="I716" s="674"/>
      <c r="J716" s="674"/>
      <c r="K716" s="405"/>
      <c r="L716" s="674"/>
      <c r="M716" s="674"/>
      <c r="N716" s="674"/>
      <c r="O716" s="674"/>
      <c r="P716" s="405"/>
      <c r="Q716" s="405"/>
      <c r="R716" s="405"/>
      <c r="S716" s="405"/>
      <c r="T716" s="405"/>
      <c r="U716" s="405"/>
      <c r="V716" s="405"/>
      <c r="W716" s="405"/>
      <c r="X716" s="405"/>
      <c r="Y716" s="405"/>
      <c r="Z716" s="405"/>
      <c r="AA716" s="405"/>
      <c r="AB716" s="405"/>
      <c r="AC716" s="405"/>
      <c r="AD716" s="405"/>
      <c r="AE716" s="405"/>
      <c r="AF716" s="405"/>
      <c r="AG716" s="405"/>
      <c r="AH716" s="405"/>
    </row>
    <row r="717" spans="1:34" ht="16.5">
      <c r="A717" s="405"/>
      <c r="B717" s="405"/>
      <c r="C717" s="405"/>
      <c r="D717" s="405"/>
      <c r="E717" s="405"/>
      <c r="F717" s="674"/>
      <c r="G717" s="674"/>
      <c r="H717" s="674"/>
      <c r="I717" s="674"/>
      <c r="J717" s="674"/>
      <c r="K717" s="405"/>
      <c r="L717" s="674"/>
      <c r="M717" s="674"/>
      <c r="N717" s="674"/>
      <c r="O717" s="674"/>
      <c r="P717" s="405"/>
      <c r="Q717" s="405"/>
      <c r="R717" s="405"/>
      <c r="S717" s="405"/>
      <c r="T717" s="405"/>
      <c r="U717" s="405"/>
      <c r="V717" s="405"/>
      <c r="W717" s="405"/>
      <c r="X717" s="405"/>
      <c r="Y717" s="405"/>
      <c r="Z717" s="405"/>
      <c r="AA717" s="405"/>
      <c r="AB717" s="405"/>
      <c r="AC717" s="405"/>
      <c r="AD717" s="405"/>
      <c r="AE717" s="405"/>
      <c r="AF717" s="405"/>
      <c r="AG717" s="405"/>
      <c r="AH717" s="405"/>
    </row>
    <row r="718" spans="1:34" ht="16.5">
      <c r="A718" s="405"/>
      <c r="B718" s="405"/>
      <c r="C718" s="405"/>
      <c r="D718" s="405"/>
      <c r="E718" s="405"/>
      <c r="F718" s="674"/>
      <c r="G718" s="674"/>
      <c r="H718" s="674"/>
      <c r="I718" s="674"/>
      <c r="J718" s="674"/>
      <c r="K718" s="405"/>
      <c r="L718" s="674"/>
      <c r="M718" s="674"/>
      <c r="N718" s="674"/>
      <c r="O718" s="674"/>
      <c r="P718" s="405"/>
      <c r="Q718" s="405"/>
      <c r="R718" s="405"/>
      <c r="S718" s="405"/>
      <c r="T718" s="405"/>
      <c r="U718" s="405"/>
      <c r="V718" s="405"/>
      <c r="W718" s="405"/>
      <c r="X718" s="405"/>
      <c r="Y718" s="405"/>
      <c r="Z718" s="405"/>
      <c r="AA718" s="405"/>
      <c r="AB718" s="405"/>
      <c r="AC718" s="405"/>
      <c r="AD718" s="405"/>
      <c r="AE718" s="405"/>
      <c r="AF718" s="405"/>
      <c r="AG718" s="405"/>
      <c r="AH718" s="405"/>
    </row>
    <row r="719" spans="1:34" ht="16.5">
      <c r="A719" s="405"/>
      <c r="B719" s="405"/>
      <c r="C719" s="405"/>
      <c r="D719" s="405"/>
      <c r="E719" s="405"/>
      <c r="F719" s="674"/>
      <c r="G719" s="674"/>
      <c r="H719" s="674"/>
      <c r="I719" s="674"/>
      <c r="J719" s="674"/>
      <c r="K719" s="405"/>
      <c r="L719" s="674"/>
      <c r="M719" s="674"/>
      <c r="N719" s="674"/>
      <c r="O719" s="674"/>
      <c r="P719" s="405"/>
      <c r="Q719" s="405"/>
      <c r="R719" s="405"/>
      <c r="S719" s="405"/>
      <c r="T719" s="405"/>
      <c r="U719" s="405"/>
      <c r="V719" s="405"/>
      <c r="W719" s="405"/>
      <c r="X719" s="405"/>
      <c r="Y719" s="405"/>
      <c r="Z719" s="405"/>
      <c r="AA719" s="405"/>
      <c r="AB719" s="405"/>
      <c r="AC719" s="405"/>
      <c r="AD719" s="405"/>
      <c r="AE719" s="405"/>
      <c r="AF719" s="405"/>
      <c r="AG719" s="405"/>
      <c r="AH719" s="405"/>
    </row>
    <row r="720" spans="1:34" ht="16.5">
      <c r="A720" s="405"/>
      <c r="B720" s="405"/>
      <c r="C720" s="405"/>
      <c r="D720" s="405"/>
      <c r="E720" s="405"/>
      <c r="F720" s="674"/>
      <c r="G720" s="674"/>
      <c r="H720" s="674"/>
      <c r="I720" s="674"/>
      <c r="J720" s="674"/>
      <c r="K720" s="405"/>
      <c r="L720" s="674"/>
      <c r="M720" s="674"/>
      <c r="N720" s="674"/>
      <c r="O720" s="674"/>
      <c r="P720" s="405"/>
      <c r="Q720" s="405"/>
      <c r="R720" s="405"/>
      <c r="S720" s="405"/>
      <c r="T720" s="405"/>
      <c r="U720" s="405"/>
      <c r="V720" s="405"/>
      <c r="W720" s="405"/>
      <c r="X720" s="405"/>
      <c r="Y720" s="405"/>
      <c r="Z720" s="405"/>
      <c r="AA720" s="405"/>
      <c r="AB720" s="405"/>
      <c r="AC720" s="405"/>
      <c r="AD720" s="405"/>
      <c r="AE720" s="405"/>
      <c r="AF720" s="405"/>
      <c r="AG720" s="405"/>
      <c r="AH720" s="405"/>
    </row>
    <row r="721" spans="1:34" ht="16.5">
      <c r="A721" s="405"/>
      <c r="B721" s="405"/>
      <c r="C721" s="405"/>
      <c r="D721" s="405"/>
      <c r="E721" s="405"/>
      <c r="F721" s="674"/>
      <c r="G721" s="674"/>
      <c r="H721" s="674"/>
      <c r="I721" s="674"/>
      <c r="J721" s="674"/>
      <c r="K721" s="405"/>
      <c r="L721" s="674"/>
      <c r="M721" s="674"/>
      <c r="N721" s="674"/>
      <c r="O721" s="674"/>
      <c r="P721" s="405"/>
      <c r="Q721" s="405"/>
      <c r="R721" s="405"/>
      <c r="S721" s="405"/>
      <c r="T721" s="405"/>
      <c r="U721" s="405"/>
      <c r="V721" s="405"/>
      <c r="W721" s="405"/>
      <c r="X721" s="405"/>
      <c r="Y721" s="405"/>
      <c r="Z721" s="405"/>
      <c r="AA721" s="405"/>
      <c r="AB721" s="405"/>
      <c r="AC721" s="405"/>
      <c r="AD721" s="405"/>
      <c r="AE721" s="405"/>
      <c r="AF721" s="405"/>
      <c r="AG721" s="405"/>
      <c r="AH721" s="405"/>
    </row>
    <row r="722" spans="1:34" ht="16.5">
      <c r="A722" s="405"/>
      <c r="B722" s="405"/>
      <c r="C722" s="405"/>
      <c r="D722" s="405"/>
      <c r="E722" s="405"/>
      <c r="F722" s="674"/>
      <c r="G722" s="674"/>
      <c r="H722" s="674"/>
      <c r="I722" s="674"/>
      <c r="J722" s="674"/>
      <c r="K722" s="405"/>
      <c r="L722" s="674"/>
      <c r="M722" s="674"/>
      <c r="N722" s="674"/>
      <c r="O722" s="674"/>
      <c r="P722" s="405"/>
      <c r="Q722" s="405"/>
      <c r="R722" s="405"/>
      <c r="S722" s="405"/>
      <c r="T722" s="405"/>
      <c r="U722" s="405"/>
      <c r="V722" s="405"/>
      <c r="W722" s="405"/>
      <c r="X722" s="405"/>
      <c r="Y722" s="405"/>
      <c r="Z722" s="405"/>
      <c r="AA722" s="405"/>
      <c r="AB722" s="405"/>
      <c r="AC722" s="405"/>
      <c r="AD722" s="405"/>
      <c r="AE722" s="405"/>
      <c r="AF722" s="405"/>
      <c r="AG722" s="405"/>
      <c r="AH722" s="405"/>
    </row>
    <row r="723" spans="1:34" ht="16.5">
      <c r="A723" s="405"/>
      <c r="B723" s="405"/>
      <c r="C723" s="405"/>
      <c r="D723" s="405"/>
      <c r="E723" s="405"/>
      <c r="F723" s="674"/>
      <c r="G723" s="674"/>
      <c r="H723" s="674"/>
      <c r="I723" s="674"/>
      <c r="J723" s="674"/>
      <c r="K723" s="405"/>
      <c r="L723" s="674"/>
      <c r="M723" s="674"/>
      <c r="N723" s="674"/>
      <c r="O723" s="674"/>
      <c r="P723" s="405"/>
      <c r="Q723" s="405"/>
      <c r="R723" s="405"/>
      <c r="S723" s="405"/>
      <c r="T723" s="405"/>
      <c r="U723" s="405"/>
      <c r="V723" s="405"/>
      <c r="W723" s="405"/>
      <c r="X723" s="405"/>
      <c r="Y723" s="405"/>
      <c r="Z723" s="405"/>
      <c r="AA723" s="405"/>
      <c r="AB723" s="405"/>
      <c r="AC723" s="405"/>
      <c r="AD723" s="405"/>
      <c r="AE723" s="405"/>
      <c r="AF723" s="405"/>
      <c r="AG723" s="405"/>
      <c r="AH723" s="405"/>
    </row>
    <row r="724" spans="1:34" ht="16.5">
      <c r="A724" s="405"/>
      <c r="B724" s="405"/>
      <c r="C724" s="405"/>
      <c r="D724" s="405"/>
      <c r="E724" s="405"/>
      <c r="F724" s="674"/>
      <c r="G724" s="674"/>
      <c r="H724" s="674"/>
      <c r="I724" s="674"/>
      <c r="J724" s="674"/>
      <c r="K724" s="405"/>
      <c r="L724" s="674"/>
      <c r="M724" s="674"/>
      <c r="N724" s="674"/>
      <c r="O724" s="674"/>
      <c r="P724" s="405"/>
      <c r="Q724" s="405"/>
      <c r="R724" s="405"/>
      <c r="S724" s="405"/>
      <c r="T724" s="405"/>
      <c r="U724" s="405"/>
      <c r="V724" s="405"/>
      <c r="W724" s="405"/>
      <c r="X724" s="405"/>
      <c r="Y724" s="405"/>
      <c r="Z724" s="405"/>
      <c r="AA724" s="405"/>
      <c r="AB724" s="405"/>
      <c r="AC724" s="405"/>
      <c r="AD724" s="405"/>
      <c r="AE724" s="405"/>
      <c r="AF724" s="405"/>
      <c r="AG724" s="405"/>
      <c r="AH724" s="405"/>
    </row>
    <row r="725" spans="1:34" ht="16.5">
      <c r="A725" s="405"/>
      <c r="B725" s="405"/>
      <c r="C725" s="405"/>
      <c r="D725" s="405"/>
      <c r="E725" s="405"/>
      <c r="F725" s="674"/>
      <c r="G725" s="674"/>
      <c r="H725" s="674"/>
      <c r="I725" s="674"/>
      <c r="J725" s="674"/>
      <c r="K725" s="405"/>
      <c r="L725" s="674"/>
      <c r="M725" s="674"/>
      <c r="N725" s="674"/>
      <c r="O725" s="674"/>
      <c r="P725" s="405"/>
      <c r="Q725" s="405"/>
      <c r="R725" s="405"/>
      <c r="S725" s="405"/>
      <c r="T725" s="405"/>
      <c r="U725" s="405"/>
      <c r="V725" s="405"/>
      <c r="W725" s="405"/>
      <c r="X725" s="405"/>
      <c r="Y725" s="405"/>
      <c r="Z725" s="405"/>
      <c r="AA725" s="405"/>
      <c r="AB725" s="405"/>
      <c r="AC725" s="405"/>
      <c r="AD725" s="405"/>
      <c r="AE725" s="405"/>
      <c r="AF725" s="405"/>
      <c r="AG725" s="405"/>
      <c r="AH725" s="405"/>
    </row>
    <row r="726" spans="1:34" ht="16.5">
      <c r="A726" s="405"/>
      <c r="B726" s="405"/>
      <c r="C726" s="405"/>
      <c r="D726" s="405"/>
      <c r="E726" s="405"/>
      <c r="F726" s="674"/>
      <c r="G726" s="674"/>
      <c r="H726" s="674"/>
      <c r="I726" s="674"/>
      <c r="J726" s="674"/>
      <c r="K726" s="405"/>
      <c r="L726" s="674"/>
      <c r="M726" s="674"/>
      <c r="N726" s="674"/>
      <c r="O726" s="674"/>
      <c r="P726" s="405"/>
      <c r="Q726" s="405"/>
      <c r="R726" s="405"/>
      <c r="S726" s="405"/>
      <c r="T726" s="405"/>
      <c r="U726" s="405"/>
      <c r="V726" s="405"/>
      <c r="W726" s="405"/>
      <c r="X726" s="405"/>
      <c r="Y726" s="405"/>
      <c r="Z726" s="405"/>
      <c r="AA726" s="405"/>
      <c r="AB726" s="405"/>
      <c r="AC726" s="405"/>
      <c r="AD726" s="405"/>
      <c r="AE726" s="405"/>
      <c r="AF726" s="405"/>
      <c r="AG726" s="405"/>
      <c r="AH726" s="405"/>
    </row>
    <row r="727" spans="1:34" ht="16.5">
      <c r="A727" s="405"/>
      <c r="B727" s="405"/>
      <c r="C727" s="405"/>
      <c r="D727" s="405"/>
      <c r="E727" s="405"/>
      <c r="F727" s="674"/>
      <c r="G727" s="674"/>
      <c r="H727" s="674"/>
      <c r="I727" s="674"/>
      <c r="J727" s="674"/>
      <c r="K727" s="405"/>
      <c r="L727" s="674"/>
      <c r="M727" s="674"/>
      <c r="N727" s="674"/>
      <c r="O727" s="674"/>
      <c r="P727" s="405"/>
      <c r="Q727" s="405"/>
      <c r="R727" s="405"/>
      <c r="S727" s="405"/>
      <c r="T727" s="405"/>
      <c r="U727" s="405"/>
      <c r="V727" s="405"/>
      <c r="W727" s="405"/>
      <c r="X727" s="405"/>
      <c r="Y727" s="405"/>
      <c r="Z727" s="405"/>
      <c r="AA727" s="405"/>
      <c r="AB727" s="405"/>
      <c r="AC727" s="405"/>
      <c r="AD727" s="405"/>
      <c r="AE727" s="405"/>
      <c r="AF727" s="405"/>
      <c r="AG727" s="405"/>
      <c r="AH727" s="405"/>
    </row>
    <row r="728" spans="1:34" ht="16.5">
      <c r="A728" s="405"/>
      <c r="B728" s="405"/>
      <c r="C728" s="405"/>
      <c r="D728" s="405"/>
      <c r="E728" s="405"/>
      <c r="F728" s="674"/>
      <c r="G728" s="674"/>
      <c r="H728" s="674"/>
      <c r="I728" s="674"/>
      <c r="J728" s="674"/>
      <c r="K728" s="405"/>
      <c r="L728" s="674"/>
      <c r="M728" s="674"/>
      <c r="N728" s="674"/>
      <c r="O728" s="674"/>
      <c r="P728" s="405"/>
      <c r="Q728" s="405"/>
      <c r="R728" s="405"/>
      <c r="S728" s="405"/>
      <c r="T728" s="405"/>
      <c r="U728" s="405"/>
      <c r="V728" s="405"/>
      <c r="W728" s="405"/>
      <c r="X728" s="405"/>
      <c r="Y728" s="405"/>
      <c r="Z728" s="405"/>
      <c r="AA728" s="405"/>
      <c r="AB728" s="405"/>
      <c r="AC728" s="405"/>
      <c r="AD728" s="405"/>
      <c r="AE728" s="405"/>
      <c r="AF728" s="405"/>
      <c r="AG728" s="405"/>
      <c r="AH728" s="405"/>
    </row>
    <row r="729" spans="1:34" ht="16.5">
      <c r="A729" s="405"/>
      <c r="B729" s="405"/>
      <c r="C729" s="405"/>
      <c r="D729" s="405"/>
      <c r="E729" s="405"/>
      <c r="F729" s="674"/>
      <c r="G729" s="674"/>
      <c r="H729" s="674"/>
      <c r="I729" s="674"/>
      <c r="J729" s="674"/>
      <c r="K729" s="405"/>
      <c r="L729" s="674"/>
      <c r="M729" s="674"/>
      <c r="N729" s="674"/>
      <c r="O729" s="674"/>
      <c r="P729" s="405"/>
      <c r="Q729" s="405"/>
      <c r="R729" s="405"/>
      <c r="S729" s="405"/>
      <c r="T729" s="405"/>
      <c r="U729" s="405"/>
      <c r="V729" s="405"/>
      <c r="W729" s="405"/>
      <c r="X729" s="405"/>
      <c r="Y729" s="405"/>
      <c r="Z729" s="405"/>
      <c r="AA729" s="405"/>
      <c r="AB729" s="405"/>
      <c r="AC729" s="405"/>
      <c r="AD729" s="405"/>
      <c r="AE729" s="405"/>
      <c r="AF729" s="405"/>
      <c r="AG729" s="405"/>
      <c r="AH729" s="405"/>
    </row>
    <row r="730" spans="1:34" ht="16.5">
      <c r="A730" s="405"/>
      <c r="B730" s="405"/>
      <c r="C730" s="405"/>
      <c r="D730" s="405"/>
      <c r="E730" s="405"/>
      <c r="F730" s="674"/>
      <c r="G730" s="674"/>
      <c r="H730" s="674"/>
      <c r="I730" s="674"/>
      <c r="J730" s="674"/>
      <c r="K730" s="405"/>
      <c r="L730" s="674"/>
      <c r="M730" s="674"/>
      <c r="N730" s="674"/>
      <c r="O730" s="674"/>
      <c r="P730" s="405"/>
      <c r="Q730" s="405"/>
      <c r="R730" s="405"/>
      <c r="S730" s="405"/>
      <c r="T730" s="405"/>
      <c r="U730" s="405"/>
      <c r="V730" s="405"/>
      <c r="W730" s="405"/>
      <c r="X730" s="405"/>
      <c r="Y730" s="405"/>
      <c r="Z730" s="405"/>
      <c r="AA730" s="405"/>
      <c r="AB730" s="405"/>
      <c r="AC730" s="405"/>
      <c r="AD730" s="405"/>
      <c r="AE730" s="405"/>
      <c r="AF730" s="405"/>
      <c r="AG730" s="405"/>
      <c r="AH730" s="405"/>
    </row>
    <row r="731" spans="1:34" ht="16.5">
      <c r="A731" s="405"/>
      <c r="B731" s="405"/>
      <c r="C731" s="405"/>
      <c r="D731" s="405"/>
      <c r="E731" s="405"/>
      <c r="F731" s="674"/>
      <c r="G731" s="674"/>
      <c r="H731" s="674"/>
      <c r="I731" s="674"/>
      <c r="J731" s="674"/>
      <c r="K731" s="405"/>
      <c r="L731" s="674"/>
      <c r="M731" s="674"/>
      <c r="N731" s="674"/>
      <c r="O731" s="674"/>
      <c r="P731" s="405"/>
      <c r="Q731" s="405"/>
      <c r="R731" s="405"/>
      <c r="S731" s="405"/>
      <c r="T731" s="405"/>
      <c r="U731" s="405"/>
      <c r="V731" s="405"/>
      <c r="W731" s="405"/>
      <c r="X731" s="405"/>
      <c r="Y731" s="405"/>
      <c r="Z731" s="405"/>
      <c r="AA731" s="405"/>
      <c r="AB731" s="405"/>
      <c r="AC731" s="405"/>
      <c r="AD731" s="405"/>
      <c r="AE731" s="405"/>
      <c r="AF731" s="405"/>
      <c r="AG731" s="405"/>
      <c r="AH731" s="405"/>
    </row>
    <row r="732" spans="1:34" ht="16.5">
      <c r="A732" s="405"/>
      <c r="B732" s="405"/>
      <c r="C732" s="405"/>
      <c r="D732" s="405"/>
      <c r="E732" s="405"/>
      <c r="F732" s="674"/>
      <c r="G732" s="674"/>
      <c r="H732" s="674"/>
      <c r="I732" s="674"/>
      <c r="J732" s="674"/>
      <c r="K732" s="405"/>
      <c r="L732" s="674"/>
      <c r="M732" s="674"/>
      <c r="N732" s="674"/>
      <c r="O732" s="674"/>
      <c r="P732" s="405"/>
      <c r="Q732" s="405"/>
      <c r="R732" s="405"/>
      <c r="S732" s="405"/>
      <c r="T732" s="405"/>
      <c r="U732" s="405"/>
      <c r="V732" s="405"/>
      <c r="W732" s="405"/>
      <c r="X732" s="405"/>
      <c r="Y732" s="405"/>
      <c r="Z732" s="405"/>
      <c r="AA732" s="405"/>
      <c r="AB732" s="405"/>
      <c r="AC732" s="405"/>
      <c r="AD732" s="405"/>
      <c r="AE732" s="405"/>
      <c r="AF732" s="405"/>
      <c r="AG732" s="405"/>
      <c r="AH732" s="405"/>
    </row>
    <row r="733" spans="1:34" ht="16.5">
      <c r="A733" s="405"/>
      <c r="B733" s="405"/>
      <c r="C733" s="405"/>
      <c r="D733" s="405"/>
      <c r="E733" s="405"/>
      <c r="F733" s="674"/>
      <c r="G733" s="674"/>
      <c r="H733" s="674"/>
      <c r="I733" s="674"/>
      <c r="J733" s="674"/>
      <c r="K733" s="405"/>
      <c r="L733" s="674"/>
      <c r="M733" s="674"/>
      <c r="N733" s="674"/>
      <c r="O733" s="674"/>
      <c r="P733" s="405"/>
      <c r="Q733" s="405"/>
      <c r="R733" s="405"/>
      <c r="S733" s="405"/>
      <c r="T733" s="405"/>
      <c r="U733" s="405"/>
      <c r="V733" s="405"/>
      <c r="W733" s="405"/>
      <c r="X733" s="405"/>
      <c r="Y733" s="405"/>
      <c r="Z733" s="405"/>
      <c r="AA733" s="405"/>
      <c r="AB733" s="405"/>
      <c r="AC733" s="405"/>
      <c r="AD733" s="405"/>
      <c r="AE733" s="405"/>
      <c r="AF733" s="405"/>
      <c r="AG733" s="405"/>
      <c r="AH733" s="405"/>
    </row>
    <row r="734" spans="1:34" ht="16.5">
      <c r="A734" s="405"/>
      <c r="B734" s="405"/>
      <c r="C734" s="405"/>
      <c r="D734" s="405"/>
      <c r="E734" s="405"/>
      <c r="F734" s="674"/>
      <c r="G734" s="674"/>
      <c r="H734" s="674"/>
      <c r="I734" s="674"/>
      <c r="J734" s="674"/>
      <c r="K734" s="405"/>
      <c r="L734" s="674"/>
      <c r="M734" s="674"/>
      <c r="N734" s="674"/>
      <c r="O734" s="674"/>
      <c r="P734" s="405"/>
      <c r="Q734" s="405"/>
      <c r="R734" s="405"/>
      <c r="S734" s="405"/>
      <c r="T734" s="405"/>
      <c r="U734" s="405"/>
      <c r="V734" s="405"/>
      <c r="W734" s="405"/>
      <c r="X734" s="405"/>
      <c r="Y734" s="405"/>
      <c r="Z734" s="405"/>
      <c r="AA734" s="405"/>
      <c r="AB734" s="405"/>
      <c r="AC734" s="405"/>
      <c r="AD734" s="405"/>
      <c r="AE734" s="405"/>
      <c r="AF734" s="405"/>
      <c r="AG734" s="405"/>
      <c r="AH734" s="405"/>
    </row>
    <row r="735" spans="1:34" ht="16.5">
      <c r="A735" s="405"/>
      <c r="B735" s="405"/>
      <c r="C735" s="405"/>
      <c r="D735" s="405"/>
      <c r="E735" s="405"/>
      <c r="F735" s="674"/>
      <c r="G735" s="674"/>
      <c r="H735" s="674"/>
      <c r="I735" s="674"/>
      <c r="J735" s="674"/>
      <c r="K735" s="405"/>
      <c r="L735" s="674"/>
      <c r="M735" s="674"/>
      <c r="N735" s="674"/>
      <c r="O735" s="674"/>
      <c r="P735" s="405"/>
      <c r="Q735" s="405"/>
      <c r="R735" s="405"/>
      <c r="S735" s="405"/>
      <c r="T735" s="405"/>
      <c r="U735" s="405"/>
      <c r="V735" s="405"/>
      <c r="W735" s="405"/>
      <c r="X735" s="405"/>
      <c r="Y735" s="405"/>
      <c r="Z735" s="405"/>
      <c r="AA735" s="405"/>
      <c r="AB735" s="405"/>
      <c r="AC735" s="405"/>
      <c r="AD735" s="405"/>
      <c r="AE735" s="405"/>
      <c r="AF735" s="405"/>
      <c r="AG735" s="405"/>
      <c r="AH735" s="405"/>
    </row>
    <row r="736" spans="1:34" ht="16.5">
      <c r="A736" s="405"/>
      <c r="B736" s="405"/>
      <c r="C736" s="405"/>
      <c r="D736" s="405"/>
      <c r="E736" s="405"/>
      <c r="F736" s="674"/>
      <c r="G736" s="674"/>
      <c r="H736" s="674"/>
      <c r="I736" s="674"/>
      <c r="J736" s="674"/>
      <c r="K736" s="405"/>
      <c r="L736" s="674"/>
      <c r="M736" s="674"/>
      <c r="N736" s="674"/>
      <c r="O736" s="674"/>
      <c r="P736" s="405"/>
      <c r="Q736" s="405"/>
      <c r="R736" s="405"/>
      <c r="S736" s="405"/>
      <c r="T736" s="405"/>
      <c r="U736" s="405"/>
      <c r="V736" s="405"/>
      <c r="W736" s="405"/>
      <c r="X736" s="405"/>
      <c r="Y736" s="405"/>
      <c r="Z736" s="405"/>
      <c r="AA736" s="405"/>
      <c r="AB736" s="405"/>
      <c r="AC736" s="405"/>
      <c r="AD736" s="405"/>
      <c r="AE736" s="405"/>
      <c r="AF736" s="405"/>
      <c r="AG736" s="405"/>
      <c r="AH736" s="405"/>
    </row>
    <row r="737" spans="1:34" ht="16.5">
      <c r="A737" s="405"/>
      <c r="B737" s="405"/>
      <c r="C737" s="405"/>
      <c r="D737" s="405"/>
      <c r="E737" s="405"/>
      <c r="F737" s="674"/>
      <c r="G737" s="674"/>
      <c r="H737" s="674"/>
      <c r="I737" s="674"/>
      <c r="J737" s="674"/>
      <c r="K737" s="405"/>
      <c r="L737" s="674"/>
      <c r="M737" s="674"/>
      <c r="N737" s="674"/>
      <c r="O737" s="674"/>
      <c r="P737" s="405"/>
      <c r="Q737" s="405"/>
      <c r="R737" s="405"/>
      <c r="S737" s="405"/>
      <c r="T737" s="405"/>
      <c r="U737" s="405"/>
      <c r="V737" s="405"/>
      <c r="W737" s="405"/>
      <c r="X737" s="405"/>
      <c r="Y737" s="405"/>
      <c r="Z737" s="405"/>
      <c r="AA737" s="405"/>
      <c r="AB737" s="405"/>
      <c r="AC737" s="405"/>
      <c r="AD737" s="405"/>
      <c r="AE737" s="405"/>
      <c r="AF737" s="405"/>
      <c r="AG737" s="405"/>
      <c r="AH737" s="405"/>
    </row>
    <row r="738" spans="1:34" ht="16.5">
      <c r="A738" s="405"/>
      <c r="B738" s="405"/>
      <c r="C738" s="405"/>
      <c r="D738" s="405"/>
      <c r="E738" s="405"/>
      <c r="F738" s="674"/>
      <c r="G738" s="674"/>
      <c r="H738" s="674"/>
      <c r="I738" s="674"/>
      <c r="J738" s="674"/>
      <c r="K738" s="405"/>
      <c r="L738" s="674"/>
      <c r="M738" s="674"/>
      <c r="N738" s="674"/>
      <c r="O738" s="674"/>
      <c r="P738" s="405"/>
      <c r="Q738" s="405"/>
      <c r="R738" s="405"/>
      <c r="S738" s="405"/>
      <c r="T738" s="405"/>
      <c r="U738" s="405"/>
      <c r="V738" s="405"/>
      <c r="W738" s="405"/>
      <c r="X738" s="405"/>
      <c r="Y738" s="405"/>
      <c r="Z738" s="405"/>
      <c r="AA738" s="405"/>
      <c r="AB738" s="405"/>
      <c r="AC738" s="405"/>
      <c r="AD738" s="405"/>
      <c r="AE738" s="405"/>
      <c r="AF738" s="405"/>
      <c r="AG738" s="405"/>
      <c r="AH738" s="405"/>
    </row>
    <row r="739" spans="1:34" ht="16.5">
      <c r="A739" s="405"/>
      <c r="B739" s="405"/>
      <c r="C739" s="405"/>
      <c r="D739" s="405"/>
      <c r="E739" s="405"/>
      <c r="F739" s="674"/>
      <c r="G739" s="674"/>
      <c r="H739" s="674"/>
      <c r="I739" s="674"/>
      <c r="J739" s="674"/>
      <c r="K739" s="405"/>
      <c r="L739" s="674"/>
      <c r="M739" s="674"/>
      <c r="N739" s="674"/>
      <c r="O739" s="674"/>
      <c r="P739" s="405"/>
      <c r="Q739" s="405"/>
      <c r="R739" s="405"/>
      <c r="S739" s="405"/>
      <c r="T739" s="405"/>
      <c r="U739" s="405"/>
      <c r="V739" s="405"/>
      <c r="W739" s="405"/>
      <c r="X739" s="405"/>
      <c r="Y739" s="405"/>
      <c r="Z739" s="405"/>
      <c r="AA739" s="405"/>
      <c r="AB739" s="405"/>
      <c r="AC739" s="405"/>
      <c r="AD739" s="405"/>
      <c r="AE739" s="405"/>
      <c r="AF739" s="405"/>
      <c r="AG739" s="405"/>
      <c r="AH739" s="405"/>
    </row>
    <row r="740" spans="1:34" ht="16.5">
      <c r="A740" s="405"/>
      <c r="B740" s="405"/>
      <c r="C740" s="405"/>
      <c r="D740" s="405"/>
      <c r="E740" s="405"/>
      <c r="F740" s="674"/>
      <c r="G740" s="674"/>
      <c r="H740" s="674"/>
      <c r="I740" s="674"/>
      <c r="J740" s="674"/>
      <c r="K740" s="405"/>
      <c r="L740" s="674"/>
      <c r="M740" s="674"/>
      <c r="N740" s="674"/>
      <c r="O740" s="674"/>
      <c r="P740" s="405"/>
      <c r="Q740" s="405"/>
      <c r="R740" s="405"/>
      <c r="S740" s="405"/>
      <c r="T740" s="405"/>
      <c r="U740" s="405"/>
      <c r="V740" s="405"/>
      <c r="W740" s="405"/>
      <c r="X740" s="405"/>
      <c r="Y740" s="405"/>
      <c r="Z740" s="405"/>
      <c r="AA740" s="405"/>
      <c r="AB740" s="405"/>
      <c r="AC740" s="405"/>
      <c r="AD740" s="405"/>
      <c r="AE740" s="405"/>
      <c r="AF740" s="405"/>
      <c r="AG740" s="405"/>
      <c r="AH740" s="405"/>
    </row>
    <row r="741" spans="1:34" ht="16.5">
      <c r="A741" s="405"/>
      <c r="B741" s="405"/>
      <c r="C741" s="405"/>
      <c r="D741" s="405"/>
      <c r="E741" s="405"/>
      <c r="F741" s="674"/>
      <c r="G741" s="674"/>
      <c r="H741" s="674"/>
      <c r="I741" s="674"/>
      <c r="J741" s="674"/>
      <c r="K741" s="405"/>
      <c r="L741" s="674"/>
      <c r="M741" s="674"/>
      <c r="N741" s="674"/>
      <c r="O741" s="674"/>
      <c r="P741" s="405"/>
      <c r="Q741" s="405"/>
      <c r="R741" s="405"/>
      <c r="S741" s="405"/>
      <c r="T741" s="405"/>
      <c r="U741" s="405"/>
      <c r="V741" s="405"/>
      <c r="W741" s="405"/>
      <c r="X741" s="405"/>
      <c r="Y741" s="405"/>
      <c r="Z741" s="405"/>
      <c r="AA741" s="405"/>
      <c r="AB741" s="405"/>
      <c r="AC741" s="405"/>
      <c r="AD741" s="405"/>
      <c r="AE741" s="405"/>
      <c r="AF741" s="405"/>
      <c r="AG741" s="405"/>
      <c r="AH741" s="405"/>
    </row>
    <row r="742" spans="1:34" ht="16.5">
      <c r="A742" s="405"/>
      <c r="B742" s="405"/>
      <c r="C742" s="405"/>
      <c r="D742" s="405"/>
      <c r="E742" s="405"/>
      <c r="F742" s="674"/>
      <c r="G742" s="674"/>
      <c r="H742" s="674"/>
      <c r="I742" s="674"/>
      <c r="J742" s="674"/>
      <c r="K742" s="405"/>
      <c r="L742" s="674"/>
      <c r="M742" s="674"/>
      <c r="N742" s="674"/>
      <c r="O742" s="674"/>
      <c r="P742" s="405"/>
      <c r="Q742" s="405"/>
      <c r="R742" s="405"/>
      <c r="S742" s="405"/>
      <c r="T742" s="405"/>
      <c r="U742" s="405"/>
      <c r="V742" s="405"/>
      <c r="W742" s="405"/>
      <c r="X742" s="405"/>
      <c r="Y742" s="405"/>
      <c r="Z742" s="405"/>
      <c r="AA742" s="405"/>
      <c r="AB742" s="405"/>
      <c r="AC742" s="405"/>
      <c r="AD742" s="405"/>
      <c r="AE742" s="405"/>
      <c r="AF742" s="405"/>
      <c r="AG742" s="405"/>
      <c r="AH742" s="405"/>
    </row>
    <row r="743" spans="1:34" ht="16.5">
      <c r="A743" s="405"/>
      <c r="B743" s="405"/>
      <c r="C743" s="405"/>
      <c r="D743" s="405"/>
      <c r="E743" s="405"/>
      <c r="F743" s="674"/>
      <c r="G743" s="674"/>
      <c r="H743" s="674"/>
      <c r="I743" s="674"/>
      <c r="J743" s="674"/>
      <c r="K743" s="405"/>
      <c r="L743" s="674"/>
      <c r="M743" s="674"/>
      <c r="N743" s="674"/>
      <c r="O743" s="674"/>
      <c r="P743" s="405"/>
      <c r="Q743" s="405"/>
      <c r="R743" s="405"/>
      <c r="S743" s="405"/>
      <c r="T743" s="405"/>
      <c r="U743" s="405"/>
      <c r="V743" s="405"/>
      <c r="W743" s="405"/>
      <c r="X743" s="405"/>
      <c r="Y743" s="405"/>
      <c r="Z743" s="405"/>
      <c r="AA743" s="405"/>
      <c r="AB743" s="405"/>
      <c r="AC743" s="405"/>
      <c r="AD743" s="405"/>
      <c r="AE743" s="405"/>
      <c r="AF743" s="405"/>
      <c r="AG743" s="405"/>
      <c r="AH743" s="405"/>
    </row>
    <row r="744" spans="1:34" ht="16.5">
      <c r="A744" s="405"/>
      <c r="B744" s="405"/>
      <c r="C744" s="405"/>
      <c r="D744" s="405"/>
      <c r="E744" s="405"/>
      <c r="F744" s="674"/>
      <c r="G744" s="674"/>
      <c r="H744" s="674"/>
      <c r="I744" s="674"/>
      <c r="J744" s="674"/>
      <c r="K744" s="405"/>
      <c r="L744" s="674"/>
      <c r="M744" s="674"/>
      <c r="N744" s="674"/>
      <c r="O744" s="674"/>
      <c r="P744" s="405"/>
      <c r="Q744" s="405"/>
      <c r="R744" s="405"/>
      <c r="S744" s="405"/>
      <c r="T744" s="405"/>
      <c r="U744" s="405"/>
      <c r="V744" s="405"/>
      <c r="W744" s="405"/>
      <c r="X744" s="405"/>
      <c r="Y744" s="405"/>
      <c r="Z744" s="405"/>
      <c r="AA744" s="405"/>
      <c r="AB744" s="405"/>
      <c r="AC744" s="405"/>
      <c r="AD744" s="405"/>
      <c r="AE744" s="405"/>
      <c r="AF744" s="405"/>
      <c r="AG744" s="405"/>
      <c r="AH744" s="405"/>
    </row>
    <row r="745" spans="1:34" ht="16.5">
      <c r="A745" s="405"/>
      <c r="B745" s="405"/>
      <c r="C745" s="405"/>
      <c r="D745" s="405"/>
      <c r="E745" s="405"/>
      <c r="F745" s="674"/>
      <c r="G745" s="674"/>
      <c r="H745" s="674"/>
      <c r="I745" s="674"/>
      <c r="J745" s="674"/>
      <c r="K745" s="405"/>
      <c r="L745" s="674"/>
      <c r="M745" s="674"/>
      <c r="N745" s="674"/>
      <c r="O745" s="674"/>
      <c r="P745" s="405"/>
      <c r="Q745" s="405"/>
      <c r="R745" s="405"/>
      <c r="S745" s="405"/>
      <c r="T745" s="405"/>
      <c r="U745" s="405"/>
      <c r="V745" s="405"/>
      <c r="W745" s="405"/>
      <c r="X745" s="405"/>
      <c r="Y745" s="405"/>
      <c r="Z745" s="405"/>
      <c r="AA745" s="405"/>
      <c r="AB745" s="405"/>
      <c r="AC745" s="405"/>
      <c r="AD745" s="405"/>
      <c r="AE745" s="405"/>
      <c r="AF745" s="405"/>
      <c r="AG745" s="405"/>
      <c r="AH745" s="405"/>
    </row>
    <row r="746" spans="1:34" ht="16.5">
      <c r="A746" s="405"/>
      <c r="B746" s="405"/>
      <c r="C746" s="405"/>
      <c r="D746" s="405"/>
      <c r="E746" s="405"/>
      <c r="F746" s="674"/>
      <c r="G746" s="674"/>
      <c r="H746" s="674"/>
      <c r="I746" s="674"/>
      <c r="J746" s="674"/>
      <c r="K746" s="405"/>
      <c r="L746" s="674"/>
      <c r="M746" s="674"/>
      <c r="N746" s="674"/>
      <c r="O746" s="674"/>
      <c r="P746" s="405"/>
      <c r="Q746" s="405"/>
      <c r="R746" s="405"/>
      <c r="S746" s="405"/>
      <c r="T746" s="405"/>
      <c r="U746" s="405"/>
      <c r="V746" s="405"/>
      <c r="W746" s="405"/>
      <c r="X746" s="405"/>
      <c r="Y746" s="405"/>
      <c r="Z746" s="405"/>
      <c r="AA746" s="405"/>
      <c r="AB746" s="405"/>
      <c r="AC746" s="405"/>
      <c r="AD746" s="405"/>
      <c r="AE746" s="405"/>
      <c r="AF746" s="405"/>
      <c r="AG746" s="405"/>
      <c r="AH746" s="405"/>
    </row>
    <row r="747" spans="1:34" ht="16.5">
      <c r="A747" s="405"/>
      <c r="B747" s="405"/>
      <c r="C747" s="405"/>
      <c r="D747" s="405"/>
      <c r="E747" s="405"/>
      <c r="F747" s="674"/>
      <c r="G747" s="674"/>
      <c r="H747" s="674"/>
      <c r="I747" s="674"/>
      <c r="J747" s="674"/>
      <c r="K747" s="405"/>
      <c r="L747" s="674"/>
      <c r="M747" s="674"/>
      <c r="N747" s="674"/>
      <c r="O747" s="674"/>
      <c r="P747" s="405"/>
      <c r="Q747" s="405"/>
      <c r="R747" s="405"/>
      <c r="S747" s="405"/>
      <c r="T747" s="405"/>
      <c r="U747" s="405"/>
      <c r="V747" s="405"/>
      <c r="W747" s="405"/>
      <c r="X747" s="405"/>
      <c r="Y747" s="405"/>
      <c r="Z747" s="405"/>
      <c r="AA747" s="405"/>
      <c r="AB747" s="405"/>
      <c r="AC747" s="405"/>
      <c r="AD747" s="405"/>
      <c r="AE747" s="405"/>
      <c r="AF747" s="405"/>
      <c r="AG747" s="405"/>
      <c r="AH747" s="405"/>
    </row>
    <row r="748" spans="1:34" ht="16.5">
      <c r="A748" s="405"/>
      <c r="B748" s="405"/>
      <c r="C748" s="405"/>
      <c r="D748" s="405"/>
      <c r="E748" s="405"/>
      <c r="F748" s="674"/>
      <c r="G748" s="674"/>
      <c r="H748" s="674"/>
      <c r="I748" s="674"/>
      <c r="J748" s="674"/>
      <c r="K748" s="405"/>
      <c r="L748" s="674"/>
      <c r="M748" s="674"/>
      <c r="N748" s="674"/>
      <c r="O748" s="674"/>
      <c r="P748" s="405"/>
      <c r="Q748" s="405"/>
      <c r="R748" s="405"/>
      <c r="S748" s="405"/>
      <c r="T748" s="405"/>
      <c r="U748" s="405"/>
      <c r="V748" s="405"/>
      <c r="W748" s="405"/>
      <c r="X748" s="405"/>
      <c r="Y748" s="405"/>
      <c r="Z748" s="405"/>
      <c r="AA748" s="405"/>
      <c r="AB748" s="405"/>
      <c r="AC748" s="405"/>
      <c r="AD748" s="405"/>
      <c r="AE748" s="405"/>
      <c r="AF748" s="405"/>
      <c r="AG748" s="405"/>
      <c r="AH748" s="405"/>
    </row>
    <row r="749" spans="1:34" ht="16.5">
      <c r="A749" s="405"/>
      <c r="B749" s="405"/>
      <c r="C749" s="405"/>
      <c r="D749" s="405"/>
      <c r="E749" s="405"/>
      <c r="F749" s="674"/>
      <c r="G749" s="674"/>
      <c r="H749" s="674"/>
      <c r="I749" s="674"/>
      <c r="J749" s="674"/>
      <c r="K749" s="405"/>
      <c r="L749" s="674"/>
      <c r="M749" s="674"/>
      <c r="N749" s="674"/>
      <c r="O749" s="674"/>
      <c r="P749" s="405"/>
      <c r="Q749" s="405"/>
      <c r="R749" s="405"/>
      <c r="S749" s="405"/>
      <c r="T749" s="405"/>
      <c r="U749" s="405"/>
      <c r="V749" s="405"/>
      <c r="W749" s="405"/>
      <c r="X749" s="405"/>
      <c r="Y749" s="405"/>
      <c r="Z749" s="405"/>
      <c r="AA749" s="405"/>
      <c r="AB749" s="405"/>
      <c r="AC749" s="405"/>
      <c r="AD749" s="405"/>
      <c r="AE749" s="405"/>
      <c r="AF749" s="405"/>
      <c r="AG749" s="405"/>
      <c r="AH749" s="405"/>
    </row>
    <row r="750" spans="1:34" ht="16.5">
      <c r="A750" s="405"/>
      <c r="B750" s="405"/>
      <c r="C750" s="405"/>
      <c r="D750" s="405"/>
      <c r="E750" s="405"/>
      <c r="F750" s="674"/>
      <c r="G750" s="674"/>
      <c r="H750" s="674"/>
      <c r="I750" s="674"/>
      <c r="J750" s="674"/>
      <c r="K750" s="405"/>
      <c r="L750" s="674"/>
      <c r="M750" s="674"/>
      <c r="N750" s="674"/>
      <c r="O750" s="674"/>
      <c r="P750" s="405"/>
      <c r="Q750" s="405"/>
      <c r="R750" s="405"/>
      <c r="S750" s="405"/>
      <c r="T750" s="405"/>
      <c r="U750" s="405"/>
      <c r="V750" s="405"/>
      <c r="W750" s="405"/>
      <c r="X750" s="405"/>
      <c r="Y750" s="405"/>
      <c r="Z750" s="405"/>
      <c r="AA750" s="405"/>
      <c r="AB750" s="405"/>
      <c r="AC750" s="405"/>
      <c r="AD750" s="405"/>
      <c r="AE750" s="405"/>
      <c r="AF750" s="405"/>
      <c r="AG750" s="405"/>
      <c r="AH750" s="405"/>
    </row>
    <row r="751" spans="1:34" ht="16.5">
      <c r="A751" s="405"/>
      <c r="B751" s="405"/>
      <c r="C751" s="405"/>
      <c r="D751" s="405"/>
      <c r="E751" s="405"/>
      <c r="F751" s="674"/>
      <c r="G751" s="674"/>
      <c r="H751" s="674"/>
      <c r="I751" s="674"/>
      <c r="J751" s="674"/>
      <c r="K751" s="405"/>
      <c r="L751" s="674"/>
      <c r="M751" s="674"/>
      <c r="N751" s="674"/>
      <c r="O751" s="674"/>
      <c r="P751" s="405"/>
      <c r="Q751" s="405"/>
      <c r="R751" s="405"/>
      <c r="S751" s="405"/>
      <c r="T751" s="405"/>
      <c r="U751" s="405"/>
      <c r="V751" s="405"/>
      <c r="W751" s="405"/>
      <c r="X751" s="405"/>
      <c r="Y751" s="405"/>
      <c r="Z751" s="405"/>
      <c r="AA751" s="405"/>
      <c r="AB751" s="405"/>
      <c r="AC751" s="405"/>
      <c r="AD751" s="405"/>
      <c r="AE751" s="405"/>
      <c r="AF751" s="405"/>
      <c r="AG751" s="405"/>
      <c r="AH751" s="405"/>
    </row>
    <row r="752" spans="1:34" ht="16.5">
      <c r="A752" s="405"/>
      <c r="B752" s="405"/>
      <c r="C752" s="405"/>
      <c r="D752" s="405"/>
      <c r="E752" s="405"/>
      <c r="F752" s="674"/>
      <c r="G752" s="674"/>
      <c r="H752" s="674"/>
      <c r="I752" s="674"/>
      <c r="J752" s="674"/>
      <c r="K752" s="405"/>
      <c r="L752" s="674"/>
      <c r="M752" s="674"/>
      <c r="N752" s="674"/>
      <c r="O752" s="674"/>
      <c r="P752" s="405"/>
      <c r="Q752" s="405"/>
      <c r="R752" s="405"/>
      <c r="S752" s="405"/>
      <c r="T752" s="405"/>
      <c r="U752" s="405"/>
      <c r="V752" s="405"/>
      <c r="W752" s="405"/>
      <c r="X752" s="405"/>
      <c r="Y752" s="405"/>
      <c r="Z752" s="405"/>
      <c r="AA752" s="405"/>
      <c r="AB752" s="405"/>
      <c r="AC752" s="405"/>
      <c r="AD752" s="405"/>
      <c r="AE752" s="405"/>
      <c r="AF752" s="405"/>
      <c r="AG752" s="405"/>
      <c r="AH752" s="405"/>
    </row>
    <row r="753" spans="1:34" ht="16.5">
      <c r="A753" s="405"/>
      <c r="B753" s="405"/>
      <c r="C753" s="405"/>
      <c r="D753" s="405"/>
      <c r="E753" s="405"/>
      <c r="F753" s="674"/>
      <c r="G753" s="674"/>
      <c r="H753" s="674"/>
      <c r="I753" s="674"/>
      <c r="J753" s="674"/>
      <c r="K753" s="405"/>
      <c r="L753" s="674"/>
      <c r="M753" s="674"/>
      <c r="N753" s="674"/>
      <c r="O753" s="674"/>
      <c r="P753" s="405"/>
      <c r="Q753" s="405"/>
      <c r="R753" s="405"/>
      <c r="S753" s="405"/>
      <c r="T753" s="405"/>
      <c r="U753" s="405"/>
      <c r="V753" s="405"/>
      <c r="W753" s="405"/>
      <c r="X753" s="405"/>
      <c r="Y753" s="405"/>
      <c r="Z753" s="405"/>
      <c r="AA753" s="405"/>
      <c r="AB753" s="405"/>
      <c r="AC753" s="405"/>
      <c r="AD753" s="405"/>
      <c r="AE753" s="405"/>
      <c r="AF753" s="405"/>
      <c r="AG753" s="405"/>
      <c r="AH753" s="405"/>
    </row>
    <row r="754" spans="1:34" ht="16.5">
      <c r="A754" s="405"/>
      <c r="B754" s="405"/>
      <c r="C754" s="405"/>
      <c r="D754" s="405"/>
      <c r="E754" s="405"/>
      <c r="F754" s="674"/>
      <c r="G754" s="674"/>
      <c r="H754" s="674"/>
      <c r="I754" s="674"/>
      <c r="J754" s="674"/>
      <c r="K754" s="405"/>
      <c r="L754" s="674"/>
      <c r="M754" s="674"/>
      <c r="N754" s="674"/>
      <c r="O754" s="674"/>
      <c r="P754" s="405"/>
      <c r="Q754" s="405"/>
      <c r="R754" s="405"/>
      <c r="S754" s="405"/>
      <c r="T754" s="405"/>
      <c r="U754" s="405"/>
      <c r="V754" s="405"/>
      <c r="W754" s="405"/>
      <c r="X754" s="405"/>
      <c r="Y754" s="405"/>
      <c r="Z754" s="405"/>
      <c r="AA754" s="405"/>
      <c r="AB754" s="405"/>
      <c r="AC754" s="405"/>
      <c r="AD754" s="405"/>
      <c r="AE754" s="405"/>
      <c r="AF754" s="405"/>
      <c r="AG754" s="405"/>
      <c r="AH754" s="405"/>
    </row>
    <row r="755" spans="1:34" ht="16.5">
      <c r="A755" s="405"/>
      <c r="B755" s="405"/>
      <c r="C755" s="405"/>
      <c r="D755" s="405"/>
      <c r="E755" s="405"/>
      <c r="F755" s="674"/>
      <c r="G755" s="674"/>
      <c r="H755" s="674"/>
      <c r="I755" s="674"/>
      <c r="J755" s="674"/>
      <c r="K755" s="405"/>
      <c r="L755" s="674"/>
      <c r="M755" s="674"/>
      <c r="N755" s="674"/>
      <c r="O755" s="674"/>
      <c r="P755" s="405"/>
      <c r="Q755" s="405"/>
      <c r="R755" s="405"/>
      <c r="S755" s="405"/>
      <c r="T755" s="405"/>
      <c r="U755" s="405"/>
      <c r="V755" s="405"/>
      <c r="W755" s="405"/>
      <c r="X755" s="405"/>
      <c r="Y755" s="405"/>
      <c r="Z755" s="405"/>
      <c r="AA755" s="405"/>
      <c r="AB755" s="405"/>
      <c r="AC755" s="405"/>
      <c r="AD755" s="405"/>
      <c r="AE755" s="405"/>
      <c r="AF755" s="405"/>
      <c r="AG755" s="405"/>
      <c r="AH755" s="405"/>
    </row>
    <row r="756" spans="1:34" ht="16.5">
      <c r="A756" s="405"/>
      <c r="B756" s="405"/>
      <c r="C756" s="405"/>
      <c r="D756" s="405"/>
      <c r="E756" s="405"/>
      <c r="F756" s="674"/>
      <c r="G756" s="674"/>
      <c r="H756" s="674"/>
      <c r="I756" s="674"/>
      <c r="J756" s="674"/>
      <c r="K756" s="405"/>
      <c r="L756" s="674"/>
      <c r="M756" s="674"/>
      <c r="N756" s="674"/>
      <c r="O756" s="674"/>
      <c r="P756" s="405"/>
      <c r="Q756" s="405"/>
      <c r="R756" s="405"/>
      <c r="S756" s="405"/>
      <c r="T756" s="405"/>
      <c r="U756" s="405"/>
      <c r="V756" s="405"/>
      <c r="W756" s="405"/>
      <c r="X756" s="405"/>
      <c r="Y756" s="405"/>
      <c r="Z756" s="405"/>
      <c r="AA756" s="405"/>
      <c r="AB756" s="405"/>
      <c r="AC756" s="405"/>
      <c r="AD756" s="405"/>
      <c r="AE756" s="405"/>
      <c r="AF756" s="405"/>
      <c r="AG756" s="405"/>
      <c r="AH756" s="405"/>
    </row>
    <row r="757" spans="1:34" ht="16.5">
      <c r="A757" s="405"/>
      <c r="B757" s="405"/>
      <c r="C757" s="405"/>
      <c r="D757" s="405"/>
      <c r="E757" s="405"/>
      <c r="F757" s="674"/>
      <c r="G757" s="674"/>
      <c r="H757" s="674"/>
      <c r="I757" s="674"/>
      <c r="J757" s="674"/>
      <c r="K757" s="405"/>
      <c r="L757" s="674"/>
      <c r="M757" s="674"/>
      <c r="N757" s="674"/>
      <c r="O757" s="674"/>
      <c r="P757" s="405"/>
      <c r="Q757" s="405"/>
      <c r="R757" s="405"/>
      <c r="S757" s="405"/>
      <c r="T757" s="405"/>
      <c r="U757" s="405"/>
      <c r="V757" s="405"/>
      <c r="W757" s="405"/>
      <c r="X757" s="405"/>
      <c r="Y757" s="405"/>
      <c r="Z757" s="405"/>
      <c r="AA757" s="405"/>
      <c r="AB757" s="405"/>
      <c r="AC757" s="405"/>
      <c r="AD757" s="405"/>
      <c r="AE757" s="405"/>
      <c r="AF757" s="405"/>
      <c r="AG757" s="405"/>
      <c r="AH757" s="405"/>
    </row>
    <row r="758" spans="1:34" ht="16.5">
      <c r="A758" s="405"/>
      <c r="B758" s="405"/>
      <c r="C758" s="405"/>
      <c r="D758" s="405"/>
      <c r="E758" s="405"/>
      <c r="F758" s="674"/>
      <c r="G758" s="674"/>
      <c r="H758" s="674"/>
      <c r="I758" s="674"/>
      <c r="J758" s="674"/>
      <c r="K758" s="405"/>
      <c r="L758" s="674"/>
      <c r="M758" s="674"/>
      <c r="N758" s="674"/>
      <c r="O758" s="674"/>
      <c r="P758" s="405"/>
      <c r="Q758" s="405"/>
      <c r="R758" s="405"/>
      <c r="S758" s="405"/>
      <c r="T758" s="405"/>
      <c r="U758" s="405"/>
      <c r="V758" s="405"/>
      <c r="W758" s="405"/>
      <c r="X758" s="405"/>
      <c r="Y758" s="405"/>
      <c r="Z758" s="405"/>
      <c r="AA758" s="405"/>
      <c r="AB758" s="405"/>
      <c r="AC758" s="405"/>
      <c r="AD758" s="405"/>
      <c r="AE758" s="405"/>
      <c r="AF758" s="405"/>
      <c r="AG758" s="405"/>
      <c r="AH758" s="405"/>
    </row>
    <row r="759" spans="1:34" ht="16.5">
      <c r="A759" s="405"/>
      <c r="B759" s="405"/>
      <c r="C759" s="405"/>
      <c r="D759" s="405"/>
      <c r="E759" s="405"/>
      <c r="F759" s="674"/>
      <c r="G759" s="674"/>
      <c r="H759" s="674"/>
      <c r="I759" s="674"/>
      <c r="J759" s="674"/>
      <c r="K759" s="405"/>
      <c r="L759" s="674"/>
      <c r="M759" s="674"/>
      <c r="N759" s="674"/>
      <c r="O759" s="674"/>
      <c r="P759" s="405"/>
      <c r="Q759" s="405"/>
      <c r="R759" s="405"/>
      <c r="S759" s="405"/>
      <c r="T759" s="405"/>
      <c r="U759" s="405"/>
      <c r="V759" s="405"/>
      <c r="W759" s="405"/>
      <c r="X759" s="405"/>
      <c r="Y759" s="405"/>
      <c r="Z759" s="405"/>
      <c r="AA759" s="405"/>
      <c r="AB759" s="405"/>
      <c r="AC759" s="405"/>
      <c r="AD759" s="405"/>
      <c r="AE759" s="405"/>
      <c r="AF759" s="405"/>
      <c r="AG759" s="405"/>
      <c r="AH759" s="405"/>
    </row>
    <row r="760" spans="1:34" ht="16.5">
      <c r="A760" s="405"/>
      <c r="B760" s="405"/>
      <c r="C760" s="405"/>
      <c r="D760" s="405"/>
      <c r="E760" s="405"/>
      <c r="F760" s="674"/>
      <c r="G760" s="674"/>
      <c r="H760" s="674"/>
      <c r="I760" s="674"/>
      <c r="J760" s="674"/>
      <c r="K760" s="405"/>
      <c r="L760" s="674"/>
      <c r="M760" s="674"/>
      <c r="N760" s="674"/>
      <c r="O760" s="674"/>
      <c r="P760" s="405"/>
      <c r="Q760" s="405"/>
      <c r="R760" s="405"/>
      <c r="S760" s="405"/>
      <c r="T760" s="405"/>
      <c r="U760" s="405"/>
      <c r="V760" s="405"/>
      <c r="W760" s="405"/>
      <c r="X760" s="405"/>
      <c r="Y760" s="405"/>
      <c r="Z760" s="405"/>
      <c r="AA760" s="405"/>
      <c r="AB760" s="405"/>
      <c r="AC760" s="405"/>
      <c r="AD760" s="405"/>
      <c r="AE760" s="405"/>
      <c r="AF760" s="405"/>
      <c r="AG760" s="405"/>
      <c r="AH760" s="405"/>
    </row>
    <row r="761" spans="1:34" ht="16.5">
      <c r="A761" s="405"/>
      <c r="B761" s="405"/>
      <c r="C761" s="405"/>
      <c r="D761" s="405"/>
      <c r="E761" s="405"/>
      <c r="F761" s="674"/>
      <c r="G761" s="674"/>
      <c r="H761" s="674"/>
      <c r="I761" s="674"/>
      <c r="J761" s="674"/>
      <c r="K761" s="405"/>
      <c r="L761" s="674"/>
      <c r="M761" s="674"/>
      <c r="N761" s="674"/>
      <c r="O761" s="674"/>
      <c r="P761" s="405"/>
      <c r="Q761" s="405"/>
      <c r="R761" s="405"/>
      <c r="S761" s="405"/>
      <c r="T761" s="405"/>
      <c r="U761" s="405"/>
      <c r="V761" s="405"/>
      <c r="W761" s="405"/>
      <c r="X761" s="405"/>
      <c r="Y761" s="405"/>
      <c r="Z761" s="405"/>
      <c r="AA761" s="405"/>
      <c r="AB761" s="405"/>
      <c r="AC761" s="405"/>
      <c r="AD761" s="405"/>
      <c r="AE761" s="405"/>
      <c r="AF761" s="405"/>
      <c r="AG761" s="405"/>
      <c r="AH761" s="405"/>
    </row>
    <row r="762" spans="1:34" ht="16.5">
      <c r="A762" s="405"/>
      <c r="B762" s="405"/>
      <c r="C762" s="405"/>
      <c r="D762" s="405"/>
      <c r="E762" s="405"/>
      <c r="F762" s="674"/>
      <c r="G762" s="674"/>
      <c r="H762" s="674"/>
      <c r="I762" s="674"/>
      <c r="J762" s="674"/>
      <c r="K762" s="405"/>
      <c r="L762" s="674"/>
      <c r="M762" s="674"/>
      <c r="N762" s="674"/>
      <c r="O762" s="674"/>
      <c r="P762" s="405"/>
      <c r="Q762" s="405"/>
      <c r="R762" s="405"/>
      <c r="S762" s="405"/>
      <c r="T762" s="405"/>
      <c r="U762" s="405"/>
      <c r="V762" s="405"/>
      <c r="W762" s="405"/>
      <c r="X762" s="405"/>
      <c r="Y762" s="405"/>
      <c r="Z762" s="405"/>
      <c r="AA762" s="405"/>
      <c r="AB762" s="405"/>
      <c r="AC762" s="405"/>
      <c r="AD762" s="405"/>
      <c r="AE762" s="405"/>
      <c r="AF762" s="405"/>
      <c r="AG762" s="405"/>
      <c r="AH762" s="405"/>
    </row>
    <row r="763" spans="1:34" ht="16.5">
      <c r="A763" s="405"/>
      <c r="B763" s="405"/>
      <c r="C763" s="405"/>
      <c r="D763" s="405"/>
      <c r="E763" s="405"/>
      <c r="F763" s="674"/>
      <c r="G763" s="674"/>
      <c r="H763" s="674"/>
      <c r="I763" s="674"/>
      <c r="J763" s="674"/>
      <c r="K763" s="405"/>
      <c r="L763" s="674"/>
      <c r="M763" s="674"/>
      <c r="N763" s="674"/>
      <c r="O763" s="674"/>
      <c r="P763" s="405"/>
      <c r="Q763" s="405"/>
      <c r="R763" s="405"/>
      <c r="S763" s="405"/>
      <c r="T763" s="405"/>
      <c r="U763" s="405"/>
      <c r="V763" s="405"/>
      <c r="W763" s="405"/>
      <c r="X763" s="405"/>
      <c r="Y763" s="405"/>
      <c r="Z763" s="405"/>
      <c r="AA763" s="405"/>
      <c r="AB763" s="405"/>
      <c r="AC763" s="405"/>
      <c r="AD763" s="405"/>
      <c r="AE763" s="405"/>
      <c r="AF763" s="405"/>
      <c r="AG763" s="405"/>
      <c r="AH763" s="405"/>
    </row>
    <row r="764" spans="1:34" ht="16.5">
      <c r="A764" s="405"/>
      <c r="B764" s="405"/>
      <c r="C764" s="405"/>
      <c r="D764" s="405"/>
      <c r="E764" s="405"/>
      <c r="F764" s="674"/>
      <c r="G764" s="674"/>
      <c r="H764" s="674"/>
      <c r="I764" s="674"/>
      <c r="J764" s="674"/>
      <c r="K764" s="405"/>
      <c r="L764" s="674"/>
      <c r="M764" s="674"/>
      <c r="N764" s="674"/>
      <c r="O764" s="674"/>
      <c r="P764" s="405"/>
      <c r="Q764" s="405"/>
      <c r="R764" s="405"/>
      <c r="S764" s="405"/>
      <c r="T764" s="405"/>
      <c r="U764" s="405"/>
      <c r="V764" s="405"/>
      <c r="W764" s="405"/>
      <c r="X764" s="405"/>
      <c r="Y764" s="405"/>
      <c r="Z764" s="405"/>
      <c r="AA764" s="405"/>
      <c r="AB764" s="405"/>
      <c r="AC764" s="405"/>
      <c r="AD764" s="405"/>
      <c r="AE764" s="405"/>
      <c r="AF764" s="405"/>
      <c r="AG764" s="405"/>
      <c r="AH764" s="405"/>
    </row>
    <row r="765" spans="1:34" ht="16.5">
      <c r="A765" s="405"/>
      <c r="B765" s="405"/>
      <c r="C765" s="405"/>
      <c r="D765" s="405"/>
      <c r="E765" s="405"/>
      <c r="F765" s="674"/>
      <c r="G765" s="674"/>
      <c r="H765" s="674"/>
      <c r="I765" s="674"/>
      <c r="J765" s="674"/>
      <c r="K765" s="405"/>
      <c r="L765" s="674"/>
      <c r="M765" s="674"/>
      <c r="N765" s="674"/>
      <c r="O765" s="674"/>
      <c r="P765" s="405"/>
      <c r="Q765" s="405"/>
      <c r="R765" s="405"/>
      <c r="S765" s="405"/>
      <c r="T765" s="405"/>
      <c r="U765" s="405"/>
      <c r="V765" s="405"/>
      <c r="W765" s="405"/>
      <c r="X765" s="405"/>
      <c r="Y765" s="405"/>
      <c r="Z765" s="405"/>
      <c r="AA765" s="405"/>
      <c r="AB765" s="405"/>
      <c r="AC765" s="405"/>
      <c r="AD765" s="405"/>
      <c r="AE765" s="405"/>
      <c r="AF765" s="405"/>
      <c r="AG765" s="405"/>
      <c r="AH765" s="405"/>
    </row>
    <row r="766" spans="1:34" ht="16.5">
      <c r="A766" s="405"/>
      <c r="B766" s="405"/>
      <c r="C766" s="405"/>
      <c r="D766" s="405"/>
      <c r="E766" s="405"/>
      <c r="F766" s="674"/>
      <c r="G766" s="674"/>
      <c r="H766" s="674"/>
      <c r="I766" s="674"/>
      <c r="J766" s="674"/>
      <c r="K766" s="405"/>
      <c r="L766" s="674"/>
      <c r="M766" s="674"/>
      <c r="N766" s="674"/>
      <c r="O766" s="674"/>
      <c r="P766" s="405"/>
      <c r="Q766" s="405"/>
      <c r="R766" s="405"/>
      <c r="S766" s="405"/>
      <c r="T766" s="405"/>
      <c r="U766" s="405"/>
      <c r="V766" s="405"/>
      <c r="W766" s="405"/>
      <c r="X766" s="405"/>
      <c r="Y766" s="405"/>
      <c r="Z766" s="405"/>
      <c r="AA766" s="405"/>
      <c r="AB766" s="405"/>
      <c r="AC766" s="405"/>
      <c r="AD766" s="405"/>
      <c r="AE766" s="405"/>
      <c r="AF766" s="405"/>
      <c r="AG766" s="405"/>
      <c r="AH766" s="405"/>
    </row>
    <row r="767" spans="1:34" ht="16.5">
      <c r="A767" s="405"/>
      <c r="B767" s="405"/>
      <c r="C767" s="405"/>
      <c r="D767" s="405"/>
      <c r="E767" s="405"/>
      <c r="F767" s="674"/>
      <c r="G767" s="674"/>
      <c r="H767" s="674"/>
      <c r="I767" s="674"/>
      <c r="J767" s="674"/>
      <c r="K767" s="405"/>
      <c r="L767" s="674"/>
      <c r="M767" s="674"/>
      <c r="N767" s="674"/>
      <c r="O767" s="674"/>
      <c r="P767" s="405"/>
      <c r="Q767" s="405"/>
      <c r="R767" s="405"/>
      <c r="S767" s="405"/>
      <c r="T767" s="405"/>
      <c r="U767" s="405"/>
      <c r="V767" s="405"/>
      <c r="W767" s="405"/>
      <c r="X767" s="405"/>
      <c r="Y767" s="405"/>
      <c r="Z767" s="405"/>
      <c r="AA767" s="405"/>
      <c r="AB767" s="405"/>
      <c r="AC767" s="405"/>
      <c r="AD767" s="405"/>
      <c r="AE767" s="405"/>
      <c r="AF767" s="405"/>
      <c r="AG767" s="405"/>
      <c r="AH767" s="405"/>
    </row>
    <row r="768" spans="1:34" ht="16.5">
      <c r="A768" s="405"/>
      <c r="B768" s="405"/>
      <c r="C768" s="405"/>
      <c r="D768" s="405"/>
      <c r="E768" s="405"/>
      <c r="F768" s="674"/>
      <c r="G768" s="674"/>
      <c r="H768" s="674"/>
      <c r="I768" s="674"/>
      <c r="J768" s="674"/>
      <c r="K768" s="405"/>
      <c r="L768" s="674"/>
      <c r="M768" s="674"/>
      <c r="N768" s="674"/>
      <c r="O768" s="674"/>
      <c r="P768" s="405"/>
      <c r="Q768" s="405"/>
      <c r="R768" s="405"/>
      <c r="S768" s="405"/>
      <c r="T768" s="405"/>
      <c r="U768" s="405"/>
      <c r="V768" s="405"/>
      <c r="W768" s="405"/>
      <c r="X768" s="405"/>
      <c r="Y768" s="405"/>
      <c r="Z768" s="405"/>
      <c r="AA768" s="405"/>
      <c r="AB768" s="405"/>
      <c r="AC768" s="405"/>
      <c r="AD768" s="405"/>
      <c r="AE768" s="405"/>
      <c r="AF768" s="405"/>
      <c r="AG768" s="405"/>
      <c r="AH768" s="405"/>
    </row>
    <row r="769" spans="1:34" ht="16.5">
      <c r="A769" s="405"/>
      <c r="B769" s="405"/>
      <c r="C769" s="405"/>
      <c r="D769" s="405"/>
      <c r="E769" s="405"/>
      <c r="F769" s="674"/>
      <c r="G769" s="674"/>
      <c r="H769" s="674"/>
      <c r="I769" s="674"/>
      <c r="J769" s="674"/>
      <c r="K769" s="405"/>
      <c r="L769" s="674"/>
      <c r="M769" s="674"/>
      <c r="N769" s="674"/>
      <c r="O769" s="674"/>
      <c r="P769" s="405"/>
      <c r="Q769" s="405"/>
      <c r="R769" s="405"/>
      <c r="S769" s="405"/>
      <c r="T769" s="405"/>
      <c r="U769" s="405"/>
      <c r="V769" s="405"/>
      <c r="W769" s="405"/>
      <c r="X769" s="405"/>
      <c r="Y769" s="405"/>
      <c r="Z769" s="405"/>
      <c r="AA769" s="405"/>
      <c r="AB769" s="405"/>
      <c r="AC769" s="405"/>
      <c r="AD769" s="405"/>
      <c r="AE769" s="405"/>
      <c r="AF769" s="405"/>
      <c r="AG769" s="405"/>
      <c r="AH769" s="405"/>
    </row>
    <row r="770" spans="1:34" ht="16.5">
      <c r="A770" s="405"/>
      <c r="B770" s="405"/>
      <c r="C770" s="405"/>
      <c r="D770" s="405"/>
      <c r="E770" s="405"/>
      <c r="F770" s="674"/>
      <c r="G770" s="674"/>
      <c r="H770" s="674"/>
      <c r="I770" s="674"/>
      <c r="J770" s="674"/>
      <c r="K770" s="405"/>
      <c r="L770" s="674"/>
      <c r="M770" s="674"/>
      <c r="N770" s="674"/>
      <c r="O770" s="674"/>
      <c r="P770" s="405"/>
      <c r="Q770" s="405"/>
      <c r="R770" s="405"/>
      <c r="S770" s="405"/>
      <c r="T770" s="405"/>
      <c r="U770" s="405"/>
      <c r="V770" s="405"/>
      <c r="W770" s="405"/>
      <c r="X770" s="405"/>
      <c r="Y770" s="405"/>
      <c r="Z770" s="405"/>
      <c r="AA770" s="405"/>
      <c r="AB770" s="405"/>
      <c r="AC770" s="405"/>
      <c r="AD770" s="405"/>
      <c r="AE770" s="405"/>
      <c r="AF770" s="405"/>
      <c r="AG770" s="405"/>
      <c r="AH770" s="405"/>
    </row>
    <row r="771" spans="1:34" ht="16.5">
      <c r="A771" s="405"/>
      <c r="B771" s="405"/>
      <c r="C771" s="405"/>
      <c r="D771" s="405"/>
      <c r="E771" s="405"/>
      <c r="F771" s="674"/>
      <c r="G771" s="674"/>
      <c r="H771" s="674"/>
      <c r="I771" s="674"/>
      <c r="J771" s="674"/>
      <c r="K771" s="405"/>
      <c r="L771" s="674"/>
      <c r="M771" s="674"/>
      <c r="N771" s="674"/>
      <c r="O771" s="674"/>
      <c r="P771" s="405"/>
      <c r="Q771" s="405"/>
      <c r="R771" s="405"/>
      <c r="S771" s="405"/>
      <c r="T771" s="405"/>
      <c r="U771" s="405"/>
      <c r="V771" s="405"/>
      <c r="W771" s="405"/>
      <c r="X771" s="405"/>
      <c r="Y771" s="405"/>
      <c r="Z771" s="405"/>
      <c r="AA771" s="405"/>
      <c r="AB771" s="405"/>
      <c r="AC771" s="405"/>
      <c r="AD771" s="405"/>
      <c r="AE771" s="405"/>
      <c r="AF771" s="405"/>
      <c r="AG771" s="405"/>
      <c r="AH771" s="405"/>
    </row>
    <row r="772" spans="1:34" ht="16.5">
      <c r="A772" s="405"/>
      <c r="B772" s="405"/>
      <c r="C772" s="405"/>
      <c r="D772" s="405"/>
      <c r="E772" s="405"/>
      <c r="F772" s="674"/>
      <c r="G772" s="674"/>
      <c r="H772" s="674"/>
      <c r="I772" s="674"/>
      <c r="J772" s="674"/>
      <c r="K772" s="405"/>
      <c r="L772" s="674"/>
      <c r="M772" s="674"/>
      <c r="N772" s="674"/>
      <c r="O772" s="674"/>
      <c r="P772" s="405"/>
      <c r="Q772" s="405"/>
      <c r="R772" s="405"/>
      <c r="S772" s="405"/>
      <c r="T772" s="405"/>
      <c r="U772" s="405"/>
      <c r="V772" s="405"/>
      <c r="W772" s="405"/>
      <c r="X772" s="405"/>
      <c r="Y772" s="405"/>
      <c r="Z772" s="405"/>
      <c r="AA772" s="405"/>
      <c r="AB772" s="405"/>
      <c r="AC772" s="405"/>
      <c r="AD772" s="405"/>
      <c r="AE772" s="405"/>
      <c r="AF772" s="405"/>
      <c r="AG772" s="405"/>
      <c r="AH772" s="405"/>
    </row>
    <row r="773" spans="1:34" ht="16.5">
      <c r="A773" s="405"/>
      <c r="B773" s="405"/>
      <c r="C773" s="405"/>
      <c r="D773" s="405"/>
      <c r="E773" s="405"/>
      <c r="F773" s="674"/>
      <c r="G773" s="674"/>
      <c r="H773" s="674"/>
      <c r="I773" s="674"/>
      <c r="J773" s="674"/>
      <c r="K773" s="405"/>
      <c r="L773" s="674"/>
      <c r="M773" s="674"/>
      <c r="N773" s="674"/>
      <c r="O773" s="674"/>
      <c r="P773" s="405"/>
      <c r="Q773" s="405"/>
      <c r="R773" s="405"/>
      <c r="S773" s="405"/>
      <c r="T773" s="405"/>
      <c r="U773" s="405"/>
      <c r="V773" s="405"/>
      <c r="W773" s="405"/>
      <c r="X773" s="405"/>
      <c r="Y773" s="405"/>
      <c r="Z773" s="405"/>
      <c r="AA773" s="405"/>
      <c r="AB773" s="405"/>
      <c r="AC773" s="405"/>
      <c r="AD773" s="405"/>
      <c r="AE773" s="405"/>
      <c r="AF773" s="405"/>
      <c r="AG773" s="405"/>
      <c r="AH773" s="405"/>
    </row>
    <row r="774" spans="1:34" ht="16.5">
      <c r="A774" s="405"/>
      <c r="B774" s="405"/>
      <c r="C774" s="405"/>
      <c r="D774" s="405"/>
      <c r="E774" s="405"/>
      <c r="F774" s="674"/>
      <c r="G774" s="674"/>
      <c r="H774" s="674"/>
      <c r="I774" s="674"/>
      <c r="J774" s="674"/>
      <c r="K774" s="405"/>
      <c r="L774" s="674"/>
      <c r="M774" s="674"/>
      <c r="N774" s="674"/>
      <c r="O774" s="674"/>
      <c r="P774" s="405"/>
      <c r="Q774" s="405"/>
      <c r="R774" s="405"/>
      <c r="S774" s="405"/>
      <c r="T774" s="405"/>
      <c r="U774" s="405"/>
      <c r="V774" s="405"/>
      <c r="W774" s="405"/>
      <c r="X774" s="405"/>
      <c r="Y774" s="405"/>
      <c r="Z774" s="405"/>
      <c r="AA774" s="405"/>
      <c r="AB774" s="405"/>
      <c r="AC774" s="405"/>
      <c r="AD774" s="405"/>
      <c r="AE774" s="405"/>
      <c r="AF774" s="405"/>
      <c r="AG774" s="405"/>
      <c r="AH774" s="405"/>
    </row>
    <row r="775" spans="1:34" ht="16.5">
      <c r="A775" s="405"/>
      <c r="B775" s="405"/>
      <c r="C775" s="405"/>
      <c r="D775" s="405"/>
      <c r="E775" s="405"/>
      <c r="F775" s="674"/>
      <c r="G775" s="674"/>
      <c r="H775" s="674"/>
      <c r="I775" s="674"/>
      <c r="J775" s="674"/>
      <c r="K775" s="405"/>
      <c r="L775" s="674"/>
      <c r="M775" s="674"/>
      <c r="N775" s="674"/>
      <c r="O775" s="674"/>
      <c r="P775" s="405"/>
      <c r="Q775" s="405"/>
      <c r="R775" s="405"/>
      <c r="S775" s="405"/>
      <c r="T775" s="405"/>
      <c r="U775" s="405"/>
      <c r="V775" s="405"/>
      <c r="W775" s="405"/>
      <c r="X775" s="405"/>
      <c r="Y775" s="405"/>
      <c r="Z775" s="405"/>
      <c r="AA775" s="405"/>
      <c r="AB775" s="405"/>
      <c r="AC775" s="405"/>
      <c r="AD775" s="405"/>
      <c r="AE775" s="405"/>
      <c r="AF775" s="405"/>
      <c r="AG775" s="405"/>
      <c r="AH775" s="405"/>
    </row>
    <row r="776" spans="1:34" ht="16.5">
      <c r="A776" s="405"/>
      <c r="B776" s="405"/>
      <c r="C776" s="405"/>
      <c r="D776" s="405"/>
      <c r="E776" s="405"/>
      <c r="F776" s="674"/>
      <c r="G776" s="674"/>
      <c r="H776" s="674"/>
      <c r="I776" s="674"/>
      <c r="J776" s="674"/>
      <c r="K776" s="405"/>
      <c r="L776" s="674"/>
      <c r="M776" s="674"/>
      <c r="N776" s="674"/>
      <c r="O776" s="674"/>
      <c r="P776" s="405"/>
      <c r="Q776" s="405"/>
      <c r="R776" s="405"/>
      <c r="S776" s="405"/>
      <c r="T776" s="405"/>
      <c r="U776" s="405"/>
      <c r="V776" s="405"/>
      <c r="W776" s="405"/>
      <c r="X776" s="405"/>
      <c r="Y776" s="405"/>
      <c r="Z776" s="405"/>
      <c r="AA776" s="405"/>
      <c r="AB776" s="405"/>
      <c r="AC776" s="405"/>
      <c r="AD776" s="405"/>
      <c r="AE776" s="405"/>
      <c r="AF776" s="405"/>
      <c r="AG776" s="405"/>
      <c r="AH776" s="405"/>
    </row>
    <row r="777" spans="1:34" ht="16.5">
      <c r="A777" s="405"/>
      <c r="B777" s="405"/>
      <c r="C777" s="405"/>
      <c r="D777" s="405"/>
      <c r="E777" s="405"/>
      <c r="F777" s="674"/>
      <c r="G777" s="674"/>
      <c r="H777" s="674"/>
      <c r="I777" s="674"/>
      <c r="J777" s="674"/>
      <c r="K777" s="405"/>
      <c r="L777" s="674"/>
      <c r="M777" s="674"/>
      <c r="N777" s="674"/>
      <c r="O777" s="674"/>
      <c r="P777" s="405"/>
      <c r="Q777" s="405"/>
      <c r="R777" s="405"/>
      <c r="S777" s="405"/>
      <c r="T777" s="405"/>
      <c r="U777" s="405"/>
      <c r="V777" s="405"/>
      <c r="W777" s="405"/>
      <c r="X777" s="405"/>
      <c r="Y777" s="405"/>
      <c r="Z777" s="405"/>
      <c r="AA777" s="405"/>
      <c r="AB777" s="405"/>
      <c r="AC777" s="405"/>
      <c r="AD777" s="405"/>
      <c r="AE777" s="405"/>
      <c r="AF777" s="405"/>
      <c r="AG777" s="405"/>
      <c r="AH777" s="405"/>
    </row>
    <row r="778" spans="1:34" ht="16.5">
      <c r="A778" s="405"/>
      <c r="B778" s="405"/>
      <c r="C778" s="405"/>
      <c r="D778" s="405"/>
      <c r="E778" s="405"/>
      <c r="F778" s="674"/>
      <c r="G778" s="674"/>
      <c r="H778" s="674"/>
      <c r="I778" s="674"/>
      <c r="J778" s="674"/>
      <c r="K778" s="405"/>
      <c r="L778" s="674"/>
      <c r="M778" s="674"/>
      <c r="N778" s="674"/>
      <c r="O778" s="674"/>
      <c r="P778" s="405"/>
      <c r="Q778" s="405"/>
      <c r="R778" s="405"/>
      <c r="S778" s="405"/>
      <c r="T778" s="405"/>
      <c r="U778" s="405"/>
      <c r="V778" s="405"/>
      <c r="W778" s="405"/>
      <c r="X778" s="405"/>
      <c r="Y778" s="405"/>
      <c r="Z778" s="405"/>
      <c r="AA778" s="405"/>
      <c r="AB778" s="405"/>
      <c r="AC778" s="405"/>
      <c r="AD778" s="405"/>
      <c r="AE778" s="405"/>
      <c r="AF778" s="405"/>
      <c r="AG778" s="405"/>
      <c r="AH778" s="405"/>
    </row>
    <row r="779" spans="1:34" ht="16.5">
      <c r="A779" s="405"/>
      <c r="B779" s="405"/>
      <c r="C779" s="405"/>
      <c r="D779" s="405"/>
      <c r="E779" s="405"/>
      <c r="F779" s="674"/>
      <c r="G779" s="674"/>
      <c r="H779" s="674"/>
      <c r="I779" s="674"/>
      <c r="J779" s="674"/>
      <c r="K779" s="405"/>
      <c r="L779" s="674"/>
      <c r="M779" s="674"/>
      <c r="N779" s="674"/>
      <c r="O779" s="674"/>
      <c r="P779" s="405"/>
      <c r="Q779" s="405"/>
      <c r="R779" s="405"/>
      <c r="S779" s="405"/>
      <c r="T779" s="405"/>
      <c r="U779" s="405"/>
      <c r="V779" s="405"/>
      <c r="W779" s="405"/>
      <c r="X779" s="405"/>
      <c r="Y779" s="405"/>
      <c r="Z779" s="405"/>
      <c r="AA779" s="405"/>
      <c r="AB779" s="405"/>
      <c r="AC779" s="405"/>
      <c r="AD779" s="405"/>
      <c r="AE779" s="405"/>
      <c r="AF779" s="405"/>
      <c r="AG779" s="405"/>
      <c r="AH779" s="405"/>
    </row>
    <row r="780" spans="1:34" ht="16.5">
      <c r="A780" s="405"/>
      <c r="B780" s="405"/>
      <c r="C780" s="405"/>
      <c r="D780" s="405"/>
      <c r="E780" s="405"/>
      <c r="F780" s="674"/>
      <c r="G780" s="674"/>
      <c r="H780" s="674"/>
      <c r="I780" s="674"/>
      <c r="J780" s="674"/>
      <c r="K780" s="405"/>
      <c r="L780" s="674"/>
      <c r="M780" s="674"/>
      <c r="N780" s="674"/>
      <c r="O780" s="674"/>
      <c r="P780" s="405"/>
      <c r="Q780" s="405"/>
      <c r="R780" s="405"/>
      <c r="S780" s="405"/>
      <c r="T780" s="405"/>
      <c r="U780" s="405"/>
      <c r="V780" s="405"/>
      <c r="W780" s="405"/>
      <c r="X780" s="405"/>
      <c r="Y780" s="405"/>
      <c r="Z780" s="405"/>
      <c r="AA780" s="405"/>
      <c r="AB780" s="405"/>
      <c r="AC780" s="405"/>
      <c r="AD780" s="405"/>
      <c r="AE780" s="405"/>
      <c r="AF780" s="405"/>
      <c r="AG780" s="405"/>
      <c r="AH780" s="405"/>
    </row>
    <row r="781" spans="1:34" ht="16.5">
      <c r="A781" s="405"/>
      <c r="B781" s="405"/>
      <c r="C781" s="405"/>
      <c r="D781" s="405"/>
      <c r="E781" s="405"/>
      <c r="F781" s="674"/>
      <c r="G781" s="674"/>
      <c r="H781" s="674"/>
      <c r="I781" s="674"/>
      <c r="J781" s="674"/>
      <c r="K781" s="405"/>
      <c r="L781" s="674"/>
      <c r="M781" s="674"/>
      <c r="N781" s="674"/>
      <c r="O781" s="674"/>
      <c r="P781" s="405"/>
      <c r="Q781" s="405"/>
      <c r="R781" s="405"/>
      <c r="S781" s="405"/>
      <c r="T781" s="405"/>
      <c r="U781" s="405"/>
      <c r="V781" s="405"/>
      <c r="W781" s="405"/>
      <c r="X781" s="405"/>
      <c r="Y781" s="405"/>
      <c r="Z781" s="405"/>
      <c r="AA781" s="405"/>
      <c r="AB781" s="405"/>
      <c r="AC781" s="405"/>
      <c r="AD781" s="405"/>
      <c r="AE781" s="405"/>
      <c r="AF781" s="405"/>
      <c r="AG781" s="405"/>
      <c r="AH781" s="405"/>
    </row>
    <row r="782" spans="1:34" ht="16.5">
      <c r="A782" s="405"/>
      <c r="B782" s="405"/>
      <c r="C782" s="405"/>
      <c r="D782" s="405"/>
      <c r="E782" s="405"/>
      <c r="F782" s="674"/>
      <c r="G782" s="674"/>
      <c r="H782" s="674"/>
      <c r="I782" s="674"/>
      <c r="J782" s="674"/>
      <c r="K782" s="405"/>
      <c r="L782" s="674"/>
      <c r="M782" s="674"/>
      <c r="N782" s="674"/>
      <c r="O782" s="674"/>
      <c r="P782" s="405"/>
      <c r="Q782" s="405"/>
      <c r="R782" s="405"/>
      <c r="S782" s="405"/>
      <c r="T782" s="405"/>
      <c r="U782" s="405"/>
      <c r="V782" s="405"/>
      <c r="W782" s="405"/>
      <c r="X782" s="405"/>
      <c r="Y782" s="405"/>
      <c r="Z782" s="405"/>
      <c r="AA782" s="405"/>
      <c r="AB782" s="405"/>
      <c r="AC782" s="405"/>
      <c r="AD782" s="405"/>
      <c r="AE782" s="405"/>
      <c r="AF782" s="405"/>
      <c r="AG782" s="405"/>
      <c r="AH782" s="405"/>
    </row>
    <row r="783" spans="1:34" ht="16.5">
      <c r="A783" s="405"/>
      <c r="B783" s="405"/>
      <c r="C783" s="405"/>
      <c r="D783" s="405"/>
      <c r="E783" s="405"/>
      <c r="F783" s="674"/>
      <c r="G783" s="674"/>
      <c r="H783" s="674"/>
      <c r="I783" s="674"/>
      <c r="J783" s="674"/>
      <c r="K783" s="405"/>
      <c r="L783" s="674"/>
      <c r="M783" s="674"/>
      <c r="N783" s="674"/>
      <c r="O783" s="674"/>
      <c r="P783" s="405"/>
      <c r="Q783" s="405"/>
      <c r="R783" s="405"/>
      <c r="S783" s="405"/>
      <c r="T783" s="405"/>
      <c r="U783" s="405"/>
      <c r="V783" s="405"/>
      <c r="W783" s="405"/>
      <c r="X783" s="405"/>
      <c r="Y783" s="405"/>
      <c r="Z783" s="405"/>
      <c r="AA783" s="405"/>
      <c r="AB783" s="405"/>
      <c r="AC783" s="405"/>
      <c r="AD783" s="405"/>
      <c r="AE783" s="405"/>
      <c r="AF783" s="405"/>
      <c r="AG783" s="405"/>
      <c r="AH783" s="405"/>
    </row>
    <row r="784" spans="1:34" ht="16.5">
      <c r="A784" s="405"/>
      <c r="B784" s="405"/>
      <c r="C784" s="405"/>
      <c r="D784" s="405"/>
      <c r="E784" s="405"/>
      <c r="F784" s="674"/>
      <c r="G784" s="674"/>
      <c r="H784" s="674"/>
      <c r="I784" s="674"/>
      <c r="J784" s="674"/>
      <c r="K784" s="405"/>
      <c r="L784" s="674"/>
      <c r="M784" s="674"/>
      <c r="N784" s="674"/>
      <c r="O784" s="674"/>
      <c r="P784" s="405"/>
      <c r="Q784" s="405"/>
      <c r="R784" s="405"/>
      <c r="S784" s="405"/>
      <c r="T784" s="405"/>
      <c r="U784" s="405"/>
      <c r="V784" s="405"/>
      <c r="W784" s="405"/>
      <c r="X784" s="405"/>
      <c r="Y784" s="405"/>
      <c r="Z784" s="405"/>
      <c r="AA784" s="405"/>
      <c r="AB784" s="405"/>
      <c r="AC784" s="405"/>
      <c r="AD784" s="405"/>
      <c r="AE784" s="405"/>
      <c r="AF784" s="405"/>
      <c r="AG784" s="405"/>
      <c r="AH784" s="405"/>
    </row>
    <row r="785" spans="1:34" ht="16.5">
      <c r="A785" s="405"/>
      <c r="B785" s="405"/>
      <c r="C785" s="405"/>
      <c r="D785" s="405"/>
      <c r="E785" s="405"/>
      <c r="F785" s="674"/>
      <c r="G785" s="674"/>
      <c r="H785" s="674"/>
      <c r="I785" s="674"/>
      <c r="J785" s="674"/>
      <c r="K785" s="405"/>
      <c r="L785" s="674"/>
      <c r="M785" s="674"/>
      <c r="N785" s="674"/>
      <c r="O785" s="674"/>
      <c r="P785" s="405"/>
      <c r="Q785" s="405"/>
      <c r="R785" s="405"/>
      <c r="S785" s="405"/>
      <c r="T785" s="405"/>
      <c r="U785" s="405"/>
      <c r="V785" s="405"/>
      <c r="W785" s="405"/>
      <c r="X785" s="405"/>
      <c r="Y785" s="405"/>
      <c r="Z785" s="405"/>
      <c r="AA785" s="405"/>
      <c r="AB785" s="405"/>
      <c r="AC785" s="405"/>
      <c r="AD785" s="405"/>
      <c r="AE785" s="405"/>
      <c r="AF785" s="405"/>
      <c r="AG785" s="405"/>
      <c r="AH785" s="405"/>
    </row>
    <row r="786" spans="1:34" ht="16.5">
      <c r="A786" s="405"/>
      <c r="B786" s="405"/>
      <c r="C786" s="405"/>
      <c r="D786" s="405"/>
      <c r="E786" s="405"/>
      <c r="F786" s="674"/>
      <c r="G786" s="674"/>
      <c r="H786" s="674"/>
      <c r="I786" s="674"/>
      <c r="J786" s="674"/>
      <c r="K786" s="405"/>
      <c r="L786" s="674"/>
      <c r="M786" s="674"/>
      <c r="N786" s="674"/>
      <c r="O786" s="674"/>
      <c r="P786" s="405"/>
      <c r="Q786" s="405"/>
      <c r="R786" s="405"/>
      <c r="S786" s="405"/>
      <c r="T786" s="405"/>
      <c r="U786" s="405"/>
      <c r="V786" s="405"/>
      <c r="W786" s="405"/>
      <c r="X786" s="405"/>
      <c r="Y786" s="405"/>
      <c r="Z786" s="405"/>
      <c r="AA786" s="405"/>
      <c r="AB786" s="405"/>
      <c r="AC786" s="405"/>
      <c r="AD786" s="405"/>
      <c r="AE786" s="405"/>
      <c r="AF786" s="405"/>
      <c r="AG786" s="405"/>
      <c r="AH786" s="405"/>
    </row>
    <row r="787" spans="1:34" ht="16.5">
      <c r="A787" s="405"/>
      <c r="B787" s="405"/>
      <c r="C787" s="405"/>
      <c r="D787" s="405"/>
      <c r="E787" s="405"/>
      <c r="F787" s="674"/>
      <c r="G787" s="674"/>
      <c r="H787" s="674"/>
      <c r="I787" s="674"/>
      <c r="J787" s="674"/>
      <c r="K787" s="405"/>
      <c r="L787" s="674"/>
      <c r="M787" s="674"/>
      <c r="N787" s="674"/>
      <c r="O787" s="674"/>
      <c r="P787" s="405"/>
      <c r="Q787" s="405"/>
      <c r="R787" s="405"/>
      <c r="S787" s="405"/>
      <c r="T787" s="405"/>
      <c r="U787" s="405"/>
      <c r="V787" s="405"/>
      <c r="W787" s="405"/>
      <c r="X787" s="405"/>
      <c r="Y787" s="405"/>
      <c r="Z787" s="405"/>
      <c r="AA787" s="405"/>
      <c r="AB787" s="405"/>
      <c r="AC787" s="405"/>
      <c r="AD787" s="405"/>
      <c r="AE787" s="405"/>
      <c r="AF787" s="405"/>
      <c r="AG787" s="405"/>
      <c r="AH787" s="405"/>
    </row>
    <row r="788" spans="1:34" ht="16.5">
      <c r="A788" s="405"/>
      <c r="B788" s="405"/>
      <c r="C788" s="405"/>
      <c r="D788" s="405"/>
      <c r="E788" s="405"/>
      <c r="F788" s="674"/>
      <c r="G788" s="674"/>
      <c r="H788" s="674"/>
      <c r="I788" s="674"/>
      <c r="J788" s="674"/>
      <c r="K788" s="405"/>
      <c r="L788" s="674"/>
      <c r="M788" s="674"/>
      <c r="N788" s="674"/>
      <c r="O788" s="674"/>
      <c r="P788" s="405"/>
      <c r="Q788" s="405"/>
      <c r="R788" s="405"/>
      <c r="S788" s="405"/>
      <c r="T788" s="405"/>
      <c r="U788" s="405"/>
      <c r="V788" s="405"/>
      <c r="W788" s="405"/>
      <c r="X788" s="405"/>
      <c r="Y788" s="405"/>
      <c r="Z788" s="405"/>
      <c r="AA788" s="405"/>
      <c r="AB788" s="405"/>
      <c r="AC788" s="405"/>
      <c r="AD788" s="405"/>
      <c r="AE788" s="405"/>
      <c r="AF788" s="405"/>
      <c r="AG788" s="405"/>
      <c r="AH788" s="405"/>
    </row>
    <row r="789" spans="1:34" ht="16.5">
      <c r="A789" s="405"/>
      <c r="B789" s="405"/>
      <c r="C789" s="405"/>
      <c r="D789" s="405"/>
      <c r="E789" s="405"/>
      <c r="F789" s="674"/>
      <c r="G789" s="674"/>
      <c r="H789" s="674"/>
      <c r="I789" s="674"/>
      <c r="J789" s="674"/>
      <c r="K789" s="405"/>
      <c r="L789" s="674"/>
      <c r="M789" s="674"/>
      <c r="N789" s="674"/>
      <c r="O789" s="674"/>
      <c r="P789" s="405"/>
      <c r="Q789" s="405"/>
      <c r="R789" s="405"/>
      <c r="S789" s="405"/>
      <c r="T789" s="405"/>
      <c r="U789" s="405"/>
      <c r="V789" s="405"/>
      <c r="W789" s="405"/>
      <c r="X789" s="405"/>
      <c r="Y789" s="405"/>
      <c r="Z789" s="405"/>
      <c r="AA789" s="405"/>
      <c r="AB789" s="405"/>
      <c r="AC789" s="405"/>
      <c r="AD789" s="405"/>
      <c r="AE789" s="405"/>
      <c r="AF789" s="405"/>
      <c r="AG789" s="405"/>
      <c r="AH789" s="405"/>
    </row>
    <row r="790" spans="1:34" ht="16.5">
      <c r="A790" s="405"/>
      <c r="B790" s="405"/>
      <c r="C790" s="405"/>
      <c r="D790" s="405"/>
      <c r="E790" s="405"/>
      <c r="F790" s="674"/>
      <c r="G790" s="674"/>
      <c r="H790" s="674"/>
      <c r="I790" s="674"/>
      <c r="J790" s="674"/>
      <c r="K790" s="405"/>
      <c r="L790" s="674"/>
      <c r="M790" s="674"/>
      <c r="N790" s="674"/>
      <c r="O790" s="674"/>
      <c r="P790" s="405"/>
      <c r="Q790" s="405"/>
      <c r="R790" s="405"/>
      <c r="S790" s="405"/>
      <c r="T790" s="405"/>
      <c r="U790" s="405"/>
      <c r="V790" s="405"/>
      <c r="W790" s="405"/>
      <c r="X790" s="405"/>
      <c r="Y790" s="405"/>
      <c r="Z790" s="405"/>
      <c r="AA790" s="405"/>
      <c r="AB790" s="405"/>
      <c r="AC790" s="405"/>
      <c r="AD790" s="405"/>
      <c r="AE790" s="405"/>
      <c r="AF790" s="405"/>
      <c r="AG790" s="405"/>
      <c r="AH790" s="405"/>
    </row>
    <row r="791" spans="1:34" ht="16.5">
      <c r="A791" s="405"/>
      <c r="B791" s="405"/>
      <c r="C791" s="405"/>
      <c r="D791" s="405"/>
      <c r="E791" s="405"/>
      <c r="F791" s="674"/>
      <c r="G791" s="674"/>
      <c r="H791" s="674"/>
      <c r="I791" s="674"/>
      <c r="J791" s="674"/>
      <c r="K791" s="405"/>
      <c r="L791" s="674"/>
      <c r="M791" s="674"/>
      <c r="N791" s="674"/>
      <c r="O791" s="674"/>
      <c r="P791" s="405"/>
      <c r="Q791" s="405"/>
      <c r="R791" s="405"/>
      <c r="S791" s="405"/>
      <c r="T791" s="405"/>
      <c r="U791" s="405"/>
      <c r="V791" s="405"/>
      <c r="W791" s="405"/>
      <c r="X791" s="405"/>
      <c r="Y791" s="405"/>
      <c r="Z791" s="405"/>
      <c r="AA791" s="405"/>
      <c r="AB791" s="405"/>
      <c r="AC791" s="405"/>
      <c r="AD791" s="405"/>
      <c r="AE791" s="405"/>
      <c r="AF791" s="405"/>
      <c r="AG791" s="405"/>
      <c r="AH791" s="405"/>
    </row>
    <row r="792" spans="1:34" ht="16.5">
      <c r="A792" s="405"/>
      <c r="B792" s="405"/>
      <c r="C792" s="405"/>
      <c r="D792" s="405"/>
      <c r="E792" s="405"/>
      <c r="F792" s="674"/>
      <c r="G792" s="674"/>
      <c r="H792" s="674"/>
      <c r="I792" s="674"/>
      <c r="J792" s="674"/>
      <c r="K792" s="405"/>
      <c r="L792" s="674"/>
      <c r="M792" s="674"/>
      <c r="N792" s="674"/>
      <c r="O792" s="674"/>
      <c r="P792" s="405"/>
      <c r="Q792" s="405"/>
      <c r="R792" s="405"/>
      <c r="S792" s="405"/>
      <c r="T792" s="405"/>
      <c r="U792" s="405"/>
      <c r="V792" s="405"/>
      <c r="W792" s="405"/>
      <c r="X792" s="405"/>
      <c r="Y792" s="405"/>
      <c r="Z792" s="405"/>
      <c r="AA792" s="405"/>
      <c r="AB792" s="405"/>
      <c r="AC792" s="405"/>
      <c r="AD792" s="405"/>
      <c r="AE792" s="405"/>
      <c r="AF792" s="405"/>
      <c r="AG792" s="405"/>
      <c r="AH792" s="405"/>
    </row>
    <row r="793" spans="1:34" ht="16.5">
      <c r="A793" s="405"/>
      <c r="B793" s="405"/>
      <c r="C793" s="405"/>
      <c r="D793" s="405"/>
      <c r="E793" s="405"/>
      <c r="F793" s="674"/>
      <c r="G793" s="674"/>
      <c r="H793" s="674"/>
      <c r="I793" s="674"/>
      <c r="J793" s="674"/>
      <c r="K793" s="405"/>
      <c r="L793" s="674"/>
      <c r="M793" s="674"/>
      <c r="N793" s="674"/>
      <c r="O793" s="674"/>
      <c r="P793" s="405"/>
      <c r="Q793" s="405"/>
      <c r="R793" s="405"/>
      <c r="S793" s="405"/>
      <c r="T793" s="405"/>
      <c r="U793" s="405"/>
      <c r="V793" s="405"/>
      <c r="W793" s="405"/>
      <c r="X793" s="405"/>
      <c r="Y793" s="405"/>
      <c r="Z793" s="405"/>
      <c r="AA793" s="405"/>
      <c r="AB793" s="405"/>
      <c r="AC793" s="405"/>
      <c r="AD793" s="405"/>
      <c r="AE793" s="405"/>
      <c r="AF793" s="405"/>
      <c r="AG793" s="405"/>
      <c r="AH793" s="405"/>
    </row>
    <row r="794" spans="1:34" ht="16.5">
      <c r="A794" s="405"/>
      <c r="B794" s="405"/>
      <c r="C794" s="405"/>
      <c r="D794" s="405"/>
      <c r="E794" s="405"/>
      <c r="F794" s="674"/>
      <c r="G794" s="674"/>
      <c r="H794" s="674"/>
      <c r="I794" s="674"/>
      <c r="J794" s="674"/>
      <c r="K794" s="405"/>
      <c r="L794" s="674"/>
      <c r="M794" s="674"/>
      <c r="N794" s="674"/>
      <c r="O794" s="674"/>
      <c r="P794" s="405"/>
      <c r="Q794" s="405"/>
      <c r="R794" s="405"/>
      <c r="S794" s="405"/>
      <c r="T794" s="405"/>
      <c r="U794" s="405"/>
      <c r="V794" s="405"/>
      <c r="W794" s="405"/>
      <c r="X794" s="405"/>
      <c r="Y794" s="405"/>
      <c r="Z794" s="405"/>
      <c r="AA794" s="405"/>
      <c r="AB794" s="405"/>
      <c r="AC794" s="405"/>
      <c r="AD794" s="405"/>
      <c r="AE794" s="405"/>
      <c r="AF794" s="405"/>
      <c r="AG794" s="405"/>
      <c r="AH794" s="405"/>
    </row>
    <row r="795" spans="1:34" ht="16.5">
      <c r="A795" s="405"/>
      <c r="B795" s="405"/>
      <c r="C795" s="405"/>
      <c r="D795" s="405"/>
      <c r="E795" s="405"/>
      <c r="F795" s="674"/>
      <c r="G795" s="674"/>
      <c r="H795" s="674"/>
      <c r="I795" s="674"/>
      <c r="J795" s="674"/>
      <c r="K795" s="405"/>
      <c r="L795" s="674"/>
      <c r="M795" s="674"/>
      <c r="N795" s="674"/>
      <c r="O795" s="674"/>
      <c r="P795" s="405"/>
      <c r="Q795" s="405"/>
      <c r="R795" s="405"/>
      <c r="S795" s="405"/>
      <c r="T795" s="405"/>
      <c r="U795" s="405"/>
      <c r="V795" s="405"/>
      <c r="W795" s="405"/>
      <c r="X795" s="405"/>
      <c r="Y795" s="405"/>
      <c r="Z795" s="405"/>
      <c r="AA795" s="405"/>
      <c r="AB795" s="405"/>
      <c r="AC795" s="405"/>
      <c r="AD795" s="405"/>
      <c r="AE795" s="405"/>
      <c r="AF795" s="405"/>
      <c r="AG795" s="405"/>
      <c r="AH795" s="405"/>
    </row>
    <row r="796" spans="1:34" ht="16.5">
      <c r="A796" s="405"/>
      <c r="B796" s="405"/>
      <c r="C796" s="405"/>
      <c r="D796" s="405"/>
      <c r="E796" s="405"/>
      <c r="F796" s="674"/>
      <c r="G796" s="674"/>
      <c r="H796" s="674"/>
      <c r="I796" s="674"/>
      <c r="J796" s="674"/>
      <c r="K796" s="405"/>
      <c r="L796" s="674"/>
      <c r="M796" s="674"/>
      <c r="N796" s="674"/>
      <c r="O796" s="674"/>
      <c r="P796" s="405"/>
      <c r="Q796" s="405"/>
      <c r="R796" s="405"/>
      <c r="S796" s="405"/>
      <c r="T796" s="405"/>
      <c r="U796" s="405"/>
      <c r="V796" s="405"/>
      <c r="W796" s="405"/>
      <c r="X796" s="405"/>
      <c r="Y796" s="405"/>
      <c r="Z796" s="405"/>
      <c r="AA796" s="405"/>
      <c r="AB796" s="405"/>
      <c r="AC796" s="405"/>
      <c r="AD796" s="405"/>
      <c r="AE796" s="405"/>
      <c r="AF796" s="405"/>
      <c r="AG796" s="405"/>
      <c r="AH796" s="405"/>
    </row>
    <row r="797" spans="1:34" ht="16.5">
      <c r="A797" s="405"/>
      <c r="B797" s="405"/>
      <c r="C797" s="405"/>
      <c r="D797" s="405"/>
      <c r="E797" s="405"/>
      <c r="F797" s="674"/>
      <c r="G797" s="674"/>
      <c r="H797" s="674"/>
      <c r="I797" s="674"/>
      <c r="J797" s="674"/>
      <c r="K797" s="405"/>
      <c r="L797" s="674"/>
      <c r="M797" s="674"/>
      <c r="N797" s="674"/>
      <c r="O797" s="674"/>
      <c r="P797" s="405"/>
      <c r="Q797" s="405"/>
      <c r="R797" s="405"/>
      <c r="S797" s="405"/>
      <c r="T797" s="405"/>
      <c r="U797" s="405"/>
      <c r="V797" s="405"/>
      <c r="W797" s="405"/>
      <c r="X797" s="405"/>
      <c r="Y797" s="405"/>
      <c r="Z797" s="405"/>
      <c r="AA797" s="405"/>
      <c r="AB797" s="405"/>
      <c r="AC797" s="405"/>
      <c r="AD797" s="405"/>
      <c r="AE797" s="405"/>
      <c r="AF797" s="405"/>
      <c r="AG797" s="405"/>
      <c r="AH797" s="405"/>
    </row>
    <row r="798" spans="1:34" ht="16.5">
      <c r="A798" s="405"/>
      <c r="B798" s="405"/>
      <c r="C798" s="405"/>
      <c r="D798" s="405"/>
      <c r="E798" s="405"/>
      <c r="F798" s="674"/>
      <c r="G798" s="674"/>
      <c r="H798" s="674"/>
      <c r="I798" s="674"/>
      <c r="J798" s="674"/>
      <c r="K798" s="405"/>
      <c r="L798" s="674"/>
      <c r="M798" s="674"/>
      <c r="N798" s="674"/>
      <c r="O798" s="674"/>
      <c r="P798" s="405"/>
      <c r="Q798" s="405"/>
      <c r="R798" s="405"/>
      <c r="S798" s="405"/>
      <c r="T798" s="405"/>
      <c r="U798" s="405"/>
      <c r="V798" s="405"/>
      <c r="W798" s="405"/>
      <c r="X798" s="405"/>
      <c r="Y798" s="405"/>
      <c r="Z798" s="405"/>
      <c r="AA798" s="405"/>
      <c r="AB798" s="405"/>
      <c r="AC798" s="405"/>
      <c r="AD798" s="405"/>
      <c r="AE798" s="405"/>
      <c r="AF798" s="405"/>
      <c r="AG798" s="405"/>
      <c r="AH798" s="405"/>
    </row>
    <row r="799" spans="1:34" ht="16.5">
      <c r="A799" s="405"/>
      <c r="B799" s="405"/>
      <c r="C799" s="405"/>
      <c r="D799" s="405"/>
      <c r="E799" s="405"/>
      <c r="F799" s="674"/>
      <c r="G799" s="674"/>
      <c r="H799" s="674"/>
      <c r="I799" s="674"/>
      <c r="J799" s="674"/>
      <c r="K799" s="405"/>
      <c r="L799" s="674"/>
      <c r="M799" s="674"/>
      <c r="N799" s="674"/>
      <c r="O799" s="674"/>
      <c r="P799" s="405"/>
      <c r="Q799" s="405"/>
      <c r="R799" s="405"/>
      <c r="S799" s="405"/>
      <c r="T799" s="405"/>
      <c r="U799" s="405"/>
      <c r="V799" s="405"/>
      <c r="W799" s="405"/>
      <c r="X799" s="405"/>
      <c r="Y799" s="405"/>
      <c r="Z799" s="405"/>
      <c r="AA799" s="405"/>
      <c r="AB799" s="405"/>
      <c r="AC799" s="405"/>
      <c r="AD799" s="405"/>
      <c r="AE799" s="405"/>
      <c r="AF799" s="405"/>
      <c r="AG799" s="405"/>
      <c r="AH799" s="405"/>
    </row>
    <row r="800" spans="1:34" ht="16.5">
      <c r="A800" s="405"/>
      <c r="B800" s="405"/>
      <c r="C800" s="405"/>
      <c r="D800" s="405"/>
      <c r="E800" s="405"/>
      <c r="F800" s="674"/>
      <c r="G800" s="674"/>
      <c r="H800" s="674"/>
      <c r="I800" s="674"/>
      <c r="J800" s="674"/>
      <c r="K800" s="405"/>
      <c r="L800" s="674"/>
      <c r="M800" s="674"/>
      <c r="N800" s="674"/>
      <c r="O800" s="674"/>
      <c r="P800" s="405"/>
      <c r="Q800" s="405"/>
      <c r="R800" s="405"/>
      <c r="S800" s="405"/>
      <c r="T800" s="405"/>
      <c r="U800" s="405"/>
      <c r="V800" s="405"/>
      <c r="W800" s="405"/>
      <c r="X800" s="405"/>
      <c r="Y800" s="405"/>
      <c r="Z800" s="405"/>
      <c r="AA800" s="405"/>
      <c r="AB800" s="405"/>
      <c r="AC800" s="405"/>
      <c r="AD800" s="405"/>
      <c r="AE800" s="405"/>
      <c r="AF800" s="405"/>
      <c r="AG800" s="405"/>
      <c r="AH800" s="405"/>
    </row>
    <row r="801" spans="1:34" ht="16.5">
      <c r="A801" s="405"/>
      <c r="B801" s="405"/>
      <c r="C801" s="405"/>
      <c r="D801" s="405"/>
      <c r="E801" s="405"/>
      <c r="F801" s="674"/>
      <c r="G801" s="674"/>
      <c r="H801" s="674"/>
      <c r="I801" s="674"/>
      <c r="J801" s="674"/>
      <c r="K801" s="405"/>
      <c r="L801" s="674"/>
      <c r="M801" s="674"/>
      <c r="N801" s="674"/>
      <c r="O801" s="674"/>
      <c r="P801" s="405"/>
      <c r="Q801" s="405"/>
      <c r="R801" s="405"/>
      <c r="S801" s="405"/>
      <c r="T801" s="405"/>
      <c r="U801" s="405"/>
      <c r="V801" s="405"/>
      <c r="W801" s="405"/>
      <c r="X801" s="405"/>
      <c r="Y801" s="405"/>
      <c r="Z801" s="405"/>
      <c r="AA801" s="405"/>
      <c r="AB801" s="405"/>
      <c r="AC801" s="405"/>
      <c r="AD801" s="405"/>
      <c r="AE801" s="405"/>
      <c r="AF801" s="405"/>
      <c r="AG801" s="405"/>
      <c r="AH801" s="405"/>
    </row>
    <row r="802" spans="1:34" ht="16.5">
      <c r="A802" s="405"/>
      <c r="B802" s="405"/>
      <c r="C802" s="405"/>
      <c r="D802" s="405"/>
      <c r="E802" s="405"/>
      <c r="F802" s="674"/>
      <c r="G802" s="674"/>
      <c r="H802" s="674"/>
      <c r="I802" s="674"/>
      <c r="J802" s="674"/>
      <c r="K802" s="405"/>
      <c r="L802" s="674"/>
      <c r="M802" s="674"/>
      <c r="N802" s="674"/>
      <c r="O802" s="674"/>
      <c r="P802" s="405"/>
      <c r="Q802" s="405"/>
      <c r="R802" s="405"/>
      <c r="S802" s="405"/>
      <c r="T802" s="405"/>
      <c r="U802" s="405"/>
      <c r="V802" s="405"/>
      <c r="W802" s="405"/>
      <c r="X802" s="405"/>
      <c r="Y802" s="405"/>
      <c r="Z802" s="405"/>
      <c r="AA802" s="405"/>
      <c r="AB802" s="405"/>
      <c r="AC802" s="405"/>
      <c r="AD802" s="405"/>
      <c r="AE802" s="405"/>
      <c r="AF802" s="405"/>
      <c r="AG802" s="405"/>
      <c r="AH802" s="405"/>
    </row>
    <row r="803" spans="1:34" ht="16.5">
      <c r="A803" s="405"/>
      <c r="B803" s="405"/>
      <c r="C803" s="405"/>
      <c r="D803" s="405"/>
      <c r="E803" s="405"/>
      <c r="F803" s="674"/>
      <c r="G803" s="674"/>
      <c r="H803" s="674"/>
      <c r="I803" s="674"/>
      <c r="J803" s="674"/>
      <c r="K803" s="405"/>
      <c r="L803" s="674"/>
      <c r="M803" s="674"/>
      <c r="N803" s="674"/>
      <c r="O803" s="674"/>
      <c r="P803" s="405"/>
      <c r="Q803" s="405"/>
      <c r="R803" s="405"/>
      <c r="S803" s="405"/>
      <c r="T803" s="405"/>
      <c r="U803" s="405"/>
      <c r="V803" s="405"/>
      <c r="W803" s="405"/>
      <c r="X803" s="405"/>
      <c r="Y803" s="405"/>
      <c r="Z803" s="405"/>
      <c r="AA803" s="405"/>
      <c r="AB803" s="405"/>
      <c r="AC803" s="405"/>
      <c r="AD803" s="405"/>
      <c r="AE803" s="405"/>
      <c r="AF803" s="405"/>
      <c r="AG803" s="405"/>
      <c r="AH803" s="405"/>
    </row>
    <row r="804" spans="1:34" ht="16.5">
      <c r="A804" s="405"/>
      <c r="B804" s="405"/>
      <c r="C804" s="405"/>
      <c r="D804" s="405"/>
      <c r="E804" s="405"/>
      <c r="F804" s="674"/>
      <c r="G804" s="674"/>
      <c r="H804" s="674"/>
      <c r="I804" s="674"/>
      <c r="J804" s="674"/>
      <c r="K804" s="405"/>
      <c r="L804" s="674"/>
      <c r="M804" s="674"/>
      <c r="N804" s="674"/>
      <c r="O804" s="674"/>
      <c r="P804" s="405"/>
      <c r="Q804" s="405"/>
      <c r="R804" s="405"/>
      <c r="S804" s="405"/>
      <c r="T804" s="405"/>
      <c r="U804" s="405"/>
      <c r="V804" s="405"/>
      <c r="W804" s="405"/>
      <c r="X804" s="405"/>
      <c r="Y804" s="405"/>
      <c r="Z804" s="405"/>
      <c r="AA804" s="405"/>
      <c r="AB804" s="405"/>
      <c r="AC804" s="405"/>
      <c r="AD804" s="405"/>
      <c r="AE804" s="405"/>
      <c r="AF804" s="405"/>
      <c r="AG804" s="405"/>
      <c r="AH804" s="405"/>
    </row>
    <row r="805" spans="1:34" ht="16.5">
      <c r="A805" s="405"/>
      <c r="B805" s="405"/>
      <c r="C805" s="405"/>
      <c r="D805" s="405"/>
      <c r="E805" s="405"/>
      <c r="F805" s="674"/>
      <c r="G805" s="674"/>
      <c r="H805" s="674"/>
      <c r="I805" s="674"/>
      <c r="J805" s="674"/>
      <c r="K805" s="405"/>
      <c r="L805" s="674"/>
      <c r="M805" s="674"/>
      <c r="N805" s="674"/>
      <c r="O805" s="674"/>
      <c r="P805" s="405"/>
      <c r="Q805" s="405"/>
      <c r="R805" s="405"/>
      <c r="S805" s="405"/>
      <c r="T805" s="405"/>
      <c r="U805" s="405"/>
      <c r="V805" s="405"/>
      <c r="W805" s="405"/>
      <c r="X805" s="405"/>
      <c r="Y805" s="405"/>
      <c r="Z805" s="405"/>
      <c r="AA805" s="405"/>
      <c r="AB805" s="405"/>
      <c r="AC805" s="405"/>
      <c r="AD805" s="405"/>
      <c r="AE805" s="405"/>
      <c r="AF805" s="405"/>
      <c r="AG805" s="405"/>
      <c r="AH805" s="405"/>
    </row>
    <row r="806" spans="1:34" ht="16.5">
      <c r="A806" s="405"/>
      <c r="B806" s="405"/>
      <c r="C806" s="405"/>
      <c r="D806" s="405"/>
      <c r="E806" s="405"/>
      <c r="F806" s="674"/>
      <c r="G806" s="674"/>
      <c r="H806" s="674"/>
      <c r="I806" s="674"/>
      <c r="J806" s="674"/>
      <c r="K806" s="405"/>
      <c r="L806" s="674"/>
      <c r="M806" s="674"/>
      <c r="N806" s="674"/>
      <c r="O806" s="674"/>
      <c r="P806" s="405"/>
      <c r="Q806" s="405"/>
      <c r="R806" s="405"/>
      <c r="S806" s="405"/>
      <c r="T806" s="405"/>
      <c r="U806" s="405"/>
      <c r="V806" s="405"/>
      <c r="W806" s="405"/>
      <c r="X806" s="405"/>
      <c r="Y806" s="405"/>
      <c r="Z806" s="405"/>
      <c r="AA806" s="405"/>
      <c r="AB806" s="405"/>
      <c r="AC806" s="405"/>
      <c r="AD806" s="405"/>
      <c r="AE806" s="405"/>
      <c r="AF806" s="405"/>
      <c r="AG806" s="405"/>
      <c r="AH806" s="405"/>
    </row>
    <row r="807" spans="1:34" ht="16.5">
      <c r="A807" s="405"/>
      <c r="B807" s="405"/>
      <c r="C807" s="405"/>
      <c r="D807" s="405"/>
      <c r="E807" s="405"/>
      <c r="F807" s="674"/>
      <c r="G807" s="674"/>
      <c r="H807" s="674"/>
      <c r="I807" s="674"/>
      <c r="J807" s="674"/>
      <c r="K807" s="405"/>
      <c r="L807" s="674"/>
      <c r="M807" s="674"/>
      <c r="N807" s="674"/>
      <c r="O807" s="674"/>
      <c r="P807" s="405"/>
      <c r="Q807" s="405"/>
      <c r="R807" s="405"/>
      <c r="S807" s="405"/>
      <c r="T807" s="405"/>
      <c r="U807" s="405"/>
      <c r="V807" s="405"/>
      <c r="W807" s="405"/>
      <c r="X807" s="405"/>
      <c r="Y807" s="405"/>
      <c r="Z807" s="405"/>
      <c r="AA807" s="405"/>
      <c r="AB807" s="405"/>
      <c r="AC807" s="405"/>
      <c r="AD807" s="405"/>
      <c r="AE807" s="405"/>
      <c r="AF807" s="405"/>
      <c r="AG807" s="405"/>
      <c r="AH807" s="405"/>
    </row>
    <row r="808" spans="1:34" ht="16.5">
      <c r="A808" s="405"/>
      <c r="B808" s="405"/>
      <c r="C808" s="405"/>
      <c r="D808" s="405"/>
      <c r="E808" s="405"/>
      <c r="F808" s="674"/>
      <c r="G808" s="674"/>
      <c r="H808" s="674"/>
      <c r="I808" s="674"/>
      <c r="J808" s="674"/>
      <c r="K808" s="405"/>
      <c r="L808" s="674"/>
      <c r="M808" s="674"/>
      <c r="N808" s="674"/>
      <c r="O808" s="674"/>
      <c r="P808" s="405"/>
      <c r="Q808" s="405"/>
      <c r="R808" s="405"/>
      <c r="S808" s="405"/>
      <c r="T808" s="405"/>
      <c r="U808" s="405"/>
      <c r="V808" s="405"/>
      <c r="W808" s="405"/>
      <c r="X808" s="405"/>
      <c r="Y808" s="405"/>
      <c r="Z808" s="405"/>
      <c r="AA808" s="405"/>
      <c r="AB808" s="405"/>
      <c r="AC808" s="405"/>
      <c r="AD808" s="405"/>
      <c r="AE808" s="405"/>
      <c r="AF808" s="405"/>
      <c r="AG808" s="405"/>
      <c r="AH808" s="405"/>
    </row>
    <row r="809" spans="1:34" ht="16.5">
      <c r="A809" s="405"/>
      <c r="B809" s="405"/>
      <c r="C809" s="405"/>
      <c r="D809" s="405"/>
      <c r="E809" s="405"/>
      <c r="F809" s="674"/>
      <c r="G809" s="674"/>
      <c r="H809" s="674"/>
      <c r="I809" s="674"/>
      <c r="J809" s="674"/>
      <c r="K809" s="405"/>
      <c r="L809" s="674"/>
      <c r="M809" s="674"/>
      <c r="N809" s="674"/>
      <c r="O809" s="674"/>
      <c r="P809" s="405"/>
      <c r="Q809" s="405"/>
      <c r="R809" s="405"/>
      <c r="S809" s="405"/>
      <c r="T809" s="405"/>
      <c r="U809" s="405"/>
      <c r="V809" s="405"/>
      <c r="W809" s="405"/>
      <c r="X809" s="405"/>
      <c r="Y809" s="405"/>
      <c r="Z809" s="405"/>
      <c r="AA809" s="405"/>
      <c r="AB809" s="405"/>
      <c r="AC809" s="405"/>
      <c r="AD809" s="405"/>
      <c r="AE809" s="405"/>
      <c r="AF809" s="405"/>
      <c r="AG809" s="405"/>
      <c r="AH809" s="405"/>
    </row>
    <row r="810" spans="1:34" ht="16.5">
      <c r="A810" s="405"/>
      <c r="B810" s="405"/>
      <c r="C810" s="405"/>
      <c r="D810" s="405"/>
      <c r="E810" s="405"/>
      <c r="F810" s="674"/>
      <c r="G810" s="674"/>
      <c r="H810" s="674"/>
      <c r="I810" s="674"/>
      <c r="J810" s="674"/>
      <c r="K810" s="405"/>
      <c r="L810" s="674"/>
      <c r="M810" s="674"/>
      <c r="N810" s="674"/>
      <c r="O810" s="674"/>
      <c r="P810" s="405"/>
      <c r="Q810" s="405"/>
      <c r="R810" s="405"/>
      <c r="S810" s="405"/>
      <c r="T810" s="405"/>
      <c r="U810" s="405"/>
      <c r="V810" s="405"/>
      <c r="W810" s="405"/>
      <c r="X810" s="405"/>
      <c r="Y810" s="405"/>
      <c r="Z810" s="405"/>
      <c r="AA810" s="405"/>
      <c r="AB810" s="405"/>
      <c r="AC810" s="405"/>
      <c r="AD810" s="405"/>
      <c r="AE810" s="405"/>
      <c r="AF810" s="405"/>
      <c r="AG810" s="405"/>
      <c r="AH810" s="405"/>
    </row>
    <row r="811" spans="1:34" ht="16.5">
      <c r="A811" s="405"/>
      <c r="B811" s="405"/>
      <c r="C811" s="405"/>
      <c r="D811" s="405"/>
      <c r="E811" s="405"/>
      <c r="F811" s="674"/>
      <c r="G811" s="674"/>
      <c r="H811" s="674"/>
      <c r="I811" s="674"/>
      <c r="J811" s="674"/>
      <c r="K811" s="405"/>
      <c r="L811" s="674"/>
      <c r="M811" s="674"/>
      <c r="N811" s="674"/>
      <c r="O811" s="674"/>
      <c r="P811" s="405"/>
      <c r="Q811" s="405"/>
      <c r="R811" s="405"/>
      <c r="S811" s="405"/>
      <c r="T811" s="405"/>
      <c r="U811" s="405"/>
      <c r="V811" s="405"/>
      <c r="W811" s="405"/>
      <c r="X811" s="405"/>
      <c r="Y811" s="405"/>
      <c r="Z811" s="405"/>
      <c r="AA811" s="405"/>
      <c r="AB811" s="405"/>
      <c r="AC811" s="405"/>
      <c r="AD811" s="405"/>
      <c r="AE811" s="405"/>
      <c r="AF811" s="405"/>
      <c r="AG811" s="405"/>
      <c r="AH811" s="405"/>
    </row>
    <row r="812" spans="1:34" ht="16.5">
      <c r="A812" s="405"/>
      <c r="B812" s="405"/>
      <c r="C812" s="405"/>
      <c r="D812" s="405"/>
      <c r="E812" s="405"/>
      <c r="F812" s="674"/>
      <c r="G812" s="674"/>
      <c r="H812" s="674"/>
      <c r="I812" s="674"/>
      <c r="J812" s="674"/>
      <c r="K812" s="405"/>
      <c r="L812" s="674"/>
      <c r="M812" s="674"/>
      <c r="N812" s="674"/>
      <c r="O812" s="674"/>
      <c r="P812" s="405"/>
      <c r="Q812" s="405"/>
      <c r="R812" s="405"/>
      <c r="S812" s="405"/>
      <c r="T812" s="405"/>
      <c r="U812" s="405"/>
      <c r="V812" s="405"/>
      <c r="W812" s="405"/>
      <c r="X812" s="405"/>
      <c r="Y812" s="405"/>
      <c r="Z812" s="405"/>
      <c r="AA812" s="405"/>
      <c r="AB812" s="405"/>
      <c r="AC812" s="405"/>
      <c r="AD812" s="405"/>
      <c r="AE812" s="405"/>
      <c r="AF812" s="405"/>
      <c r="AG812" s="405"/>
      <c r="AH812" s="405"/>
    </row>
    <row r="813" spans="1:34" ht="16.5">
      <c r="A813" s="405"/>
      <c r="B813" s="405"/>
      <c r="C813" s="405"/>
      <c r="D813" s="405"/>
      <c r="E813" s="405"/>
      <c r="F813" s="674"/>
      <c r="G813" s="674"/>
      <c r="H813" s="674"/>
      <c r="I813" s="674"/>
      <c r="J813" s="674"/>
      <c r="K813" s="405"/>
      <c r="L813" s="674"/>
      <c r="M813" s="674"/>
      <c r="N813" s="674"/>
      <c r="O813" s="674"/>
      <c r="P813" s="405"/>
      <c r="Q813" s="405"/>
      <c r="R813" s="405"/>
      <c r="S813" s="405"/>
      <c r="T813" s="405"/>
      <c r="U813" s="405"/>
      <c r="V813" s="405"/>
      <c r="W813" s="405"/>
      <c r="X813" s="405"/>
      <c r="Y813" s="405"/>
      <c r="Z813" s="405"/>
      <c r="AA813" s="405"/>
      <c r="AB813" s="405"/>
      <c r="AC813" s="405"/>
      <c r="AD813" s="405"/>
      <c r="AE813" s="405"/>
      <c r="AF813" s="405"/>
      <c r="AG813" s="405"/>
      <c r="AH813" s="405"/>
    </row>
    <row r="814" spans="1:34" ht="16.5">
      <c r="A814" s="405"/>
      <c r="B814" s="405"/>
      <c r="C814" s="405"/>
      <c r="D814" s="405"/>
      <c r="E814" s="405"/>
      <c r="F814" s="674"/>
      <c r="G814" s="674"/>
      <c r="H814" s="674"/>
      <c r="I814" s="674"/>
      <c r="J814" s="674"/>
      <c r="K814" s="405"/>
      <c r="L814" s="674"/>
      <c r="M814" s="674"/>
      <c r="N814" s="674"/>
      <c r="O814" s="674"/>
      <c r="P814" s="405"/>
      <c r="Q814" s="405"/>
      <c r="R814" s="405"/>
      <c r="S814" s="405"/>
      <c r="T814" s="405"/>
      <c r="U814" s="405"/>
      <c r="V814" s="405"/>
      <c r="W814" s="405"/>
      <c r="X814" s="405"/>
      <c r="Y814" s="405"/>
      <c r="Z814" s="405"/>
      <c r="AA814" s="405"/>
      <c r="AB814" s="405"/>
      <c r="AC814" s="405"/>
      <c r="AD814" s="405"/>
      <c r="AE814" s="405"/>
      <c r="AF814" s="405"/>
      <c r="AG814" s="405"/>
      <c r="AH814" s="405"/>
    </row>
    <row r="815" spans="1:34" ht="16.5">
      <c r="A815" s="405"/>
      <c r="B815" s="405"/>
      <c r="C815" s="405"/>
      <c r="D815" s="405"/>
      <c r="E815" s="405"/>
      <c r="F815" s="674"/>
      <c r="G815" s="674"/>
      <c r="H815" s="674"/>
      <c r="I815" s="674"/>
      <c r="J815" s="674"/>
      <c r="K815" s="405"/>
      <c r="L815" s="674"/>
      <c r="M815" s="674"/>
      <c r="N815" s="674"/>
      <c r="O815" s="674"/>
      <c r="P815" s="405"/>
      <c r="Q815" s="405"/>
      <c r="R815" s="405"/>
      <c r="S815" s="405"/>
      <c r="T815" s="405"/>
      <c r="U815" s="405"/>
      <c r="V815" s="405"/>
      <c r="W815" s="405"/>
      <c r="X815" s="405"/>
      <c r="Y815" s="405"/>
      <c r="Z815" s="405"/>
      <c r="AA815" s="405"/>
      <c r="AB815" s="405"/>
      <c r="AC815" s="405"/>
      <c r="AD815" s="405"/>
      <c r="AE815" s="405"/>
      <c r="AF815" s="405"/>
      <c r="AG815" s="405"/>
      <c r="AH815" s="405"/>
    </row>
    <row r="816" spans="1:34" ht="16.5">
      <c r="A816" s="405"/>
      <c r="B816" s="405"/>
      <c r="C816" s="405"/>
      <c r="D816" s="405"/>
      <c r="E816" s="405"/>
      <c r="F816" s="674"/>
      <c r="G816" s="674"/>
      <c r="H816" s="674"/>
      <c r="I816" s="674"/>
      <c r="J816" s="674"/>
      <c r="K816" s="405"/>
      <c r="L816" s="674"/>
      <c r="M816" s="674"/>
      <c r="N816" s="674"/>
      <c r="O816" s="674"/>
      <c r="P816" s="405"/>
      <c r="Q816" s="405"/>
      <c r="R816" s="405"/>
      <c r="S816" s="405"/>
      <c r="T816" s="405"/>
      <c r="U816" s="405"/>
      <c r="V816" s="405"/>
      <c r="W816" s="405"/>
      <c r="X816" s="405"/>
      <c r="Y816" s="405"/>
      <c r="Z816" s="405"/>
      <c r="AA816" s="405"/>
      <c r="AB816" s="405"/>
      <c r="AC816" s="405"/>
      <c r="AD816" s="405"/>
      <c r="AE816" s="405"/>
      <c r="AF816" s="405"/>
      <c r="AG816" s="405"/>
      <c r="AH816" s="405"/>
    </row>
    <row r="817" spans="1:34" ht="16.5">
      <c r="A817" s="405"/>
      <c r="B817" s="405"/>
      <c r="C817" s="405"/>
      <c r="D817" s="405"/>
      <c r="E817" s="405"/>
      <c r="F817" s="674"/>
      <c r="G817" s="674"/>
      <c r="H817" s="674"/>
      <c r="I817" s="674"/>
      <c r="J817" s="674"/>
      <c r="K817" s="405"/>
      <c r="L817" s="674"/>
      <c r="M817" s="674"/>
      <c r="N817" s="674"/>
      <c r="O817" s="674"/>
      <c r="P817" s="405"/>
      <c r="Q817" s="405"/>
      <c r="R817" s="405"/>
      <c r="S817" s="405"/>
      <c r="T817" s="405"/>
      <c r="U817" s="405"/>
      <c r="V817" s="405"/>
      <c r="W817" s="405"/>
      <c r="X817" s="405"/>
      <c r="Y817" s="405"/>
      <c r="Z817" s="405"/>
      <c r="AA817" s="405"/>
      <c r="AB817" s="405"/>
      <c r="AC817" s="405"/>
      <c r="AD817" s="405"/>
      <c r="AE817" s="405"/>
      <c r="AF817" s="405"/>
      <c r="AG817" s="405"/>
      <c r="AH817" s="405"/>
    </row>
    <row r="818" spans="1:34" ht="16.5">
      <c r="A818" s="405"/>
      <c r="B818" s="405"/>
      <c r="C818" s="405"/>
      <c r="D818" s="405"/>
      <c r="E818" s="405"/>
      <c r="F818" s="674"/>
      <c r="G818" s="674"/>
      <c r="H818" s="674"/>
      <c r="I818" s="674"/>
      <c r="J818" s="674"/>
      <c r="K818" s="405"/>
      <c r="L818" s="674"/>
      <c r="M818" s="674"/>
      <c r="N818" s="674"/>
      <c r="O818" s="674"/>
      <c r="P818" s="405"/>
      <c r="Q818" s="405"/>
      <c r="R818" s="405"/>
      <c r="S818" s="405"/>
      <c r="T818" s="405"/>
      <c r="U818" s="405"/>
      <c r="V818" s="405"/>
      <c r="W818" s="405"/>
      <c r="X818" s="405"/>
      <c r="Y818" s="405"/>
      <c r="Z818" s="405"/>
      <c r="AA818" s="405"/>
      <c r="AB818" s="405"/>
      <c r="AC818" s="405"/>
      <c r="AD818" s="405"/>
      <c r="AE818" s="405"/>
      <c r="AF818" s="405"/>
      <c r="AG818" s="405"/>
      <c r="AH818" s="405"/>
    </row>
    <row r="819" spans="1:34" ht="16.5">
      <c r="A819" s="405"/>
      <c r="B819" s="405"/>
      <c r="C819" s="405"/>
      <c r="D819" s="405"/>
      <c r="E819" s="405"/>
      <c r="F819" s="674"/>
      <c r="G819" s="674"/>
      <c r="H819" s="674"/>
      <c r="I819" s="674"/>
      <c r="J819" s="674"/>
      <c r="K819" s="405"/>
      <c r="L819" s="674"/>
      <c r="M819" s="674"/>
      <c r="N819" s="674"/>
      <c r="O819" s="674"/>
      <c r="P819" s="405"/>
      <c r="Q819" s="405"/>
      <c r="R819" s="405"/>
      <c r="S819" s="405"/>
      <c r="T819" s="405"/>
      <c r="U819" s="405"/>
      <c r="V819" s="405"/>
      <c r="W819" s="405"/>
      <c r="X819" s="405"/>
      <c r="Y819" s="405"/>
      <c r="Z819" s="405"/>
      <c r="AA819" s="405"/>
      <c r="AB819" s="405"/>
      <c r="AC819" s="405"/>
      <c r="AD819" s="405"/>
      <c r="AE819" s="405"/>
      <c r="AF819" s="405"/>
      <c r="AG819" s="405"/>
      <c r="AH819" s="405"/>
    </row>
    <row r="820" spans="1:34" ht="16.5">
      <c r="A820" s="405"/>
      <c r="B820" s="405"/>
      <c r="C820" s="405"/>
      <c r="D820" s="405"/>
      <c r="E820" s="405"/>
      <c r="F820" s="674"/>
      <c r="G820" s="674"/>
      <c r="H820" s="674"/>
      <c r="I820" s="674"/>
      <c r="J820" s="674"/>
      <c r="K820" s="405"/>
      <c r="L820" s="674"/>
      <c r="M820" s="674"/>
      <c r="N820" s="674"/>
      <c r="O820" s="674"/>
      <c r="P820" s="405"/>
      <c r="Q820" s="405"/>
      <c r="R820" s="405"/>
      <c r="S820" s="405"/>
      <c r="T820" s="405"/>
      <c r="U820" s="405"/>
      <c r="V820" s="405"/>
      <c r="W820" s="405"/>
      <c r="X820" s="405"/>
      <c r="Y820" s="405"/>
      <c r="Z820" s="405"/>
      <c r="AA820" s="405"/>
      <c r="AB820" s="405"/>
      <c r="AC820" s="405"/>
      <c r="AD820" s="405"/>
      <c r="AE820" s="405"/>
      <c r="AF820" s="405"/>
      <c r="AG820" s="405"/>
      <c r="AH820" s="405"/>
    </row>
    <row r="821" spans="1:34" ht="16.5">
      <c r="A821" s="405"/>
      <c r="B821" s="405"/>
      <c r="C821" s="405"/>
      <c r="D821" s="405"/>
      <c r="E821" s="405"/>
      <c r="F821" s="674"/>
      <c r="G821" s="674"/>
      <c r="H821" s="674"/>
      <c r="I821" s="674"/>
      <c r="J821" s="674"/>
      <c r="K821" s="405"/>
      <c r="L821" s="674"/>
      <c r="M821" s="674"/>
      <c r="N821" s="674"/>
      <c r="O821" s="674"/>
      <c r="P821" s="405"/>
      <c r="Q821" s="405"/>
      <c r="R821" s="405"/>
      <c r="S821" s="405"/>
      <c r="T821" s="405"/>
      <c r="U821" s="405"/>
      <c r="V821" s="405"/>
      <c r="W821" s="405"/>
      <c r="X821" s="405"/>
      <c r="Y821" s="405"/>
      <c r="Z821" s="405"/>
      <c r="AA821" s="405"/>
      <c r="AB821" s="405"/>
      <c r="AC821" s="405"/>
      <c r="AD821" s="405"/>
      <c r="AE821" s="405"/>
      <c r="AF821" s="405"/>
      <c r="AG821" s="405"/>
      <c r="AH821" s="405"/>
    </row>
    <row r="822" spans="1:34" ht="16.5">
      <c r="A822" s="405"/>
      <c r="B822" s="405"/>
      <c r="C822" s="405"/>
      <c r="D822" s="405"/>
      <c r="E822" s="405"/>
      <c r="F822" s="674"/>
      <c r="G822" s="674"/>
      <c r="H822" s="674"/>
      <c r="I822" s="674"/>
      <c r="J822" s="674"/>
      <c r="K822" s="405"/>
      <c r="L822" s="674"/>
      <c r="M822" s="674"/>
      <c r="N822" s="674"/>
      <c r="O822" s="674"/>
      <c r="P822" s="405"/>
      <c r="Q822" s="405"/>
      <c r="R822" s="405"/>
      <c r="S822" s="405"/>
      <c r="T822" s="405"/>
      <c r="U822" s="405"/>
      <c r="V822" s="405"/>
      <c r="W822" s="405"/>
      <c r="X822" s="405"/>
      <c r="Y822" s="405"/>
      <c r="Z822" s="405"/>
      <c r="AA822" s="405"/>
      <c r="AB822" s="405"/>
      <c r="AC822" s="405"/>
      <c r="AD822" s="405"/>
      <c r="AE822" s="405"/>
      <c r="AF822" s="405"/>
      <c r="AG822" s="405"/>
      <c r="AH822" s="405"/>
    </row>
    <row r="823" spans="1:34" ht="16.5">
      <c r="A823" s="405"/>
      <c r="B823" s="405"/>
      <c r="C823" s="405"/>
      <c r="D823" s="405"/>
      <c r="E823" s="405"/>
      <c r="F823" s="674"/>
      <c r="G823" s="674"/>
      <c r="H823" s="674"/>
      <c r="I823" s="674"/>
      <c r="J823" s="674"/>
      <c r="K823" s="405"/>
      <c r="L823" s="674"/>
      <c r="M823" s="674"/>
      <c r="N823" s="674"/>
      <c r="O823" s="674"/>
      <c r="P823" s="405"/>
      <c r="Q823" s="405"/>
      <c r="R823" s="405"/>
      <c r="S823" s="405"/>
      <c r="T823" s="405"/>
      <c r="U823" s="405"/>
      <c r="V823" s="405"/>
      <c r="W823" s="405"/>
      <c r="X823" s="405"/>
      <c r="Y823" s="405"/>
      <c r="Z823" s="405"/>
      <c r="AA823" s="405"/>
      <c r="AB823" s="405"/>
      <c r="AC823" s="405"/>
      <c r="AD823" s="405"/>
      <c r="AE823" s="405"/>
      <c r="AF823" s="405"/>
      <c r="AG823" s="405"/>
      <c r="AH823" s="405"/>
    </row>
    <row r="824" spans="1:34" ht="16.5">
      <c r="A824" s="405"/>
      <c r="B824" s="405"/>
      <c r="C824" s="405"/>
      <c r="D824" s="405"/>
      <c r="E824" s="405"/>
      <c r="F824" s="674"/>
      <c r="G824" s="674"/>
      <c r="H824" s="674"/>
      <c r="I824" s="674"/>
      <c r="J824" s="674"/>
      <c r="K824" s="405"/>
      <c r="L824" s="674"/>
      <c r="M824" s="674"/>
      <c r="N824" s="674"/>
      <c r="O824" s="674"/>
      <c r="P824" s="405"/>
      <c r="Q824" s="405"/>
      <c r="R824" s="405"/>
      <c r="S824" s="405"/>
      <c r="T824" s="405"/>
      <c r="U824" s="405"/>
      <c r="V824" s="405"/>
      <c r="W824" s="405"/>
      <c r="X824" s="405"/>
      <c r="Y824" s="405"/>
      <c r="Z824" s="405"/>
      <c r="AA824" s="405"/>
      <c r="AB824" s="405"/>
      <c r="AC824" s="405"/>
      <c r="AD824" s="405"/>
      <c r="AE824" s="405"/>
      <c r="AF824" s="405"/>
      <c r="AG824" s="405"/>
      <c r="AH824" s="405"/>
    </row>
    <row r="825" spans="1:34" ht="16.5">
      <c r="A825" s="405"/>
      <c r="B825" s="405"/>
      <c r="C825" s="405"/>
      <c r="D825" s="405"/>
      <c r="E825" s="405"/>
      <c r="F825" s="674"/>
      <c r="G825" s="674"/>
      <c r="H825" s="674"/>
      <c r="I825" s="674"/>
      <c r="J825" s="674"/>
      <c r="K825" s="405"/>
      <c r="L825" s="674"/>
      <c r="M825" s="674"/>
      <c r="N825" s="674"/>
      <c r="O825" s="674"/>
      <c r="P825" s="405"/>
      <c r="Q825" s="405"/>
      <c r="R825" s="405"/>
      <c r="S825" s="405"/>
      <c r="T825" s="405"/>
      <c r="U825" s="405"/>
      <c r="V825" s="405"/>
      <c r="W825" s="405"/>
      <c r="X825" s="405"/>
      <c r="Y825" s="405"/>
      <c r="Z825" s="405"/>
      <c r="AA825" s="405"/>
      <c r="AB825" s="405"/>
      <c r="AC825" s="405"/>
      <c r="AD825" s="405"/>
      <c r="AE825" s="405"/>
      <c r="AF825" s="405"/>
      <c r="AG825" s="405"/>
      <c r="AH825" s="405"/>
    </row>
    <row r="826" spans="1:34" ht="16.5">
      <c r="A826" s="405"/>
      <c r="B826" s="405"/>
      <c r="C826" s="405"/>
      <c r="D826" s="405"/>
      <c r="E826" s="405"/>
      <c r="F826" s="674"/>
      <c r="G826" s="674"/>
      <c r="H826" s="674"/>
      <c r="I826" s="674"/>
      <c r="J826" s="674"/>
      <c r="K826" s="405"/>
      <c r="L826" s="674"/>
      <c r="M826" s="674"/>
      <c r="N826" s="674"/>
      <c r="O826" s="674"/>
      <c r="P826" s="405"/>
      <c r="Q826" s="405"/>
      <c r="R826" s="405"/>
      <c r="S826" s="405"/>
      <c r="T826" s="405"/>
      <c r="U826" s="405"/>
      <c r="V826" s="405"/>
      <c r="W826" s="405"/>
      <c r="X826" s="405"/>
      <c r="Y826" s="405"/>
      <c r="Z826" s="405"/>
      <c r="AA826" s="405"/>
      <c r="AB826" s="405"/>
      <c r="AC826" s="405"/>
      <c r="AD826" s="405"/>
      <c r="AE826" s="405"/>
      <c r="AF826" s="405"/>
      <c r="AG826" s="405"/>
      <c r="AH826" s="405"/>
    </row>
    <row r="827" spans="1:34" ht="16.5">
      <c r="A827" s="405"/>
      <c r="B827" s="405"/>
      <c r="C827" s="405"/>
      <c r="D827" s="405"/>
      <c r="E827" s="405"/>
      <c r="F827" s="674"/>
      <c r="G827" s="674"/>
      <c r="H827" s="674"/>
      <c r="I827" s="674"/>
      <c r="J827" s="674"/>
      <c r="K827" s="405"/>
      <c r="L827" s="674"/>
      <c r="M827" s="674"/>
      <c r="N827" s="674"/>
      <c r="O827" s="674"/>
      <c r="P827" s="405"/>
      <c r="Q827" s="405"/>
      <c r="R827" s="405"/>
      <c r="S827" s="405"/>
      <c r="T827" s="405"/>
      <c r="U827" s="405"/>
      <c r="V827" s="405"/>
      <c r="W827" s="405"/>
      <c r="X827" s="405"/>
      <c r="Y827" s="405"/>
      <c r="Z827" s="405"/>
      <c r="AA827" s="405"/>
      <c r="AB827" s="405"/>
      <c r="AC827" s="405"/>
      <c r="AD827" s="405"/>
      <c r="AE827" s="405"/>
      <c r="AF827" s="405"/>
      <c r="AG827" s="405"/>
      <c r="AH827" s="405"/>
    </row>
    <row r="828" spans="1:34" ht="16.5">
      <c r="A828" s="405"/>
      <c r="B828" s="405"/>
      <c r="C828" s="405"/>
      <c r="D828" s="405"/>
      <c r="E828" s="405"/>
      <c r="F828" s="674"/>
      <c r="G828" s="674"/>
      <c r="H828" s="674"/>
      <c r="I828" s="674"/>
      <c r="J828" s="674"/>
      <c r="K828" s="405"/>
      <c r="L828" s="674"/>
      <c r="M828" s="674"/>
      <c r="N828" s="674"/>
      <c r="O828" s="674"/>
      <c r="P828" s="405"/>
      <c r="Q828" s="405"/>
      <c r="R828" s="405"/>
      <c r="S828" s="405"/>
      <c r="T828" s="405"/>
      <c r="U828" s="405"/>
      <c r="V828" s="405"/>
      <c r="W828" s="405"/>
      <c r="X828" s="405"/>
      <c r="Y828" s="405"/>
      <c r="Z828" s="405"/>
      <c r="AA828" s="405"/>
      <c r="AB828" s="405"/>
      <c r="AC828" s="405"/>
      <c r="AD828" s="405"/>
      <c r="AE828" s="405"/>
      <c r="AF828" s="405"/>
      <c r="AG828" s="405"/>
      <c r="AH828" s="405"/>
    </row>
    <row r="829" spans="1:34" ht="16.5">
      <c r="A829" s="405"/>
      <c r="B829" s="405"/>
      <c r="C829" s="405"/>
      <c r="D829" s="405"/>
      <c r="E829" s="405"/>
      <c r="F829" s="674"/>
      <c r="G829" s="674"/>
      <c r="H829" s="674"/>
      <c r="I829" s="674"/>
      <c r="J829" s="674"/>
      <c r="K829" s="405"/>
      <c r="L829" s="674"/>
      <c r="M829" s="674"/>
      <c r="N829" s="674"/>
      <c r="O829" s="674"/>
      <c r="P829" s="405"/>
      <c r="Q829" s="405"/>
      <c r="R829" s="405"/>
      <c r="S829" s="405"/>
      <c r="T829" s="405"/>
      <c r="U829" s="405"/>
      <c r="V829" s="405"/>
      <c r="W829" s="405"/>
      <c r="X829" s="405"/>
      <c r="Y829" s="405"/>
      <c r="Z829" s="405"/>
      <c r="AA829" s="405"/>
      <c r="AB829" s="405"/>
      <c r="AC829" s="405"/>
      <c r="AD829" s="405"/>
      <c r="AE829" s="405"/>
      <c r="AF829" s="405"/>
      <c r="AG829" s="405"/>
      <c r="AH829" s="405"/>
    </row>
    <row r="830" spans="1:34" ht="16.5">
      <c r="A830" s="405"/>
      <c r="B830" s="405"/>
      <c r="C830" s="405"/>
      <c r="D830" s="405"/>
      <c r="E830" s="405"/>
      <c r="F830" s="674"/>
      <c r="G830" s="674"/>
      <c r="H830" s="674"/>
      <c r="I830" s="674"/>
      <c r="J830" s="674"/>
      <c r="K830" s="405"/>
      <c r="L830" s="674"/>
      <c r="M830" s="674"/>
      <c r="N830" s="674"/>
      <c r="O830" s="674"/>
      <c r="P830" s="405"/>
      <c r="Q830" s="405"/>
      <c r="R830" s="405"/>
      <c r="S830" s="405"/>
      <c r="T830" s="405"/>
      <c r="U830" s="405"/>
      <c r="V830" s="405"/>
      <c r="W830" s="405"/>
      <c r="X830" s="405"/>
      <c r="Y830" s="405"/>
      <c r="Z830" s="405"/>
      <c r="AA830" s="405"/>
      <c r="AB830" s="405"/>
      <c r="AC830" s="405"/>
      <c r="AD830" s="405"/>
      <c r="AE830" s="405"/>
      <c r="AF830" s="405"/>
      <c r="AG830" s="405"/>
      <c r="AH830" s="405"/>
    </row>
    <row r="831" spans="1:34" ht="16.5">
      <c r="A831" s="405"/>
      <c r="B831" s="405"/>
      <c r="C831" s="405"/>
      <c r="D831" s="405"/>
      <c r="E831" s="405"/>
      <c r="F831" s="674"/>
      <c r="G831" s="674"/>
      <c r="H831" s="674"/>
      <c r="I831" s="674"/>
      <c r="J831" s="674"/>
      <c r="K831" s="405"/>
      <c r="L831" s="674"/>
      <c r="M831" s="674"/>
      <c r="N831" s="674"/>
      <c r="O831" s="674"/>
      <c r="P831" s="405"/>
      <c r="Q831" s="405"/>
      <c r="R831" s="405"/>
      <c r="S831" s="405"/>
      <c r="T831" s="405"/>
      <c r="U831" s="405"/>
      <c r="V831" s="405"/>
      <c r="W831" s="405"/>
      <c r="X831" s="405"/>
      <c r="Y831" s="405"/>
      <c r="Z831" s="405"/>
      <c r="AA831" s="405"/>
      <c r="AB831" s="405"/>
      <c r="AC831" s="405"/>
      <c r="AD831" s="405"/>
      <c r="AE831" s="405"/>
      <c r="AF831" s="405"/>
      <c r="AG831" s="405"/>
      <c r="AH831" s="405"/>
    </row>
    <row r="832" spans="1:34" ht="16.5">
      <c r="A832" s="405"/>
      <c r="B832" s="405"/>
      <c r="C832" s="405"/>
      <c r="D832" s="405"/>
      <c r="E832" s="405"/>
      <c r="F832" s="674"/>
      <c r="G832" s="674"/>
      <c r="H832" s="674"/>
      <c r="I832" s="674"/>
      <c r="J832" s="674"/>
      <c r="K832" s="405"/>
      <c r="L832" s="674"/>
      <c r="M832" s="674"/>
      <c r="N832" s="674"/>
      <c r="O832" s="674"/>
      <c r="P832" s="405"/>
      <c r="Q832" s="405"/>
      <c r="R832" s="405"/>
      <c r="S832" s="405"/>
      <c r="T832" s="405"/>
      <c r="U832" s="405"/>
      <c r="V832" s="405"/>
      <c r="W832" s="405"/>
      <c r="X832" s="405"/>
      <c r="Y832" s="405"/>
      <c r="Z832" s="405"/>
      <c r="AA832" s="405"/>
      <c r="AB832" s="405"/>
      <c r="AC832" s="405"/>
      <c r="AD832" s="405"/>
      <c r="AE832" s="405"/>
      <c r="AF832" s="405"/>
      <c r="AG832" s="405"/>
      <c r="AH832" s="405"/>
    </row>
    <row r="833" spans="1:34" ht="16.5">
      <c r="A833" s="405"/>
      <c r="B833" s="405"/>
      <c r="C833" s="405"/>
      <c r="D833" s="405"/>
      <c r="E833" s="405"/>
      <c r="F833" s="674"/>
      <c r="G833" s="674"/>
      <c r="H833" s="674"/>
      <c r="I833" s="674"/>
      <c r="J833" s="674"/>
      <c r="K833" s="405"/>
      <c r="L833" s="674"/>
      <c r="M833" s="674"/>
      <c r="N833" s="674"/>
      <c r="O833" s="674"/>
      <c r="P833" s="405"/>
      <c r="Q833" s="405"/>
      <c r="R833" s="405"/>
      <c r="S833" s="405"/>
      <c r="T833" s="405"/>
      <c r="U833" s="405"/>
      <c r="V833" s="405"/>
      <c r="W833" s="405"/>
      <c r="X833" s="405"/>
      <c r="Y833" s="405"/>
      <c r="Z833" s="405"/>
      <c r="AA833" s="405"/>
      <c r="AB833" s="405"/>
      <c r="AC833" s="405"/>
      <c r="AD833" s="405"/>
      <c r="AE833" s="405"/>
      <c r="AF833" s="405"/>
      <c r="AG833" s="405"/>
      <c r="AH833" s="405"/>
    </row>
    <row r="834" spans="1:34" ht="16.5">
      <c r="A834" s="405"/>
      <c r="B834" s="405"/>
      <c r="C834" s="405"/>
      <c r="D834" s="405"/>
      <c r="E834" s="405"/>
      <c r="F834" s="674"/>
      <c r="G834" s="674"/>
      <c r="H834" s="674"/>
      <c r="I834" s="674"/>
      <c r="J834" s="674"/>
      <c r="K834" s="405"/>
      <c r="L834" s="674"/>
      <c r="M834" s="674"/>
      <c r="N834" s="674"/>
      <c r="O834" s="674"/>
      <c r="P834" s="405"/>
      <c r="Q834" s="405"/>
      <c r="R834" s="405"/>
      <c r="S834" s="405"/>
      <c r="T834" s="405"/>
      <c r="U834" s="405"/>
      <c r="V834" s="405"/>
      <c r="W834" s="405"/>
      <c r="X834" s="405"/>
      <c r="Y834" s="405"/>
      <c r="Z834" s="405"/>
      <c r="AA834" s="405"/>
      <c r="AB834" s="405"/>
      <c r="AC834" s="405"/>
      <c r="AD834" s="405"/>
      <c r="AE834" s="405"/>
      <c r="AF834" s="405"/>
      <c r="AG834" s="405"/>
      <c r="AH834" s="405"/>
    </row>
    <row r="835" spans="1:34" ht="16.5">
      <c r="A835" s="405"/>
      <c r="B835" s="405"/>
      <c r="C835" s="405"/>
      <c r="D835" s="405"/>
      <c r="E835" s="405"/>
      <c r="F835" s="674"/>
      <c r="G835" s="674"/>
      <c r="H835" s="674"/>
      <c r="I835" s="674"/>
      <c r="J835" s="674"/>
      <c r="K835" s="405"/>
      <c r="L835" s="674"/>
      <c r="M835" s="674"/>
      <c r="N835" s="674"/>
      <c r="O835" s="674"/>
      <c r="P835" s="405"/>
      <c r="Q835" s="405"/>
      <c r="R835" s="405"/>
      <c r="S835" s="405"/>
      <c r="T835" s="405"/>
      <c r="U835" s="405"/>
      <c r="V835" s="405"/>
      <c r="W835" s="405"/>
      <c r="X835" s="405"/>
      <c r="Y835" s="405"/>
      <c r="Z835" s="405"/>
      <c r="AA835" s="405"/>
      <c r="AB835" s="405"/>
      <c r="AC835" s="405"/>
      <c r="AD835" s="405"/>
      <c r="AE835" s="405"/>
      <c r="AF835" s="405"/>
      <c r="AG835" s="405"/>
      <c r="AH835" s="405"/>
    </row>
    <row r="836" spans="1:34" ht="16.5">
      <c r="A836" s="405"/>
      <c r="B836" s="405"/>
      <c r="C836" s="405"/>
      <c r="D836" s="405"/>
      <c r="E836" s="405"/>
      <c r="F836" s="674"/>
      <c r="G836" s="674"/>
      <c r="H836" s="674"/>
      <c r="I836" s="674"/>
      <c r="J836" s="674"/>
      <c r="K836" s="405"/>
      <c r="L836" s="674"/>
      <c r="M836" s="674"/>
      <c r="N836" s="674"/>
      <c r="O836" s="674"/>
      <c r="P836" s="405"/>
      <c r="Q836" s="405"/>
      <c r="R836" s="405"/>
      <c r="S836" s="405"/>
      <c r="T836" s="405"/>
      <c r="U836" s="405"/>
      <c r="V836" s="405"/>
      <c r="W836" s="405"/>
      <c r="X836" s="405"/>
      <c r="Y836" s="405"/>
      <c r="Z836" s="405"/>
      <c r="AA836" s="405"/>
      <c r="AB836" s="405"/>
      <c r="AC836" s="405"/>
      <c r="AD836" s="405"/>
      <c r="AE836" s="405"/>
      <c r="AF836" s="405"/>
      <c r="AG836" s="405"/>
      <c r="AH836" s="405"/>
    </row>
    <row r="837" spans="1:34" ht="16.5">
      <c r="A837" s="405"/>
      <c r="B837" s="405"/>
      <c r="C837" s="405"/>
      <c r="D837" s="405"/>
      <c r="E837" s="405"/>
      <c r="F837" s="674"/>
      <c r="G837" s="674"/>
      <c r="H837" s="674"/>
      <c r="I837" s="674"/>
      <c r="J837" s="674"/>
      <c r="K837" s="405"/>
      <c r="L837" s="674"/>
      <c r="M837" s="674"/>
      <c r="N837" s="674"/>
      <c r="O837" s="674"/>
      <c r="P837" s="405"/>
      <c r="Q837" s="405"/>
      <c r="R837" s="405"/>
      <c r="S837" s="405"/>
      <c r="T837" s="405"/>
      <c r="U837" s="405"/>
      <c r="V837" s="405"/>
      <c r="W837" s="405"/>
      <c r="X837" s="405"/>
      <c r="Y837" s="405"/>
      <c r="Z837" s="405"/>
      <c r="AA837" s="405"/>
      <c r="AB837" s="405"/>
      <c r="AC837" s="405"/>
      <c r="AD837" s="405"/>
      <c r="AE837" s="405"/>
      <c r="AF837" s="405"/>
      <c r="AG837" s="405"/>
      <c r="AH837" s="405"/>
    </row>
    <row r="838" spans="1:34" ht="16.5">
      <c r="A838" s="405"/>
      <c r="B838" s="405"/>
      <c r="C838" s="405"/>
      <c r="D838" s="405"/>
      <c r="E838" s="405"/>
      <c r="F838" s="674"/>
      <c r="G838" s="674"/>
      <c r="H838" s="674"/>
      <c r="I838" s="674"/>
      <c r="J838" s="674"/>
      <c r="K838" s="405"/>
      <c r="L838" s="674"/>
      <c r="M838" s="674"/>
      <c r="N838" s="674"/>
      <c r="O838" s="674"/>
      <c r="P838" s="405"/>
      <c r="Q838" s="405"/>
      <c r="R838" s="405"/>
      <c r="S838" s="405"/>
      <c r="T838" s="405"/>
      <c r="U838" s="405"/>
      <c r="V838" s="405"/>
      <c r="W838" s="405"/>
      <c r="X838" s="405"/>
      <c r="Y838" s="405"/>
      <c r="Z838" s="405"/>
      <c r="AA838" s="405"/>
      <c r="AB838" s="405"/>
      <c r="AC838" s="405"/>
      <c r="AD838" s="405"/>
      <c r="AE838" s="405"/>
      <c r="AF838" s="405"/>
      <c r="AG838" s="405"/>
      <c r="AH838" s="405"/>
    </row>
    <row r="839" spans="1:34" ht="16.5">
      <c r="A839" s="405"/>
      <c r="B839" s="405"/>
      <c r="C839" s="405"/>
      <c r="D839" s="405"/>
      <c r="E839" s="405"/>
      <c r="F839" s="674"/>
      <c r="G839" s="674"/>
      <c r="H839" s="674"/>
      <c r="I839" s="674"/>
      <c r="J839" s="674"/>
      <c r="K839" s="405"/>
      <c r="L839" s="674"/>
      <c r="M839" s="674"/>
      <c r="N839" s="674"/>
      <c r="O839" s="674"/>
      <c r="P839" s="405"/>
      <c r="Q839" s="405"/>
      <c r="R839" s="405"/>
      <c r="S839" s="405"/>
      <c r="T839" s="405"/>
      <c r="U839" s="405"/>
      <c r="V839" s="405"/>
      <c r="W839" s="405"/>
      <c r="X839" s="405"/>
      <c r="Y839" s="405"/>
      <c r="Z839" s="405"/>
      <c r="AA839" s="405"/>
      <c r="AB839" s="405"/>
      <c r="AC839" s="405"/>
      <c r="AD839" s="405"/>
      <c r="AE839" s="405"/>
      <c r="AF839" s="405"/>
      <c r="AG839" s="405"/>
      <c r="AH839" s="405"/>
    </row>
    <row r="840" spans="1:34" ht="16.5">
      <c r="A840" s="405"/>
      <c r="B840" s="405"/>
      <c r="C840" s="405"/>
      <c r="D840" s="405"/>
      <c r="E840" s="405"/>
      <c r="F840" s="674"/>
      <c r="G840" s="674"/>
      <c r="H840" s="674"/>
      <c r="I840" s="674"/>
      <c r="J840" s="674"/>
      <c r="K840" s="405"/>
      <c r="L840" s="674"/>
      <c r="M840" s="674"/>
      <c r="N840" s="674"/>
      <c r="O840" s="674"/>
      <c r="P840" s="405"/>
      <c r="Q840" s="405"/>
      <c r="R840" s="405"/>
      <c r="S840" s="405"/>
      <c r="T840" s="405"/>
      <c r="U840" s="405"/>
      <c r="V840" s="405"/>
      <c r="W840" s="405"/>
      <c r="X840" s="405"/>
      <c r="Y840" s="405"/>
      <c r="Z840" s="405"/>
      <c r="AA840" s="405"/>
      <c r="AB840" s="405"/>
      <c r="AC840" s="405"/>
      <c r="AD840" s="405"/>
      <c r="AE840" s="405"/>
      <c r="AF840" s="405"/>
      <c r="AG840" s="405"/>
      <c r="AH840" s="405"/>
    </row>
    <row r="841" spans="1:34" ht="16.5">
      <c r="A841" s="405"/>
      <c r="B841" s="405"/>
      <c r="C841" s="405"/>
      <c r="D841" s="405"/>
      <c r="E841" s="405"/>
      <c r="F841" s="674"/>
      <c r="G841" s="674"/>
      <c r="H841" s="674"/>
      <c r="I841" s="674"/>
      <c r="J841" s="674"/>
      <c r="K841" s="405"/>
      <c r="L841" s="674"/>
      <c r="M841" s="674"/>
      <c r="N841" s="674"/>
      <c r="O841" s="674"/>
      <c r="P841" s="405"/>
      <c r="Q841" s="405"/>
      <c r="R841" s="405"/>
      <c r="S841" s="405"/>
      <c r="T841" s="405"/>
      <c r="U841" s="405"/>
      <c r="V841" s="405"/>
      <c r="W841" s="405"/>
      <c r="X841" s="405"/>
      <c r="Y841" s="405"/>
      <c r="Z841" s="405"/>
      <c r="AA841" s="405"/>
      <c r="AB841" s="405"/>
      <c r="AC841" s="405"/>
      <c r="AD841" s="405"/>
      <c r="AE841" s="405"/>
      <c r="AF841" s="405"/>
      <c r="AG841" s="405"/>
      <c r="AH841" s="405"/>
    </row>
    <row r="842" spans="1:34" ht="16.5">
      <c r="A842" s="405"/>
      <c r="B842" s="405"/>
      <c r="C842" s="405"/>
      <c r="D842" s="405"/>
      <c r="E842" s="405"/>
      <c r="F842" s="674"/>
      <c r="G842" s="674"/>
      <c r="H842" s="674"/>
      <c r="I842" s="674"/>
      <c r="J842" s="674"/>
      <c r="K842" s="405"/>
      <c r="L842" s="674"/>
      <c r="M842" s="674"/>
      <c r="N842" s="674"/>
      <c r="O842" s="674"/>
      <c r="P842" s="405"/>
      <c r="Q842" s="405"/>
      <c r="R842" s="405"/>
      <c r="S842" s="405"/>
      <c r="T842" s="405"/>
      <c r="U842" s="405"/>
      <c r="V842" s="405"/>
      <c r="W842" s="405"/>
      <c r="X842" s="405"/>
      <c r="Y842" s="405"/>
      <c r="Z842" s="405"/>
      <c r="AA842" s="405"/>
      <c r="AB842" s="405"/>
      <c r="AC842" s="405"/>
      <c r="AD842" s="405"/>
      <c r="AE842" s="405"/>
      <c r="AF842" s="405"/>
      <c r="AG842" s="405"/>
      <c r="AH842" s="405"/>
    </row>
    <row r="843" spans="1:34" ht="16.5">
      <c r="A843" s="405"/>
      <c r="B843" s="405"/>
      <c r="C843" s="405"/>
      <c r="D843" s="405"/>
      <c r="E843" s="405"/>
      <c r="F843" s="674"/>
      <c r="G843" s="674"/>
      <c r="H843" s="674"/>
      <c r="I843" s="674"/>
      <c r="J843" s="674"/>
      <c r="K843" s="405"/>
      <c r="L843" s="674"/>
      <c r="M843" s="674"/>
      <c r="N843" s="674"/>
      <c r="O843" s="674"/>
      <c r="P843" s="405"/>
      <c r="Q843" s="405"/>
      <c r="R843" s="405"/>
      <c r="S843" s="405"/>
      <c r="T843" s="405"/>
      <c r="U843" s="405"/>
      <c r="V843" s="405"/>
      <c r="W843" s="405"/>
      <c r="X843" s="405"/>
      <c r="Y843" s="405"/>
      <c r="Z843" s="405"/>
      <c r="AA843" s="405"/>
      <c r="AB843" s="405"/>
      <c r="AC843" s="405"/>
      <c r="AD843" s="405"/>
      <c r="AE843" s="405"/>
      <c r="AF843" s="405"/>
      <c r="AG843" s="405"/>
      <c r="AH843" s="405"/>
    </row>
    <row r="844" spans="1:34" ht="16.5">
      <c r="A844" s="405"/>
      <c r="B844" s="405"/>
      <c r="C844" s="405"/>
      <c r="D844" s="405"/>
      <c r="E844" s="405"/>
      <c r="F844" s="674"/>
      <c r="G844" s="674"/>
      <c r="H844" s="674"/>
      <c r="I844" s="674"/>
      <c r="J844" s="674"/>
      <c r="K844" s="405"/>
      <c r="L844" s="674"/>
      <c r="M844" s="674"/>
      <c r="N844" s="674"/>
      <c r="O844" s="674"/>
      <c r="P844" s="405"/>
      <c r="Q844" s="405"/>
      <c r="R844" s="405"/>
      <c r="S844" s="405"/>
      <c r="T844" s="405"/>
      <c r="U844" s="405"/>
      <c r="V844" s="405"/>
      <c r="W844" s="405"/>
      <c r="X844" s="405"/>
      <c r="Y844" s="405"/>
      <c r="Z844" s="405"/>
      <c r="AA844" s="405"/>
      <c r="AB844" s="405"/>
      <c r="AC844" s="405"/>
      <c r="AD844" s="405"/>
      <c r="AE844" s="405"/>
      <c r="AF844" s="405"/>
      <c r="AG844" s="405"/>
      <c r="AH844" s="405"/>
    </row>
    <row r="845" spans="1:34" ht="16.5">
      <c r="A845" s="405"/>
      <c r="B845" s="405"/>
      <c r="C845" s="405"/>
      <c r="D845" s="405"/>
      <c r="E845" s="405"/>
      <c r="F845" s="674"/>
      <c r="G845" s="674"/>
      <c r="H845" s="674"/>
      <c r="I845" s="674"/>
      <c r="J845" s="674"/>
      <c r="K845" s="405"/>
      <c r="L845" s="674"/>
      <c r="M845" s="674"/>
      <c r="N845" s="674"/>
      <c r="O845" s="674"/>
      <c r="P845" s="405"/>
      <c r="Q845" s="405"/>
      <c r="R845" s="405"/>
      <c r="S845" s="405"/>
      <c r="T845" s="405"/>
      <c r="U845" s="405"/>
      <c r="V845" s="405"/>
      <c r="W845" s="405"/>
      <c r="X845" s="405"/>
      <c r="Y845" s="405"/>
      <c r="Z845" s="405"/>
      <c r="AA845" s="405"/>
      <c r="AB845" s="405"/>
      <c r="AC845" s="405"/>
      <c r="AD845" s="405"/>
      <c r="AE845" s="405"/>
      <c r="AF845" s="405"/>
      <c r="AG845" s="405"/>
      <c r="AH845" s="405"/>
    </row>
    <row r="846" spans="1:34" ht="16.5">
      <c r="A846" s="405"/>
      <c r="B846" s="405"/>
      <c r="C846" s="405"/>
      <c r="D846" s="405"/>
      <c r="E846" s="405"/>
      <c r="F846" s="674"/>
      <c r="G846" s="674"/>
      <c r="H846" s="674"/>
      <c r="I846" s="674"/>
      <c r="J846" s="674"/>
      <c r="K846" s="405"/>
      <c r="L846" s="674"/>
      <c r="M846" s="674"/>
      <c r="N846" s="674"/>
      <c r="O846" s="674"/>
      <c r="P846" s="405"/>
      <c r="Q846" s="405"/>
      <c r="R846" s="405"/>
      <c r="S846" s="405"/>
      <c r="T846" s="405"/>
      <c r="U846" s="405"/>
      <c r="V846" s="405"/>
      <c r="W846" s="405"/>
      <c r="X846" s="405"/>
      <c r="Y846" s="405"/>
      <c r="Z846" s="405"/>
      <c r="AA846" s="405"/>
      <c r="AB846" s="405"/>
      <c r="AC846" s="405"/>
      <c r="AD846" s="405"/>
      <c r="AE846" s="405"/>
      <c r="AF846" s="405"/>
      <c r="AG846" s="405"/>
      <c r="AH846" s="405"/>
    </row>
    <row r="847" spans="1:34" ht="16.5">
      <c r="A847" s="405"/>
      <c r="B847" s="405"/>
      <c r="C847" s="405"/>
      <c r="D847" s="405"/>
      <c r="E847" s="405"/>
      <c r="F847" s="674"/>
      <c r="G847" s="674"/>
      <c r="H847" s="674"/>
      <c r="I847" s="674"/>
      <c r="J847" s="674"/>
      <c r="K847" s="405"/>
      <c r="L847" s="674"/>
      <c r="M847" s="674"/>
      <c r="N847" s="674"/>
      <c r="O847" s="674"/>
      <c r="P847" s="405"/>
      <c r="Q847" s="405"/>
      <c r="R847" s="405"/>
      <c r="S847" s="405"/>
      <c r="T847" s="405"/>
      <c r="U847" s="405"/>
      <c r="V847" s="405"/>
      <c r="W847" s="405"/>
      <c r="X847" s="405"/>
      <c r="Y847" s="405"/>
      <c r="Z847" s="405"/>
      <c r="AA847" s="405"/>
      <c r="AB847" s="405"/>
      <c r="AC847" s="405"/>
      <c r="AD847" s="405"/>
      <c r="AE847" s="405"/>
      <c r="AF847" s="405"/>
      <c r="AG847" s="405"/>
      <c r="AH847" s="405"/>
    </row>
    <row r="848" spans="1:34" ht="16.5">
      <c r="A848" s="405"/>
      <c r="B848" s="405"/>
      <c r="C848" s="405"/>
      <c r="D848" s="405"/>
      <c r="E848" s="405"/>
      <c r="F848" s="674"/>
      <c r="G848" s="674"/>
      <c r="H848" s="674"/>
      <c r="I848" s="674"/>
      <c r="J848" s="674"/>
      <c r="K848" s="405"/>
      <c r="L848" s="674"/>
      <c r="M848" s="674"/>
      <c r="N848" s="674"/>
      <c r="O848" s="674"/>
      <c r="P848" s="405"/>
      <c r="Q848" s="405"/>
      <c r="R848" s="405"/>
      <c r="S848" s="405"/>
      <c r="T848" s="405"/>
      <c r="U848" s="405"/>
      <c r="V848" s="405"/>
      <c r="W848" s="405"/>
      <c r="X848" s="405"/>
      <c r="Y848" s="405"/>
      <c r="Z848" s="405"/>
      <c r="AA848" s="405"/>
      <c r="AB848" s="405"/>
      <c r="AC848" s="405"/>
      <c r="AD848" s="405"/>
      <c r="AE848" s="405"/>
      <c r="AF848" s="405"/>
      <c r="AG848" s="405"/>
      <c r="AH848" s="405"/>
    </row>
    <row r="849" spans="1:34" ht="16.5">
      <c r="A849" s="405"/>
      <c r="B849" s="405"/>
      <c r="C849" s="405"/>
      <c r="D849" s="405"/>
      <c r="E849" s="405"/>
      <c r="F849" s="674"/>
      <c r="G849" s="674"/>
      <c r="H849" s="674"/>
      <c r="I849" s="674"/>
      <c r="J849" s="674"/>
      <c r="K849" s="405"/>
      <c r="L849" s="674"/>
      <c r="M849" s="674"/>
      <c r="N849" s="674"/>
      <c r="O849" s="674"/>
      <c r="P849" s="405"/>
      <c r="Q849" s="405"/>
      <c r="R849" s="405"/>
      <c r="S849" s="405"/>
      <c r="T849" s="405"/>
      <c r="U849" s="405"/>
      <c r="V849" s="405"/>
      <c r="W849" s="405"/>
      <c r="X849" s="405"/>
      <c r="Y849" s="405"/>
      <c r="Z849" s="405"/>
      <c r="AA849" s="405"/>
      <c r="AB849" s="405"/>
      <c r="AC849" s="405"/>
      <c r="AD849" s="405"/>
      <c r="AE849" s="405"/>
      <c r="AF849" s="405"/>
      <c r="AG849" s="405"/>
      <c r="AH849" s="405"/>
    </row>
    <row r="850" spans="1:34" ht="16.5">
      <c r="A850" s="405"/>
      <c r="B850" s="405"/>
      <c r="C850" s="405"/>
      <c r="D850" s="405"/>
      <c r="E850" s="405"/>
      <c r="F850" s="674"/>
      <c r="G850" s="674"/>
      <c r="H850" s="674"/>
      <c r="I850" s="674"/>
      <c r="J850" s="674"/>
      <c r="K850" s="405"/>
      <c r="L850" s="674"/>
      <c r="M850" s="674"/>
      <c r="N850" s="674"/>
      <c r="O850" s="674"/>
      <c r="P850" s="405"/>
      <c r="Q850" s="405"/>
      <c r="R850" s="405"/>
      <c r="S850" s="405"/>
      <c r="T850" s="405"/>
      <c r="U850" s="405"/>
      <c r="V850" s="405"/>
      <c r="W850" s="405"/>
      <c r="X850" s="405"/>
      <c r="Y850" s="405"/>
      <c r="Z850" s="405"/>
      <c r="AA850" s="405"/>
      <c r="AB850" s="405"/>
      <c r="AC850" s="405"/>
      <c r="AD850" s="405"/>
      <c r="AE850" s="405"/>
      <c r="AF850" s="405"/>
      <c r="AG850" s="405"/>
      <c r="AH850" s="405"/>
    </row>
    <row r="851" spans="1:34" ht="16.5">
      <c r="A851" s="405"/>
      <c r="B851" s="405"/>
      <c r="C851" s="405"/>
      <c r="D851" s="405"/>
      <c r="E851" s="405"/>
      <c r="F851" s="674"/>
      <c r="G851" s="674"/>
      <c r="H851" s="674"/>
      <c r="I851" s="674"/>
      <c r="J851" s="674"/>
      <c r="K851" s="405"/>
      <c r="L851" s="674"/>
      <c r="M851" s="674"/>
      <c r="N851" s="674"/>
      <c r="O851" s="674"/>
      <c r="P851" s="405"/>
      <c r="Q851" s="405"/>
      <c r="R851" s="405"/>
      <c r="S851" s="405"/>
      <c r="T851" s="405"/>
      <c r="U851" s="405"/>
      <c r="V851" s="405"/>
      <c r="W851" s="405"/>
      <c r="X851" s="405"/>
      <c r="Y851" s="405"/>
      <c r="Z851" s="405"/>
      <c r="AA851" s="405"/>
      <c r="AB851" s="405"/>
      <c r="AC851" s="405"/>
      <c r="AD851" s="405"/>
      <c r="AE851" s="405"/>
      <c r="AF851" s="405"/>
      <c r="AG851" s="405"/>
      <c r="AH851" s="405"/>
    </row>
    <row r="852" spans="1:34" ht="16.5">
      <c r="A852" s="405"/>
      <c r="B852" s="405"/>
      <c r="C852" s="405"/>
      <c r="D852" s="405"/>
      <c r="E852" s="405"/>
      <c r="F852" s="674"/>
      <c r="G852" s="674"/>
      <c r="H852" s="674"/>
      <c r="I852" s="674"/>
      <c r="J852" s="674"/>
      <c r="K852" s="405"/>
      <c r="L852" s="674"/>
      <c r="M852" s="674"/>
      <c r="N852" s="674"/>
      <c r="O852" s="674"/>
      <c r="P852" s="405"/>
      <c r="Q852" s="405"/>
      <c r="R852" s="405"/>
      <c r="S852" s="405"/>
      <c r="T852" s="405"/>
      <c r="U852" s="405"/>
      <c r="V852" s="405"/>
      <c r="W852" s="405"/>
      <c r="X852" s="405"/>
      <c r="Y852" s="405"/>
      <c r="Z852" s="405"/>
      <c r="AA852" s="405"/>
      <c r="AB852" s="405"/>
      <c r="AC852" s="405"/>
      <c r="AD852" s="405"/>
      <c r="AE852" s="405"/>
      <c r="AF852" s="405"/>
      <c r="AG852" s="405"/>
      <c r="AH852" s="405"/>
    </row>
    <row r="853" spans="1:34" ht="16.5">
      <c r="A853" s="405"/>
      <c r="B853" s="405"/>
      <c r="C853" s="405"/>
      <c r="D853" s="405"/>
      <c r="E853" s="405"/>
      <c r="F853" s="674"/>
      <c r="G853" s="674"/>
      <c r="H853" s="674"/>
      <c r="I853" s="674"/>
      <c r="J853" s="674"/>
      <c r="K853" s="405"/>
      <c r="L853" s="674"/>
      <c r="M853" s="674"/>
      <c r="N853" s="674"/>
      <c r="O853" s="674"/>
      <c r="P853" s="405"/>
      <c r="Q853" s="405"/>
      <c r="R853" s="405"/>
      <c r="S853" s="405"/>
      <c r="T853" s="405"/>
      <c r="U853" s="405"/>
      <c r="V853" s="405"/>
      <c r="W853" s="405"/>
      <c r="X853" s="405"/>
      <c r="Y853" s="405"/>
      <c r="Z853" s="405"/>
      <c r="AA853" s="405"/>
      <c r="AB853" s="405"/>
      <c r="AC853" s="405"/>
      <c r="AD853" s="405"/>
      <c r="AE853" s="405"/>
      <c r="AF853" s="405"/>
      <c r="AG853" s="405"/>
      <c r="AH853" s="405"/>
    </row>
    <row r="854" spans="1:34" ht="16.5">
      <c r="A854" s="405"/>
      <c r="B854" s="405"/>
      <c r="C854" s="405"/>
      <c r="D854" s="405"/>
      <c r="E854" s="405"/>
      <c r="F854" s="674"/>
      <c r="G854" s="674"/>
      <c r="H854" s="674"/>
      <c r="I854" s="674"/>
      <c r="J854" s="674"/>
      <c r="K854" s="405"/>
      <c r="L854" s="674"/>
      <c r="M854" s="674"/>
      <c r="N854" s="674"/>
      <c r="O854" s="674"/>
      <c r="P854" s="405"/>
      <c r="Q854" s="405"/>
      <c r="R854" s="405"/>
      <c r="S854" s="405"/>
      <c r="T854" s="405"/>
      <c r="U854" s="405"/>
      <c r="V854" s="405"/>
      <c r="W854" s="405"/>
      <c r="X854" s="405"/>
      <c r="Y854" s="405"/>
      <c r="Z854" s="405"/>
      <c r="AA854" s="405"/>
      <c r="AB854" s="405"/>
      <c r="AC854" s="405"/>
      <c r="AD854" s="405"/>
      <c r="AE854" s="405"/>
      <c r="AF854" s="405"/>
      <c r="AG854" s="405"/>
      <c r="AH854" s="405"/>
    </row>
    <row r="855" spans="1:34" ht="16.5">
      <c r="A855" s="405"/>
      <c r="B855" s="405"/>
      <c r="C855" s="405"/>
      <c r="D855" s="405"/>
      <c r="E855" s="405"/>
      <c r="F855" s="674"/>
      <c r="G855" s="674"/>
      <c r="H855" s="674"/>
      <c r="I855" s="674"/>
      <c r="J855" s="674"/>
      <c r="K855" s="405"/>
      <c r="L855" s="674"/>
      <c r="M855" s="674"/>
      <c r="N855" s="674"/>
      <c r="O855" s="674"/>
      <c r="P855" s="405"/>
      <c r="Q855" s="405"/>
      <c r="R855" s="405"/>
      <c r="S855" s="405"/>
      <c r="T855" s="405"/>
      <c r="U855" s="405"/>
      <c r="V855" s="405"/>
      <c r="W855" s="405"/>
      <c r="X855" s="405"/>
      <c r="Y855" s="405"/>
      <c r="Z855" s="405"/>
      <c r="AA855" s="405"/>
      <c r="AB855" s="405"/>
      <c r="AC855" s="405"/>
      <c r="AD855" s="405"/>
      <c r="AE855" s="405"/>
      <c r="AF855" s="405"/>
      <c r="AG855" s="405"/>
      <c r="AH855" s="405"/>
    </row>
    <row r="856" spans="1:34" ht="16.5">
      <c r="A856" s="405"/>
      <c r="B856" s="405"/>
      <c r="C856" s="405"/>
      <c r="D856" s="405"/>
      <c r="E856" s="405"/>
      <c r="F856" s="674"/>
      <c r="G856" s="674"/>
      <c r="H856" s="674"/>
      <c r="I856" s="674"/>
      <c r="J856" s="674"/>
      <c r="K856" s="405"/>
      <c r="L856" s="674"/>
      <c r="M856" s="674"/>
      <c r="N856" s="674"/>
      <c r="O856" s="674"/>
      <c r="P856" s="405"/>
      <c r="Q856" s="405"/>
      <c r="R856" s="405"/>
      <c r="S856" s="405"/>
      <c r="T856" s="405"/>
      <c r="U856" s="405"/>
      <c r="V856" s="405"/>
      <c r="W856" s="405"/>
      <c r="X856" s="405"/>
      <c r="Y856" s="405"/>
      <c r="Z856" s="405"/>
      <c r="AA856" s="405"/>
      <c r="AB856" s="405"/>
      <c r="AC856" s="405"/>
      <c r="AD856" s="405"/>
      <c r="AE856" s="405"/>
      <c r="AF856" s="405"/>
      <c r="AG856" s="405"/>
      <c r="AH856" s="405"/>
    </row>
    <row r="857" spans="1:34" ht="16.5">
      <c r="A857" s="405"/>
      <c r="B857" s="405"/>
      <c r="C857" s="405"/>
      <c r="D857" s="405"/>
      <c r="E857" s="405"/>
      <c r="F857" s="674"/>
      <c r="G857" s="674"/>
      <c r="H857" s="674"/>
      <c r="I857" s="674"/>
      <c r="J857" s="674"/>
      <c r="K857" s="405"/>
      <c r="L857" s="674"/>
      <c r="M857" s="674"/>
      <c r="N857" s="674"/>
      <c r="O857" s="674"/>
      <c r="P857" s="405"/>
      <c r="Q857" s="405"/>
      <c r="R857" s="405"/>
      <c r="S857" s="405"/>
      <c r="T857" s="405"/>
      <c r="U857" s="405"/>
      <c r="V857" s="405"/>
      <c r="W857" s="405"/>
      <c r="X857" s="405"/>
      <c r="Y857" s="405"/>
      <c r="Z857" s="405"/>
      <c r="AA857" s="405"/>
      <c r="AB857" s="405"/>
      <c r="AC857" s="405"/>
      <c r="AD857" s="405"/>
      <c r="AE857" s="405"/>
      <c r="AF857" s="405"/>
      <c r="AG857" s="405"/>
      <c r="AH857" s="405"/>
    </row>
    <row r="858" spans="1:34" ht="16.5">
      <c r="A858" s="405"/>
      <c r="B858" s="405"/>
      <c r="C858" s="405"/>
      <c r="D858" s="405"/>
      <c r="E858" s="405"/>
      <c r="F858" s="674"/>
      <c r="G858" s="674"/>
      <c r="H858" s="674"/>
      <c r="I858" s="674"/>
      <c r="J858" s="674"/>
      <c r="K858" s="405"/>
      <c r="L858" s="674"/>
      <c r="M858" s="674"/>
      <c r="N858" s="674"/>
      <c r="O858" s="674"/>
      <c r="P858" s="405"/>
      <c r="Q858" s="405"/>
      <c r="R858" s="405"/>
      <c r="S858" s="405"/>
      <c r="T858" s="405"/>
      <c r="U858" s="405"/>
      <c r="V858" s="405"/>
      <c r="W858" s="405"/>
      <c r="X858" s="405"/>
      <c r="Y858" s="405"/>
      <c r="Z858" s="405"/>
      <c r="AA858" s="405"/>
      <c r="AB858" s="405"/>
      <c r="AC858" s="405"/>
      <c r="AD858" s="405"/>
      <c r="AE858" s="405"/>
      <c r="AF858" s="405"/>
      <c r="AG858" s="405"/>
      <c r="AH858" s="405"/>
    </row>
    <row r="859" spans="1:34" ht="16.5">
      <c r="A859" s="405"/>
      <c r="B859" s="405"/>
      <c r="C859" s="405"/>
      <c r="D859" s="405"/>
      <c r="E859" s="405"/>
      <c r="F859" s="674"/>
      <c r="G859" s="674"/>
      <c r="H859" s="674"/>
      <c r="I859" s="674"/>
      <c r="J859" s="674"/>
      <c r="K859" s="405"/>
      <c r="L859" s="674"/>
      <c r="M859" s="674"/>
      <c r="N859" s="674"/>
      <c r="O859" s="674"/>
      <c r="P859" s="405"/>
      <c r="Q859" s="405"/>
      <c r="R859" s="405"/>
      <c r="S859" s="405"/>
      <c r="T859" s="405"/>
      <c r="U859" s="405"/>
      <c r="V859" s="405"/>
      <c r="W859" s="405"/>
      <c r="X859" s="405"/>
      <c r="Y859" s="405"/>
      <c r="Z859" s="405"/>
      <c r="AA859" s="405"/>
      <c r="AB859" s="405"/>
      <c r="AC859" s="405"/>
      <c r="AD859" s="405"/>
      <c r="AE859" s="405"/>
      <c r="AF859" s="405"/>
      <c r="AG859" s="405"/>
      <c r="AH859" s="405"/>
    </row>
    <row r="860" spans="1:34" ht="16.5">
      <c r="A860" s="405"/>
      <c r="B860" s="405"/>
      <c r="C860" s="405"/>
      <c r="D860" s="405"/>
      <c r="E860" s="405"/>
      <c r="F860" s="674"/>
      <c r="G860" s="674"/>
      <c r="H860" s="674"/>
      <c r="I860" s="674"/>
      <c r="J860" s="674"/>
      <c r="K860" s="405"/>
      <c r="L860" s="674"/>
      <c r="M860" s="674"/>
      <c r="N860" s="674"/>
      <c r="O860" s="674"/>
      <c r="P860" s="405"/>
      <c r="Q860" s="405"/>
      <c r="R860" s="405"/>
      <c r="S860" s="405"/>
      <c r="T860" s="405"/>
      <c r="U860" s="405"/>
      <c r="V860" s="405"/>
      <c r="W860" s="405"/>
      <c r="X860" s="405"/>
      <c r="Y860" s="405"/>
      <c r="Z860" s="405"/>
      <c r="AA860" s="405"/>
      <c r="AB860" s="405"/>
      <c r="AC860" s="405"/>
      <c r="AD860" s="405"/>
      <c r="AE860" s="405"/>
      <c r="AF860" s="405"/>
      <c r="AG860" s="405"/>
      <c r="AH860" s="405"/>
    </row>
    <row r="861" spans="1:34" ht="16.5">
      <c r="A861" s="405"/>
      <c r="B861" s="405"/>
      <c r="C861" s="405"/>
      <c r="D861" s="405"/>
      <c r="E861" s="405"/>
      <c r="F861" s="674"/>
      <c r="G861" s="674"/>
      <c r="H861" s="674"/>
      <c r="I861" s="674"/>
      <c r="J861" s="674"/>
      <c r="K861" s="405"/>
      <c r="L861" s="674"/>
      <c r="M861" s="674"/>
      <c r="N861" s="674"/>
      <c r="O861" s="674"/>
      <c r="P861" s="405"/>
      <c r="Q861" s="405"/>
      <c r="R861" s="405"/>
      <c r="S861" s="405"/>
      <c r="T861" s="405"/>
      <c r="U861" s="405"/>
      <c r="V861" s="405"/>
      <c r="W861" s="405"/>
      <c r="X861" s="405"/>
      <c r="Y861" s="405"/>
      <c r="Z861" s="405"/>
      <c r="AA861" s="405"/>
      <c r="AB861" s="405"/>
      <c r="AC861" s="405"/>
      <c r="AD861" s="405"/>
      <c r="AE861" s="405"/>
      <c r="AF861" s="405"/>
      <c r="AG861" s="405"/>
      <c r="AH861" s="405"/>
    </row>
    <row r="862" spans="1:34" ht="16.5">
      <c r="A862" s="405"/>
      <c r="B862" s="405"/>
      <c r="C862" s="405"/>
      <c r="D862" s="405"/>
      <c r="E862" s="405"/>
      <c r="F862" s="674"/>
      <c r="G862" s="674"/>
      <c r="H862" s="674"/>
      <c r="I862" s="674"/>
      <c r="J862" s="674"/>
      <c r="K862" s="405"/>
      <c r="L862" s="674"/>
      <c r="M862" s="674"/>
      <c r="N862" s="674"/>
      <c r="O862" s="674"/>
      <c r="P862" s="405"/>
      <c r="Q862" s="405"/>
      <c r="R862" s="405"/>
      <c r="S862" s="405"/>
      <c r="T862" s="405"/>
      <c r="U862" s="405"/>
      <c r="V862" s="405"/>
      <c r="W862" s="405"/>
      <c r="X862" s="405"/>
      <c r="Y862" s="405"/>
      <c r="Z862" s="405"/>
      <c r="AA862" s="405"/>
      <c r="AB862" s="405"/>
      <c r="AC862" s="405"/>
      <c r="AD862" s="405"/>
      <c r="AE862" s="405"/>
      <c r="AF862" s="405"/>
      <c r="AG862" s="405"/>
      <c r="AH862" s="405"/>
    </row>
    <row r="863" spans="1:34" ht="16.5">
      <c r="A863" s="405"/>
      <c r="B863" s="405"/>
      <c r="C863" s="405"/>
      <c r="D863" s="405"/>
      <c r="E863" s="405"/>
      <c r="F863" s="674"/>
      <c r="G863" s="674"/>
      <c r="H863" s="674"/>
      <c r="I863" s="674"/>
      <c r="J863" s="674"/>
      <c r="K863" s="405"/>
      <c r="L863" s="674"/>
      <c r="M863" s="674"/>
      <c r="N863" s="674"/>
      <c r="O863" s="674"/>
      <c r="P863" s="405"/>
      <c r="Q863" s="405"/>
      <c r="R863" s="405"/>
      <c r="S863" s="405"/>
      <c r="T863" s="405"/>
      <c r="U863" s="405"/>
      <c r="V863" s="405"/>
      <c r="W863" s="405"/>
      <c r="X863" s="405"/>
      <c r="Y863" s="405"/>
      <c r="Z863" s="405"/>
      <c r="AA863" s="405"/>
      <c r="AB863" s="405"/>
      <c r="AC863" s="405"/>
      <c r="AD863" s="405"/>
      <c r="AE863" s="405"/>
      <c r="AF863" s="405"/>
      <c r="AG863" s="405"/>
      <c r="AH863" s="405"/>
    </row>
    <row r="864" spans="1:34" ht="16.5">
      <c r="A864" s="405"/>
      <c r="B864" s="405"/>
      <c r="C864" s="405"/>
      <c r="D864" s="405"/>
      <c r="E864" s="405"/>
      <c r="F864" s="674"/>
      <c r="G864" s="674"/>
      <c r="H864" s="674"/>
      <c r="I864" s="674"/>
      <c r="J864" s="674"/>
      <c r="K864" s="405"/>
      <c r="L864" s="674"/>
      <c r="M864" s="674"/>
      <c r="N864" s="674"/>
      <c r="O864" s="674"/>
      <c r="P864" s="405"/>
      <c r="Q864" s="405"/>
      <c r="R864" s="405"/>
      <c r="S864" s="405"/>
      <c r="T864" s="405"/>
      <c r="U864" s="405"/>
      <c r="V864" s="405"/>
      <c r="W864" s="405"/>
      <c r="X864" s="405"/>
      <c r="Y864" s="405"/>
      <c r="Z864" s="405"/>
      <c r="AA864" s="405"/>
      <c r="AB864" s="405"/>
      <c r="AC864" s="405"/>
      <c r="AD864" s="405"/>
      <c r="AE864" s="405"/>
      <c r="AF864" s="405"/>
      <c r="AG864" s="405"/>
      <c r="AH864" s="405"/>
    </row>
    <row r="865" spans="1:34" ht="16.5">
      <c r="A865" s="405"/>
      <c r="B865" s="405"/>
      <c r="C865" s="405"/>
      <c r="D865" s="405"/>
      <c r="E865" s="405"/>
      <c r="F865" s="674"/>
      <c r="G865" s="674"/>
      <c r="H865" s="674"/>
      <c r="I865" s="674"/>
      <c r="J865" s="674"/>
      <c r="K865" s="405"/>
      <c r="L865" s="674"/>
      <c r="M865" s="674"/>
      <c r="N865" s="674"/>
      <c r="O865" s="674"/>
      <c r="P865" s="405"/>
      <c r="Q865" s="405"/>
      <c r="R865" s="405"/>
      <c r="S865" s="405"/>
      <c r="T865" s="405"/>
      <c r="U865" s="405"/>
      <c r="V865" s="405"/>
      <c r="W865" s="405"/>
      <c r="X865" s="405"/>
      <c r="Y865" s="405"/>
      <c r="Z865" s="405"/>
      <c r="AA865" s="405"/>
      <c r="AB865" s="405"/>
      <c r="AC865" s="405"/>
      <c r="AD865" s="405"/>
      <c r="AE865" s="405"/>
      <c r="AF865" s="405"/>
      <c r="AG865" s="405"/>
      <c r="AH865" s="405"/>
    </row>
    <row r="866" spans="1:34" ht="16.5">
      <c r="A866" s="405"/>
      <c r="B866" s="405"/>
      <c r="C866" s="405"/>
      <c r="D866" s="405"/>
      <c r="E866" s="405"/>
      <c r="F866" s="674"/>
      <c r="G866" s="674"/>
      <c r="H866" s="674"/>
      <c r="I866" s="674"/>
      <c r="J866" s="674"/>
      <c r="K866" s="405"/>
      <c r="L866" s="674"/>
      <c r="M866" s="674"/>
      <c r="N866" s="674"/>
      <c r="O866" s="674"/>
      <c r="P866" s="405"/>
      <c r="Q866" s="405"/>
      <c r="R866" s="405"/>
      <c r="S866" s="405"/>
      <c r="T866" s="405"/>
      <c r="U866" s="405"/>
      <c r="V866" s="405"/>
      <c r="W866" s="405"/>
      <c r="X866" s="405"/>
      <c r="Y866" s="405"/>
      <c r="Z866" s="405"/>
      <c r="AA866" s="405"/>
      <c r="AB866" s="405"/>
      <c r="AC866" s="405"/>
      <c r="AD866" s="405"/>
      <c r="AE866" s="405"/>
      <c r="AF866" s="405"/>
      <c r="AG866" s="405"/>
      <c r="AH866" s="405"/>
    </row>
    <row r="867" spans="1:34" ht="16.5">
      <c r="A867" s="405"/>
      <c r="B867" s="405"/>
      <c r="C867" s="405"/>
      <c r="D867" s="405"/>
      <c r="E867" s="405"/>
      <c r="F867" s="674"/>
      <c r="G867" s="674"/>
      <c r="H867" s="674"/>
      <c r="I867" s="674"/>
      <c r="J867" s="674"/>
      <c r="K867" s="405"/>
      <c r="L867" s="674"/>
      <c r="M867" s="674"/>
      <c r="N867" s="674"/>
      <c r="O867" s="674"/>
      <c r="P867" s="405"/>
      <c r="Q867" s="405"/>
      <c r="R867" s="405"/>
      <c r="S867" s="405"/>
      <c r="T867" s="405"/>
      <c r="U867" s="405"/>
      <c r="V867" s="405"/>
      <c r="W867" s="405"/>
      <c r="X867" s="405"/>
      <c r="Y867" s="405"/>
      <c r="Z867" s="405"/>
      <c r="AA867" s="405"/>
      <c r="AB867" s="405"/>
      <c r="AC867" s="405"/>
      <c r="AD867" s="405"/>
      <c r="AE867" s="405"/>
      <c r="AF867" s="405"/>
      <c r="AG867" s="405"/>
      <c r="AH867" s="405"/>
    </row>
    <row r="868" spans="1:34" ht="16.5">
      <c r="A868" s="405"/>
      <c r="B868" s="405"/>
      <c r="C868" s="405"/>
      <c r="D868" s="405"/>
      <c r="E868" s="405"/>
      <c r="F868" s="674"/>
      <c r="G868" s="674"/>
      <c r="H868" s="674"/>
      <c r="I868" s="674"/>
      <c r="J868" s="674"/>
      <c r="K868" s="405"/>
      <c r="L868" s="674"/>
      <c r="M868" s="674"/>
      <c r="N868" s="674"/>
      <c r="O868" s="674"/>
      <c r="P868" s="405"/>
      <c r="Q868" s="405"/>
      <c r="R868" s="405"/>
      <c r="S868" s="405"/>
      <c r="T868" s="405"/>
      <c r="U868" s="405"/>
      <c r="V868" s="405"/>
      <c r="W868" s="405"/>
      <c r="X868" s="405"/>
      <c r="Y868" s="405"/>
      <c r="Z868" s="405"/>
      <c r="AA868" s="405"/>
      <c r="AB868" s="405"/>
      <c r="AC868" s="405"/>
      <c r="AD868" s="405"/>
      <c r="AE868" s="405"/>
      <c r="AF868" s="405"/>
      <c r="AG868" s="405"/>
      <c r="AH868" s="405"/>
    </row>
    <row r="869" spans="1:34" ht="16.5">
      <c r="A869" s="405"/>
      <c r="B869" s="405"/>
      <c r="C869" s="405"/>
      <c r="D869" s="405"/>
      <c r="E869" s="405"/>
      <c r="F869" s="674"/>
      <c r="G869" s="674"/>
      <c r="H869" s="674"/>
      <c r="I869" s="674"/>
      <c r="J869" s="674"/>
      <c r="K869" s="405"/>
      <c r="L869" s="674"/>
      <c r="M869" s="674"/>
      <c r="N869" s="674"/>
      <c r="O869" s="674"/>
      <c r="P869" s="405"/>
      <c r="Q869" s="405"/>
      <c r="R869" s="405"/>
      <c r="S869" s="405"/>
      <c r="T869" s="405"/>
      <c r="U869" s="405"/>
      <c r="V869" s="405"/>
      <c r="W869" s="405"/>
      <c r="X869" s="405"/>
      <c r="Y869" s="405"/>
      <c r="Z869" s="405"/>
      <c r="AA869" s="405"/>
      <c r="AB869" s="405"/>
      <c r="AC869" s="405"/>
      <c r="AD869" s="405"/>
      <c r="AE869" s="405"/>
      <c r="AF869" s="405"/>
      <c r="AG869" s="405"/>
      <c r="AH869" s="405"/>
    </row>
    <row r="870" spans="1:34" ht="16.5">
      <c r="A870" s="405"/>
      <c r="B870" s="405"/>
      <c r="C870" s="405"/>
      <c r="D870" s="405"/>
      <c r="E870" s="405"/>
      <c r="F870" s="674"/>
      <c r="G870" s="674"/>
      <c r="H870" s="674"/>
      <c r="I870" s="674"/>
      <c r="J870" s="674"/>
      <c r="K870" s="405"/>
      <c r="L870" s="674"/>
      <c r="M870" s="674"/>
      <c r="N870" s="674"/>
      <c r="O870" s="674"/>
      <c r="P870" s="405"/>
      <c r="Q870" s="405"/>
      <c r="R870" s="405"/>
      <c r="S870" s="405"/>
      <c r="T870" s="405"/>
      <c r="U870" s="405"/>
      <c r="V870" s="405"/>
      <c r="W870" s="405"/>
      <c r="X870" s="405"/>
      <c r="Y870" s="405"/>
      <c r="Z870" s="405"/>
      <c r="AA870" s="405"/>
      <c r="AB870" s="405"/>
      <c r="AC870" s="405"/>
      <c r="AD870" s="405"/>
      <c r="AE870" s="405"/>
      <c r="AF870" s="405"/>
      <c r="AG870" s="405"/>
      <c r="AH870" s="405"/>
    </row>
    <row r="871" spans="1:34" ht="16.5">
      <c r="A871" s="405"/>
      <c r="B871" s="405"/>
      <c r="C871" s="405"/>
      <c r="D871" s="405"/>
      <c r="E871" s="405"/>
      <c r="F871" s="674"/>
      <c r="G871" s="674"/>
      <c r="H871" s="674"/>
      <c r="I871" s="674"/>
      <c r="J871" s="674"/>
      <c r="K871" s="405"/>
      <c r="L871" s="674"/>
      <c r="M871" s="674"/>
      <c r="N871" s="674"/>
      <c r="O871" s="674"/>
      <c r="P871" s="405"/>
      <c r="Q871" s="405"/>
      <c r="R871" s="405"/>
      <c r="S871" s="405"/>
      <c r="T871" s="405"/>
      <c r="U871" s="405"/>
      <c r="V871" s="405"/>
      <c r="W871" s="405"/>
      <c r="X871" s="405"/>
      <c r="Y871" s="405"/>
      <c r="Z871" s="405"/>
      <c r="AA871" s="405"/>
      <c r="AB871" s="405"/>
      <c r="AC871" s="405"/>
      <c r="AD871" s="405"/>
      <c r="AE871" s="405"/>
      <c r="AF871" s="405"/>
      <c r="AG871" s="405"/>
      <c r="AH871" s="405"/>
    </row>
    <row r="872" spans="1:34" ht="16.5">
      <c r="A872" s="405"/>
      <c r="B872" s="405"/>
      <c r="C872" s="405"/>
      <c r="D872" s="405"/>
      <c r="E872" s="405"/>
      <c r="F872" s="674"/>
      <c r="G872" s="674"/>
      <c r="H872" s="674"/>
      <c r="I872" s="674"/>
      <c r="J872" s="674"/>
      <c r="K872" s="405"/>
      <c r="L872" s="674"/>
      <c r="M872" s="674"/>
      <c r="N872" s="674"/>
      <c r="O872" s="674"/>
      <c r="P872" s="405"/>
      <c r="Q872" s="405"/>
      <c r="R872" s="405"/>
      <c r="S872" s="405"/>
      <c r="T872" s="405"/>
      <c r="U872" s="405"/>
      <c r="V872" s="405"/>
      <c r="W872" s="405"/>
      <c r="X872" s="405"/>
      <c r="Y872" s="405"/>
      <c r="Z872" s="405"/>
      <c r="AA872" s="405"/>
      <c r="AB872" s="405"/>
      <c r="AC872" s="405"/>
      <c r="AD872" s="405"/>
      <c r="AE872" s="405"/>
      <c r="AF872" s="405"/>
      <c r="AG872" s="405"/>
      <c r="AH872" s="405"/>
    </row>
    <row r="873" spans="1:34" ht="16.5">
      <c r="A873" s="405"/>
      <c r="B873" s="405"/>
      <c r="C873" s="405"/>
      <c r="D873" s="405"/>
      <c r="E873" s="405"/>
      <c r="F873" s="674"/>
      <c r="G873" s="674"/>
      <c r="H873" s="674"/>
      <c r="I873" s="674"/>
      <c r="J873" s="674"/>
      <c r="K873" s="405"/>
      <c r="L873" s="674"/>
      <c r="M873" s="674"/>
      <c r="N873" s="674"/>
      <c r="O873" s="674"/>
      <c r="P873" s="405"/>
      <c r="Q873" s="405"/>
      <c r="R873" s="405"/>
      <c r="S873" s="405"/>
      <c r="T873" s="405"/>
      <c r="U873" s="405"/>
      <c r="V873" s="405"/>
      <c r="W873" s="405"/>
      <c r="X873" s="405"/>
      <c r="Y873" s="405"/>
      <c r="Z873" s="405"/>
      <c r="AA873" s="405"/>
      <c r="AB873" s="405"/>
      <c r="AC873" s="405"/>
      <c r="AD873" s="405"/>
      <c r="AE873" s="405"/>
      <c r="AF873" s="405"/>
      <c r="AG873" s="405"/>
      <c r="AH873" s="405"/>
    </row>
    <row r="874" spans="1:34" ht="16.5">
      <c r="A874" s="405"/>
      <c r="B874" s="405"/>
      <c r="C874" s="405"/>
      <c r="D874" s="405"/>
      <c r="E874" s="405"/>
      <c r="F874" s="674"/>
      <c r="G874" s="674"/>
      <c r="H874" s="674"/>
      <c r="I874" s="674"/>
      <c r="J874" s="674"/>
      <c r="K874" s="405"/>
      <c r="L874" s="674"/>
      <c r="M874" s="674"/>
      <c r="N874" s="674"/>
      <c r="O874" s="674"/>
      <c r="P874" s="405"/>
      <c r="Q874" s="405"/>
      <c r="R874" s="405"/>
      <c r="S874" s="405"/>
      <c r="T874" s="405"/>
      <c r="U874" s="405"/>
      <c r="V874" s="405"/>
      <c r="W874" s="405"/>
      <c r="X874" s="405"/>
      <c r="Y874" s="405"/>
      <c r="Z874" s="405"/>
      <c r="AA874" s="405"/>
      <c r="AB874" s="405"/>
      <c r="AC874" s="405"/>
      <c r="AD874" s="405"/>
      <c r="AE874" s="405"/>
      <c r="AF874" s="405"/>
      <c r="AG874" s="405"/>
      <c r="AH874" s="405"/>
    </row>
    <row r="875" spans="1:34" ht="16.5">
      <c r="A875" s="405"/>
      <c r="B875" s="405"/>
      <c r="C875" s="405"/>
      <c r="D875" s="405"/>
      <c r="E875" s="405"/>
      <c r="F875" s="674"/>
      <c r="G875" s="674"/>
      <c r="H875" s="674"/>
      <c r="I875" s="674"/>
      <c r="J875" s="674"/>
      <c r="K875" s="405"/>
      <c r="L875" s="674"/>
      <c r="M875" s="674"/>
      <c r="N875" s="674"/>
      <c r="O875" s="674"/>
      <c r="P875" s="405"/>
      <c r="Q875" s="405"/>
      <c r="R875" s="405"/>
      <c r="S875" s="405"/>
      <c r="T875" s="405"/>
      <c r="U875" s="405"/>
      <c r="V875" s="405"/>
      <c r="W875" s="405"/>
      <c r="X875" s="405"/>
      <c r="Y875" s="405"/>
      <c r="Z875" s="405"/>
      <c r="AA875" s="405"/>
      <c r="AB875" s="405"/>
      <c r="AC875" s="405"/>
      <c r="AD875" s="405"/>
      <c r="AE875" s="405"/>
      <c r="AF875" s="405"/>
      <c r="AG875" s="405"/>
      <c r="AH875" s="405"/>
    </row>
    <row r="876" spans="1:34" ht="16.5">
      <c r="A876" s="405"/>
      <c r="B876" s="405"/>
      <c r="C876" s="405"/>
      <c r="D876" s="405"/>
      <c r="E876" s="405"/>
      <c r="F876" s="674"/>
      <c r="G876" s="674"/>
      <c r="H876" s="674"/>
      <c r="I876" s="674"/>
      <c r="J876" s="674"/>
      <c r="K876" s="405"/>
      <c r="L876" s="674"/>
      <c r="M876" s="674"/>
      <c r="N876" s="674"/>
      <c r="O876" s="674"/>
      <c r="P876" s="405"/>
      <c r="Q876" s="405"/>
      <c r="R876" s="405"/>
      <c r="S876" s="405"/>
      <c r="T876" s="405"/>
      <c r="U876" s="405"/>
      <c r="V876" s="405"/>
      <c r="W876" s="405"/>
      <c r="X876" s="405"/>
      <c r="Y876" s="405"/>
      <c r="Z876" s="405"/>
      <c r="AA876" s="405"/>
      <c r="AB876" s="405"/>
      <c r="AC876" s="405"/>
      <c r="AD876" s="405"/>
      <c r="AE876" s="405"/>
      <c r="AF876" s="405"/>
      <c r="AG876" s="405"/>
      <c r="AH876" s="405"/>
    </row>
    <row r="877" spans="1:34" ht="16.5">
      <c r="A877" s="405"/>
      <c r="B877" s="405"/>
      <c r="C877" s="405"/>
      <c r="D877" s="405"/>
      <c r="E877" s="405"/>
      <c r="F877" s="674"/>
      <c r="G877" s="674"/>
      <c r="H877" s="674"/>
      <c r="I877" s="674"/>
      <c r="J877" s="674"/>
      <c r="K877" s="405"/>
      <c r="L877" s="674"/>
      <c r="M877" s="674"/>
      <c r="N877" s="674"/>
      <c r="O877" s="674"/>
      <c r="P877" s="405"/>
      <c r="Q877" s="405"/>
      <c r="R877" s="405"/>
      <c r="S877" s="405"/>
      <c r="T877" s="405"/>
      <c r="U877" s="405"/>
      <c r="V877" s="405"/>
      <c r="W877" s="405"/>
      <c r="X877" s="405"/>
      <c r="Y877" s="405"/>
      <c r="Z877" s="405"/>
      <c r="AA877" s="405"/>
      <c r="AB877" s="405"/>
      <c r="AC877" s="405"/>
      <c r="AD877" s="405"/>
      <c r="AE877" s="405"/>
      <c r="AF877" s="405"/>
      <c r="AG877" s="405"/>
      <c r="AH877" s="405"/>
    </row>
    <row r="878" spans="1:34" ht="16.5">
      <c r="A878" s="405"/>
      <c r="B878" s="405"/>
      <c r="C878" s="405"/>
      <c r="D878" s="405"/>
      <c r="E878" s="405"/>
      <c r="F878" s="674"/>
      <c r="G878" s="674"/>
      <c r="H878" s="674"/>
      <c r="I878" s="674"/>
      <c r="J878" s="674"/>
      <c r="K878" s="405"/>
      <c r="L878" s="674"/>
      <c r="M878" s="674"/>
      <c r="N878" s="674"/>
      <c r="O878" s="674"/>
      <c r="P878" s="405"/>
      <c r="Q878" s="405"/>
      <c r="R878" s="405"/>
      <c r="S878" s="405"/>
      <c r="T878" s="405"/>
      <c r="U878" s="405"/>
      <c r="V878" s="405"/>
      <c r="W878" s="405"/>
      <c r="X878" s="405"/>
      <c r="Y878" s="405"/>
      <c r="Z878" s="405"/>
      <c r="AA878" s="405"/>
      <c r="AB878" s="405"/>
      <c r="AC878" s="405"/>
      <c r="AD878" s="405"/>
      <c r="AE878" s="405"/>
      <c r="AF878" s="405"/>
      <c r="AG878" s="405"/>
      <c r="AH878" s="405"/>
    </row>
    <row r="879" spans="1:34" ht="16.5">
      <c r="A879" s="405"/>
      <c r="B879" s="405"/>
      <c r="C879" s="405"/>
      <c r="D879" s="405"/>
      <c r="E879" s="405"/>
      <c r="F879" s="674"/>
      <c r="G879" s="674"/>
      <c r="H879" s="674"/>
      <c r="I879" s="674"/>
      <c r="J879" s="674"/>
      <c r="K879" s="405"/>
      <c r="L879" s="674"/>
      <c r="M879" s="674"/>
      <c r="N879" s="674"/>
      <c r="O879" s="674"/>
      <c r="P879" s="405"/>
      <c r="Q879" s="405"/>
      <c r="R879" s="405"/>
      <c r="S879" s="405"/>
      <c r="T879" s="405"/>
      <c r="U879" s="405"/>
      <c r="V879" s="405"/>
      <c r="W879" s="405"/>
      <c r="X879" s="405"/>
      <c r="Y879" s="405"/>
      <c r="Z879" s="405"/>
      <c r="AA879" s="405"/>
      <c r="AB879" s="405"/>
      <c r="AC879" s="405"/>
      <c r="AD879" s="405"/>
      <c r="AE879" s="405"/>
      <c r="AF879" s="405"/>
      <c r="AG879" s="405"/>
      <c r="AH879" s="405"/>
    </row>
    <row r="880" spans="1:34" ht="16.5">
      <c r="A880" s="405"/>
      <c r="B880" s="405"/>
      <c r="C880" s="405"/>
      <c r="D880" s="405"/>
      <c r="E880" s="405"/>
      <c r="F880" s="674"/>
      <c r="G880" s="674"/>
      <c r="H880" s="674"/>
      <c r="I880" s="674"/>
      <c r="J880" s="674"/>
      <c r="K880" s="405"/>
      <c r="L880" s="674"/>
      <c r="M880" s="674"/>
      <c r="N880" s="674"/>
      <c r="O880" s="674"/>
      <c r="P880" s="405"/>
      <c r="Q880" s="405"/>
      <c r="R880" s="405"/>
      <c r="S880" s="405"/>
      <c r="T880" s="405"/>
      <c r="U880" s="405"/>
      <c r="V880" s="405"/>
      <c r="W880" s="405"/>
      <c r="X880" s="405"/>
      <c r="Y880" s="405"/>
      <c r="Z880" s="405"/>
      <c r="AA880" s="405"/>
      <c r="AB880" s="405"/>
      <c r="AC880" s="405"/>
      <c r="AD880" s="405"/>
      <c r="AE880" s="405"/>
      <c r="AF880" s="405"/>
      <c r="AG880" s="405"/>
      <c r="AH880" s="405"/>
    </row>
    <row r="881" spans="1:34" ht="16.5">
      <c r="A881" s="405"/>
      <c r="B881" s="405"/>
      <c r="C881" s="405"/>
      <c r="D881" s="405"/>
      <c r="E881" s="405"/>
      <c r="F881" s="674"/>
      <c r="G881" s="674"/>
      <c r="H881" s="674"/>
      <c r="I881" s="674"/>
      <c r="J881" s="674"/>
      <c r="K881" s="405"/>
      <c r="L881" s="674"/>
      <c r="M881" s="674"/>
      <c r="N881" s="674"/>
      <c r="O881" s="674"/>
      <c r="P881" s="405"/>
      <c r="Q881" s="405"/>
      <c r="R881" s="405"/>
      <c r="S881" s="405"/>
      <c r="T881" s="405"/>
      <c r="U881" s="405"/>
      <c r="V881" s="405"/>
      <c r="W881" s="405"/>
      <c r="X881" s="405"/>
      <c r="Y881" s="405"/>
      <c r="Z881" s="405"/>
      <c r="AA881" s="405"/>
      <c r="AB881" s="405"/>
      <c r="AC881" s="405"/>
      <c r="AD881" s="405"/>
      <c r="AE881" s="405"/>
      <c r="AF881" s="405"/>
      <c r="AG881" s="405"/>
      <c r="AH881" s="405"/>
    </row>
    <row r="882" spans="1:34" ht="16.5">
      <c r="A882" s="405"/>
      <c r="B882" s="405"/>
      <c r="C882" s="405"/>
      <c r="D882" s="405"/>
      <c r="E882" s="405"/>
      <c r="F882" s="674"/>
      <c r="G882" s="674"/>
      <c r="H882" s="674"/>
      <c r="I882" s="674"/>
      <c r="J882" s="674"/>
      <c r="K882" s="405"/>
      <c r="L882" s="674"/>
      <c r="M882" s="674"/>
      <c r="N882" s="674"/>
      <c r="O882" s="674"/>
      <c r="P882" s="405"/>
      <c r="Q882" s="405"/>
      <c r="R882" s="405"/>
      <c r="S882" s="405"/>
      <c r="T882" s="405"/>
      <c r="U882" s="405"/>
      <c r="V882" s="405"/>
      <c r="W882" s="405"/>
      <c r="X882" s="405"/>
      <c r="Y882" s="405"/>
      <c r="Z882" s="405"/>
      <c r="AA882" s="405"/>
      <c r="AB882" s="405"/>
      <c r="AC882" s="405"/>
      <c r="AD882" s="405"/>
      <c r="AE882" s="405"/>
      <c r="AF882" s="405"/>
      <c r="AG882" s="405"/>
      <c r="AH882" s="405"/>
    </row>
    <row r="883" spans="1:34" ht="16.5">
      <c r="A883" s="405"/>
      <c r="B883" s="405"/>
      <c r="C883" s="405"/>
      <c r="D883" s="405"/>
      <c r="E883" s="405"/>
      <c r="F883" s="674"/>
      <c r="G883" s="674"/>
      <c r="H883" s="674"/>
      <c r="I883" s="674"/>
      <c r="J883" s="674"/>
      <c r="K883" s="405"/>
      <c r="L883" s="674"/>
      <c r="M883" s="674"/>
      <c r="N883" s="674"/>
      <c r="O883" s="674"/>
      <c r="P883" s="405"/>
      <c r="Q883" s="405"/>
      <c r="R883" s="405"/>
      <c r="S883" s="405"/>
      <c r="T883" s="405"/>
      <c r="U883" s="405"/>
      <c r="V883" s="405"/>
      <c r="W883" s="405"/>
      <c r="X883" s="405"/>
      <c r="Y883" s="405"/>
      <c r="Z883" s="405"/>
      <c r="AA883" s="405"/>
      <c r="AB883" s="405"/>
      <c r="AC883" s="405"/>
      <c r="AD883" s="405"/>
      <c r="AE883" s="405"/>
      <c r="AF883" s="405"/>
      <c r="AG883" s="405"/>
      <c r="AH883" s="405"/>
    </row>
    <row r="884" spans="1:34" ht="16.5">
      <c r="A884" s="405"/>
      <c r="B884" s="405"/>
      <c r="C884" s="405"/>
      <c r="D884" s="405"/>
      <c r="E884" s="405"/>
      <c r="F884" s="674"/>
      <c r="G884" s="674"/>
      <c r="H884" s="674"/>
      <c r="I884" s="674"/>
      <c r="J884" s="674"/>
      <c r="K884" s="405"/>
      <c r="L884" s="674"/>
      <c r="M884" s="674"/>
      <c r="N884" s="674"/>
      <c r="O884" s="674"/>
      <c r="P884" s="405"/>
      <c r="Q884" s="405"/>
      <c r="R884" s="405"/>
      <c r="S884" s="405"/>
      <c r="T884" s="405"/>
      <c r="U884" s="405"/>
      <c r="V884" s="405"/>
      <c r="W884" s="405"/>
      <c r="X884" s="405"/>
      <c r="Y884" s="405"/>
      <c r="Z884" s="405"/>
      <c r="AA884" s="405"/>
      <c r="AB884" s="405"/>
      <c r="AC884" s="405"/>
      <c r="AD884" s="405"/>
      <c r="AE884" s="405"/>
      <c r="AF884" s="405"/>
      <c r="AG884" s="405"/>
      <c r="AH884" s="405"/>
    </row>
    <row r="885" spans="1:34" ht="16.5">
      <c r="A885" s="405"/>
      <c r="B885" s="405"/>
      <c r="C885" s="405"/>
      <c r="D885" s="405"/>
      <c r="E885" s="405"/>
      <c r="F885" s="674"/>
      <c r="G885" s="674"/>
      <c r="H885" s="674"/>
      <c r="I885" s="674"/>
      <c r="J885" s="674"/>
      <c r="K885" s="405"/>
      <c r="L885" s="674"/>
      <c r="M885" s="674"/>
      <c r="N885" s="674"/>
      <c r="O885" s="674"/>
      <c r="P885" s="405"/>
      <c r="Q885" s="405"/>
      <c r="R885" s="405"/>
      <c r="S885" s="405"/>
      <c r="T885" s="405"/>
      <c r="U885" s="405"/>
      <c r="V885" s="405"/>
      <c r="W885" s="405"/>
      <c r="X885" s="405"/>
      <c r="Y885" s="405"/>
      <c r="Z885" s="405"/>
      <c r="AA885" s="405"/>
      <c r="AB885" s="405"/>
      <c r="AC885" s="405"/>
      <c r="AD885" s="405"/>
      <c r="AE885" s="405"/>
      <c r="AF885" s="405"/>
      <c r="AG885" s="405"/>
      <c r="AH885" s="405"/>
    </row>
    <row r="886" spans="1:34" ht="16.5">
      <c r="A886" s="405"/>
      <c r="B886" s="405"/>
      <c r="C886" s="405"/>
      <c r="D886" s="405"/>
      <c r="E886" s="405"/>
      <c r="F886" s="674"/>
      <c r="G886" s="674"/>
      <c r="H886" s="674"/>
      <c r="I886" s="674"/>
      <c r="J886" s="674"/>
      <c r="K886" s="405"/>
      <c r="L886" s="674"/>
      <c r="M886" s="674"/>
      <c r="N886" s="674"/>
      <c r="O886" s="674"/>
      <c r="P886" s="405"/>
      <c r="Q886" s="405"/>
      <c r="R886" s="405"/>
      <c r="S886" s="405"/>
      <c r="T886" s="405"/>
      <c r="U886" s="405"/>
      <c r="V886" s="405"/>
      <c r="W886" s="405"/>
      <c r="X886" s="405"/>
      <c r="Y886" s="405"/>
      <c r="Z886" s="405"/>
      <c r="AA886" s="405"/>
      <c r="AB886" s="405"/>
      <c r="AC886" s="405"/>
      <c r="AD886" s="405"/>
      <c r="AE886" s="405"/>
      <c r="AF886" s="405"/>
      <c r="AG886" s="405"/>
      <c r="AH886" s="405"/>
    </row>
    <row r="887" spans="1:34" ht="16.5">
      <c r="A887" s="405"/>
      <c r="B887" s="405"/>
      <c r="C887" s="405"/>
      <c r="D887" s="405"/>
      <c r="E887" s="405"/>
      <c r="F887" s="674"/>
      <c r="G887" s="674"/>
      <c r="H887" s="674"/>
      <c r="I887" s="674"/>
      <c r="J887" s="674"/>
      <c r="K887" s="405"/>
      <c r="L887" s="674"/>
      <c r="M887" s="674"/>
      <c r="N887" s="674"/>
      <c r="O887" s="674"/>
      <c r="P887" s="405"/>
      <c r="Q887" s="405"/>
      <c r="R887" s="405"/>
      <c r="S887" s="405"/>
      <c r="T887" s="405"/>
      <c r="U887" s="405"/>
      <c r="V887" s="405"/>
      <c r="W887" s="405"/>
      <c r="X887" s="405"/>
      <c r="Y887" s="405"/>
      <c r="Z887" s="405"/>
      <c r="AA887" s="405"/>
      <c r="AB887" s="405"/>
      <c r="AC887" s="405"/>
      <c r="AD887" s="405"/>
      <c r="AE887" s="405"/>
      <c r="AF887" s="405"/>
      <c r="AG887" s="405"/>
      <c r="AH887" s="405"/>
    </row>
    <row r="888" spans="1:34" ht="16.5">
      <c r="A888" s="405"/>
      <c r="B888" s="405"/>
      <c r="C888" s="405"/>
      <c r="D888" s="405"/>
      <c r="E888" s="405"/>
      <c r="F888" s="674"/>
      <c r="G888" s="674"/>
      <c r="H888" s="674"/>
      <c r="I888" s="674"/>
      <c r="J888" s="674"/>
      <c r="K888" s="405"/>
      <c r="L888" s="674"/>
      <c r="M888" s="674"/>
      <c r="N888" s="674"/>
      <c r="O888" s="674"/>
      <c r="P888" s="405"/>
      <c r="Q888" s="405"/>
      <c r="R888" s="405"/>
      <c r="S888" s="405"/>
      <c r="T888" s="405"/>
      <c r="U888" s="405"/>
      <c r="V888" s="405"/>
      <c r="W888" s="405"/>
      <c r="X888" s="405"/>
      <c r="Y888" s="405"/>
      <c r="Z888" s="405"/>
      <c r="AA888" s="405"/>
      <c r="AB888" s="405"/>
      <c r="AC888" s="405"/>
      <c r="AD888" s="405"/>
      <c r="AE888" s="405"/>
      <c r="AF888" s="405"/>
      <c r="AG888" s="405"/>
      <c r="AH888" s="405"/>
    </row>
    <row r="889" spans="1:34" ht="16.5">
      <c r="A889" s="405"/>
      <c r="B889" s="405"/>
      <c r="C889" s="405"/>
      <c r="D889" s="405"/>
      <c r="E889" s="405"/>
      <c r="F889" s="674"/>
      <c r="G889" s="674"/>
      <c r="H889" s="674"/>
      <c r="I889" s="674"/>
      <c r="J889" s="674"/>
      <c r="K889" s="405"/>
      <c r="L889" s="674"/>
      <c r="M889" s="674"/>
      <c r="N889" s="674"/>
      <c r="O889" s="674"/>
      <c r="P889" s="405"/>
      <c r="Q889" s="405"/>
      <c r="R889" s="405"/>
      <c r="S889" s="405"/>
      <c r="T889" s="405"/>
      <c r="U889" s="405"/>
      <c r="V889" s="405"/>
      <c r="W889" s="405"/>
      <c r="X889" s="405"/>
      <c r="Y889" s="405"/>
      <c r="Z889" s="405"/>
      <c r="AA889" s="405"/>
      <c r="AB889" s="405"/>
      <c r="AC889" s="405"/>
      <c r="AD889" s="405"/>
      <c r="AE889" s="405"/>
      <c r="AF889" s="405"/>
      <c r="AG889" s="405"/>
      <c r="AH889" s="405"/>
    </row>
    <row r="890" spans="1:34" ht="16.5">
      <c r="A890" s="405"/>
      <c r="B890" s="405"/>
      <c r="C890" s="405"/>
      <c r="D890" s="405"/>
      <c r="E890" s="405"/>
      <c r="F890" s="674"/>
      <c r="G890" s="674"/>
      <c r="H890" s="674"/>
      <c r="I890" s="674"/>
      <c r="J890" s="674"/>
      <c r="K890" s="405"/>
      <c r="L890" s="674"/>
      <c r="M890" s="674"/>
      <c r="N890" s="674"/>
      <c r="O890" s="674"/>
      <c r="P890" s="405"/>
      <c r="Q890" s="405"/>
      <c r="R890" s="405"/>
      <c r="S890" s="405"/>
      <c r="T890" s="405"/>
      <c r="U890" s="405"/>
      <c r="V890" s="405"/>
      <c r="W890" s="405"/>
      <c r="X890" s="405"/>
      <c r="Y890" s="405"/>
      <c r="Z890" s="405"/>
      <c r="AA890" s="405"/>
      <c r="AB890" s="405"/>
      <c r="AC890" s="405"/>
      <c r="AD890" s="405"/>
      <c r="AE890" s="405"/>
      <c r="AF890" s="405"/>
      <c r="AG890" s="405"/>
      <c r="AH890" s="405"/>
    </row>
    <row r="891" spans="1:34" ht="16.5">
      <c r="A891" s="405"/>
      <c r="B891" s="405"/>
      <c r="C891" s="405"/>
      <c r="D891" s="405"/>
      <c r="E891" s="405"/>
      <c r="F891" s="674"/>
      <c r="G891" s="674"/>
      <c r="H891" s="674"/>
      <c r="I891" s="674"/>
      <c r="J891" s="674"/>
      <c r="K891" s="405"/>
      <c r="L891" s="674"/>
      <c r="M891" s="674"/>
      <c r="N891" s="674"/>
      <c r="O891" s="674"/>
      <c r="P891" s="405"/>
      <c r="Q891" s="405"/>
      <c r="R891" s="405"/>
      <c r="S891" s="405"/>
      <c r="T891" s="405"/>
      <c r="U891" s="405"/>
      <c r="V891" s="405"/>
      <c r="W891" s="405"/>
      <c r="X891" s="405"/>
      <c r="Y891" s="405"/>
      <c r="Z891" s="405"/>
      <c r="AA891" s="405"/>
      <c r="AB891" s="405"/>
      <c r="AC891" s="405"/>
      <c r="AD891" s="405"/>
      <c r="AE891" s="405"/>
      <c r="AF891" s="405"/>
      <c r="AG891" s="405"/>
      <c r="AH891" s="405"/>
    </row>
    <row r="892" spans="1:34" ht="16.5">
      <c r="A892" s="405"/>
      <c r="B892" s="405"/>
      <c r="C892" s="405"/>
      <c r="D892" s="405"/>
      <c r="E892" s="405"/>
      <c r="F892" s="674"/>
      <c r="G892" s="674"/>
      <c r="H892" s="674"/>
      <c r="I892" s="674"/>
      <c r="J892" s="674"/>
      <c r="K892" s="405"/>
      <c r="L892" s="674"/>
      <c r="M892" s="674"/>
      <c r="N892" s="674"/>
      <c r="O892" s="674"/>
      <c r="P892" s="405"/>
      <c r="Q892" s="405"/>
      <c r="R892" s="405"/>
      <c r="S892" s="405"/>
      <c r="T892" s="405"/>
      <c r="U892" s="405"/>
      <c r="V892" s="405"/>
      <c r="W892" s="405"/>
      <c r="X892" s="405"/>
      <c r="Y892" s="405"/>
      <c r="Z892" s="405"/>
      <c r="AA892" s="405"/>
      <c r="AB892" s="405"/>
      <c r="AC892" s="405"/>
      <c r="AD892" s="405"/>
      <c r="AE892" s="405"/>
      <c r="AF892" s="405"/>
      <c r="AG892" s="405"/>
      <c r="AH892" s="405"/>
    </row>
    <row r="893" spans="1:34" ht="16.5">
      <c r="A893" s="405"/>
      <c r="B893" s="405"/>
      <c r="C893" s="405"/>
      <c r="D893" s="405"/>
      <c r="E893" s="405"/>
      <c r="F893" s="674"/>
      <c r="G893" s="674"/>
      <c r="H893" s="674"/>
      <c r="I893" s="674"/>
      <c r="J893" s="674"/>
      <c r="K893" s="405"/>
      <c r="L893" s="674"/>
      <c r="M893" s="674"/>
      <c r="N893" s="674"/>
      <c r="O893" s="674"/>
      <c r="P893" s="405"/>
      <c r="Q893" s="405"/>
      <c r="R893" s="405"/>
      <c r="S893" s="405"/>
      <c r="T893" s="405"/>
      <c r="U893" s="405"/>
      <c r="V893" s="405"/>
      <c r="W893" s="405"/>
      <c r="X893" s="405"/>
      <c r="Y893" s="405"/>
      <c r="Z893" s="405"/>
      <c r="AA893" s="405"/>
      <c r="AB893" s="405"/>
      <c r="AC893" s="405"/>
      <c r="AD893" s="405"/>
      <c r="AE893" s="405"/>
      <c r="AF893" s="405"/>
      <c r="AG893" s="405"/>
      <c r="AH893" s="405"/>
    </row>
    <row r="894" spans="1:34" ht="16.5">
      <c r="A894" s="405"/>
      <c r="B894" s="405"/>
      <c r="C894" s="405"/>
      <c r="D894" s="405"/>
      <c r="E894" s="405"/>
      <c r="F894" s="674"/>
      <c r="G894" s="674"/>
      <c r="H894" s="674"/>
      <c r="I894" s="674"/>
      <c r="J894" s="674"/>
      <c r="K894" s="405"/>
      <c r="L894" s="674"/>
      <c r="M894" s="674"/>
      <c r="N894" s="674"/>
      <c r="O894" s="674"/>
      <c r="P894" s="405"/>
      <c r="Q894" s="405"/>
      <c r="R894" s="405"/>
      <c r="S894" s="405"/>
      <c r="T894" s="405"/>
      <c r="U894" s="405"/>
      <c r="V894" s="405"/>
      <c r="W894" s="405"/>
      <c r="X894" s="405"/>
      <c r="Y894" s="405"/>
      <c r="Z894" s="405"/>
      <c r="AA894" s="405"/>
      <c r="AB894" s="405"/>
      <c r="AC894" s="405"/>
      <c r="AD894" s="405"/>
      <c r="AE894" s="405"/>
      <c r="AF894" s="405"/>
      <c r="AG894" s="405"/>
      <c r="AH894" s="405"/>
    </row>
    <row r="895" spans="1:34" ht="16.5">
      <c r="A895" s="405"/>
      <c r="B895" s="405"/>
      <c r="C895" s="405"/>
      <c r="D895" s="405"/>
      <c r="E895" s="405"/>
      <c r="F895" s="674"/>
      <c r="G895" s="674"/>
      <c r="H895" s="674"/>
      <c r="I895" s="674"/>
      <c r="J895" s="674"/>
      <c r="K895" s="405"/>
      <c r="L895" s="674"/>
      <c r="M895" s="674"/>
      <c r="N895" s="674"/>
      <c r="O895" s="674"/>
      <c r="P895" s="405"/>
      <c r="Q895" s="405"/>
      <c r="R895" s="405"/>
      <c r="S895" s="405"/>
      <c r="T895" s="405"/>
      <c r="U895" s="405"/>
      <c r="V895" s="405"/>
      <c r="W895" s="405"/>
      <c r="X895" s="405"/>
      <c r="Y895" s="405"/>
      <c r="Z895" s="405"/>
      <c r="AA895" s="405"/>
      <c r="AB895" s="405"/>
      <c r="AC895" s="405"/>
      <c r="AD895" s="405"/>
      <c r="AE895" s="405"/>
      <c r="AF895" s="405"/>
      <c r="AG895" s="405"/>
      <c r="AH895" s="405"/>
    </row>
    <row r="896" spans="1:34" ht="16.5">
      <c r="A896" s="405"/>
      <c r="B896" s="405"/>
      <c r="C896" s="405"/>
      <c r="D896" s="405"/>
      <c r="E896" s="405"/>
      <c r="F896" s="674"/>
      <c r="G896" s="674"/>
      <c r="H896" s="674"/>
      <c r="I896" s="674"/>
      <c r="J896" s="674"/>
      <c r="K896" s="405"/>
      <c r="L896" s="674"/>
      <c r="M896" s="674"/>
      <c r="N896" s="674"/>
      <c r="O896" s="674"/>
      <c r="P896" s="405"/>
      <c r="Q896" s="405"/>
      <c r="R896" s="405"/>
      <c r="S896" s="405"/>
      <c r="T896" s="405"/>
      <c r="U896" s="405"/>
      <c r="V896" s="405"/>
      <c r="W896" s="405"/>
      <c r="X896" s="405"/>
      <c r="Y896" s="405"/>
      <c r="Z896" s="405"/>
      <c r="AA896" s="405"/>
      <c r="AB896" s="405"/>
      <c r="AC896" s="405"/>
      <c r="AD896" s="405"/>
      <c r="AE896" s="405"/>
      <c r="AF896" s="405"/>
      <c r="AG896" s="405"/>
      <c r="AH896" s="405"/>
    </row>
    <row r="897" spans="1:34" ht="16.5">
      <c r="A897" s="405"/>
      <c r="B897" s="405"/>
      <c r="C897" s="405"/>
      <c r="D897" s="405"/>
      <c r="E897" s="405"/>
      <c r="F897" s="674"/>
      <c r="G897" s="674"/>
      <c r="H897" s="674"/>
      <c r="I897" s="674"/>
      <c r="J897" s="674"/>
      <c r="K897" s="405"/>
      <c r="L897" s="674"/>
      <c r="M897" s="674"/>
      <c r="N897" s="674"/>
      <c r="O897" s="674"/>
      <c r="P897" s="405"/>
      <c r="Q897" s="405"/>
      <c r="R897" s="405"/>
      <c r="S897" s="405"/>
      <c r="T897" s="405"/>
      <c r="U897" s="405"/>
      <c r="V897" s="405"/>
      <c r="W897" s="405"/>
      <c r="X897" s="405"/>
      <c r="Y897" s="405"/>
      <c r="Z897" s="405"/>
      <c r="AA897" s="405"/>
      <c r="AB897" s="405"/>
      <c r="AC897" s="405"/>
      <c r="AD897" s="405"/>
      <c r="AE897" s="405"/>
      <c r="AF897" s="405"/>
      <c r="AG897" s="405"/>
      <c r="AH897" s="405"/>
    </row>
    <row r="898" spans="1:34" ht="16.5">
      <c r="A898" s="405"/>
      <c r="B898" s="405"/>
      <c r="C898" s="405"/>
      <c r="D898" s="405"/>
      <c r="E898" s="405"/>
      <c r="F898" s="674"/>
      <c r="G898" s="674"/>
      <c r="H898" s="674"/>
      <c r="I898" s="674"/>
      <c r="J898" s="674"/>
      <c r="K898" s="405"/>
      <c r="L898" s="674"/>
      <c r="M898" s="674"/>
      <c r="N898" s="674"/>
      <c r="O898" s="674"/>
      <c r="P898" s="405"/>
      <c r="Q898" s="405"/>
      <c r="R898" s="405"/>
      <c r="S898" s="405"/>
      <c r="T898" s="405"/>
      <c r="U898" s="405"/>
      <c r="V898" s="405"/>
      <c r="W898" s="405"/>
      <c r="X898" s="405"/>
      <c r="Y898" s="405"/>
      <c r="Z898" s="405"/>
      <c r="AA898" s="405"/>
      <c r="AB898" s="405"/>
      <c r="AC898" s="405"/>
      <c r="AD898" s="405"/>
      <c r="AE898" s="405"/>
      <c r="AF898" s="405"/>
      <c r="AG898" s="405"/>
      <c r="AH898" s="405"/>
    </row>
    <row r="899" spans="1:34" ht="16.5">
      <c r="A899" s="405"/>
      <c r="B899" s="405"/>
      <c r="C899" s="405"/>
      <c r="D899" s="405"/>
      <c r="E899" s="405"/>
      <c r="F899" s="674"/>
      <c r="G899" s="674"/>
      <c r="H899" s="674"/>
      <c r="I899" s="674"/>
      <c r="J899" s="674"/>
      <c r="K899" s="405"/>
      <c r="L899" s="674"/>
      <c r="M899" s="674"/>
      <c r="N899" s="674"/>
      <c r="O899" s="674"/>
      <c r="P899" s="405"/>
      <c r="Q899" s="405"/>
      <c r="R899" s="405"/>
      <c r="S899" s="405"/>
      <c r="T899" s="405"/>
      <c r="U899" s="405"/>
      <c r="V899" s="405"/>
      <c r="W899" s="405"/>
      <c r="X899" s="405"/>
      <c r="Y899" s="405"/>
      <c r="Z899" s="405"/>
      <c r="AA899" s="405"/>
      <c r="AB899" s="405"/>
      <c r="AC899" s="405"/>
      <c r="AD899" s="405"/>
      <c r="AE899" s="405"/>
      <c r="AF899" s="405"/>
      <c r="AG899" s="405"/>
      <c r="AH899" s="405"/>
    </row>
    <row r="900" spans="1:34" ht="16.5">
      <c r="A900" s="405"/>
      <c r="B900" s="405"/>
      <c r="C900" s="405"/>
      <c r="D900" s="405"/>
      <c r="E900" s="405"/>
      <c r="F900" s="674"/>
      <c r="G900" s="674"/>
      <c r="H900" s="674"/>
      <c r="I900" s="674"/>
      <c r="J900" s="674"/>
      <c r="K900" s="405"/>
      <c r="L900" s="674"/>
      <c r="M900" s="674"/>
      <c r="N900" s="674"/>
      <c r="O900" s="674"/>
      <c r="P900" s="405"/>
      <c r="Q900" s="405"/>
      <c r="R900" s="405"/>
      <c r="S900" s="405"/>
      <c r="T900" s="405"/>
      <c r="U900" s="405"/>
      <c r="V900" s="405"/>
      <c r="W900" s="405"/>
      <c r="X900" s="405"/>
      <c r="Y900" s="405"/>
      <c r="Z900" s="405"/>
      <c r="AA900" s="405"/>
      <c r="AB900" s="405"/>
      <c r="AC900" s="405"/>
      <c r="AD900" s="405"/>
      <c r="AE900" s="405"/>
      <c r="AF900" s="405"/>
      <c r="AG900" s="405"/>
      <c r="AH900" s="405"/>
    </row>
    <row r="901" spans="1:34" ht="16.5">
      <c r="A901" s="405"/>
      <c r="B901" s="405"/>
      <c r="C901" s="405"/>
      <c r="D901" s="405"/>
      <c r="E901" s="405"/>
      <c r="F901" s="674"/>
      <c r="G901" s="674"/>
      <c r="H901" s="674"/>
      <c r="I901" s="674"/>
      <c r="J901" s="674"/>
      <c r="K901" s="405"/>
      <c r="L901" s="674"/>
      <c r="M901" s="674"/>
      <c r="N901" s="674"/>
      <c r="O901" s="674"/>
      <c r="P901" s="405"/>
      <c r="Q901" s="405"/>
      <c r="R901" s="405"/>
      <c r="S901" s="405"/>
      <c r="T901" s="405"/>
      <c r="U901" s="405"/>
      <c r="V901" s="405"/>
      <c r="W901" s="405"/>
      <c r="X901" s="405"/>
      <c r="Y901" s="405"/>
      <c r="Z901" s="405"/>
      <c r="AA901" s="405"/>
      <c r="AB901" s="405"/>
      <c r="AC901" s="405"/>
      <c r="AD901" s="405"/>
      <c r="AE901" s="405"/>
      <c r="AF901" s="405"/>
      <c r="AG901" s="405"/>
      <c r="AH901" s="405"/>
    </row>
    <row r="902" spans="1:34" ht="16.5">
      <c r="A902" s="405"/>
      <c r="B902" s="405"/>
      <c r="C902" s="405"/>
      <c r="D902" s="405"/>
      <c r="E902" s="405"/>
      <c r="F902" s="674"/>
      <c r="G902" s="674"/>
      <c r="H902" s="674"/>
      <c r="I902" s="674"/>
      <c r="J902" s="674"/>
      <c r="K902" s="405"/>
      <c r="L902" s="674"/>
      <c r="M902" s="674"/>
      <c r="N902" s="674"/>
      <c r="O902" s="674"/>
      <c r="P902" s="405"/>
      <c r="Q902" s="405"/>
      <c r="R902" s="405"/>
      <c r="S902" s="405"/>
      <c r="T902" s="405"/>
      <c r="U902" s="405"/>
      <c r="V902" s="405"/>
      <c r="W902" s="405"/>
      <c r="X902" s="405"/>
      <c r="Y902" s="405"/>
      <c r="Z902" s="405"/>
      <c r="AA902" s="405"/>
      <c r="AB902" s="405"/>
      <c r="AC902" s="405"/>
      <c r="AD902" s="405"/>
      <c r="AE902" s="405"/>
      <c r="AF902" s="405"/>
      <c r="AG902" s="405"/>
      <c r="AH902" s="405"/>
    </row>
    <row r="903" spans="1:34" ht="16.5">
      <c r="A903" s="405"/>
      <c r="B903" s="405"/>
      <c r="C903" s="405"/>
      <c r="D903" s="405"/>
      <c r="E903" s="405"/>
      <c r="F903" s="674"/>
      <c r="G903" s="674"/>
      <c r="H903" s="674"/>
      <c r="I903" s="674"/>
      <c r="J903" s="674"/>
      <c r="K903" s="405"/>
      <c r="L903" s="674"/>
      <c r="M903" s="674"/>
      <c r="N903" s="674"/>
      <c r="O903" s="674"/>
      <c r="P903" s="405"/>
      <c r="Q903" s="405"/>
      <c r="R903" s="405"/>
      <c r="S903" s="405"/>
      <c r="T903" s="405"/>
      <c r="U903" s="405"/>
      <c r="V903" s="405"/>
      <c r="W903" s="405"/>
      <c r="X903" s="405"/>
      <c r="Y903" s="405"/>
      <c r="Z903" s="405"/>
      <c r="AA903" s="405"/>
      <c r="AB903" s="405"/>
      <c r="AC903" s="405"/>
      <c r="AD903" s="405"/>
      <c r="AE903" s="405"/>
      <c r="AF903" s="405"/>
      <c r="AG903" s="405"/>
      <c r="AH903" s="405"/>
    </row>
    <row r="904" spans="1:34" ht="16.5">
      <c r="A904" s="405"/>
      <c r="B904" s="405"/>
      <c r="C904" s="405"/>
      <c r="D904" s="405"/>
      <c r="E904" s="405"/>
      <c r="F904" s="674"/>
      <c r="G904" s="674"/>
      <c r="H904" s="674"/>
      <c r="I904" s="674"/>
      <c r="J904" s="674"/>
      <c r="K904" s="405"/>
      <c r="L904" s="674"/>
      <c r="M904" s="674"/>
      <c r="N904" s="674"/>
      <c r="O904" s="674"/>
      <c r="P904" s="405"/>
      <c r="Q904" s="405"/>
      <c r="R904" s="405"/>
      <c r="S904" s="405"/>
      <c r="T904" s="405"/>
      <c r="U904" s="405"/>
      <c r="V904" s="405"/>
      <c r="W904" s="405"/>
      <c r="X904" s="405"/>
      <c r="Y904" s="405"/>
      <c r="Z904" s="405"/>
      <c r="AA904" s="405"/>
      <c r="AB904" s="405"/>
      <c r="AC904" s="405"/>
      <c r="AD904" s="405"/>
      <c r="AE904" s="405"/>
      <c r="AF904" s="405"/>
      <c r="AG904" s="405"/>
      <c r="AH904" s="405"/>
    </row>
    <row r="905" spans="1:34" ht="16.5">
      <c r="A905" s="405"/>
      <c r="B905" s="405"/>
      <c r="C905" s="405"/>
      <c r="D905" s="405"/>
      <c r="E905" s="405"/>
      <c r="F905" s="674"/>
      <c r="G905" s="674"/>
      <c r="H905" s="674"/>
      <c r="I905" s="674"/>
      <c r="J905" s="674"/>
      <c r="K905" s="405"/>
      <c r="L905" s="674"/>
      <c r="M905" s="674"/>
      <c r="N905" s="674"/>
      <c r="O905" s="674"/>
      <c r="P905" s="405"/>
      <c r="Q905" s="405"/>
      <c r="R905" s="405"/>
      <c r="S905" s="405"/>
      <c r="T905" s="405"/>
      <c r="U905" s="405"/>
      <c r="V905" s="405"/>
      <c r="W905" s="405"/>
      <c r="X905" s="405"/>
      <c r="Y905" s="405"/>
      <c r="Z905" s="405"/>
      <c r="AA905" s="405"/>
      <c r="AB905" s="405"/>
      <c r="AC905" s="405"/>
      <c r="AD905" s="405"/>
      <c r="AE905" s="405"/>
      <c r="AF905" s="405"/>
      <c r="AG905" s="405"/>
      <c r="AH905" s="405"/>
    </row>
    <row r="906" spans="1:34" ht="16.5">
      <c r="A906" s="405"/>
      <c r="B906" s="405"/>
      <c r="C906" s="405"/>
      <c r="D906" s="405"/>
      <c r="E906" s="405"/>
      <c r="F906" s="674"/>
      <c r="G906" s="674"/>
      <c r="H906" s="674"/>
      <c r="I906" s="674"/>
      <c r="J906" s="674"/>
      <c r="K906" s="405"/>
      <c r="L906" s="674"/>
      <c r="M906" s="674"/>
      <c r="N906" s="674"/>
      <c r="O906" s="674"/>
      <c r="P906" s="405"/>
      <c r="Q906" s="405"/>
      <c r="R906" s="405"/>
      <c r="S906" s="405"/>
      <c r="T906" s="405"/>
      <c r="U906" s="405"/>
      <c r="V906" s="405"/>
      <c r="W906" s="405"/>
      <c r="X906" s="405"/>
      <c r="Y906" s="405"/>
      <c r="Z906" s="405"/>
      <c r="AA906" s="405"/>
      <c r="AB906" s="405"/>
      <c r="AC906" s="405"/>
      <c r="AD906" s="405"/>
      <c r="AE906" s="405"/>
      <c r="AF906" s="405"/>
      <c r="AG906" s="405"/>
      <c r="AH906" s="405"/>
    </row>
    <row r="907" spans="1:34" ht="16.5">
      <c r="A907" s="405"/>
      <c r="B907" s="405"/>
      <c r="C907" s="405"/>
      <c r="D907" s="405"/>
      <c r="E907" s="405"/>
      <c r="F907" s="674"/>
      <c r="G907" s="674"/>
      <c r="H907" s="674"/>
      <c r="I907" s="674"/>
      <c r="J907" s="674"/>
      <c r="K907" s="405"/>
      <c r="L907" s="674"/>
      <c r="M907" s="674"/>
      <c r="N907" s="674"/>
      <c r="O907" s="674"/>
      <c r="P907" s="405"/>
      <c r="Q907" s="405"/>
      <c r="R907" s="405"/>
      <c r="S907" s="405"/>
      <c r="T907" s="405"/>
      <c r="U907" s="405"/>
      <c r="V907" s="405"/>
      <c r="W907" s="405"/>
      <c r="X907" s="405"/>
      <c r="Y907" s="405"/>
      <c r="Z907" s="405"/>
      <c r="AA907" s="405"/>
      <c r="AB907" s="405"/>
      <c r="AC907" s="405"/>
      <c r="AD907" s="405"/>
      <c r="AE907" s="405"/>
      <c r="AF907" s="405"/>
      <c r="AG907" s="405"/>
      <c r="AH907" s="405"/>
    </row>
    <row r="908" spans="1:34" ht="16.5">
      <c r="A908" s="405"/>
      <c r="B908" s="405"/>
      <c r="C908" s="405"/>
      <c r="D908" s="405"/>
      <c r="E908" s="405"/>
      <c r="F908" s="674"/>
      <c r="G908" s="674"/>
      <c r="H908" s="674"/>
      <c r="I908" s="674"/>
      <c r="J908" s="674"/>
      <c r="K908" s="405"/>
      <c r="L908" s="674"/>
      <c r="M908" s="674"/>
      <c r="N908" s="674"/>
      <c r="O908" s="674"/>
      <c r="P908" s="405"/>
      <c r="Q908" s="405"/>
      <c r="R908" s="405"/>
      <c r="S908" s="405"/>
      <c r="T908" s="405"/>
      <c r="U908" s="405"/>
      <c r="V908" s="405"/>
      <c r="W908" s="405"/>
      <c r="X908" s="405"/>
      <c r="Y908" s="405"/>
      <c r="Z908" s="405"/>
      <c r="AA908" s="405"/>
      <c r="AB908" s="405"/>
      <c r="AC908" s="405"/>
      <c r="AD908" s="405"/>
      <c r="AE908" s="405"/>
      <c r="AF908" s="405"/>
      <c r="AG908" s="405"/>
      <c r="AH908" s="405"/>
    </row>
    <row r="909" spans="1:34" ht="16.5">
      <c r="A909" s="405"/>
      <c r="B909" s="405"/>
      <c r="C909" s="405"/>
      <c r="D909" s="405"/>
      <c r="E909" s="405"/>
      <c r="F909" s="674"/>
      <c r="G909" s="674"/>
      <c r="H909" s="674"/>
      <c r="I909" s="674"/>
      <c r="J909" s="674"/>
      <c r="K909" s="405"/>
      <c r="L909" s="674"/>
      <c r="M909" s="674"/>
      <c r="N909" s="674"/>
      <c r="O909" s="674"/>
      <c r="P909" s="405"/>
      <c r="Q909" s="405"/>
      <c r="R909" s="405"/>
      <c r="S909" s="405"/>
      <c r="T909" s="405"/>
      <c r="U909" s="405"/>
      <c r="V909" s="405"/>
      <c r="W909" s="405"/>
      <c r="X909" s="405"/>
      <c r="Y909" s="405"/>
      <c r="Z909" s="405"/>
      <c r="AA909" s="405"/>
      <c r="AB909" s="405"/>
      <c r="AC909" s="405"/>
      <c r="AD909" s="405"/>
      <c r="AE909" s="405"/>
      <c r="AF909" s="405"/>
      <c r="AG909" s="405"/>
      <c r="AH909" s="405"/>
    </row>
    <row r="910" spans="1:34" ht="16.5">
      <c r="A910" s="405"/>
      <c r="B910" s="405"/>
      <c r="C910" s="405"/>
      <c r="D910" s="405"/>
      <c r="E910" s="405"/>
      <c r="F910" s="674"/>
      <c r="G910" s="674"/>
      <c r="H910" s="674"/>
      <c r="I910" s="674"/>
      <c r="J910" s="674"/>
      <c r="K910" s="405"/>
      <c r="L910" s="674"/>
      <c r="M910" s="674"/>
      <c r="N910" s="674"/>
      <c r="O910" s="674"/>
      <c r="P910" s="405"/>
      <c r="Q910" s="405"/>
      <c r="R910" s="405"/>
      <c r="S910" s="405"/>
      <c r="T910" s="405"/>
      <c r="U910" s="405"/>
      <c r="V910" s="405"/>
      <c r="W910" s="405"/>
      <c r="X910" s="405"/>
      <c r="Y910" s="405"/>
      <c r="Z910" s="405"/>
      <c r="AA910" s="405"/>
      <c r="AB910" s="405"/>
      <c r="AC910" s="405"/>
      <c r="AD910" s="405"/>
      <c r="AE910" s="405"/>
      <c r="AF910" s="405"/>
      <c r="AG910" s="405"/>
      <c r="AH910" s="405"/>
    </row>
    <row r="911" spans="1:34" ht="16.5">
      <c r="A911" s="405"/>
      <c r="B911" s="405"/>
      <c r="C911" s="405"/>
      <c r="D911" s="405"/>
      <c r="E911" s="405"/>
      <c r="F911" s="674"/>
      <c r="G911" s="674"/>
      <c r="H911" s="674"/>
      <c r="I911" s="674"/>
      <c r="J911" s="674"/>
      <c r="K911" s="405"/>
      <c r="L911" s="674"/>
      <c r="M911" s="674"/>
      <c r="N911" s="674"/>
      <c r="O911" s="674"/>
      <c r="P911" s="405"/>
      <c r="Q911" s="405"/>
      <c r="R911" s="405"/>
      <c r="S911" s="405"/>
      <c r="T911" s="405"/>
      <c r="U911" s="405"/>
      <c r="V911" s="405"/>
      <c r="W911" s="405"/>
      <c r="X911" s="405"/>
      <c r="Y911" s="405"/>
      <c r="Z911" s="405"/>
      <c r="AA911" s="405"/>
      <c r="AB911" s="405"/>
      <c r="AC911" s="405"/>
      <c r="AD911" s="405"/>
      <c r="AE911" s="405"/>
      <c r="AF911" s="405"/>
      <c r="AG911" s="405"/>
      <c r="AH911" s="405"/>
    </row>
    <row r="912" spans="1:34" ht="16.5">
      <c r="A912" s="405"/>
      <c r="B912" s="405"/>
      <c r="C912" s="405"/>
      <c r="D912" s="405"/>
      <c r="E912" s="405"/>
      <c r="F912" s="674"/>
      <c r="G912" s="674"/>
      <c r="H912" s="674"/>
      <c r="I912" s="674"/>
      <c r="J912" s="674"/>
      <c r="K912" s="405"/>
      <c r="L912" s="674"/>
      <c r="M912" s="674"/>
      <c r="N912" s="674"/>
      <c r="O912" s="674"/>
      <c r="P912" s="405"/>
      <c r="Q912" s="405"/>
      <c r="R912" s="405"/>
      <c r="S912" s="405"/>
      <c r="T912" s="405"/>
      <c r="U912" s="405"/>
      <c r="V912" s="405"/>
      <c r="W912" s="405"/>
      <c r="X912" s="405"/>
      <c r="Y912" s="405"/>
      <c r="Z912" s="405"/>
      <c r="AA912" s="405"/>
      <c r="AB912" s="405"/>
      <c r="AC912" s="405"/>
      <c r="AD912" s="405"/>
      <c r="AE912" s="405"/>
      <c r="AF912" s="405"/>
      <c r="AG912" s="405"/>
      <c r="AH912" s="405"/>
    </row>
    <row r="913" spans="1:34" ht="16.5">
      <c r="A913" s="405"/>
      <c r="B913" s="405"/>
      <c r="C913" s="405"/>
      <c r="D913" s="405"/>
      <c r="E913" s="405"/>
      <c r="F913" s="674"/>
      <c r="G913" s="674"/>
      <c r="H913" s="674"/>
      <c r="I913" s="674"/>
      <c r="J913" s="674"/>
      <c r="K913" s="405"/>
      <c r="L913" s="674"/>
      <c r="M913" s="674"/>
      <c r="N913" s="674"/>
      <c r="O913" s="674"/>
      <c r="P913" s="405"/>
      <c r="Q913" s="405"/>
      <c r="R913" s="405"/>
      <c r="S913" s="405"/>
      <c r="T913" s="405"/>
      <c r="U913" s="405"/>
      <c r="V913" s="405"/>
      <c r="W913" s="405"/>
      <c r="X913" s="405"/>
      <c r="Y913" s="405"/>
      <c r="Z913" s="405"/>
      <c r="AA913" s="405"/>
      <c r="AB913" s="405"/>
      <c r="AC913" s="405"/>
      <c r="AD913" s="405"/>
      <c r="AE913" s="405"/>
      <c r="AF913" s="405"/>
      <c r="AG913" s="405"/>
      <c r="AH913" s="405"/>
    </row>
    <row r="914" spans="1:34" ht="16.5">
      <c r="A914" s="405"/>
      <c r="B914" s="405"/>
      <c r="C914" s="405"/>
      <c r="D914" s="405"/>
      <c r="E914" s="405"/>
      <c r="F914" s="674"/>
      <c r="G914" s="674"/>
      <c r="H914" s="674"/>
      <c r="I914" s="674"/>
      <c r="J914" s="674"/>
      <c r="K914" s="405"/>
      <c r="L914" s="674"/>
      <c r="M914" s="674"/>
      <c r="N914" s="674"/>
      <c r="O914" s="674"/>
      <c r="P914" s="405"/>
      <c r="Q914" s="405"/>
      <c r="R914" s="405"/>
      <c r="S914" s="405"/>
      <c r="T914" s="405"/>
      <c r="U914" s="405"/>
      <c r="V914" s="405"/>
      <c r="W914" s="405"/>
      <c r="X914" s="405"/>
      <c r="Y914" s="405"/>
      <c r="Z914" s="405"/>
      <c r="AA914" s="405"/>
      <c r="AB914" s="405"/>
      <c r="AC914" s="405"/>
      <c r="AD914" s="405"/>
      <c r="AE914" s="405"/>
      <c r="AF914" s="405"/>
      <c r="AG914" s="405"/>
      <c r="AH914" s="405"/>
    </row>
    <row r="915" spans="1:34" ht="16.5">
      <c r="A915" s="405"/>
      <c r="B915" s="405"/>
      <c r="C915" s="405"/>
      <c r="D915" s="405"/>
      <c r="E915" s="405"/>
      <c r="F915" s="674"/>
      <c r="G915" s="674"/>
      <c r="H915" s="674"/>
      <c r="I915" s="674"/>
      <c r="J915" s="674"/>
      <c r="K915" s="405"/>
      <c r="L915" s="674"/>
      <c r="M915" s="674"/>
      <c r="N915" s="674"/>
      <c r="O915" s="674"/>
      <c r="P915" s="405"/>
      <c r="Q915" s="405"/>
      <c r="R915" s="405"/>
      <c r="S915" s="405"/>
      <c r="T915" s="405"/>
      <c r="U915" s="405"/>
      <c r="V915" s="405"/>
      <c r="W915" s="405"/>
      <c r="X915" s="405"/>
      <c r="Y915" s="405"/>
      <c r="Z915" s="405"/>
      <c r="AA915" s="405"/>
      <c r="AB915" s="405"/>
      <c r="AC915" s="405"/>
      <c r="AD915" s="405"/>
      <c r="AE915" s="405"/>
      <c r="AF915" s="405"/>
      <c r="AG915" s="405"/>
      <c r="AH915" s="405"/>
    </row>
    <row r="916" spans="1:34" ht="16.5">
      <c r="A916" s="405"/>
      <c r="B916" s="405"/>
      <c r="C916" s="405"/>
      <c r="D916" s="405"/>
      <c r="E916" s="405"/>
      <c r="F916" s="674"/>
      <c r="G916" s="674"/>
      <c r="H916" s="674"/>
      <c r="I916" s="674"/>
      <c r="J916" s="674"/>
      <c r="K916" s="405"/>
      <c r="L916" s="674"/>
      <c r="M916" s="674"/>
      <c r="N916" s="674"/>
      <c r="O916" s="674"/>
      <c r="P916" s="405"/>
      <c r="Q916" s="405"/>
      <c r="R916" s="405"/>
      <c r="S916" s="405"/>
      <c r="T916" s="405"/>
      <c r="U916" s="405"/>
      <c r="V916" s="405"/>
      <c r="W916" s="405"/>
      <c r="X916" s="405"/>
      <c r="Y916" s="405"/>
      <c r="Z916" s="405"/>
      <c r="AA916" s="405"/>
      <c r="AB916" s="405"/>
      <c r="AC916" s="405"/>
      <c r="AD916" s="405"/>
      <c r="AE916" s="405"/>
      <c r="AF916" s="405"/>
      <c r="AG916" s="405"/>
      <c r="AH916" s="405"/>
    </row>
    <row r="917" spans="1:34" ht="16.5">
      <c r="A917" s="405"/>
      <c r="B917" s="405"/>
      <c r="C917" s="405"/>
      <c r="D917" s="405"/>
      <c r="E917" s="405"/>
      <c r="F917" s="674"/>
      <c r="G917" s="674"/>
      <c r="H917" s="674"/>
      <c r="I917" s="674"/>
      <c r="J917" s="674"/>
      <c r="K917" s="405"/>
      <c r="L917" s="674"/>
      <c r="M917" s="674"/>
      <c r="N917" s="674"/>
      <c r="O917" s="674"/>
      <c r="P917" s="405"/>
      <c r="Q917" s="405"/>
      <c r="R917" s="405"/>
      <c r="S917" s="405"/>
      <c r="T917" s="405"/>
      <c r="U917" s="405"/>
      <c r="V917" s="405"/>
      <c r="W917" s="405"/>
      <c r="X917" s="405"/>
      <c r="Y917" s="405"/>
      <c r="Z917" s="405"/>
      <c r="AA917" s="405"/>
      <c r="AB917" s="405"/>
      <c r="AC917" s="405"/>
      <c r="AD917" s="405"/>
      <c r="AE917" s="405"/>
      <c r="AF917" s="405"/>
      <c r="AG917" s="405"/>
      <c r="AH917" s="405"/>
    </row>
    <row r="918" spans="1:34" ht="16.5">
      <c r="A918" s="405"/>
      <c r="B918" s="405"/>
      <c r="C918" s="405"/>
      <c r="D918" s="405"/>
      <c r="E918" s="405"/>
      <c r="F918" s="674"/>
      <c r="G918" s="674"/>
      <c r="H918" s="674"/>
      <c r="I918" s="674"/>
      <c r="J918" s="674"/>
      <c r="K918" s="405"/>
      <c r="L918" s="674"/>
      <c r="M918" s="674"/>
      <c r="N918" s="674"/>
      <c r="O918" s="674"/>
      <c r="P918" s="405"/>
      <c r="Q918" s="405"/>
      <c r="R918" s="405"/>
      <c r="S918" s="405"/>
      <c r="T918" s="405"/>
      <c r="U918" s="405"/>
      <c r="V918" s="405"/>
      <c r="W918" s="405"/>
      <c r="X918" s="405"/>
      <c r="Y918" s="405"/>
      <c r="Z918" s="405"/>
      <c r="AA918" s="405"/>
      <c r="AB918" s="405"/>
      <c r="AC918" s="405"/>
      <c r="AD918" s="405"/>
      <c r="AE918" s="405"/>
      <c r="AF918" s="405"/>
      <c r="AG918" s="405"/>
      <c r="AH918" s="405"/>
    </row>
    <row r="919" spans="1:34" ht="16.5">
      <c r="A919" s="405"/>
      <c r="B919" s="405"/>
      <c r="C919" s="405"/>
      <c r="D919" s="405"/>
      <c r="E919" s="405"/>
      <c r="F919" s="674"/>
      <c r="G919" s="674"/>
      <c r="H919" s="674"/>
      <c r="I919" s="674"/>
      <c r="J919" s="674"/>
      <c r="K919" s="405"/>
      <c r="L919" s="674"/>
      <c r="M919" s="674"/>
      <c r="N919" s="674"/>
      <c r="O919" s="674"/>
      <c r="P919" s="405"/>
      <c r="Q919" s="405"/>
      <c r="R919" s="405"/>
      <c r="S919" s="405"/>
      <c r="T919" s="405"/>
      <c r="U919" s="405"/>
      <c r="V919" s="405"/>
      <c r="W919" s="405"/>
      <c r="X919" s="405"/>
      <c r="Y919" s="405"/>
      <c r="Z919" s="405"/>
      <c r="AA919" s="405"/>
      <c r="AB919" s="405"/>
      <c r="AC919" s="405"/>
      <c r="AD919" s="405"/>
      <c r="AE919" s="405"/>
      <c r="AF919" s="405"/>
      <c r="AG919" s="405"/>
      <c r="AH919" s="405"/>
    </row>
    <row r="920" spans="1:34" ht="16.5">
      <c r="A920" s="405"/>
      <c r="B920" s="405"/>
      <c r="C920" s="405"/>
      <c r="D920" s="405"/>
      <c r="E920" s="405"/>
      <c r="F920" s="674"/>
      <c r="G920" s="674"/>
      <c r="H920" s="674"/>
      <c r="I920" s="674"/>
      <c r="J920" s="674"/>
      <c r="K920" s="405"/>
      <c r="L920" s="674"/>
      <c r="M920" s="674"/>
      <c r="N920" s="674"/>
      <c r="O920" s="674"/>
      <c r="P920" s="405"/>
      <c r="Q920" s="405"/>
      <c r="R920" s="405"/>
      <c r="S920" s="405"/>
      <c r="T920" s="405"/>
      <c r="U920" s="405"/>
      <c r="V920" s="405"/>
      <c r="W920" s="405"/>
      <c r="X920" s="405"/>
      <c r="Y920" s="405"/>
      <c r="Z920" s="405"/>
      <c r="AA920" s="405"/>
      <c r="AB920" s="405"/>
      <c r="AC920" s="405"/>
      <c r="AD920" s="405"/>
      <c r="AE920" s="405"/>
      <c r="AF920" s="405"/>
      <c r="AG920" s="405"/>
      <c r="AH920" s="405"/>
    </row>
    <row r="921" spans="1:34" ht="16.5">
      <c r="A921" s="405"/>
      <c r="B921" s="405"/>
      <c r="C921" s="405"/>
      <c r="D921" s="405"/>
      <c r="E921" s="405"/>
      <c r="F921" s="674"/>
      <c r="G921" s="674"/>
      <c r="H921" s="674"/>
      <c r="I921" s="674"/>
      <c r="J921" s="674"/>
      <c r="K921" s="405"/>
      <c r="L921" s="674"/>
      <c r="M921" s="674"/>
      <c r="N921" s="674"/>
      <c r="O921" s="674"/>
      <c r="P921" s="405"/>
      <c r="Q921" s="405"/>
      <c r="R921" s="405"/>
      <c r="S921" s="405"/>
      <c r="T921" s="405"/>
      <c r="U921" s="405"/>
      <c r="V921" s="405"/>
      <c r="W921" s="405"/>
      <c r="X921" s="405"/>
      <c r="Y921" s="405"/>
      <c r="Z921" s="405"/>
      <c r="AA921" s="405"/>
      <c r="AB921" s="405"/>
      <c r="AC921" s="405"/>
      <c r="AD921" s="405"/>
      <c r="AE921" s="405"/>
      <c r="AF921" s="405"/>
      <c r="AG921" s="405"/>
      <c r="AH921" s="405"/>
    </row>
    <row r="922" spans="1:34" ht="16.5">
      <c r="A922" s="405"/>
      <c r="B922" s="405"/>
      <c r="C922" s="405"/>
      <c r="D922" s="405"/>
      <c r="E922" s="405"/>
      <c r="F922" s="674"/>
      <c r="G922" s="674"/>
      <c r="H922" s="674"/>
      <c r="I922" s="674"/>
      <c r="J922" s="674"/>
      <c r="K922" s="405"/>
      <c r="L922" s="674"/>
      <c r="M922" s="674"/>
      <c r="N922" s="674"/>
      <c r="O922" s="674"/>
      <c r="P922" s="405"/>
      <c r="Q922" s="405"/>
      <c r="R922" s="405"/>
      <c r="S922" s="405"/>
      <c r="T922" s="405"/>
      <c r="U922" s="405"/>
      <c r="V922" s="405"/>
      <c r="W922" s="405"/>
      <c r="X922" s="405"/>
      <c r="Y922" s="405"/>
      <c r="Z922" s="405"/>
      <c r="AA922" s="405"/>
      <c r="AB922" s="405"/>
      <c r="AC922" s="405"/>
      <c r="AD922" s="405"/>
      <c r="AE922" s="405"/>
      <c r="AF922" s="405"/>
      <c r="AG922" s="405"/>
      <c r="AH922" s="405"/>
    </row>
    <row r="923" spans="1:34" ht="16.5">
      <c r="A923" s="405"/>
      <c r="B923" s="405"/>
      <c r="C923" s="405"/>
      <c r="D923" s="405"/>
      <c r="E923" s="405"/>
      <c r="F923" s="674"/>
      <c r="G923" s="674"/>
      <c r="H923" s="674"/>
      <c r="I923" s="674"/>
      <c r="J923" s="674"/>
      <c r="K923" s="405"/>
      <c r="L923" s="674"/>
      <c r="M923" s="674"/>
      <c r="N923" s="674"/>
      <c r="O923" s="674"/>
      <c r="P923" s="405"/>
      <c r="Q923" s="405"/>
      <c r="R923" s="405"/>
      <c r="S923" s="405"/>
      <c r="T923" s="405"/>
      <c r="U923" s="405"/>
      <c r="V923" s="405"/>
      <c r="W923" s="405"/>
      <c r="X923" s="405"/>
      <c r="Y923" s="405"/>
      <c r="Z923" s="405"/>
      <c r="AA923" s="405"/>
      <c r="AB923" s="405"/>
      <c r="AC923" s="405"/>
      <c r="AD923" s="405"/>
      <c r="AE923" s="405"/>
      <c r="AF923" s="405"/>
      <c r="AG923" s="405"/>
      <c r="AH923" s="405"/>
    </row>
    <row r="924" spans="1:34" ht="16.5">
      <c r="A924" s="405"/>
      <c r="B924" s="405"/>
      <c r="C924" s="405"/>
      <c r="D924" s="405"/>
      <c r="E924" s="405"/>
      <c r="F924" s="674"/>
      <c r="G924" s="674"/>
      <c r="H924" s="674"/>
      <c r="I924" s="674"/>
      <c r="J924" s="674"/>
      <c r="K924" s="405"/>
      <c r="L924" s="674"/>
      <c r="M924" s="674"/>
      <c r="N924" s="674"/>
      <c r="O924" s="674"/>
      <c r="P924" s="405"/>
      <c r="Q924" s="405"/>
      <c r="R924" s="405"/>
      <c r="S924" s="405"/>
      <c r="T924" s="405"/>
      <c r="U924" s="405"/>
      <c r="V924" s="405"/>
      <c r="W924" s="405"/>
      <c r="X924" s="405"/>
      <c r="Y924" s="405"/>
      <c r="Z924" s="405"/>
      <c r="AA924" s="405"/>
      <c r="AB924" s="405"/>
      <c r="AC924" s="405"/>
      <c r="AD924" s="405"/>
      <c r="AE924" s="405"/>
      <c r="AF924" s="405"/>
      <c r="AG924" s="405"/>
      <c r="AH924" s="405"/>
    </row>
    <row r="925" spans="1:34" ht="16.5">
      <c r="A925" s="405"/>
      <c r="B925" s="405"/>
      <c r="C925" s="405"/>
      <c r="D925" s="405"/>
      <c r="E925" s="405"/>
      <c r="F925" s="674"/>
      <c r="G925" s="674"/>
      <c r="H925" s="674"/>
      <c r="I925" s="674"/>
      <c r="J925" s="674"/>
      <c r="K925" s="405"/>
      <c r="L925" s="674"/>
      <c r="M925" s="674"/>
      <c r="N925" s="674"/>
      <c r="O925" s="674"/>
      <c r="P925" s="405"/>
      <c r="Q925" s="405"/>
      <c r="R925" s="405"/>
      <c r="S925" s="405"/>
      <c r="T925" s="405"/>
      <c r="U925" s="405"/>
      <c r="V925" s="405"/>
      <c r="W925" s="405"/>
      <c r="X925" s="405"/>
      <c r="Y925" s="405"/>
      <c r="Z925" s="405"/>
      <c r="AA925" s="405"/>
      <c r="AB925" s="405"/>
      <c r="AC925" s="405"/>
      <c r="AD925" s="405"/>
      <c r="AE925" s="405"/>
      <c r="AF925" s="405"/>
      <c r="AG925" s="405"/>
      <c r="AH925" s="405"/>
    </row>
    <row r="926" spans="1:34" ht="16.5">
      <c r="A926" s="405"/>
      <c r="B926" s="405"/>
      <c r="C926" s="405"/>
      <c r="D926" s="405"/>
      <c r="E926" s="405"/>
      <c r="F926" s="674"/>
      <c r="G926" s="674"/>
      <c r="H926" s="674"/>
      <c r="I926" s="674"/>
      <c r="J926" s="674"/>
      <c r="K926" s="405"/>
      <c r="L926" s="674"/>
      <c r="M926" s="674"/>
      <c r="N926" s="674"/>
      <c r="O926" s="674"/>
      <c r="P926" s="405"/>
      <c r="Q926" s="405"/>
      <c r="R926" s="405"/>
      <c r="S926" s="405"/>
      <c r="T926" s="405"/>
      <c r="U926" s="405"/>
      <c r="V926" s="405"/>
      <c r="W926" s="405"/>
      <c r="X926" s="405"/>
      <c r="Y926" s="405"/>
      <c r="Z926" s="405"/>
      <c r="AA926" s="405"/>
      <c r="AB926" s="405"/>
      <c r="AC926" s="405"/>
      <c r="AD926" s="405"/>
      <c r="AE926" s="405"/>
      <c r="AF926" s="405"/>
      <c r="AG926" s="405"/>
      <c r="AH926" s="405"/>
    </row>
    <row r="927" spans="1:34" ht="16.5">
      <c r="A927" s="405"/>
      <c r="B927" s="405"/>
      <c r="C927" s="405"/>
      <c r="D927" s="405"/>
      <c r="E927" s="405"/>
      <c r="F927" s="674"/>
      <c r="G927" s="674"/>
      <c r="H927" s="674"/>
      <c r="I927" s="674"/>
      <c r="J927" s="674"/>
      <c r="K927" s="405"/>
      <c r="L927" s="674"/>
      <c r="M927" s="674"/>
      <c r="N927" s="674"/>
      <c r="O927" s="674"/>
      <c r="P927" s="405"/>
      <c r="Q927" s="405"/>
      <c r="R927" s="405"/>
      <c r="S927" s="405"/>
      <c r="T927" s="405"/>
      <c r="U927" s="405"/>
      <c r="V927" s="405"/>
      <c r="W927" s="405"/>
      <c r="X927" s="405"/>
      <c r="Y927" s="405"/>
      <c r="Z927" s="405"/>
      <c r="AA927" s="405"/>
      <c r="AB927" s="405"/>
      <c r="AC927" s="405"/>
      <c r="AD927" s="405"/>
      <c r="AE927" s="405"/>
      <c r="AF927" s="405"/>
      <c r="AG927" s="405"/>
      <c r="AH927" s="405"/>
    </row>
    <row r="928" spans="1:34" ht="16.5">
      <c r="A928" s="405"/>
      <c r="B928" s="405"/>
      <c r="C928" s="405"/>
      <c r="D928" s="405"/>
      <c r="E928" s="405"/>
      <c r="F928" s="674"/>
      <c r="G928" s="674"/>
      <c r="H928" s="674"/>
      <c r="I928" s="674"/>
      <c r="J928" s="674"/>
      <c r="K928" s="405"/>
      <c r="L928" s="674"/>
      <c r="M928" s="674"/>
      <c r="N928" s="674"/>
      <c r="O928" s="674"/>
      <c r="P928" s="405"/>
      <c r="Q928" s="405"/>
      <c r="R928" s="405"/>
      <c r="S928" s="405"/>
      <c r="T928" s="405"/>
      <c r="U928" s="405"/>
      <c r="V928" s="405"/>
      <c r="W928" s="405"/>
      <c r="X928" s="405"/>
      <c r="Y928" s="405"/>
      <c r="Z928" s="405"/>
      <c r="AA928" s="405"/>
      <c r="AB928" s="405"/>
      <c r="AC928" s="405"/>
      <c r="AD928" s="405"/>
      <c r="AE928" s="405"/>
      <c r="AF928" s="405"/>
      <c r="AG928" s="405"/>
      <c r="AH928" s="405"/>
    </row>
    <row r="929" spans="1:34" ht="16.5">
      <c r="A929" s="405"/>
      <c r="B929" s="405"/>
      <c r="C929" s="405"/>
      <c r="D929" s="405"/>
      <c r="E929" s="405"/>
      <c r="F929" s="674"/>
      <c r="G929" s="674"/>
      <c r="H929" s="674"/>
      <c r="I929" s="674"/>
      <c r="J929" s="674"/>
      <c r="K929" s="405"/>
      <c r="L929" s="674"/>
      <c r="M929" s="674"/>
      <c r="N929" s="674"/>
      <c r="O929" s="674"/>
      <c r="P929" s="405"/>
      <c r="Q929" s="405"/>
      <c r="R929" s="405"/>
      <c r="S929" s="405"/>
      <c r="T929" s="405"/>
      <c r="U929" s="405"/>
      <c r="V929" s="405"/>
      <c r="W929" s="405"/>
      <c r="X929" s="405"/>
      <c r="Y929" s="405"/>
      <c r="Z929" s="405"/>
      <c r="AA929" s="405"/>
      <c r="AB929" s="405"/>
      <c r="AC929" s="405"/>
      <c r="AD929" s="405"/>
      <c r="AE929" s="405"/>
      <c r="AF929" s="405"/>
      <c r="AG929" s="405"/>
      <c r="AH929" s="405"/>
    </row>
    <row r="930" spans="1:34" ht="16.5">
      <c r="A930" s="405"/>
      <c r="B930" s="405"/>
      <c r="C930" s="405"/>
      <c r="D930" s="405"/>
      <c r="E930" s="405"/>
      <c r="F930" s="674"/>
      <c r="G930" s="674"/>
      <c r="H930" s="674"/>
      <c r="I930" s="674"/>
      <c r="J930" s="674"/>
      <c r="K930" s="405"/>
      <c r="L930" s="674"/>
      <c r="M930" s="674"/>
      <c r="N930" s="674"/>
      <c r="O930" s="674"/>
      <c r="P930" s="405"/>
      <c r="Q930" s="405"/>
      <c r="R930" s="405"/>
      <c r="S930" s="405"/>
      <c r="T930" s="405"/>
      <c r="U930" s="405"/>
      <c r="V930" s="405"/>
      <c r="W930" s="405"/>
      <c r="X930" s="405"/>
      <c r="Y930" s="405"/>
      <c r="Z930" s="405"/>
      <c r="AA930" s="405"/>
      <c r="AB930" s="405"/>
      <c r="AC930" s="405"/>
      <c r="AD930" s="405"/>
      <c r="AE930" s="405"/>
      <c r="AF930" s="405"/>
      <c r="AG930" s="405"/>
      <c r="AH930" s="405"/>
    </row>
    <row r="931" spans="1:34" ht="16.5">
      <c r="A931" s="405"/>
      <c r="B931" s="405"/>
      <c r="C931" s="405"/>
      <c r="D931" s="405"/>
      <c r="E931" s="405"/>
      <c r="F931" s="674"/>
      <c r="G931" s="674"/>
      <c r="H931" s="674"/>
      <c r="I931" s="674"/>
      <c r="J931" s="674"/>
      <c r="K931" s="405"/>
      <c r="L931" s="674"/>
      <c r="M931" s="674"/>
      <c r="N931" s="674"/>
      <c r="O931" s="674"/>
      <c r="P931" s="405"/>
      <c r="Q931" s="405"/>
      <c r="R931" s="405"/>
      <c r="S931" s="405"/>
      <c r="T931" s="405"/>
      <c r="U931" s="405"/>
      <c r="V931" s="405"/>
      <c r="W931" s="405"/>
      <c r="X931" s="405"/>
      <c r="Y931" s="405"/>
      <c r="Z931" s="405"/>
      <c r="AA931" s="405"/>
      <c r="AB931" s="405"/>
      <c r="AC931" s="405"/>
      <c r="AD931" s="405"/>
      <c r="AE931" s="405"/>
      <c r="AF931" s="405"/>
      <c r="AG931" s="405"/>
      <c r="AH931" s="405"/>
    </row>
    <row r="932" spans="1:34" ht="16.5">
      <c r="A932" s="405"/>
      <c r="B932" s="405"/>
      <c r="C932" s="405"/>
      <c r="D932" s="405"/>
      <c r="E932" s="405"/>
      <c r="F932" s="674"/>
      <c r="G932" s="674"/>
      <c r="H932" s="674"/>
      <c r="I932" s="674"/>
      <c r="J932" s="674"/>
      <c r="K932" s="405"/>
      <c r="L932" s="674"/>
      <c r="M932" s="674"/>
      <c r="N932" s="674"/>
      <c r="O932" s="674"/>
      <c r="P932" s="405"/>
      <c r="Q932" s="405"/>
      <c r="R932" s="405"/>
      <c r="S932" s="405"/>
      <c r="T932" s="405"/>
      <c r="U932" s="405"/>
      <c r="V932" s="405"/>
      <c r="W932" s="405"/>
      <c r="X932" s="405"/>
      <c r="Y932" s="405"/>
      <c r="Z932" s="405"/>
      <c r="AA932" s="405"/>
      <c r="AB932" s="405"/>
      <c r="AC932" s="405"/>
      <c r="AD932" s="405"/>
      <c r="AE932" s="405"/>
      <c r="AF932" s="405"/>
      <c r="AG932" s="405"/>
      <c r="AH932" s="405"/>
    </row>
    <row r="933" spans="1:34" ht="16.5">
      <c r="A933" s="405"/>
      <c r="B933" s="405"/>
      <c r="C933" s="405"/>
      <c r="D933" s="405"/>
      <c r="E933" s="405"/>
      <c r="F933" s="674"/>
      <c r="G933" s="674"/>
      <c r="H933" s="674"/>
      <c r="I933" s="674"/>
      <c r="J933" s="674"/>
      <c r="K933" s="405"/>
      <c r="L933" s="674"/>
      <c r="M933" s="674"/>
      <c r="N933" s="674"/>
      <c r="O933" s="674"/>
      <c r="P933" s="405"/>
      <c r="Q933" s="405"/>
      <c r="R933" s="405"/>
      <c r="S933" s="405"/>
      <c r="T933" s="405"/>
      <c r="U933" s="405"/>
      <c r="V933" s="405"/>
      <c r="W933" s="405"/>
      <c r="X933" s="405"/>
      <c r="Y933" s="405"/>
      <c r="Z933" s="405"/>
      <c r="AA933" s="405"/>
      <c r="AB933" s="405"/>
      <c r="AC933" s="405"/>
      <c r="AD933" s="405"/>
      <c r="AE933" s="405"/>
      <c r="AF933" s="405"/>
      <c r="AG933" s="405"/>
      <c r="AH933" s="405"/>
    </row>
    <row r="934" spans="1:34" ht="16.5">
      <c r="A934" s="405"/>
      <c r="B934" s="405"/>
      <c r="C934" s="405"/>
      <c r="D934" s="405"/>
      <c r="E934" s="405"/>
      <c r="F934" s="674"/>
      <c r="G934" s="674"/>
      <c r="H934" s="674"/>
      <c r="I934" s="674"/>
      <c r="J934" s="674"/>
      <c r="K934" s="405"/>
      <c r="L934" s="674"/>
      <c r="M934" s="674"/>
      <c r="N934" s="674"/>
      <c r="O934" s="674"/>
      <c r="P934" s="405"/>
      <c r="Q934" s="405"/>
      <c r="R934" s="405"/>
      <c r="S934" s="405"/>
      <c r="T934" s="405"/>
      <c r="U934" s="405"/>
      <c r="V934" s="405"/>
      <c r="W934" s="405"/>
      <c r="X934" s="405"/>
      <c r="Y934" s="405"/>
      <c r="Z934" s="405"/>
      <c r="AA934" s="405"/>
      <c r="AB934" s="405"/>
      <c r="AC934" s="405"/>
      <c r="AD934" s="405"/>
      <c r="AE934" s="405"/>
      <c r="AF934" s="405"/>
      <c r="AG934" s="405"/>
      <c r="AH934" s="405"/>
    </row>
    <row r="935" spans="1:34" ht="16.5">
      <c r="A935" s="405"/>
      <c r="B935" s="405"/>
      <c r="C935" s="405"/>
      <c r="D935" s="405"/>
      <c r="E935" s="405"/>
      <c r="F935" s="674"/>
      <c r="G935" s="674"/>
      <c r="H935" s="674"/>
      <c r="I935" s="674"/>
      <c r="J935" s="674"/>
      <c r="K935" s="405"/>
      <c r="L935" s="674"/>
      <c r="M935" s="674"/>
      <c r="N935" s="674"/>
      <c r="O935" s="674"/>
      <c r="P935" s="405"/>
      <c r="Q935" s="405"/>
      <c r="R935" s="405"/>
      <c r="S935" s="405"/>
      <c r="T935" s="405"/>
      <c r="U935" s="405"/>
      <c r="V935" s="405"/>
      <c r="W935" s="405"/>
      <c r="X935" s="405"/>
      <c r="Y935" s="405"/>
      <c r="Z935" s="405"/>
      <c r="AA935" s="405"/>
      <c r="AB935" s="405"/>
      <c r="AC935" s="405"/>
      <c r="AD935" s="405"/>
      <c r="AE935" s="405"/>
      <c r="AF935" s="405"/>
      <c r="AG935" s="405"/>
      <c r="AH935" s="405"/>
    </row>
    <row r="936" spans="1:34" ht="16.5">
      <c r="A936" s="405"/>
      <c r="B936" s="405"/>
      <c r="C936" s="405"/>
      <c r="D936" s="405"/>
      <c r="E936" s="405"/>
      <c r="F936" s="674"/>
      <c r="G936" s="674"/>
      <c r="H936" s="674"/>
      <c r="I936" s="674"/>
      <c r="J936" s="674"/>
      <c r="K936" s="405"/>
      <c r="L936" s="674"/>
      <c r="M936" s="674"/>
      <c r="N936" s="674"/>
      <c r="O936" s="674"/>
      <c r="P936" s="405"/>
      <c r="Q936" s="405"/>
      <c r="R936" s="405"/>
      <c r="S936" s="405"/>
      <c r="T936" s="405"/>
      <c r="U936" s="405"/>
      <c r="V936" s="405"/>
      <c r="W936" s="405"/>
      <c r="X936" s="405"/>
      <c r="Y936" s="405"/>
      <c r="Z936" s="405"/>
      <c r="AA936" s="405"/>
      <c r="AB936" s="405"/>
      <c r="AC936" s="405"/>
      <c r="AD936" s="405"/>
      <c r="AE936" s="405"/>
      <c r="AF936" s="405"/>
      <c r="AG936" s="405"/>
      <c r="AH936" s="405"/>
    </row>
    <row r="937" spans="1:34" ht="16.5">
      <c r="A937" s="405"/>
      <c r="B937" s="405"/>
      <c r="C937" s="405"/>
      <c r="D937" s="405"/>
      <c r="E937" s="405"/>
      <c r="F937" s="674"/>
      <c r="G937" s="674"/>
      <c r="H937" s="674"/>
      <c r="I937" s="674"/>
      <c r="J937" s="674"/>
      <c r="K937" s="405"/>
      <c r="L937" s="674"/>
      <c r="M937" s="674"/>
      <c r="N937" s="674"/>
      <c r="O937" s="674"/>
      <c r="P937" s="405"/>
      <c r="Q937" s="405"/>
      <c r="R937" s="405"/>
      <c r="S937" s="405"/>
      <c r="T937" s="405"/>
      <c r="U937" s="405"/>
      <c r="V937" s="405"/>
      <c r="W937" s="405"/>
      <c r="X937" s="405"/>
      <c r="Y937" s="405"/>
      <c r="Z937" s="405"/>
      <c r="AA937" s="405"/>
      <c r="AB937" s="405"/>
      <c r="AC937" s="405"/>
      <c r="AD937" s="405"/>
      <c r="AE937" s="405"/>
      <c r="AF937" s="405"/>
      <c r="AG937" s="405"/>
      <c r="AH937" s="405"/>
    </row>
    <row r="938" spans="1:34" ht="16.5">
      <c r="A938" s="405"/>
      <c r="B938" s="405"/>
      <c r="C938" s="405"/>
      <c r="D938" s="405"/>
      <c r="E938" s="405"/>
      <c r="F938" s="674"/>
      <c r="G938" s="674"/>
      <c r="H938" s="674"/>
      <c r="I938" s="674"/>
      <c r="J938" s="674"/>
      <c r="K938" s="405"/>
      <c r="L938" s="674"/>
      <c r="M938" s="674"/>
      <c r="N938" s="674"/>
      <c r="O938" s="674"/>
      <c r="P938" s="405"/>
      <c r="Q938" s="405"/>
      <c r="R938" s="405"/>
      <c r="S938" s="405"/>
      <c r="T938" s="405"/>
      <c r="U938" s="405"/>
      <c r="V938" s="405"/>
      <c r="W938" s="405"/>
      <c r="X938" s="405"/>
      <c r="Y938" s="405"/>
      <c r="Z938" s="405"/>
      <c r="AA938" s="405"/>
      <c r="AB938" s="405"/>
      <c r="AC938" s="405"/>
      <c r="AD938" s="405"/>
      <c r="AE938" s="405"/>
      <c r="AF938" s="405"/>
      <c r="AG938" s="405"/>
      <c r="AH938" s="405"/>
    </row>
    <row r="939" spans="1:34" ht="16.5">
      <c r="A939" s="405"/>
      <c r="B939" s="405"/>
      <c r="C939" s="405"/>
      <c r="D939" s="405"/>
      <c r="E939" s="405"/>
      <c r="F939" s="674"/>
      <c r="G939" s="674"/>
      <c r="H939" s="674"/>
      <c r="I939" s="674"/>
      <c r="J939" s="674"/>
      <c r="K939" s="405"/>
      <c r="L939" s="674"/>
      <c r="M939" s="674"/>
      <c r="N939" s="674"/>
      <c r="O939" s="674"/>
      <c r="P939" s="405"/>
      <c r="Q939" s="405"/>
      <c r="R939" s="405"/>
      <c r="S939" s="405"/>
      <c r="T939" s="405"/>
      <c r="U939" s="405"/>
      <c r="V939" s="405"/>
      <c r="W939" s="405"/>
      <c r="X939" s="405"/>
      <c r="Y939" s="405"/>
      <c r="Z939" s="405"/>
      <c r="AA939" s="405"/>
      <c r="AB939" s="405"/>
      <c r="AC939" s="405"/>
      <c r="AD939" s="405"/>
      <c r="AE939" s="405"/>
      <c r="AF939" s="405"/>
      <c r="AG939" s="405"/>
      <c r="AH939" s="405"/>
    </row>
    <row r="940" spans="1:34" ht="16.5">
      <c r="A940" s="405"/>
      <c r="B940" s="405"/>
      <c r="C940" s="405"/>
      <c r="D940" s="405"/>
      <c r="E940" s="405"/>
      <c r="F940" s="674"/>
      <c r="G940" s="674"/>
      <c r="H940" s="674"/>
      <c r="I940" s="674"/>
      <c r="J940" s="674"/>
      <c r="K940" s="405"/>
      <c r="L940" s="674"/>
      <c r="M940" s="674"/>
      <c r="N940" s="674"/>
      <c r="O940" s="674"/>
      <c r="P940" s="405"/>
      <c r="Q940" s="405"/>
      <c r="R940" s="405"/>
      <c r="S940" s="405"/>
      <c r="T940" s="405"/>
      <c r="U940" s="405"/>
      <c r="V940" s="405"/>
      <c r="W940" s="405"/>
      <c r="X940" s="405"/>
      <c r="Y940" s="405"/>
      <c r="Z940" s="405"/>
      <c r="AA940" s="405"/>
      <c r="AB940" s="405"/>
      <c r="AC940" s="405"/>
      <c r="AD940" s="405"/>
      <c r="AE940" s="405"/>
      <c r="AF940" s="405"/>
      <c r="AG940" s="405"/>
      <c r="AH940" s="405"/>
    </row>
    <row r="941" spans="1:34" ht="16.5">
      <c r="A941" s="405"/>
      <c r="B941" s="405"/>
      <c r="C941" s="405"/>
      <c r="D941" s="405"/>
      <c r="E941" s="405"/>
      <c r="F941" s="674"/>
      <c r="G941" s="674"/>
      <c r="H941" s="674"/>
      <c r="I941" s="674"/>
      <c r="J941" s="674"/>
      <c r="K941" s="405"/>
      <c r="L941" s="674"/>
      <c r="M941" s="674"/>
      <c r="N941" s="674"/>
      <c r="O941" s="674"/>
      <c r="P941" s="405"/>
      <c r="Q941" s="405"/>
      <c r="R941" s="405"/>
      <c r="S941" s="405"/>
      <c r="T941" s="405"/>
      <c r="U941" s="405"/>
      <c r="V941" s="405"/>
      <c r="W941" s="405"/>
      <c r="X941" s="405"/>
      <c r="Y941" s="405"/>
      <c r="Z941" s="405"/>
      <c r="AA941" s="405"/>
      <c r="AB941" s="405"/>
      <c r="AC941" s="405"/>
      <c r="AD941" s="405"/>
      <c r="AE941" s="405"/>
      <c r="AF941" s="405"/>
      <c r="AG941" s="405"/>
      <c r="AH941" s="405"/>
    </row>
    <row r="942" spans="1:34" ht="16.5">
      <c r="A942" s="405"/>
      <c r="B942" s="405"/>
      <c r="C942" s="405"/>
      <c r="D942" s="405"/>
      <c r="E942" s="405"/>
      <c r="F942" s="674"/>
      <c r="G942" s="674"/>
      <c r="H942" s="674"/>
      <c r="I942" s="674"/>
      <c r="J942" s="674"/>
      <c r="K942" s="405"/>
      <c r="L942" s="674"/>
      <c r="M942" s="674"/>
      <c r="N942" s="674"/>
      <c r="O942" s="674"/>
      <c r="P942" s="405"/>
      <c r="Q942" s="405"/>
      <c r="R942" s="405"/>
      <c r="S942" s="405"/>
      <c r="T942" s="405"/>
      <c r="U942" s="405"/>
      <c r="V942" s="405"/>
      <c r="W942" s="405"/>
      <c r="X942" s="405"/>
      <c r="Y942" s="405"/>
      <c r="Z942" s="405"/>
      <c r="AA942" s="405"/>
      <c r="AB942" s="405"/>
      <c r="AC942" s="405"/>
      <c r="AD942" s="405"/>
      <c r="AE942" s="405"/>
      <c r="AF942" s="405"/>
      <c r="AG942" s="405"/>
      <c r="AH942" s="405"/>
    </row>
    <row r="943" spans="1:34" ht="16.5">
      <c r="A943" s="405"/>
      <c r="B943" s="405"/>
      <c r="C943" s="405"/>
      <c r="D943" s="405"/>
      <c r="E943" s="405"/>
      <c r="F943" s="674"/>
      <c r="G943" s="674"/>
      <c r="H943" s="674"/>
      <c r="I943" s="674"/>
      <c r="J943" s="674"/>
      <c r="K943" s="405"/>
      <c r="L943" s="674"/>
      <c r="M943" s="674"/>
      <c r="N943" s="674"/>
      <c r="O943" s="674"/>
      <c r="P943" s="405"/>
      <c r="Q943" s="405"/>
      <c r="R943" s="405"/>
      <c r="S943" s="405"/>
      <c r="T943" s="405"/>
      <c r="U943" s="405"/>
      <c r="V943" s="405"/>
      <c r="W943" s="405"/>
      <c r="X943" s="405"/>
      <c r="Y943" s="405"/>
      <c r="Z943" s="405"/>
      <c r="AA943" s="405"/>
      <c r="AB943" s="405"/>
      <c r="AC943" s="405"/>
      <c r="AD943" s="405"/>
      <c r="AE943" s="405"/>
      <c r="AF943" s="405"/>
      <c r="AG943" s="405"/>
      <c r="AH943" s="405"/>
    </row>
    <row r="944" spans="1:34" ht="16.5">
      <c r="A944" s="405"/>
      <c r="B944" s="405"/>
      <c r="C944" s="405"/>
      <c r="D944" s="405"/>
      <c r="E944" s="405"/>
      <c r="F944" s="674"/>
      <c r="G944" s="674"/>
      <c r="H944" s="674"/>
      <c r="I944" s="674"/>
      <c r="J944" s="674"/>
      <c r="K944" s="405"/>
      <c r="L944" s="674"/>
      <c r="M944" s="674"/>
      <c r="N944" s="674"/>
      <c r="O944" s="674"/>
      <c r="P944" s="405"/>
      <c r="Q944" s="405"/>
      <c r="R944" s="405"/>
      <c r="S944" s="405"/>
      <c r="T944" s="405"/>
      <c r="U944" s="405"/>
      <c r="V944" s="405"/>
      <c r="W944" s="405"/>
      <c r="X944" s="405"/>
      <c r="Y944" s="405"/>
      <c r="Z944" s="405"/>
      <c r="AA944" s="405"/>
      <c r="AB944" s="405"/>
      <c r="AC944" s="405"/>
      <c r="AD944" s="405"/>
      <c r="AE944" s="405"/>
      <c r="AF944" s="405"/>
      <c r="AG944" s="405"/>
      <c r="AH944" s="405"/>
    </row>
    <row r="945" spans="1:34" ht="16.5">
      <c r="A945" s="405"/>
      <c r="B945" s="405"/>
      <c r="C945" s="405"/>
      <c r="D945" s="405"/>
      <c r="E945" s="405"/>
      <c r="F945" s="674"/>
      <c r="G945" s="674"/>
      <c r="H945" s="674"/>
      <c r="I945" s="674"/>
      <c r="J945" s="674"/>
      <c r="K945" s="405"/>
      <c r="L945" s="674"/>
      <c r="M945" s="674"/>
      <c r="N945" s="674"/>
      <c r="O945" s="674"/>
      <c r="P945" s="405"/>
      <c r="Q945" s="405"/>
      <c r="R945" s="405"/>
      <c r="S945" s="405"/>
      <c r="T945" s="405"/>
      <c r="U945" s="405"/>
      <c r="V945" s="405"/>
      <c r="W945" s="405"/>
      <c r="X945" s="405"/>
      <c r="Y945" s="405"/>
      <c r="Z945" s="405"/>
      <c r="AA945" s="405"/>
      <c r="AB945" s="405"/>
      <c r="AC945" s="405"/>
      <c r="AD945" s="405"/>
      <c r="AE945" s="405"/>
      <c r="AF945" s="405"/>
      <c r="AG945" s="405"/>
      <c r="AH945" s="405"/>
    </row>
    <row r="946" spans="1:34" ht="16.5">
      <c r="A946" s="405"/>
      <c r="B946" s="405"/>
      <c r="C946" s="405"/>
      <c r="D946" s="405"/>
      <c r="E946" s="405"/>
      <c r="F946" s="674"/>
      <c r="G946" s="674"/>
      <c r="H946" s="674"/>
      <c r="I946" s="674"/>
      <c r="J946" s="674"/>
      <c r="K946" s="405"/>
      <c r="L946" s="674"/>
      <c r="M946" s="674"/>
      <c r="N946" s="674"/>
      <c r="O946" s="674"/>
      <c r="P946" s="405"/>
      <c r="Q946" s="405"/>
      <c r="R946" s="405"/>
      <c r="S946" s="405"/>
      <c r="T946" s="405"/>
      <c r="U946" s="405"/>
      <c r="V946" s="405"/>
      <c r="W946" s="405"/>
      <c r="X946" s="405"/>
      <c r="Y946" s="405"/>
      <c r="Z946" s="405"/>
      <c r="AA946" s="405"/>
      <c r="AB946" s="405"/>
      <c r="AC946" s="405"/>
      <c r="AD946" s="405"/>
      <c r="AE946" s="405"/>
      <c r="AF946" s="405"/>
      <c r="AG946" s="405"/>
      <c r="AH946" s="405"/>
    </row>
    <row r="947" spans="1:34" ht="16.5">
      <c r="A947" s="405"/>
      <c r="B947" s="405"/>
      <c r="C947" s="405"/>
      <c r="D947" s="405"/>
      <c r="E947" s="405"/>
      <c r="F947" s="674"/>
      <c r="G947" s="674"/>
      <c r="H947" s="674"/>
      <c r="I947" s="674"/>
      <c r="J947" s="674"/>
      <c r="K947" s="405"/>
      <c r="L947" s="674"/>
      <c r="M947" s="674"/>
      <c r="N947" s="674"/>
      <c r="O947" s="674"/>
      <c r="P947" s="405"/>
      <c r="Q947" s="405"/>
      <c r="R947" s="405"/>
      <c r="S947" s="405"/>
      <c r="T947" s="405"/>
      <c r="U947" s="405"/>
      <c r="V947" s="405"/>
      <c r="W947" s="405"/>
      <c r="X947" s="405"/>
      <c r="Y947" s="405"/>
      <c r="Z947" s="405"/>
      <c r="AA947" s="405"/>
      <c r="AB947" s="405"/>
      <c r="AC947" s="405"/>
      <c r="AD947" s="405"/>
      <c r="AE947" s="405"/>
      <c r="AF947" s="405"/>
      <c r="AG947" s="405"/>
      <c r="AH947" s="405"/>
    </row>
    <row r="948" spans="1:34" ht="16.5">
      <c r="A948" s="405"/>
      <c r="B948" s="405"/>
      <c r="C948" s="405"/>
      <c r="D948" s="405"/>
      <c r="E948" s="405"/>
      <c r="F948" s="674"/>
      <c r="G948" s="674"/>
      <c r="H948" s="674"/>
      <c r="I948" s="674"/>
      <c r="J948" s="674"/>
      <c r="K948" s="405"/>
      <c r="L948" s="674"/>
      <c r="M948" s="674"/>
      <c r="N948" s="674"/>
      <c r="O948" s="674"/>
      <c r="P948" s="405"/>
      <c r="Q948" s="405"/>
      <c r="R948" s="405"/>
      <c r="S948" s="405"/>
      <c r="T948" s="405"/>
      <c r="U948" s="405"/>
      <c r="V948" s="405"/>
      <c r="W948" s="405"/>
      <c r="X948" s="405"/>
      <c r="Y948" s="405"/>
      <c r="Z948" s="405"/>
      <c r="AA948" s="405"/>
      <c r="AB948" s="405"/>
      <c r="AC948" s="405"/>
      <c r="AD948" s="405"/>
      <c r="AE948" s="405"/>
      <c r="AF948" s="405"/>
      <c r="AG948" s="405"/>
      <c r="AH948" s="405"/>
    </row>
    <row r="949" spans="1:34" ht="16.5">
      <c r="A949" s="405"/>
      <c r="B949" s="405"/>
      <c r="C949" s="405"/>
      <c r="D949" s="405"/>
      <c r="E949" s="405"/>
      <c r="F949" s="674"/>
      <c r="G949" s="674"/>
      <c r="H949" s="674"/>
      <c r="I949" s="674"/>
      <c r="J949" s="674"/>
      <c r="K949" s="405"/>
      <c r="L949" s="674"/>
      <c r="M949" s="674"/>
      <c r="N949" s="674"/>
      <c r="O949" s="674"/>
      <c r="P949" s="405"/>
      <c r="Q949" s="405"/>
      <c r="R949" s="405"/>
      <c r="S949" s="405"/>
      <c r="T949" s="405"/>
      <c r="U949" s="405"/>
      <c r="V949" s="405"/>
      <c r="W949" s="405"/>
      <c r="X949" s="405"/>
      <c r="Y949" s="405"/>
      <c r="Z949" s="405"/>
      <c r="AA949" s="405"/>
      <c r="AB949" s="405"/>
      <c r="AC949" s="405"/>
      <c r="AD949" s="405"/>
      <c r="AE949" s="405"/>
      <c r="AF949" s="405"/>
      <c r="AG949" s="405"/>
      <c r="AH949" s="405"/>
    </row>
    <row r="950" spans="1:34" ht="16.5">
      <c r="A950" s="405"/>
      <c r="B950" s="405"/>
      <c r="C950" s="405"/>
      <c r="D950" s="405"/>
      <c r="E950" s="405"/>
      <c r="F950" s="674"/>
      <c r="G950" s="674"/>
      <c r="H950" s="674"/>
      <c r="I950" s="674"/>
      <c r="J950" s="674"/>
      <c r="K950" s="405"/>
      <c r="L950" s="674"/>
      <c r="M950" s="674"/>
      <c r="N950" s="674"/>
      <c r="O950" s="674"/>
      <c r="P950" s="405"/>
      <c r="Q950" s="405"/>
      <c r="R950" s="405"/>
      <c r="S950" s="405"/>
      <c r="T950" s="405"/>
      <c r="U950" s="405"/>
      <c r="V950" s="405"/>
      <c r="W950" s="405"/>
      <c r="X950" s="405"/>
      <c r="Y950" s="405"/>
      <c r="Z950" s="405"/>
      <c r="AA950" s="405"/>
      <c r="AB950" s="405"/>
      <c r="AC950" s="405"/>
      <c r="AD950" s="405"/>
      <c r="AE950" s="405"/>
      <c r="AF950" s="405"/>
      <c r="AG950" s="405"/>
      <c r="AH950" s="405"/>
    </row>
    <row r="951" spans="1:34" ht="16.5">
      <c r="A951" s="405"/>
      <c r="B951" s="405"/>
      <c r="C951" s="405"/>
      <c r="D951" s="405"/>
      <c r="E951" s="405"/>
      <c r="F951" s="674"/>
      <c r="G951" s="674"/>
      <c r="H951" s="674"/>
      <c r="I951" s="674"/>
      <c r="J951" s="674"/>
      <c r="K951" s="405"/>
      <c r="L951" s="674"/>
      <c r="M951" s="674"/>
      <c r="N951" s="674"/>
      <c r="O951" s="674"/>
      <c r="P951" s="405"/>
      <c r="Q951" s="405"/>
      <c r="R951" s="405"/>
      <c r="S951" s="405"/>
      <c r="T951" s="405"/>
      <c r="U951" s="405"/>
      <c r="V951" s="405"/>
      <c r="W951" s="405"/>
      <c r="X951" s="405"/>
      <c r="Y951" s="405"/>
      <c r="Z951" s="405"/>
      <c r="AA951" s="405"/>
      <c r="AB951" s="405"/>
      <c r="AC951" s="405"/>
      <c r="AD951" s="405"/>
      <c r="AE951" s="405"/>
      <c r="AF951" s="405"/>
      <c r="AG951" s="405"/>
      <c r="AH951" s="405"/>
    </row>
    <row r="952" spans="1:34" ht="16.5">
      <c r="A952" s="405"/>
      <c r="B952" s="405"/>
      <c r="C952" s="405"/>
      <c r="D952" s="405"/>
      <c r="E952" s="405"/>
      <c r="F952" s="674"/>
      <c r="G952" s="674"/>
      <c r="H952" s="674"/>
      <c r="I952" s="674"/>
      <c r="J952" s="674"/>
      <c r="K952" s="405"/>
      <c r="L952" s="674"/>
      <c r="M952" s="674"/>
      <c r="N952" s="674"/>
      <c r="O952" s="674"/>
      <c r="P952" s="405"/>
      <c r="Q952" s="405"/>
      <c r="R952" s="405"/>
      <c r="S952" s="405"/>
      <c r="T952" s="405"/>
      <c r="U952" s="405"/>
      <c r="V952" s="405"/>
      <c r="W952" s="405"/>
      <c r="X952" s="405"/>
      <c r="Y952" s="405"/>
      <c r="Z952" s="405"/>
      <c r="AA952" s="405"/>
      <c r="AB952" s="405"/>
      <c r="AC952" s="405"/>
      <c r="AD952" s="405"/>
      <c r="AE952" s="405"/>
      <c r="AF952" s="405"/>
      <c r="AG952" s="405"/>
      <c r="AH952" s="405"/>
    </row>
    <row r="953" spans="1:34" ht="16.5">
      <c r="A953" s="405"/>
      <c r="B953" s="405"/>
      <c r="C953" s="405"/>
      <c r="D953" s="405"/>
      <c r="E953" s="405"/>
      <c r="F953" s="674"/>
      <c r="G953" s="674"/>
      <c r="H953" s="674"/>
      <c r="I953" s="674"/>
      <c r="J953" s="674"/>
      <c r="K953" s="405"/>
      <c r="L953" s="674"/>
      <c r="M953" s="674"/>
      <c r="N953" s="674"/>
      <c r="O953" s="674"/>
      <c r="P953" s="405"/>
      <c r="Q953" s="405"/>
      <c r="R953" s="405"/>
      <c r="S953" s="405"/>
      <c r="T953" s="405"/>
      <c r="U953" s="405"/>
      <c r="V953" s="405"/>
      <c r="W953" s="405"/>
      <c r="X953" s="405"/>
      <c r="Y953" s="405"/>
      <c r="Z953" s="405"/>
      <c r="AA953" s="405"/>
      <c r="AB953" s="405"/>
      <c r="AC953" s="405"/>
      <c r="AD953" s="405"/>
      <c r="AE953" s="405"/>
      <c r="AF953" s="405"/>
      <c r="AG953" s="405"/>
      <c r="AH953" s="405"/>
    </row>
    <row r="954" spans="1:34" ht="16.5">
      <c r="A954" s="405"/>
      <c r="B954" s="405"/>
      <c r="C954" s="405"/>
      <c r="D954" s="405"/>
      <c r="E954" s="405"/>
      <c r="F954" s="674"/>
      <c r="G954" s="674"/>
      <c r="H954" s="674"/>
      <c r="I954" s="674"/>
      <c r="J954" s="674"/>
      <c r="K954" s="405"/>
      <c r="L954" s="674"/>
      <c r="M954" s="674"/>
      <c r="N954" s="674"/>
      <c r="O954" s="674"/>
      <c r="P954" s="405"/>
      <c r="Q954" s="405"/>
      <c r="R954" s="405"/>
      <c r="S954" s="405"/>
      <c r="T954" s="405"/>
      <c r="U954" s="405"/>
      <c r="V954" s="405"/>
      <c r="W954" s="405"/>
      <c r="X954" s="405"/>
      <c r="Y954" s="405"/>
      <c r="Z954" s="405"/>
      <c r="AA954" s="405"/>
      <c r="AB954" s="405"/>
      <c r="AC954" s="405"/>
      <c r="AD954" s="405"/>
      <c r="AE954" s="405"/>
      <c r="AF954" s="405"/>
      <c r="AG954" s="405"/>
      <c r="AH954" s="405"/>
    </row>
    <row r="955" spans="1:34" ht="16.5">
      <c r="A955" s="405"/>
      <c r="B955" s="405"/>
      <c r="C955" s="405"/>
      <c r="D955" s="405"/>
      <c r="E955" s="405"/>
      <c r="F955" s="674"/>
      <c r="G955" s="674"/>
      <c r="H955" s="674"/>
      <c r="I955" s="674"/>
      <c r="J955" s="674"/>
      <c r="K955" s="405"/>
      <c r="L955" s="674"/>
      <c r="M955" s="674"/>
      <c r="N955" s="674"/>
      <c r="O955" s="674"/>
      <c r="P955" s="405"/>
      <c r="Q955" s="405"/>
      <c r="R955" s="405"/>
      <c r="S955" s="405"/>
      <c r="T955" s="405"/>
      <c r="U955" s="405"/>
      <c r="V955" s="405"/>
      <c r="W955" s="405"/>
      <c r="X955" s="405"/>
      <c r="Y955" s="405"/>
      <c r="Z955" s="405"/>
      <c r="AA955" s="405"/>
      <c r="AB955" s="405"/>
      <c r="AC955" s="405"/>
      <c r="AD955" s="405"/>
      <c r="AE955" s="405"/>
      <c r="AF955" s="405"/>
      <c r="AG955" s="405"/>
      <c r="AH955" s="405"/>
    </row>
    <row r="956" spans="1:34" ht="16.5">
      <c r="A956" s="405"/>
      <c r="B956" s="405"/>
      <c r="C956" s="405"/>
      <c r="D956" s="405"/>
      <c r="E956" s="405"/>
      <c r="F956" s="674"/>
      <c r="G956" s="674"/>
      <c r="H956" s="674"/>
      <c r="I956" s="674"/>
      <c r="J956" s="674"/>
      <c r="K956" s="405"/>
      <c r="L956" s="674"/>
      <c r="M956" s="674"/>
      <c r="N956" s="674"/>
      <c r="O956" s="674"/>
      <c r="P956" s="405"/>
      <c r="Q956" s="405"/>
      <c r="R956" s="405"/>
      <c r="S956" s="405"/>
      <c r="T956" s="405"/>
      <c r="U956" s="405"/>
      <c r="V956" s="405"/>
      <c r="W956" s="405"/>
      <c r="X956" s="405"/>
      <c r="Y956" s="405"/>
      <c r="Z956" s="405"/>
      <c r="AA956" s="405"/>
      <c r="AB956" s="405"/>
      <c r="AC956" s="405"/>
      <c r="AD956" s="405"/>
      <c r="AE956" s="405"/>
      <c r="AF956" s="405"/>
      <c r="AG956" s="405"/>
      <c r="AH956" s="405"/>
    </row>
    <row r="957" spans="1:34" ht="16.5">
      <c r="A957" s="405"/>
      <c r="B957" s="405"/>
      <c r="C957" s="405"/>
      <c r="D957" s="405"/>
      <c r="E957" s="405"/>
      <c r="F957" s="674"/>
      <c r="G957" s="674"/>
      <c r="H957" s="674"/>
      <c r="I957" s="674"/>
      <c r="J957" s="674"/>
      <c r="K957" s="405"/>
      <c r="L957" s="674"/>
      <c r="M957" s="674"/>
      <c r="N957" s="674"/>
      <c r="O957" s="674"/>
      <c r="P957" s="405"/>
      <c r="Q957" s="405"/>
      <c r="R957" s="405"/>
      <c r="S957" s="405"/>
      <c r="T957" s="405"/>
      <c r="U957" s="405"/>
      <c r="V957" s="405"/>
      <c r="W957" s="405"/>
      <c r="X957" s="405"/>
      <c r="Y957" s="405"/>
      <c r="Z957" s="405"/>
      <c r="AA957" s="405"/>
      <c r="AB957" s="405"/>
      <c r="AC957" s="405"/>
      <c r="AD957" s="405"/>
      <c r="AE957" s="405"/>
      <c r="AF957" s="405"/>
      <c r="AG957" s="405"/>
      <c r="AH957" s="405"/>
    </row>
    <row r="958" spans="1:34" ht="16.5">
      <c r="A958" s="405"/>
      <c r="B958" s="405"/>
      <c r="C958" s="405"/>
      <c r="D958" s="405"/>
      <c r="E958" s="405"/>
      <c r="F958" s="674"/>
      <c r="G958" s="674"/>
      <c r="H958" s="674"/>
      <c r="I958" s="674"/>
      <c r="J958" s="674"/>
      <c r="K958" s="405"/>
      <c r="L958" s="674"/>
      <c r="M958" s="674"/>
      <c r="N958" s="674"/>
      <c r="O958" s="674"/>
      <c r="P958" s="405"/>
      <c r="Q958" s="405"/>
      <c r="R958" s="405"/>
      <c r="S958" s="405"/>
      <c r="T958" s="405"/>
      <c r="U958" s="405"/>
      <c r="V958" s="405"/>
      <c r="W958" s="405"/>
      <c r="X958" s="405"/>
      <c r="Y958" s="405"/>
      <c r="Z958" s="405"/>
      <c r="AA958" s="405"/>
      <c r="AB958" s="405"/>
      <c r="AC958" s="405"/>
      <c r="AD958" s="405"/>
      <c r="AE958" s="405"/>
      <c r="AF958" s="405"/>
      <c r="AG958" s="405"/>
      <c r="AH958" s="405"/>
    </row>
    <row r="959" spans="1:34" ht="16.5">
      <c r="A959" s="405"/>
      <c r="B959" s="405"/>
      <c r="C959" s="405"/>
      <c r="D959" s="405"/>
      <c r="E959" s="405"/>
      <c r="F959" s="674"/>
      <c r="G959" s="674"/>
      <c r="H959" s="674"/>
      <c r="I959" s="674"/>
      <c r="J959" s="674"/>
      <c r="K959" s="405"/>
      <c r="L959" s="674"/>
      <c r="M959" s="674"/>
      <c r="N959" s="674"/>
      <c r="O959" s="674"/>
      <c r="P959" s="405"/>
      <c r="Q959" s="405"/>
      <c r="R959" s="405"/>
      <c r="S959" s="405"/>
      <c r="T959" s="405"/>
      <c r="U959" s="405"/>
      <c r="V959" s="405"/>
      <c r="W959" s="405"/>
      <c r="X959" s="405"/>
      <c r="Y959" s="405"/>
      <c r="Z959" s="405"/>
      <c r="AA959" s="405"/>
      <c r="AB959" s="405"/>
      <c r="AC959" s="405"/>
      <c r="AD959" s="405"/>
      <c r="AE959" s="405"/>
      <c r="AF959" s="405"/>
      <c r="AG959" s="405"/>
      <c r="AH959" s="405"/>
    </row>
    <row r="960" spans="1:34" ht="16.5">
      <c r="A960" s="405"/>
      <c r="B960" s="405"/>
      <c r="C960" s="405"/>
      <c r="D960" s="405"/>
      <c r="E960" s="405"/>
      <c r="F960" s="674"/>
      <c r="G960" s="674"/>
      <c r="H960" s="674"/>
      <c r="I960" s="674"/>
      <c r="J960" s="674"/>
      <c r="K960" s="405"/>
      <c r="L960" s="674"/>
      <c r="M960" s="674"/>
      <c r="N960" s="674"/>
      <c r="O960" s="674"/>
      <c r="P960" s="405"/>
      <c r="Q960" s="405"/>
      <c r="R960" s="405"/>
      <c r="S960" s="405"/>
      <c r="T960" s="405"/>
      <c r="U960" s="405"/>
      <c r="V960" s="405"/>
      <c r="W960" s="405"/>
      <c r="X960" s="405"/>
      <c r="Y960" s="405"/>
      <c r="Z960" s="405"/>
      <c r="AA960" s="405"/>
      <c r="AB960" s="405"/>
      <c r="AC960" s="405"/>
      <c r="AD960" s="405"/>
      <c r="AE960" s="405"/>
      <c r="AF960" s="405"/>
      <c r="AG960" s="405"/>
      <c r="AH960" s="405"/>
    </row>
    <row r="961" spans="1:34" ht="16.5">
      <c r="A961" s="405"/>
      <c r="B961" s="405"/>
      <c r="C961" s="405"/>
      <c r="D961" s="405"/>
      <c r="E961" s="405"/>
      <c r="F961" s="674"/>
      <c r="G961" s="674"/>
      <c r="H961" s="674"/>
      <c r="I961" s="674"/>
      <c r="J961" s="674"/>
      <c r="K961" s="405"/>
      <c r="L961" s="674"/>
      <c r="M961" s="674"/>
      <c r="N961" s="674"/>
      <c r="O961" s="674"/>
      <c r="P961" s="405"/>
      <c r="Q961" s="405"/>
      <c r="R961" s="405"/>
      <c r="S961" s="405"/>
      <c r="T961" s="405"/>
      <c r="U961" s="405"/>
      <c r="V961" s="405"/>
      <c r="W961" s="405"/>
      <c r="X961" s="405"/>
      <c r="Y961" s="405"/>
      <c r="Z961" s="405"/>
      <c r="AA961" s="405"/>
      <c r="AB961" s="405"/>
      <c r="AC961" s="405"/>
      <c r="AD961" s="405"/>
      <c r="AE961" s="405"/>
      <c r="AF961" s="405"/>
      <c r="AG961" s="405"/>
      <c r="AH961" s="405"/>
    </row>
    <row r="962" spans="1:34" ht="16.5">
      <c r="A962" s="405"/>
      <c r="B962" s="405"/>
      <c r="C962" s="405"/>
      <c r="D962" s="405"/>
      <c r="E962" s="405"/>
      <c r="F962" s="674"/>
      <c r="G962" s="674"/>
      <c r="H962" s="674"/>
      <c r="I962" s="674"/>
      <c r="J962" s="674"/>
      <c r="K962" s="405"/>
      <c r="L962" s="674"/>
      <c r="M962" s="674"/>
      <c r="N962" s="674"/>
      <c r="O962" s="674"/>
      <c r="P962" s="405"/>
      <c r="Q962" s="405"/>
      <c r="R962" s="405"/>
      <c r="S962" s="405"/>
      <c r="T962" s="405"/>
      <c r="U962" s="405"/>
      <c r="V962" s="405"/>
      <c r="W962" s="405"/>
      <c r="X962" s="405"/>
      <c r="Y962" s="405"/>
      <c r="Z962" s="405"/>
      <c r="AA962" s="405"/>
      <c r="AB962" s="405"/>
      <c r="AC962" s="405"/>
      <c r="AD962" s="405"/>
      <c r="AE962" s="405"/>
      <c r="AF962" s="405"/>
      <c r="AG962" s="405"/>
      <c r="AH962" s="405"/>
    </row>
    <row r="963" spans="1:34" ht="16.5">
      <c r="A963" s="405"/>
      <c r="B963" s="405"/>
      <c r="C963" s="405"/>
      <c r="D963" s="405"/>
      <c r="E963" s="405"/>
      <c r="F963" s="674"/>
      <c r="G963" s="674"/>
      <c r="H963" s="674"/>
      <c r="I963" s="674"/>
      <c r="J963" s="674"/>
      <c r="K963" s="405"/>
      <c r="L963" s="674"/>
      <c r="M963" s="674"/>
      <c r="N963" s="674"/>
      <c r="O963" s="674"/>
      <c r="P963" s="405"/>
      <c r="Q963" s="405"/>
      <c r="R963" s="405"/>
      <c r="S963" s="405"/>
      <c r="T963" s="405"/>
      <c r="U963" s="405"/>
      <c r="V963" s="405"/>
      <c r="W963" s="405"/>
      <c r="X963" s="405"/>
      <c r="Y963" s="405"/>
      <c r="Z963" s="405"/>
      <c r="AA963" s="405"/>
      <c r="AB963" s="405"/>
      <c r="AC963" s="405"/>
      <c r="AD963" s="405"/>
      <c r="AE963" s="405"/>
      <c r="AF963" s="405"/>
      <c r="AG963" s="405"/>
      <c r="AH963" s="405"/>
    </row>
    <row r="964" spans="1:34" ht="16.5">
      <c r="A964" s="405"/>
      <c r="B964" s="405"/>
      <c r="C964" s="405"/>
      <c r="D964" s="405"/>
      <c r="E964" s="405"/>
      <c r="F964" s="674"/>
      <c r="G964" s="674"/>
      <c r="H964" s="674"/>
      <c r="I964" s="674"/>
      <c r="J964" s="674"/>
      <c r="K964" s="405"/>
      <c r="L964" s="674"/>
      <c r="M964" s="674"/>
      <c r="N964" s="674"/>
      <c r="O964" s="674"/>
      <c r="P964" s="405"/>
      <c r="Q964" s="405"/>
      <c r="R964" s="405"/>
      <c r="S964" s="405"/>
      <c r="T964" s="405"/>
      <c r="U964" s="405"/>
      <c r="V964" s="405"/>
      <c r="W964" s="405"/>
      <c r="X964" s="405"/>
      <c r="Y964" s="405"/>
      <c r="Z964" s="405"/>
      <c r="AA964" s="405"/>
      <c r="AB964" s="405"/>
      <c r="AC964" s="405"/>
      <c r="AD964" s="405"/>
      <c r="AE964" s="405"/>
      <c r="AF964" s="405"/>
      <c r="AG964" s="405"/>
      <c r="AH964" s="405"/>
    </row>
    <row r="965" spans="1:34" ht="16.5">
      <c r="A965" s="405"/>
      <c r="B965" s="405"/>
      <c r="C965" s="405"/>
      <c r="D965" s="405"/>
      <c r="E965" s="405"/>
      <c r="F965" s="674"/>
      <c r="G965" s="674"/>
      <c r="H965" s="674"/>
      <c r="I965" s="674"/>
      <c r="J965" s="674"/>
      <c r="K965" s="405"/>
      <c r="L965" s="674"/>
      <c r="M965" s="674"/>
      <c r="N965" s="674"/>
      <c r="O965" s="674"/>
      <c r="P965" s="405"/>
      <c r="Q965" s="405"/>
      <c r="R965" s="405"/>
      <c r="S965" s="405"/>
      <c r="T965" s="405"/>
      <c r="U965" s="405"/>
      <c r="V965" s="405"/>
      <c r="W965" s="405"/>
      <c r="X965" s="405"/>
      <c r="Y965" s="405"/>
      <c r="Z965" s="405"/>
      <c r="AA965" s="405"/>
      <c r="AB965" s="405"/>
      <c r="AC965" s="405"/>
      <c r="AD965" s="405"/>
      <c r="AE965" s="405"/>
      <c r="AF965" s="405"/>
      <c r="AG965" s="405"/>
      <c r="AH965" s="405"/>
    </row>
    <row r="966" spans="1:34" ht="16.5">
      <c r="A966" s="405"/>
      <c r="B966" s="405"/>
      <c r="C966" s="405"/>
      <c r="D966" s="405"/>
      <c r="E966" s="405"/>
      <c r="F966" s="674"/>
      <c r="G966" s="674"/>
      <c r="H966" s="674"/>
      <c r="I966" s="674"/>
      <c r="J966" s="674"/>
      <c r="K966" s="405"/>
      <c r="L966" s="674"/>
      <c r="M966" s="674"/>
      <c r="N966" s="674"/>
      <c r="O966" s="674"/>
      <c r="P966" s="405"/>
      <c r="Q966" s="405"/>
      <c r="R966" s="405"/>
      <c r="S966" s="405"/>
      <c r="T966" s="405"/>
      <c r="U966" s="405"/>
      <c r="V966" s="405"/>
      <c r="W966" s="405"/>
      <c r="X966" s="405"/>
      <c r="Y966" s="405"/>
      <c r="Z966" s="405"/>
      <c r="AA966" s="405"/>
      <c r="AB966" s="405"/>
      <c r="AC966" s="405"/>
      <c r="AD966" s="405"/>
      <c r="AE966" s="405"/>
      <c r="AF966" s="405"/>
      <c r="AG966" s="405"/>
      <c r="AH966" s="405"/>
    </row>
    <row r="967" spans="1:34" ht="16.5">
      <c r="A967" s="405"/>
      <c r="B967" s="405"/>
      <c r="C967" s="405"/>
      <c r="D967" s="405"/>
      <c r="E967" s="405"/>
      <c r="F967" s="674"/>
      <c r="G967" s="674"/>
      <c r="H967" s="674"/>
      <c r="I967" s="674"/>
      <c r="J967" s="674"/>
      <c r="K967" s="405"/>
      <c r="L967" s="674"/>
      <c r="M967" s="674"/>
      <c r="N967" s="674"/>
      <c r="O967" s="674"/>
      <c r="P967" s="405"/>
      <c r="Q967" s="405"/>
      <c r="R967" s="405"/>
      <c r="S967" s="405"/>
      <c r="T967" s="405"/>
      <c r="U967" s="405"/>
      <c r="V967" s="405"/>
      <c r="W967" s="405"/>
      <c r="X967" s="405"/>
      <c r="Y967" s="405"/>
      <c r="Z967" s="405"/>
      <c r="AA967" s="405"/>
      <c r="AB967" s="405"/>
      <c r="AC967" s="405"/>
      <c r="AD967" s="405"/>
      <c r="AE967" s="405"/>
      <c r="AF967" s="405"/>
      <c r="AG967" s="405"/>
      <c r="AH967" s="405"/>
    </row>
    <row r="968" spans="1:34" ht="16.5">
      <c r="A968" s="405"/>
      <c r="B968" s="405"/>
      <c r="C968" s="405"/>
      <c r="D968" s="405"/>
      <c r="E968" s="405"/>
      <c r="F968" s="674"/>
      <c r="G968" s="674"/>
      <c r="H968" s="674"/>
      <c r="I968" s="674"/>
      <c r="J968" s="674"/>
      <c r="K968" s="405"/>
      <c r="L968" s="674"/>
      <c r="M968" s="674"/>
      <c r="N968" s="674"/>
      <c r="O968" s="674"/>
      <c r="P968" s="405"/>
      <c r="Q968" s="405"/>
      <c r="R968" s="405"/>
      <c r="S968" s="405"/>
      <c r="T968" s="405"/>
      <c r="U968" s="405"/>
      <c r="V968" s="405"/>
      <c r="W968" s="405"/>
      <c r="X968" s="405"/>
      <c r="Y968" s="405"/>
      <c r="Z968" s="405"/>
      <c r="AA968" s="405"/>
      <c r="AB968" s="405"/>
      <c r="AC968" s="405"/>
      <c r="AD968" s="405"/>
      <c r="AE968" s="405"/>
      <c r="AF968" s="405"/>
      <c r="AG968" s="405"/>
      <c r="AH968" s="405"/>
    </row>
    <row r="969" spans="1:34" ht="16.5">
      <c r="A969" s="405"/>
      <c r="B969" s="405"/>
      <c r="C969" s="405"/>
      <c r="D969" s="405"/>
      <c r="E969" s="405"/>
      <c r="F969" s="674"/>
      <c r="G969" s="674"/>
      <c r="H969" s="674"/>
      <c r="I969" s="674"/>
      <c r="J969" s="674"/>
      <c r="K969" s="405"/>
      <c r="L969" s="674"/>
      <c r="M969" s="674"/>
      <c r="N969" s="674"/>
      <c r="O969" s="674"/>
      <c r="P969" s="405"/>
      <c r="Q969" s="405"/>
      <c r="R969" s="405"/>
      <c r="S969" s="405"/>
      <c r="T969" s="405"/>
      <c r="U969" s="405"/>
      <c r="V969" s="405"/>
      <c r="W969" s="405"/>
      <c r="X969" s="405"/>
      <c r="Y969" s="405"/>
      <c r="Z969" s="405"/>
      <c r="AA969" s="405"/>
      <c r="AB969" s="405"/>
      <c r="AC969" s="405"/>
      <c r="AD969" s="405"/>
      <c r="AE969" s="405"/>
      <c r="AF969" s="405"/>
      <c r="AG969" s="405"/>
      <c r="AH969" s="405"/>
    </row>
    <row r="970" spans="1:34" ht="16.5">
      <c r="A970" s="405"/>
      <c r="B970" s="405"/>
      <c r="C970" s="405"/>
      <c r="D970" s="405"/>
      <c r="E970" s="405"/>
      <c r="F970" s="674"/>
      <c r="G970" s="674"/>
      <c r="H970" s="674"/>
      <c r="I970" s="674"/>
      <c r="J970" s="674"/>
      <c r="K970" s="405"/>
      <c r="L970" s="674"/>
      <c r="M970" s="674"/>
      <c r="N970" s="674"/>
      <c r="O970" s="674"/>
      <c r="P970" s="405"/>
      <c r="Q970" s="405"/>
      <c r="R970" s="405"/>
      <c r="S970" s="405"/>
      <c r="T970" s="405"/>
      <c r="U970" s="405"/>
      <c r="V970" s="405"/>
      <c r="W970" s="405"/>
      <c r="X970" s="405"/>
      <c r="Y970" s="405"/>
      <c r="Z970" s="405"/>
      <c r="AA970" s="405"/>
      <c r="AB970" s="405"/>
      <c r="AC970" s="405"/>
      <c r="AD970" s="405"/>
      <c r="AE970" s="405"/>
      <c r="AF970" s="405"/>
      <c r="AG970" s="405"/>
      <c r="AH970" s="405"/>
    </row>
    <row r="971" spans="1:34" ht="16.5">
      <c r="A971" s="405"/>
      <c r="B971" s="405"/>
      <c r="C971" s="405"/>
      <c r="D971" s="405"/>
      <c r="E971" s="405"/>
      <c r="F971" s="674"/>
      <c r="G971" s="674"/>
      <c r="H971" s="674"/>
      <c r="I971" s="674"/>
      <c r="J971" s="674"/>
      <c r="K971" s="405"/>
      <c r="L971" s="674"/>
      <c r="M971" s="674"/>
      <c r="N971" s="674"/>
      <c r="O971" s="674"/>
      <c r="P971" s="405"/>
      <c r="Q971" s="405"/>
      <c r="R971" s="405"/>
      <c r="S971" s="405"/>
      <c r="T971" s="405"/>
      <c r="U971" s="405"/>
      <c r="V971" s="405"/>
      <c r="W971" s="405"/>
      <c r="X971" s="405"/>
      <c r="Y971" s="405"/>
      <c r="Z971" s="405"/>
      <c r="AA971" s="405"/>
      <c r="AB971" s="405"/>
      <c r="AC971" s="405"/>
      <c r="AD971" s="405"/>
      <c r="AE971" s="405"/>
      <c r="AF971" s="405"/>
      <c r="AG971" s="405"/>
      <c r="AH971" s="405"/>
    </row>
    <row r="972" spans="1:34" ht="16.5">
      <c r="A972" s="405"/>
      <c r="B972" s="405"/>
      <c r="C972" s="405"/>
      <c r="D972" s="405"/>
      <c r="E972" s="405"/>
      <c r="F972" s="674"/>
      <c r="G972" s="674"/>
      <c r="H972" s="674"/>
      <c r="I972" s="674"/>
      <c r="J972" s="674"/>
      <c r="K972" s="405"/>
      <c r="L972" s="674"/>
      <c r="M972" s="674"/>
      <c r="N972" s="674"/>
      <c r="O972" s="674"/>
      <c r="P972" s="405"/>
      <c r="Q972" s="405"/>
      <c r="R972" s="405"/>
      <c r="S972" s="405"/>
      <c r="T972" s="405"/>
      <c r="U972" s="405"/>
      <c r="V972" s="405"/>
      <c r="W972" s="405"/>
      <c r="X972" s="405"/>
      <c r="Y972" s="405"/>
      <c r="Z972" s="405"/>
      <c r="AA972" s="405"/>
      <c r="AB972" s="405"/>
      <c r="AC972" s="405"/>
      <c r="AD972" s="405"/>
      <c r="AE972" s="405"/>
      <c r="AF972" s="405"/>
      <c r="AG972" s="405"/>
      <c r="AH972" s="405"/>
    </row>
    <row r="973" spans="1:34" ht="16.5">
      <c r="A973" s="405"/>
      <c r="B973" s="405"/>
      <c r="C973" s="405"/>
      <c r="D973" s="405"/>
      <c r="E973" s="405"/>
      <c r="F973" s="674"/>
      <c r="G973" s="674"/>
      <c r="H973" s="674"/>
      <c r="I973" s="674"/>
      <c r="J973" s="674"/>
      <c r="K973" s="405"/>
      <c r="L973" s="674"/>
      <c r="M973" s="674"/>
      <c r="N973" s="674"/>
      <c r="O973" s="674"/>
      <c r="P973" s="405"/>
      <c r="Q973" s="405"/>
      <c r="R973" s="405"/>
      <c r="S973" s="405"/>
      <c r="T973" s="405"/>
      <c r="U973" s="405"/>
      <c r="V973" s="405"/>
      <c r="W973" s="405"/>
      <c r="X973" s="405"/>
      <c r="Y973" s="405"/>
      <c r="Z973" s="405"/>
      <c r="AA973" s="405"/>
      <c r="AB973" s="405"/>
      <c r="AC973" s="405"/>
      <c r="AD973" s="405"/>
      <c r="AE973" s="405"/>
      <c r="AF973" s="405"/>
      <c r="AG973" s="405"/>
      <c r="AH973" s="405"/>
    </row>
    <row r="974" spans="1:34" ht="16.5">
      <c r="A974" s="405"/>
      <c r="B974" s="405"/>
      <c r="C974" s="405"/>
      <c r="D974" s="405"/>
      <c r="E974" s="405"/>
      <c r="F974" s="674"/>
      <c r="G974" s="674"/>
      <c r="H974" s="674"/>
      <c r="I974" s="674"/>
      <c r="J974" s="674"/>
      <c r="K974" s="405"/>
      <c r="L974" s="674"/>
      <c r="M974" s="674"/>
      <c r="N974" s="674"/>
      <c r="O974" s="674"/>
      <c r="P974" s="405"/>
      <c r="Q974" s="405"/>
      <c r="R974" s="405"/>
      <c r="S974" s="405"/>
      <c r="T974" s="405"/>
      <c r="U974" s="405"/>
      <c r="V974" s="405"/>
      <c r="W974" s="405"/>
      <c r="X974" s="405"/>
      <c r="Y974" s="405"/>
      <c r="Z974" s="405"/>
      <c r="AA974" s="405"/>
      <c r="AB974" s="405"/>
      <c r="AC974" s="405"/>
      <c r="AD974" s="405"/>
      <c r="AE974" s="405"/>
      <c r="AF974" s="405"/>
      <c r="AG974" s="405"/>
      <c r="AH974" s="405"/>
    </row>
    <row r="975" spans="1:34" ht="16.5">
      <c r="A975" s="405"/>
      <c r="B975" s="405"/>
      <c r="C975" s="405"/>
      <c r="D975" s="405"/>
      <c r="E975" s="405"/>
      <c r="F975" s="674"/>
      <c r="G975" s="674"/>
      <c r="H975" s="674"/>
      <c r="I975" s="674"/>
      <c r="J975" s="674"/>
      <c r="K975" s="405"/>
      <c r="L975" s="674"/>
      <c r="M975" s="674"/>
      <c r="N975" s="674"/>
      <c r="O975" s="674"/>
      <c r="P975" s="405"/>
      <c r="Q975" s="405"/>
      <c r="R975" s="405"/>
      <c r="S975" s="405"/>
      <c r="T975" s="405"/>
      <c r="U975" s="405"/>
      <c r="V975" s="405"/>
      <c r="W975" s="405"/>
      <c r="X975" s="405"/>
      <c r="Y975" s="405"/>
      <c r="Z975" s="405"/>
      <c r="AA975" s="405"/>
      <c r="AB975" s="405"/>
      <c r="AC975" s="405"/>
      <c r="AD975" s="405"/>
      <c r="AE975" s="405"/>
      <c r="AF975" s="405"/>
      <c r="AG975" s="405"/>
      <c r="AH975" s="405"/>
    </row>
    <row r="976" spans="1:34" ht="16.5">
      <c r="A976" s="405"/>
      <c r="B976" s="405"/>
      <c r="C976" s="405"/>
      <c r="D976" s="405"/>
      <c r="E976" s="405"/>
      <c r="F976" s="674"/>
      <c r="G976" s="674"/>
      <c r="H976" s="674"/>
      <c r="I976" s="674"/>
      <c r="J976" s="674"/>
      <c r="K976" s="405"/>
      <c r="L976" s="674"/>
      <c r="M976" s="674"/>
      <c r="N976" s="674"/>
      <c r="O976" s="674"/>
      <c r="P976" s="405"/>
      <c r="Q976" s="405"/>
      <c r="R976" s="405"/>
      <c r="S976" s="405"/>
      <c r="T976" s="405"/>
      <c r="U976" s="405"/>
      <c r="V976" s="405"/>
      <c r="W976" s="405"/>
      <c r="X976" s="405"/>
      <c r="Y976" s="405"/>
      <c r="Z976" s="405"/>
      <c r="AA976" s="405"/>
      <c r="AB976" s="405"/>
      <c r="AC976" s="405"/>
      <c r="AD976" s="405"/>
      <c r="AE976" s="405"/>
      <c r="AF976" s="405"/>
      <c r="AG976" s="405"/>
      <c r="AH976" s="405"/>
    </row>
    <row r="977" spans="1:34" ht="16.5">
      <c r="A977" s="405"/>
      <c r="B977" s="405"/>
      <c r="C977" s="405"/>
      <c r="D977" s="405"/>
      <c r="E977" s="405"/>
      <c r="F977" s="674"/>
      <c r="G977" s="674"/>
      <c r="H977" s="674"/>
      <c r="I977" s="674"/>
      <c r="J977" s="674"/>
      <c r="K977" s="405"/>
      <c r="L977" s="674"/>
      <c r="M977" s="674"/>
      <c r="N977" s="674"/>
      <c r="O977" s="674"/>
      <c r="P977" s="405"/>
      <c r="Q977" s="405"/>
      <c r="R977" s="405"/>
      <c r="S977" s="405"/>
      <c r="T977" s="405"/>
      <c r="U977" s="405"/>
      <c r="V977" s="405"/>
      <c r="W977" s="405"/>
      <c r="X977" s="405"/>
      <c r="Y977" s="405"/>
      <c r="Z977" s="405"/>
      <c r="AA977" s="405"/>
      <c r="AB977" s="405"/>
      <c r="AC977" s="405"/>
      <c r="AD977" s="405"/>
      <c r="AE977" s="405"/>
      <c r="AF977" s="405"/>
      <c r="AG977" s="405"/>
      <c r="AH977" s="405"/>
    </row>
    <row r="978" spans="1:34" ht="16.5">
      <c r="A978" s="405"/>
      <c r="B978" s="405"/>
      <c r="C978" s="405"/>
      <c r="D978" s="405"/>
      <c r="E978" s="405"/>
      <c r="F978" s="674"/>
      <c r="G978" s="674"/>
      <c r="H978" s="674"/>
      <c r="I978" s="674"/>
      <c r="J978" s="674"/>
      <c r="K978" s="405"/>
      <c r="L978" s="674"/>
      <c r="M978" s="674"/>
      <c r="N978" s="674"/>
      <c r="O978" s="674"/>
      <c r="P978" s="405"/>
      <c r="Q978" s="405"/>
      <c r="R978" s="405"/>
      <c r="S978" s="405"/>
      <c r="T978" s="405"/>
      <c r="U978" s="405"/>
      <c r="V978" s="405"/>
      <c r="W978" s="405"/>
      <c r="X978" s="405"/>
      <c r="Y978" s="405"/>
      <c r="Z978" s="405"/>
      <c r="AA978" s="405"/>
      <c r="AB978" s="405"/>
      <c r="AC978" s="405"/>
      <c r="AD978" s="405"/>
      <c r="AE978" s="405"/>
      <c r="AF978" s="405"/>
      <c r="AG978" s="405"/>
      <c r="AH978" s="405"/>
    </row>
    <row r="979" spans="1:34" ht="16.5">
      <c r="A979" s="405"/>
      <c r="B979" s="405"/>
      <c r="C979" s="405"/>
      <c r="D979" s="405"/>
      <c r="E979" s="405"/>
      <c r="F979" s="674"/>
      <c r="G979" s="674"/>
      <c r="H979" s="674"/>
      <c r="I979" s="674"/>
      <c r="J979" s="674"/>
      <c r="K979" s="405"/>
      <c r="L979" s="674"/>
      <c r="M979" s="674"/>
      <c r="N979" s="674"/>
      <c r="O979" s="674"/>
      <c r="P979" s="405"/>
      <c r="Q979" s="405"/>
      <c r="R979" s="405"/>
      <c r="S979" s="405"/>
      <c r="T979" s="405"/>
      <c r="U979" s="405"/>
      <c r="V979" s="405"/>
      <c r="W979" s="405"/>
      <c r="X979" s="405"/>
      <c r="Y979" s="405"/>
      <c r="Z979" s="405"/>
      <c r="AA979" s="405"/>
      <c r="AB979" s="405"/>
      <c r="AC979" s="405"/>
      <c r="AD979" s="405"/>
      <c r="AE979" s="405"/>
      <c r="AF979" s="405"/>
      <c r="AG979" s="405"/>
      <c r="AH979" s="405"/>
    </row>
    <row r="980" spans="1:34" ht="16.5">
      <c r="A980" s="405"/>
      <c r="B980" s="405"/>
      <c r="C980" s="405"/>
      <c r="D980" s="405"/>
      <c r="E980" s="405"/>
      <c r="F980" s="674"/>
      <c r="G980" s="674"/>
      <c r="H980" s="674"/>
      <c r="I980" s="674"/>
      <c r="J980" s="674"/>
      <c r="K980" s="405"/>
      <c r="L980" s="674"/>
      <c r="M980" s="674"/>
      <c r="N980" s="674"/>
      <c r="O980" s="674"/>
      <c r="P980" s="405"/>
      <c r="Q980" s="405"/>
      <c r="R980" s="405"/>
      <c r="S980" s="405"/>
      <c r="T980" s="405"/>
      <c r="U980" s="405"/>
      <c r="V980" s="405"/>
      <c r="W980" s="405"/>
      <c r="X980" s="405"/>
      <c r="Y980" s="405"/>
      <c r="Z980" s="405"/>
      <c r="AA980" s="405"/>
      <c r="AB980" s="405"/>
      <c r="AC980" s="405"/>
      <c r="AD980" s="405"/>
      <c r="AE980" s="405"/>
      <c r="AF980" s="405"/>
      <c r="AG980" s="405"/>
      <c r="AH980" s="405"/>
    </row>
    <row r="981" spans="1:34" ht="16.5">
      <c r="A981" s="405"/>
      <c r="B981" s="405"/>
      <c r="C981" s="405"/>
      <c r="D981" s="405"/>
      <c r="E981" s="405"/>
      <c r="F981" s="674"/>
      <c r="G981" s="674"/>
      <c r="H981" s="674"/>
      <c r="I981" s="674"/>
      <c r="J981" s="674"/>
      <c r="K981" s="405"/>
      <c r="L981" s="674"/>
      <c r="M981" s="674"/>
      <c r="N981" s="674"/>
      <c r="O981" s="674"/>
      <c r="P981" s="405"/>
      <c r="Q981" s="405"/>
      <c r="R981" s="405"/>
      <c r="S981" s="405"/>
      <c r="T981" s="405"/>
      <c r="U981" s="405"/>
      <c r="V981" s="405"/>
      <c r="W981" s="405"/>
      <c r="X981" s="405"/>
      <c r="Y981" s="405"/>
      <c r="Z981" s="405"/>
      <c r="AA981" s="405"/>
      <c r="AB981" s="405"/>
      <c r="AC981" s="405"/>
      <c r="AD981" s="405"/>
      <c r="AE981" s="405"/>
      <c r="AF981" s="405"/>
      <c r="AG981" s="405"/>
      <c r="AH981" s="405"/>
    </row>
    <row r="982" spans="1:34" ht="16.5">
      <c r="A982" s="405"/>
      <c r="B982" s="405"/>
      <c r="C982" s="405"/>
      <c r="D982" s="405"/>
      <c r="E982" s="405"/>
      <c r="F982" s="674"/>
      <c r="G982" s="674"/>
      <c r="H982" s="674"/>
      <c r="I982" s="674"/>
      <c r="J982" s="674"/>
      <c r="K982" s="405"/>
      <c r="L982" s="674"/>
      <c r="M982" s="674"/>
      <c r="N982" s="674"/>
      <c r="O982" s="674"/>
      <c r="P982" s="405"/>
      <c r="Q982" s="405"/>
      <c r="R982" s="405"/>
      <c r="S982" s="405"/>
      <c r="T982" s="405"/>
      <c r="U982" s="405"/>
      <c r="V982" s="405"/>
      <c r="W982" s="405"/>
      <c r="X982" s="405"/>
      <c r="Y982" s="405"/>
      <c r="Z982" s="405"/>
      <c r="AA982" s="405"/>
      <c r="AB982" s="405"/>
      <c r="AC982" s="405"/>
      <c r="AD982" s="405"/>
      <c r="AE982" s="405"/>
      <c r="AF982" s="405"/>
      <c r="AG982" s="405"/>
      <c r="AH982" s="405"/>
    </row>
    <row r="983" spans="1:34" ht="16.5">
      <c r="A983" s="405"/>
      <c r="B983" s="405"/>
      <c r="C983" s="405"/>
      <c r="D983" s="405"/>
      <c r="E983" s="405"/>
      <c r="F983" s="674"/>
      <c r="G983" s="674"/>
      <c r="H983" s="674"/>
      <c r="I983" s="674"/>
      <c r="J983" s="674"/>
      <c r="K983" s="405"/>
      <c r="L983" s="674"/>
      <c r="M983" s="674"/>
      <c r="N983" s="674"/>
      <c r="O983" s="674"/>
      <c r="P983" s="405"/>
      <c r="Q983" s="405"/>
      <c r="R983" s="405"/>
      <c r="S983" s="405"/>
      <c r="T983" s="405"/>
      <c r="U983" s="405"/>
      <c r="V983" s="405"/>
      <c r="W983" s="405"/>
      <c r="X983" s="405"/>
      <c r="Y983" s="405"/>
      <c r="Z983" s="405"/>
      <c r="AA983" s="405"/>
      <c r="AB983" s="405"/>
      <c r="AC983" s="405"/>
      <c r="AD983" s="405"/>
      <c r="AE983" s="405"/>
      <c r="AF983" s="405"/>
      <c r="AG983" s="405"/>
      <c r="AH983" s="405"/>
    </row>
    <row r="984" spans="1:34" ht="16.5">
      <c r="A984" s="405"/>
      <c r="B984" s="405"/>
      <c r="C984" s="405"/>
      <c r="D984" s="405"/>
      <c r="E984" s="405"/>
      <c r="F984" s="674"/>
      <c r="G984" s="674"/>
      <c r="H984" s="674"/>
      <c r="I984" s="674"/>
      <c r="J984" s="674"/>
      <c r="K984" s="405"/>
      <c r="L984" s="674"/>
      <c r="M984" s="674"/>
      <c r="N984" s="674"/>
      <c r="O984" s="674"/>
      <c r="P984" s="405"/>
      <c r="Q984" s="405"/>
      <c r="R984" s="405"/>
      <c r="S984" s="405"/>
      <c r="T984" s="405"/>
      <c r="U984" s="405"/>
      <c r="V984" s="405"/>
      <c r="W984" s="405"/>
      <c r="X984" s="405"/>
      <c r="Y984" s="405"/>
      <c r="Z984" s="405"/>
      <c r="AA984" s="405"/>
      <c r="AB984" s="405"/>
      <c r="AC984" s="405"/>
      <c r="AD984" s="405"/>
      <c r="AE984" s="405"/>
      <c r="AF984" s="405"/>
      <c r="AG984" s="405"/>
      <c r="AH984" s="405"/>
    </row>
    <row r="985" spans="1:34" ht="16.5">
      <c r="A985" s="405"/>
      <c r="B985" s="405"/>
      <c r="C985" s="405"/>
      <c r="D985" s="405"/>
      <c r="E985" s="405"/>
      <c r="F985" s="674"/>
      <c r="G985" s="674"/>
      <c r="H985" s="674"/>
      <c r="I985" s="674"/>
      <c r="J985" s="674"/>
      <c r="K985" s="405"/>
      <c r="L985" s="674"/>
      <c r="M985" s="674"/>
      <c r="N985" s="674"/>
      <c r="O985" s="674"/>
      <c r="P985" s="405"/>
      <c r="Q985" s="405"/>
      <c r="R985" s="405"/>
      <c r="S985" s="405"/>
      <c r="T985" s="405"/>
      <c r="U985" s="405"/>
      <c r="V985" s="405"/>
      <c r="W985" s="405"/>
      <c r="X985" s="405"/>
      <c r="Y985" s="405"/>
      <c r="Z985" s="405"/>
      <c r="AA985" s="405"/>
      <c r="AB985" s="405"/>
      <c r="AC985" s="405"/>
      <c r="AD985" s="405"/>
      <c r="AE985" s="405"/>
      <c r="AF985" s="405"/>
      <c r="AG985" s="405"/>
      <c r="AH985" s="405"/>
    </row>
    <row r="986" spans="1:34" ht="16.5">
      <c r="A986" s="405"/>
      <c r="B986" s="405"/>
      <c r="C986" s="405"/>
      <c r="D986" s="405"/>
      <c r="E986" s="405"/>
      <c r="F986" s="674"/>
      <c r="G986" s="674"/>
      <c r="H986" s="674"/>
      <c r="I986" s="674"/>
      <c r="J986" s="674"/>
      <c r="K986" s="405"/>
      <c r="L986" s="674"/>
      <c r="M986" s="674"/>
      <c r="N986" s="674"/>
      <c r="O986" s="674"/>
      <c r="P986" s="405"/>
      <c r="Q986" s="405"/>
      <c r="R986" s="405"/>
      <c r="S986" s="405"/>
      <c r="T986" s="405"/>
      <c r="U986" s="405"/>
      <c r="V986" s="405"/>
      <c r="W986" s="405"/>
      <c r="X986" s="405"/>
      <c r="Y986" s="405"/>
      <c r="Z986" s="405"/>
      <c r="AA986" s="405"/>
      <c r="AB986" s="405"/>
      <c r="AC986" s="405"/>
      <c r="AD986" s="405"/>
      <c r="AE986" s="405"/>
      <c r="AF986" s="405"/>
      <c r="AG986" s="405"/>
      <c r="AH986" s="405"/>
    </row>
    <row r="987" spans="1:34" ht="16.5">
      <c r="A987" s="405"/>
      <c r="B987" s="405"/>
      <c r="C987" s="405"/>
      <c r="D987" s="405"/>
      <c r="E987" s="405"/>
      <c r="F987" s="674"/>
      <c r="G987" s="674"/>
      <c r="H987" s="674"/>
      <c r="I987" s="674"/>
      <c r="J987" s="674"/>
      <c r="K987" s="405"/>
      <c r="L987" s="674"/>
      <c r="M987" s="674"/>
      <c r="N987" s="674"/>
      <c r="O987" s="674"/>
      <c r="P987" s="405"/>
      <c r="Q987" s="405"/>
      <c r="R987" s="405"/>
      <c r="S987" s="405"/>
      <c r="T987" s="405"/>
      <c r="U987" s="405"/>
      <c r="V987" s="405"/>
      <c r="W987" s="405"/>
      <c r="X987" s="405"/>
      <c r="Y987" s="405"/>
      <c r="Z987" s="405"/>
      <c r="AA987" s="405"/>
      <c r="AB987" s="405"/>
      <c r="AC987" s="405"/>
      <c r="AD987" s="405"/>
      <c r="AE987" s="405"/>
      <c r="AF987" s="405"/>
      <c r="AG987" s="405"/>
      <c r="AH987" s="405"/>
    </row>
    <row r="988" spans="1:34" ht="16.5">
      <c r="A988" s="405"/>
      <c r="B988" s="405"/>
      <c r="C988" s="405"/>
      <c r="D988" s="405"/>
      <c r="E988" s="405"/>
      <c r="F988" s="674"/>
      <c r="G988" s="674"/>
      <c r="H988" s="674"/>
      <c r="I988" s="674"/>
      <c r="J988" s="674"/>
      <c r="K988" s="405"/>
      <c r="L988" s="674"/>
      <c r="M988" s="674"/>
      <c r="N988" s="674"/>
      <c r="O988" s="674"/>
      <c r="P988" s="405"/>
      <c r="Q988" s="405"/>
      <c r="R988" s="405"/>
      <c r="S988" s="405"/>
      <c r="T988" s="405"/>
      <c r="U988" s="405"/>
      <c r="V988" s="405"/>
      <c r="W988" s="405"/>
      <c r="X988" s="405"/>
      <c r="Y988" s="405"/>
      <c r="Z988" s="405"/>
      <c r="AA988" s="405"/>
      <c r="AB988" s="405"/>
      <c r="AC988" s="405"/>
      <c r="AD988" s="405"/>
      <c r="AE988" s="405"/>
      <c r="AF988" s="405"/>
      <c r="AG988" s="405"/>
      <c r="AH988" s="405"/>
    </row>
    <row r="989" spans="1:34" ht="16.5">
      <c r="A989" s="405"/>
      <c r="B989" s="405"/>
      <c r="C989" s="405"/>
      <c r="D989" s="405"/>
      <c r="E989" s="405"/>
      <c r="F989" s="674"/>
      <c r="G989" s="674"/>
      <c r="H989" s="674"/>
      <c r="I989" s="674"/>
      <c r="J989" s="674"/>
      <c r="K989" s="405"/>
      <c r="L989" s="674"/>
      <c r="M989" s="674"/>
      <c r="N989" s="674"/>
      <c r="O989" s="674"/>
      <c r="P989" s="405"/>
      <c r="Q989" s="405"/>
      <c r="R989" s="405"/>
      <c r="S989" s="405"/>
      <c r="T989" s="405"/>
      <c r="U989" s="405"/>
      <c r="V989" s="405"/>
      <c r="W989" s="405"/>
      <c r="X989" s="405"/>
      <c r="Y989" s="405"/>
      <c r="Z989" s="405"/>
      <c r="AA989" s="405"/>
      <c r="AB989" s="405"/>
      <c r="AC989" s="405"/>
      <c r="AD989" s="405"/>
      <c r="AE989" s="405"/>
      <c r="AF989" s="405"/>
      <c r="AG989" s="405"/>
      <c r="AH989" s="405"/>
    </row>
    <row r="990" spans="1:34" ht="16.5">
      <c r="A990" s="405"/>
      <c r="B990" s="405"/>
      <c r="C990" s="405"/>
      <c r="D990" s="405"/>
      <c r="E990" s="405"/>
      <c r="F990" s="674"/>
      <c r="G990" s="674"/>
      <c r="H990" s="674"/>
      <c r="I990" s="674"/>
      <c r="J990" s="674"/>
      <c r="K990" s="405"/>
      <c r="L990" s="674"/>
      <c r="M990" s="674"/>
      <c r="N990" s="674"/>
      <c r="O990" s="674"/>
      <c r="P990" s="405"/>
      <c r="Q990" s="405"/>
      <c r="R990" s="405"/>
      <c r="S990" s="405"/>
      <c r="T990" s="405"/>
      <c r="U990" s="405"/>
      <c r="V990" s="405"/>
      <c r="W990" s="405"/>
      <c r="X990" s="405"/>
      <c r="Y990" s="405"/>
      <c r="Z990" s="405"/>
      <c r="AA990" s="405"/>
      <c r="AB990" s="405"/>
      <c r="AC990" s="405"/>
      <c r="AD990" s="405"/>
      <c r="AE990" s="405"/>
      <c r="AF990" s="405"/>
      <c r="AG990" s="405"/>
      <c r="AH990" s="405"/>
    </row>
    <row r="991" spans="1:34" ht="16.5">
      <c r="A991" s="405"/>
      <c r="B991" s="405"/>
      <c r="C991" s="405"/>
      <c r="D991" s="405"/>
      <c r="E991" s="405"/>
      <c r="F991" s="674"/>
      <c r="G991" s="674"/>
      <c r="H991" s="674"/>
      <c r="I991" s="674"/>
      <c r="J991" s="674"/>
      <c r="K991" s="405"/>
      <c r="L991" s="674"/>
      <c r="M991" s="674"/>
      <c r="N991" s="674"/>
      <c r="O991" s="674"/>
      <c r="P991" s="405"/>
      <c r="Q991" s="405"/>
      <c r="R991" s="405"/>
      <c r="S991" s="405"/>
      <c r="T991" s="405"/>
      <c r="U991" s="405"/>
      <c r="V991" s="405"/>
      <c r="W991" s="405"/>
      <c r="X991" s="405"/>
      <c r="Y991" s="405"/>
      <c r="Z991" s="405"/>
      <c r="AA991" s="405"/>
      <c r="AB991" s="405"/>
      <c r="AC991" s="405"/>
      <c r="AD991" s="405"/>
      <c r="AE991" s="405"/>
      <c r="AF991" s="405"/>
      <c r="AG991" s="405"/>
      <c r="AH991" s="405"/>
    </row>
    <row r="992" spans="1:34" ht="16.5">
      <c r="A992" s="405"/>
      <c r="B992" s="405"/>
      <c r="C992" s="405"/>
      <c r="D992" s="405"/>
      <c r="E992" s="405"/>
      <c r="F992" s="674"/>
      <c r="G992" s="674"/>
      <c r="H992" s="674"/>
      <c r="I992" s="674"/>
      <c r="J992" s="674"/>
      <c r="K992" s="405"/>
      <c r="L992" s="674"/>
      <c r="M992" s="674"/>
      <c r="N992" s="674"/>
      <c r="O992" s="674"/>
      <c r="P992" s="405"/>
      <c r="Q992" s="405"/>
      <c r="R992" s="405"/>
      <c r="S992" s="405"/>
      <c r="T992" s="405"/>
      <c r="U992" s="405"/>
      <c r="V992" s="405"/>
      <c r="W992" s="405"/>
      <c r="X992" s="405"/>
      <c r="Y992" s="405"/>
      <c r="Z992" s="405"/>
      <c r="AA992" s="405"/>
      <c r="AB992" s="405"/>
      <c r="AC992" s="405"/>
      <c r="AD992" s="405"/>
      <c r="AE992" s="405"/>
      <c r="AF992" s="405"/>
      <c r="AG992" s="405"/>
      <c r="AH992" s="405"/>
    </row>
    <row r="993" spans="1:34" ht="16.5">
      <c r="A993" s="405"/>
      <c r="B993" s="405"/>
      <c r="C993" s="405"/>
      <c r="D993" s="405"/>
      <c r="E993" s="405"/>
      <c r="F993" s="674"/>
      <c r="G993" s="674"/>
      <c r="H993" s="674"/>
      <c r="I993" s="674"/>
      <c r="J993" s="674"/>
      <c r="K993" s="405"/>
      <c r="L993" s="674"/>
      <c r="M993" s="674"/>
      <c r="N993" s="674"/>
      <c r="O993" s="674"/>
      <c r="P993" s="405"/>
      <c r="Q993" s="405"/>
      <c r="R993" s="405"/>
      <c r="S993" s="405"/>
      <c r="T993" s="405"/>
      <c r="U993" s="405"/>
      <c r="V993" s="405"/>
      <c r="W993" s="405"/>
      <c r="X993" s="405"/>
      <c r="Y993" s="405"/>
      <c r="Z993" s="405"/>
      <c r="AA993" s="405"/>
      <c r="AB993" s="405"/>
      <c r="AC993" s="405"/>
      <c r="AD993" s="405"/>
      <c r="AE993" s="405"/>
      <c r="AF993" s="405"/>
      <c r="AG993" s="405"/>
      <c r="AH993" s="405"/>
    </row>
    <row r="994" spans="1:34" ht="16.5">
      <c r="A994" s="405"/>
      <c r="B994" s="405"/>
      <c r="C994" s="405"/>
      <c r="D994" s="405"/>
      <c r="E994" s="405"/>
      <c r="F994" s="674"/>
      <c r="G994" s="674"/>
      <c r="H994" s="674"/>
      <c r="I994" s="674"/>
      <c r="J994" s="674"/>
      <c r="K994" s="405"/>
      <c r="L994" s="674"/>
      <c r="M994" s="674"/>
      <c r="N994" s="674"/>
      <c r="O994" s="674"/>
      <c r="P994" s="405"/>
      <c r="Q994" s="405"/>
      <c r="R994" s="405"/>
      <c r="S994" s="405"/>
      <c r="T994" s="405"/>
      <c r="U994" s="405"/>
      <c r="V994" s="405"/>
      <c r="W994" s="405"/>
      <c r="X994" s="405"/>
      <c r="Y994" s="405"/>
      <c r="Z994" s="405"/>
      <c r="AA994" s="405"/>
      <c r="AB994" s="405"/>
      <c r="AC994" s="405"/>
      <c r="AD994" s="405"/>
      <c r="AE994" s="405"/>
      <c r="AF994" s="405"/>
      <c r="AG994" s="405"/>
      <c r="AH994" s="405"/>
    </row>
    <row r="995" spans="1:34" ht="16.5">
      <c r="A995" s="405"/>
      <c r="B995" s="405"/>
      <c r="C995" s="405"/>
      <c r="D995" s="405"/>
      <c r="E995" s="405"/>
      <c r="F995" s="674"/>
      <c r="G995" s="674"/>
      <c r="H995" s="674"/>
      <c r="I995" s="674"/>
      <c r="J995" s="674"/>
      <c r="K995" s="405"/>
      <c r="L995" s="674"/>
      <c r="M995" s="674"/>
      <c r="N995" s="674"/>
      <c r="O995" s="674"/>
      <c r="P995" s="405"/>
      <c r="Q995" s="405"/>
      <c r="R995" s="405"/>
      <c r="S995" s="405"/>
      <c r="T995" s="405"/>
      <c r="U995" s="405"/>
      <c r="V995" s="405"/>
      <c r="W995" s="405"/>
      <c r="X995" s="405"/>
      <c r="Y995" s="405"/>
      <c r="Z995" s="405"/>
      <c r="AA995" s="405"/>
      <c r="AB995" s="405"/>
      <c r="AC995" s="405"/>
      <c r="AD995" s="405"/>
      <c r="AE995" s="405"/>
      <c r="AF995" s="405"/>
      <c r="AG995" s="405"/>
      <c r="AH995" s="405"/>
    </row>
    <row r="996" spans="1:34" ht="16.5">
      <c r="A996" s="405"/>
      <c r="B996" s="405"/>
      <c r="C996" s="405"/>
      <c r="D996" s="405"/>
      <c r="E996" s="405"/>
      <c r="F996" s="674"/>
      <c r="G996" s="674"/>
      <c r="H996" s="674"/>
      <c r="I996" s="674"/>
      <c r="J996" s="674"/>
      <c r="K996" s="405"/>
      <c r="L996" s="674"/>
      <c r="M996" s="674"/>
      <c r="N996" s="674"/>
      <c r="O996" s="674"/>
      <c r="P996" s="405"/>
      <c r="Q996" s="405"/>
      <c r="R996" s="405"/>
      <c r="S996" s="405"/>
      <c r="T996" s="405"/>
      <c r="U996" s="405"/>
      <c r="V996" s="405"/>
      <c r="W996" s="405"/>
      <c r="X996" s="405"/>
      <c r="Y996" s="405"/>
      <c r="Z996" s="405"/>
      <c r="AA996" s="405"/>
      <c r="AB996" s="405"/>
      <c r="AC996" s="405"/>
      <c r="AD996" s="405"/>
      <c r="AE996" s="405"/>
      <c r="AF996" s="405"/>
      <c r="AG996" s="405"/>
      <c r="AH996" s="405"/>
    </row>
    <row r="997" spans="1:34" ht="16.5">
      <c r="A997" s="405"/>
      <c r="B997" s="405"/>
      <c r="C997" s="405"/>
      <c r="D997" s="405"/>
      <c r="E997" s="405"/>
      <c r="F997" s="674"/>
      <c r="G997" s="674"/>
      <c r="H997" s="674"/>
      <c r="I997" s="674"/>
      <c r="J997" s="674"/>
      <c r="K997" s="405"/>
      <c r="L997" s="674"/>
      <c r="M997" s="674"/>
      <c r="N997" s="674"/>
      <c r="O997" s="674"/>
      <c r="P997" s="405"/>
      <c r="Q997" s="405"/>
      <c r="R997" s="405"/>
      <c r="S997" s="405"/>
      <c r="T997" s="405"/>
      <c r="U997" s="405"/>
      <c r="V997" s="405"/>
      <c r="W997" s="405"/>
      <c r="X997" s="405"/>
      <c r="Y997" s="405"/>
      <c r="Z997" s="405"/>
      <c r="AA997" s="405"/>
      <c r="AB997" s="405"/>
      <c r="AC997" s="405"/>
      <c r="AD997" s="405"/>
      <c r="AE997" s="405"/>
      <c r="AF997" s="405"/>
      <c r="AG997" s="405"/>
      <c r="AH997" s="405"/>
    </row>
    <row r="998" spans="1:34" ht="16.5">
      <c r="A998" s="405"/>
      <c r="B998" s="405"/>
      <c r="C998" s="405"/>
      <c r="D998" s="405"/>
      <c r="E998" s="405"/>
      <c r="F998" s="674"/>
      <c r="G998" s="674"/>
      <c r="H998" s="674"/>
      <c r="I998" s="674"/>
      <c r="J998" s="674"/>
      <c r="K998" s="405"/>
      <c r="L998" s="674"/>
      <c r="M998" s="674"/>
      <c r="N998" s="674"/>
      <c r="O998" s="674"/>
      <c r="P998" s="405"/>
      <c r="Q998" s="405"/>
      <c r="R998" s="405"/>
      <c r="S998" s="405"/>
      <c r="T998" s="405"/>
      <c r="U998" s="405"/>
      <c r="V998" s="405"/>
      <c r="W998" s="405"/>
      <c r="X998" s="405"/>
      <c r="Y998" s="405"/>
      <c r="Z998" s="405"/>
      <c r="AA998" s="405"/>
      <c r="AB998" s="405"/>
      <c r="AC998" s="405"/>
      <c r="AD998" s="405"/>
      <c r="AE998" s="405"/>
      <c r="AF998" s="405"/>
      <c r="AG998" s="405"/>
      <c r="AH998" s="405"/>
    </row>
    <row r="999" spans="1:34" ht="16.5">
      <c r="A999" s="405"/>
      <c r="B999" s="405"/>
      <c r="C999" s="405"/>
      <c r="D999" s="405"/>
      <c r="E999" s="405"/>
      <c r="F999" s="674"/>
      <c r="G999" s="674"/>
      <c r="H999" s="674"/>
      <c r="I999" s="674"/>
      <c r="J999" s="674"/>
      <c r="K999" s="405"/>
      <c r="L999" s="674"/>
      <c r="M999" s="674"/>
      <c r="N999" s="674"/>
      <c r="O999" s="674"/>
      <c r="P999" s="405"/>
      <c r="Q999" s="405"/>
      <c r="R999" s="405"/>
      <c r="S999" s="405"/>
      <c r="T999" s="405"/>
      <c r="U999" s="405"/>
      <c r="V999" s="405"/>
      <c r="W999" s="405"/>
      <c r="X999" s="405"/>
      <c r="Y999" s="405"/>
      <c r="Z999" s="405"/>
      <c r="AA999" s="405"/>
      <c r="AB999" s="405"/>
      <c r="AC999" s="405"/>
      <c r="AD999" s="405"/>
      <c r="AE999" s="405"/>
      <c r="AF999" s="405"/>
      <c r="AG999" s="405"/>
      <c r="AH999" s="405"/>
    </row>
    <row r="1000" spans="1:34" ht="16.5">
      <c r="A1000" s="405"/>
      <c r="B1000" s="405"/>
      <c r="C1000" s="405"/>
      <c r="D1000" s="405"/>
      <c r="E1000" s="405"/>
      <c r="F1000" s="674"/>
      <c r="G1000" s="674"/>
      <c r="H1000" s="674"/>
      <c r="I1000" s="674"/>
      <c r="J1000" s="674"/>
      <c r="K1000" s="405"/>
      <c r="L1000" s="674"/>
      <c r="M1000" s="674"/>
      <c r="N1000" s="674"/>
      <c r="O1000" s="674"/>
      <c r="P1000" s="405"/>
      <c r="Q1000" s="405"/>
      <c r="R1000" s="405"/>
      <c r="S1000" s="405"/>
      <c r="T1000" s="405"/>
      <c r="U1000" s="405"/>
      <c r="V1000" s="405"/>
      <c r="W1000" s="405"/>
      <c r="X1000" s="405"/>
      <c r="Y1000" s="405"/>
      <c r="Z1000" s="405"/>
      <c r="AA1000" s="405"/>
      <c r="AB1000" s="405"/>
      <c r="AC1000" s="405"/>
      <c r="AD1000" s="405"/>
      <c r="AE1000" s="405"/>
      <c r="AF1000" s="405"/>
      <c r="AG1000" s="405"/>
      <c r="AH1000" s="405"/>
    </row>
    <row r="1001" spans="1:34" ht="16.5">
      <c r="A1001" s="405"/>
      <c r="B1001" s="405"/>
      <c r="C1001" s="405"/>
      <c r="D1001" s="405"/>
      <c r="E1001" s="405"/>
      <c r="F1001" s="674"/>
      <c r="G1001" s="674"/>
      <c r="H1001" s="674"/>
      <c r="I1001" s="674"/>
      <c r="J1001" s="674"/>
      <c r="K1001" s="405"/>
      <c r="L1001" s="674"/>
      <c r="M1001" s="674"/>
      <c r="N1001" s="674"/>
      <c r="O1001" s="674"/>
      <c r="P1001" s="405"/>
      <c r="Q1001" s="405"/>
      <c r="R1001" s="405"/>
      <c r="S1001" s="405"/>
      <c r="T1001" s="405"/>
      <c r="U1001" s="405"/>
      <c r="V1001" s="405"/>
      <c r="W1001" s="405"/>
      <c r="X1001" s="405"/>
      <c r="Y1001" s="405"/>
      <c r="Z1001" s="405"/>
      <c r="AA1001" s="405"/>
      <c r="AB1001" s="405"/>
      <c r="AC1001" s="405"/>
      <c r="AD1001" s="405"/>
      <c r="AE1001" s="405"/>
      <c r="AF1001" s="405"/>
      <c r="AG1001" s="405"/>
      <c r="AH1001" s="405"/>
    </row>
    <row r="1002" spans="1:34" ht="16.5">
      <c r="A1002" s="405"/>
      <c r="B1002" s="405"/>
      <c r="C1002" s="405"/>
      <c r="D1002" s="405"/>
      <c r="E1002" s="405"/>
      <c r="F1002" s="674"/>
      <c r="G1002" s="674"/>
      <c r="H1002" s="674"/>
      <c r="I1002" s="674"/>
      <c r="J1002" s="674"/>
      <c r="K1002" s="405"/>
      <c r="L1002" s="674"/>
      <c r="M1002" s="674"/>
      <c r="N1002" s="674"/>
      <c r="O1002" s="674"/>
      <c r="P1002" s="405"/>
      <c r="Q1002" s="405"/>
      <c r="R1002" s="405"/>
      <c r="S1002" s="405"/>
      <c r="T1002" s="405"/>
      <c r="U1002" s="405"/>
      <c r="V1002" s="405"/>
      <c r="W1002" s="405"/>
      <c r="X1002" s="405"/>
      <c r="Y1002" s="405"/>
      <c r="Z1002" s="405"/>
      <c r="AA1002" s="405"/>
      <c r="AB1002" s="405"/>
      <c r="AC1002" s="405"/>
      <c r="AD1002" s="405"/>
      <c r="AE1002" s="405"/>
      <c r="AF1002" s="405"/>
      <c r="AG1002" s="405"/>
      <c r="AH1002" s="405"/>
    </row>
    <row r="1003" spans="1:34" ht="16.5">
      <c r="A1003" s="405"/>
      <c r="B1003" s="405"/>
      <c r="C1003" s="405"/>
      <c r="D1003" s="405"/>
      <c r="E1003" s="405"/>
      <c r="F1003" s="674"/>
      <c r="G1003" s="674"/>
      <c r="H1003" s="674"/>
      <c r="I1003" s="674"/>
      <c r="J1003" s="674"/>
      <c r="K1003" s="405"/>
      <c r="L1003" s="674"/>
      <c r="M1003" s="674"/>
      <c r="N1003" s="674"/>
      <c r="O1003" s="674"/>
      <c r="P1003" s="405"/>
      <c r="Q1003" s="405"/>
      <c r="R1003" s="405"/>
      <c r="S1003" s="405"/>
      <c r="T1003" s="405"/>
      <c r="U1003" s="405"/>
      <c r="V1003" s="405"/>
      <c r="W1003" s="405"/>
      <c r="X1003" s="405"/>
      <c r="Y1003" s="405"/>
      <c r="Z1003" s="405"/>
      <c r="AA1003" s="405"/>
      <c r="AB1003" s="405"/>
      <c r="AC1003" s="405"/>
      <c r="AD1003" s="405"/>
      <c r="AE1003" s="405"/>
      <c r="AF1003" s="405"/>
      <c r="AG1003" s="405"/>
      <c r="AH1003" s="405"/>
    </row>
    <row r="1004" spans="1:34" ht="16.5">
      <c r="A1004" s="405"/>
      <c r="B1004" s="405"/>
      <c r="C1004" s="405"/>
      <c r="D1004" s="405"/>
      <c r="E1004" s="405"/>
      <c r="F1004" s="674"/>
      <c r="G1004" s="674"/>
      <c r="H1004" s="674"/>
      <c r="I1004" s="674"/>
      <c r="J1004" s="674"/>
      <c r="K1004" s="405"/>
      <c r="L1004" s="674"/>
      <c r="M1004" s="674"/>
      <c r="N1004" s="674"/>
      <c r="O1004" s="674"/>
      <c r="P1004" s="405"/>
      <c r="Q1004" s="405"/>
      <c r="R1004" s="405"/>
      <c r="S1004" s="405"/>
      <c r="T1004" s="405"/>
      <c r="U1004" s="405"/>
      <c r="V1004" s="405"/>
      <c r="W1004" s="405"/>
      <c r="X1004" s="405"/>
      <c r="Y1004" s="405"/>
      <c r="Z1004" s="405"/>
      <c r="AA1004" s="405"/>
      <c r="AB1004" s="405"/>
      <c r="AC1004" s="405"/>
      <c r="AD1004" s="405"/>
      <c r="AE1004" s="405"/>
      <c r="AF1004" s="405"/>
      <c r="AG1004" s="405"/>
      <c r="AH1004" s="405"/>
    </row>
    <row r="1005" spans="1:34" ht="16.5">
      <c r="A1005" s="405"/>
      <c r="B1005" s="405"/>
      <c r="C1005" s="405"/>
      <c r="D1005" s="405"/>
      <c r="E1005" s="405"/>
      <c r="F1005" s="674"/>
      <c r="G1005" s="674"/>
      <c r="H1005" s="674"/>
      <c r="I1005" s="674"/>
      <c r="J1005" s="674"/>
      <c r="K1005" s="405"/>
      <c r="L1005" s="674"/>
      <c r="M1005" s="674"/>
      <c r="N1005" s="674"/>
      <c r="O1005" s="674"/>
      <c r="P1005" s="405"/>
      <c r="Q1005" s="405"/>
      <c r="R1005" s="405"/>
      <c r="S1005" s="405"/>
      <c r="T1005" s="405"/>
      <c r="U1005" s="405"/>
      <c r="V1005" s="405"/>
      <c r="W1005" s="405"/>
      <c r="X1005" s="405"/>
      <c r="Y1005" s="405"/>
      <c r="Z1005" s="405"/>
      <c r="AA1005" s="405"/>
      <c r="AB1005" s="405"/>
      <c r="AC1005" s="405"/>
      <c r="AD1005" s="405"/>
      <c r="AE1005" s="405"/>
      <c r="AF1005" s="405"/>
      <c r="AG1005" s="405"/>
      <c r="AH1005" s="405"/>
    </row>
    <row r="1006" spans="1:34" ht="16.5">
      <c r="A1006" s="405"/>
      <c r="B1006" s="405"/>
      <c r="C1006" s="405"/>
      <c r="D1006" s="405"/>
      <c r="E1006" s="405"/>
      <c r="F1006" s="674"/>
      <c r="G1006" s="674"/>
      <c r="H1006" s="674"/>
      <c r="I1006" s="674"/>
      <c r="J1006" s="674"/>
      <c r="K1006" s="405"/>
      <c r="L1006" s="674"/>
      <c r="M1006" s="674"/>
      <c r="N1006" s="674"/>
      <c r="O1006" s="674"/>
      <c r="P1006" s="405"/>
      <c r="Q1006" s="405"/>
      <c r="R1006" s="405"/>
      <c r="S1006" s="405"/>
      <c r="T1006" s="405"/>
      <c r="U1006" s="405"/>
      <c r="V1006" s="405"/>
      <c r="W1006" s="405"/>
      <c r="X1006" s="405"/>
      <c r="Y1006" s="405"/>
      <c r="Z1006" s="405"/>
      <c r="AA1006" s="405"/>
      <c r="AB1006" s="405"/>
      <c r="AC1006" s="405"/>
      <c r="AD1006" s="405"/>
      <c r="AE1006" s="405"/>
      <c r="AF1006" s="405"/>
      <c r="AG1006" s="405"/>
      <c r="AH1006" s="405"/>
    </row>
    <row r="1007" spans="1:34" ht="16.5">
      <c r="A1007" s="405"/>
      <c r="B1007" s="405"/>
      <c r="C1007" s="405"/>
      <c r="D1007" s="405"/>
      <c r="E1007" s="405"/>
      <c r="F1007" s="674"/>
      <c r="G1007" s="674"/>
      <c r="H1007" s="674"/>
      <c r="I1007" s="674"/>
      <c r="J1007" s="674"/>
      <c r="K1007" s="405"/>
      <c r="L1007" s="674"/>
      <c r="M1007" s="674"/>
      <c r="N1007" s="674"/>
      <c r="O1007" s="674"/>
      <c r="P1007" s="405"/>
      <c r="Q1007" s="405"/>
      <c r="R1007" s="405"/>
      <c r="S1007" s="405"/>
      <c r="T1007" s="405"/>
      <c r="U1007" s="405"/>
      <c r="V1007" s="405"/>
      <c r="W1007" s="405"/>
      <c r="X1007" s="405"/>
      <c r="Y1007" s="405"/>
      <c r="Z1007" s="405"/>
      <c r="AA1007" s="405"/>
      <c r="AB1007" s="405"/>
      <c r="AC1007" s="405"/>
      <c r="AD1007" s="405"/>
      <c r="AE1007" s="405"/>
      <c r="AF1007" s="405"/>
      <c r="AG1007" s="405"/>
      <c r="AH1007" s="405"/>
    </row>
    <row r="1008" spans="1:34" ht="16.5">
      <c r="A1008" s="405"/>
      <c r="B1008" s="405"/>
      <c r="C1008" s="405"/>
      <c r="D1008" s="405"/>
      <c r="E1008" s="405"/>
      <c r="F1008" s="674"/>
      <c r="G1008" s="674"/>
      <c r="H1008" s="674"/>
      <c r="I1008" s="674"/>
      <c r="J1008" s="674"/>
      <c r="K1008" s="405"/>
      <c r="L1008" s="674"/>
      <c r="M1008" s="674"/>
      <c r="N1008" s="674"/>
      <c r="O1008" s="674"/>
      <c r="P1008" s="405"/>
      <c r="Q1008" s="405"/>
      <c r="R1008" s="405"/>
      <c r="S1008" s="405"/>
      <c r="T1008" s="405"/>
      <c r="U1008" s="405"/>
      <c r="V1008" s="405"/>
      <c r="W1008" s="405"/>
      <c r="X1008" s="405"/>
      <c r="Y1008" s="405"/>
      <c r="Z1008" s="405"/>
      <c r="AA1008" s="405"/>
      <c r="AB1008" s="405"/>
      <c r="AC1008" s="405"/>
      <c r="AD1008" s="405"/>
      <c r="AE1008" s="405"/>
      <c r="AF1008" s="405"/>
      <c r="AG1008" s="405"/>
      <c r="AH1008" s="405"/>
    </row>
    <row r="1009" spans="1:34" ht="16.5">
      <c r="A1009" s="405"/>
      <c r="B1009" s="405"/>
      <c r="C1009" s="405"/>
      <c r="D1009" s="405"/>
      <c r="E1009" s="405"/>
      <c r="F1009" s="674"/>
      <c r="G1009" s="674"/>
      <c r="H1009" s="674"/>
      <c r="I1009" s="674"/>
      <c r="J1009" s="674"/>
      <c r="K1009" s="405"/>
      <c r="L1009" s="674"/>
      <c r="M1009" s="674"/>
      <c r="N1009" s="674"/>
      <c r="O1009" s="674"/>
      <c r="P1009" s="405"/>
      <c r="Q1009" s="405"/>
      <c r="R1009" s="405"/>
      <c r="S1009" s="405"/>
      <c r="T1009" s="405"/>
      <c r="U1009" s="405"/>
      <c r="V1009" s="405"/>
      <c r="W1009" s="405"/>
      <c r="X1009" s="405"/>
      <c r="Y1009" s="405"/>
      <c r="Z1009" s="405"/>
      <c r="AA1009" s="405"/>
      <c r="AB1009" s="405"/>
      <c r="AC1009" s="405"/>
      <c r="AD1009" s="405"/>
      <c r="AE1009" s="405"/>
      <c r="AF1009" s="405"/>
      <c r="AG1009" s="405"/>
      <c r="AH1009" s="405"/>
    </row>
    <row r="1010" spans="1:34" ht="16.5">
      <c r="A1010" s="405"/>
      <c r="B1010" s="405"/>
      <c r="C1010" s="405"/>
      <c r="D1010" s="405"/>
      <c r="E1010" s="405"/>
      <c r="F1010" s="674"/>
      <c r="G1010" s="674"/>
      <c r="H1010" s="674"/>
      <c r="I1010" s="674"/>
      <c r="J1010" s="674"/>
      <c r="K1010" s="405"/>
      <c r="L1010" s="674"/>
      <c r="M1010" s="674"/>
      <c r="N1010" s="674"/>
      <c r="O1010" s="674"/>
      <c r="P1010" s="405"/>
      <c r="Q1010" s="405"/>
      <c r="R1010" s="405"/>
      <c r="S1010" s="405"/>
      <c r="T1010" s="405"/>
      <c r="U1010" s="405"/>
      <c r="V1010" s="405"/>
      <c r="W1010" s="405"/>
      <c r="X1010" s="405"/>
      <c r="Y1010" s="405"/>
      <c r="Z1010" s="405"/>
      <c r="AA1010" s="405"/>
      <c r="AB1010" s="405"/>
      <c r="AC1010" s="405"/>
      <c r="AD1010" s="405"/>
      <c r="AE1010" s="405"/>
      <c r="AF1010" s="405"/>
      <c r="AG1010" s="405"/>
      <c r="AH1010" s="405"/>
    </row>
    <row r="1011" spans="1:34" ht="16.5">
      <c r="A1011" s="405"/>
      <c r="B1011" s="405"/>
      <c r="C1011" s="405"/>
      <c r="D1011" s="405"/>
      <c r="E1011" s="405"/>
      <c r="F1011" s="674"/>
      <c r="G1011" s="674"/>
      <c r="H1011" s="674"/>
      <c r="I1011" s="674"/>
      <c r="J1011" s="674"/>
      <c r="K1011" s="405"/>
      <c r="L1011" s="674"/>
      <c r="M1011" s="674"/>
      <c r="N1011" s="674"/>
      <c r="O1011" s="674"/>
      <c r="P1011" s="405"/>
      <c r="Q1011" s="405"/>
      <c r="R1011" s="405"/>
      <c r="S1011" s="405"/>
      <c r="T1011" s="405"/>
      <c r="U1011" s="405"/>
      <c r="V1011" s="405"/>
      <c r="W1011" s="405"/>
      <c r="X1011" s="405"/>
      <c r="Y1011" s="405"/>
      <c r="Z1011" s="405"/>
      <c r="AA1011" s="405"/>
      <c r="AB1011" s="405"/>
      <c r="AC1011" s="405"/>
      <c r="AD1011" s="405"/>
      <c r="AE1011" s="405"/>
      <c r="AF1011" s="405"/>
      <c r="AG1011" s="405"/>
      <c r="AH1011" s="405"/>
    </row>
    <row r="1012" spans="1:34" ht="16.5">
      <c r="A1012" s="405"/>
      <c r="B1012" s="405"/>
      <c r="C1012" s="405"/>
      <c r="D1012" s="405"/>
      <c r="E1012" s="405"/>
      <c r="F1012" s="674"/>
      <c r="G1012" s="674"/>
      <c r="H1012" s="674"/>
      <c r="I1012" s="674"/>
      <c r="J1012" s="674"/>
      <c r="K1012" s="405"/>
      <c r="L1012" s="674"/>
      <c r="M1012" s="674"/>
      <c r="N1012" s="674"/>
      <c r="O1012" s="674"/>
      <c r="P1012" s="405"/>
      <c r="Q1012" s="405"/>
      <c r="R1012" s="405"/>
      <c r="S1012" s="405"/>
      <c r="T1012" s="405"/>
      <c r="U1012" s="405"/>
      <c r="V1012" s="405"/>
      <c r="W1012" s="405"/>
      <c r="X1012" s="405"/>
      <c r="Y1012" s="405"/>
      <c r="Z1012" s="405"/>
      <c r="AA1012" s="405"/>
      <c r="AB1012" s="405"/>
      <c r="AC1012" s="405"/>
      <c r="AD1012" s="405"/>
      <c r="AE1012" s="405"/>
      <c r="AF1012" s="405"/>
      <c r="AG1012" s="405"/>
      <c r="AH1012" s="405"/>
    </row>
    <row r="1013" spans="1:34" ht="16.5">
      <c r="A1013" s="405"/>
      <c r="B1013" s="405"/>
      <c r="C1013" s="405"/>
      <c r="D1013" s="405"/>
      <c r="E1013" s="405"/>
      <c r="F1013" s="674"/>
      <c r="G1013" s="674"/>
      <c r="H1013" s="674"/>
      <c r="I1013" s="674"/>
      <c r="J1013" s="674"/>
      <c r="K1013" s="405"/>
      <c r="L1013" s="674"/>
      <c r="M1013" s="674"/>
      <c r="N1013" s="674"/>
      <c r="O1013" s="674"/>
      <c r="P1013" s="405"/>
      <c r="Q1013" s="405"/>
      <c r="R1013" s="405"/>
      <c r="S1013" s="405"/>
      <c r="T1013" s="405"/>
      <c r="U1013" s="405"/>
      <c r="V1013" s="405"/>
      <c r="W1013" s="405"/>
      <c r="X1013" s="405"/>
      <c r="Y1013" s="405"/>
      <c r="Z1013" s="405"/>
      <c r="AA1013" s="405"/>
      <c r="AB1013" s="405"/>
      <c r="AC1013" s="405"/>
      <c r="AD1013" s="405"/>
      <c r="AE1013" s="405"/>
      <c r="AF1013" s="405"/>
      <c r="AG1013" s="405"/>
      <c r="AH1013" s="405"/>
    </row>
    <row r="1014" spans="1:34" ht="16.5">
      <c r="A1014" s="405"/>
      <c r="B1014" s="405"/>
      <c r="C1014" s="405"/>
      <c r="D1014" s="405"/>
      <c r="E1014" s="405"/>
      <c r="F1014" s="674"/>
      <c r="G1014" s="674"/>
      <c r="H1014" s="674"/>
      <c r="I1014" s="674"/>
      <c r="J1014" s="674"/>
      <c r="K1014" s="405"/>
      <c r="L1014" s="674"/>
      <c r="M1014" s="674"/>
      <c r="N1014" s="674"/>
      <c r="O1014" s="674"/>
      <c r="P1014" s="405"/>
      <c r="Q1014" s="405"/>
      <c r="R1014" s="405"/>
      <c r="S1014" s="405"/>
      <c r="T1014" s="405"/>
      <c r="U1014" s="405"/>
      <c r="V1014" s="405"/>
      <c r="W1014" s="405"/>
      <c r="X1014" s="405"/>
      <c r="Y1014" s="405"/>
      <c r="Z1014" s="405"/>
      <c r="AA1014" s="405"/>
      <c r="AB1014" s="405"/>
      <c r="AC1014" s="405"/>
      <c r="AD1014" s="405"/>
      <c r="AE1014" s="405"/>
      <c r="AF1014" s="405"/>
      <c r="AG1014" s="405"/>
      <c r="AH1014" s="405"/>
    </row>
    <row r="1015" spans="1:34" ht="16.5">
      <c r="A1015" s="405"/>
      <c r="B1015" s="405"/>
      <c r="C1015" s="405"/>
      <c r="D1015" s="405"/>
      <c r="E1015" s="405"/>
      <c r="F1015" s="674"/>
      <c r="G1015" s="674"/>
      <c r="H1015" s="674"/>
      <c r="I1015" s="674"/>
      <c r="J1015" s="674"/>
      <c r="K1015" s="405"/>
      <c r="L1015" s="674"/>
      <c r="M1015" s="674"/>
      <c r="N1015" s="674"/>
      <c r="O1015" s="674"/>
      <c r="P1015" s="405"/>
      <c r="Q1015" s="405"/>
      <c r="R1015" s="405"/>
      <c r="S1015" s="405"/>
      <c r="T1015" s="405"/>
      <c r="U1015" s="405"/>
      <c r="V1015" s="405"/>
      <c r="W1015" s="405"/>
      <c r="X1015" s="405"/>
      <c r="Y1015" s="405"/>
      <c r="Z1015" s="405"/>
      <c r="AA1015" s="405"/>
      <c r="AB1015" s="405"/>
      <c r="AC1015" s="405"/>
      <c r="AD1015" s="405"/>
      <c r="AE1015" s="405"/>
      <c r="AF1015" s="405"/>
      <c r="AG1015" s="405"/>
      <c r="AH1015" s="405"/>
    </row>
    <row r="1016" spans="1:34" ht="16.5">
      <c r="A1016" s="405"/>
      <c r="B1016" s="405"/>
      <c r="C1016" s="405"/>
      <c r="D1016" s="405"/>
      <c r="E1016" s="405"/>
      <c r="F1016" s="674"/>
      <c r="G1016" s="674"/>
      <c r="H1016" s="674"/>
      <c r="I1016" s="674"/>
      <c r="J1016" s="674"/>
      <c r="K1016" s="405"/>
      <c r="L1016" s="674"/>
      <c r="M1016" s="674"/>
      <c r="N1016" s="674"/>
      <c r="O1016" s="674"/>
      <c r="P1016" s="405"/>
      <c r="Q1016" s="405"/>
      <c r="R1016" s="405"/>
      <c r="S1016" s="405"/>
      <c r="T1016" s="405"/>
      <c r="U1016" s="405"/>
      <c r="V1016" s="405"/>
      <c r="W1016" s="405"/>
      <c r="X1016" s="405"/>
      <c r="Y1016" s="405"/>
      <c r="Z1016" s="405"/>
      <c r="AA1016" s="405"/>
      <c r="AB1016" s="405"/>
      <c r="AC1016" s="405"/>
      <c r="AD1016" s="405"/>
      <c r="AE1016" s="405"/>
      <c r="AF1016" s="405"/>
      <c r="AG1016" s="405"/>
      <c r="AH1016" s="405"/>
    </row>
    <row r="1017" spans="1:34" ht="16.5">
      <c r="A1017" s="405"/>
      <c r="B1017" s="405"/>
      <c r="C1017" s="405"/>
      <c r="D1017" s="405"/>
      <c r="E1017" s="405"/>
      <c r="F1017" s="674"/>
      <c r="G1017" s="674"/>
      <c r="H1017" s="674"/>
      <c r="I1017" s="674"/>
      <c r="J1017" s="674"/>
      <c r="K1017" s="405"/>
      <c r="L1017" s="674"/>
      <c r="M1017" s="674"/>
      <c r="N1017" s="674"/>
      <c r="O1017" s="674"/>
      <c r="P1017" s="405"/>
      <c r="Q1017" s="405"/>
      <c r="R1017" s="405"/>
      <c r="S1017" s="405"/>
      <c r="T1017" s="405"/>
      <c r="U1017" s="405"/>
      <c r="V1017" s="405"/>
      <c r="W1017" s="405"/>
      <c r="X1017" s="405"/>
      <c r="Y1017" s="405"/>
      <c r="Z1017" s="405"/>
      <c r="AA1017" s="405"/>
      <c r="AB1017" s="405"/>
      <c r="AC1017" s="405"/>
      <c r="AD1017" s="405"/>
      <c r="AE1017" s="405"/>
      <c r="AF1017" s="405"/>
      <c r="AG1017" s="405"/>
      <c r="AH1017" s="405"/>
    </row>
    <row r="1018" spans="1:34" ht="16.5">
      <c r="A1018" s="405"/>
      <c r="B1018" s="405"/>
      <c r="C1018" s="405"/>
      <c r="D1018" s="405"/>
      <c r="E1018" s="405"/>
      <c r="F1018" s="674"/>
      <c r="G1018" s="674"/>
      <c r="H1018" s="674"/>
      <c r="I1018" s="674"/>
      <c r="J1018" s="674"/>
      <c r="K1018" s="405"/>
      <c r="L1018" s="674"/>
      <c r="M1018" s="674"/>
      <c r="N1018" s="674"/>
      <c r="O1018" s="674"/>
      <c r="P1018" s="405"/>
      <c r="Q1018" s="405"/>
      <c r="R1018" s="405"/>
      <c r="S1018" s="405"/>
      <c r="T1018" s="405"/>
      <c r="U1018" s="405"/>
      <c r="V1018" s="405"/>
      <c r="W1018" s="405"/>
      <c r="X1018" s="405"/>
      <c r="Y1018" s="405"/>
      <c r="Z1018" s="405"/>
      <c r="AA1018" s="405"/>
      <c r="AB1018" s="405"/>
      <c r="AC1018" s="405"/>
      <c r="AD1018" s="405"/>
      <c r="AE1018" s="405"/>
      <c r="AF1018" s="405"/>
      <c r="AG1018" s="405"/>
      <c r="AH1018" s="405"/>
    </row>
    <row r="1019" spans="1:34" ht="16.5">
      <c r="A1019" s="405"/>
      <c r="B1019" s="405"/>
      <c r="C1019" s="405"/>
      <c r="D1019" s="405"/>
      <c r="E1019" s="405"/>
      <c r="F1019" s="674"/>
      <c r="G1019" s="674"/>
      <c r="H1019" s="674"/>
      <c r="I1019" s="674"/>
      <c r="J1019" s="674"/>
      <c r="K1019" s="405"/>
      <c r="L1019" s="674"/>
      <c r="M1019" s="674"/>
      <c r="N1019" s="674"/>
      <c r="O1019" s="674"/>
      <c r="P1019" s="405"/>
      <c r="Q1019" s="405"/>
      <c r="R1019" s="405"/>
      <c r="S1019" s="405"/>
      <c r="T1019" s="405"/>
      <c r="U1019" s="405"/>
      <c r="V1019" s="405"/>
      <c r="W1019" s="405"/>
      <c r="X1019" s="405"/>
      <c r="Y1019" s="405"/>
      <c r="Z1019" s="405"/>
      <c r="AA1019" s="405"/>
      <c r="AB1019" s="405"/>
      <c r="AC1019" s="405"/>
      <c r="AD1019" s="405"/>
      <c r="AE1019" s="405"/>
      <c r="AF1019" s="405"/>
      <c r="AG1019" s="405"/>
      <c r="AH1019" s="405"/>
    </row>
    <row r="1020" spans="1:34" ht="16.5">
      <c r="A1020" s="405"/>
      <c r="B1020" s="405"/>
      <c r="C1020" s="405"/>
      <c r="D1020" s="405"/>
      <c r="E1020" s="405"/>
      <c r="F1020" s="674"/>
      <c r="G1020" s="674"/>
      <c r="H1020" s="674"/>
      <c r="I1020" s="674"/>
      <c r="J1020" s="674"/>
      <c r="K1020" s="405"/>
      <c r="L1020" s="674"/>
      <c r="M1020" s="674"/>
      <c r="N1020" s="674"/>
      <c r="O1020" s="674"/>
      <c r="P1020" s="405"/>
      <c r="Q1020" s="405"/>
      <c r="R1020" s="405"/>
      <c r="S1020" s="405"/>
      <c r="T1020" s="405"/>
      <c r="U1020" s="405"/>
      <c r="V1020" s="405"/>
      <c r="W1020" s="405"/>
      <c r="X1020" s="405"/>
      <c r="Y1020" s="405"/>
      <c r="Z1020" s="405"/>
      <c r="AA1020" s="405"/>
      <c r="AB1020" s="405"/>
      <c r="AC1020" s="405"/>
      <c r="AD1020" s="405"/>
      <c r="AE1020" s="405"/>
      <c r="AF1020" s="405"/>
      <c r="AG1020" s="405"/>
      <c r="AH1020" s="405"/>
    </row>
    <row r="1021" spans="1:34" ht="16.5">
      <c r="A1021" s="405"/>
      <c r="B1021" s="405"/>
      <c r="C1021" s="405"/>
      <c r="D1021" s="405"/>
      <c r="E1021" s="405"/>
      <c r="F1021" s="674"/>
      <c r="G1021" s="674"/>
      <c r="H1021" s="674"/>
      <c r="I1021" s="674"/>
      <c r="J1021" s="674"/>
      <c r="K1021" s="405"/>
      <c r="L1021" s="674"/>
      <c r="M1021" s="674"/>
      <c r="N1021" s="674"/>
      <c r="O1021" s="674"/>
      <c r="P1021" s="405"/>
      <c r="Q1021" s="405"/>
      <c r="R1021" s="405"/>
      <c r="S1021" s="405"/>
      <c r="T1021" s="405"/>
      <c r="U1021" s="405"/>
      <c r="V1021" s="405"/>
      <c r="W1021" s="405"/>
      <c r="X1021" s="405"/>
      <c r="Y1021" s="405"/>
      <c r="Z1021" s="405"/>
      <c r="AA1021" s="405"/>
      <c r="AB1021" s="405"/>
      <c r="AC1021" s="405"/>
      <c r="AD1021" s="405"/>
      <c r="AE1021" s="405"/>
      <c r="AF1021" s="405"/>
      <c r="AG1021" s="405"/>
      <c r="AH1021" s="405"/>
    </row>
    <row r="1022" spans="1:34" ht="16.5">
      <c r="A1022" s="405"/>
      <c r="B1022" s="405"/>
      <c r="C1022" s="405"/>
      <c r="D1022" s="405"/>
      <c r="E1022" s="405"/>
      <c r="F1022" s="674"/>
      <c r="G1022" s="674"/>
      <c r="H1022" s="674"/>
      <c r="I1022" s="674"/>
      <c r="J1022" s="674"/>
      <c r="K1022" s="405"/>
      <c r="L1022" s="674"/>
      <c r="M1022" s="674"/>
      <c r="N1022" s="674"/>
      <c r="O1022" s="674"/>
      <c r="P1022" s="405"/>
      <c r="Q1022" s="405"/>
      <c r="R1022" s="405"/>
      <c r="S1022" s="405"/>
      <c r="T1022" s="405"/>
      <c r="U1022" s="405"/>
      <c r="V1022" s="405"/>
      <c r="W1022" s="405"/>
      <c r="X1022" s="405"/>
      <c r="Y1022" s="405"/>
      <c r="Z1022" s="405"/>
      <c r="AA1022" s="405"/>
      <c r="AB1022" s="405"/>
      <c r="AC1022" s="405"/>
      <c r="AD1022" s="405"/>
      <c r="AE1022" s="405"/>
      <c r="AF1022" s="405"/>
      <c r="AG1022" s="405"/>
      <c r="AH1022" s="405"/>
    </row>
    <row r="1023" spans="1:34" ht="16.5">
      <c r="A1023" s="405"/>
      <c r="B1023" s="405"/>
      <c r="C1023" s="405"/>
      <c r="D1023" s="405"/>
      <c r="E1023" s="405"/>
      <c r="F1023" s="674"/>
      <c r="G1023" s="674"/>
      <c r="H1023" s="674"/>
      <c r="I1023" s="674"/>
      <c r="J1023" s="674"/>
      <c r="K1023" s="405"/>
      <c r="L1023" s="674"/>
      <c r="M1023" s="674"/>
      <c r="N1023" s="674"/>
      <c r="O1023" s="674"/>
      <c r="P1023" s="405"/>
      <c r="Q1023" s="405"/>
      <c r="R1023" s="405"/>
      <c r="S1023" s="405"/>
      <c r="T1023" s="405"/>
      <c r="U1023" s="405"/>
      <c r="V1023" s="405"/>
      <c r="W1023" s="405"/>
      <c r="X1023" s="405"/>
      <c r="Y1023" s="405"/>
      <c r="Z1023" s="405"/>
      <c r="AA1023" s="405"/>
      <c r="AB1023" s="405"/>
      <c r="AC1023" s="405"/>
      <c r="AD1023" s="405"/>
      <c r="AE1023" s="405"/>
      <c r="AF1023" s="405"/>
      <c r="AG1023" s="405"/>
      <c r="AH1023" s="405"/>
    </row>
    <row r="1024" spans="1:34" ht="16.5">
      <c r="A1024" s="405"/>
      <c r="B1024" s="405"/>
      <c r="C1024" s="405"/>
      <c r="D1024" s="405"/>
      <c r="E1024" s="405"/>
      <c r="F1024" s="674"/>
      <c r="G1024" s="674"/>
      <c r="H1024" s="674"/>
      <c r="I1024" s="674"/>
      <c r="J1024" s="674"/>
      <c r="K1024" s="405"/>
      <c r="L1024" s="674"/>
      <c r="M1024" s="674"/>
      <c r="N1024" s="674"/>
      <c r="O1024" s="674"/>
      <c r="P1024" s="405"/>
      <c r="Q1024" s="405"/>
      <c r="R1024" s="405"/>
      <c r="S1024" s="405"/>
      <c r="T1024" s="405"/>
      <c r="U1024" s="405"/>
      <c r="V1024" s="405"/>
      <c r="W1024" s="405"/>
      <c r="X1024" s="405"/>
      <c r="Y1024" s="405"/>
      <c r="Z1024" s="405"/>
      <c r="AA1024" s="405"/>
      <c r="AB1024" s="405"/>
      <c r="AC1024" s="405"/>
      <c r="AD1024" s="405"/>
      <c r="AE1024" s="405"/>
      <c r="AF1024" s="405"/>
      <c r="AG1024" s="405"/>
      <c r="AH1024" s="405"/>
    </row>
    <row r="1025" spans="1:34" ht="16.5">
      <c r="A1025" s="405"/>
      <c r="B1025" s="405"/>
      <c r="C1025" s="405"/>
      <c r="D1025" s="405"/>
      <c r="E1025" s="405"/>
      <c r="F1025" s="674"/>
      <c r="G1025" s="674"/>
      <c r="H1025" s="674"/>
      <c r="I1025" s="674"/>
      <c r="J1025" s="674"/>
      <c r="K1025" s="405"/>
      <c r="L1025" s="674"/>
      <c r="M1025" s="674"/>
      <c r="N1025" s="674"/>
      <c r="O1025" s="674"/>
      <c r="P1025" s="405"/>
      <c r="Q1025" s="405"/>
      <c r="R1025" s="405"/>
      <c r="S1025" s="405"/>
      <c r="T1025" s="405"/>
      <c r="U1025" s="405"/>
      <c r="V1025" s="405"/>
      <c r="W1025" s="405"/>
      <c r="X1025" s="405"/>
      <c r="Y1025" s="405"/>
      <c r="Z1025" s="405"/>
      <c r="AA1025" s="405"/>
      <c r="AB1025" s="405"/>
      <c r="AC1025" s="405"/>
      <c r="AD1025" s="405"/>
      <c r="AE1025" s="405"/>
      <c r="AF1025" s="405"/>
      <c r="AG1025" s="405"/>
      <c r="AH1025" s="405"/>
    </row>
    <row r="1026" spans="1:34" ht="16.5">
      <c r="A1026" s="405"/>
      <c r="B1026" s="405"/>
      <c r="C1026" s="405"/>
      <c r="D1026" s="405"/>
      <c r="E1026" s="405"/>
      <c r="F1026" s="674"/>
      <c r="G1026" s="674"/>
      <c r="H1026" s="674"/>
      <c r="I1026" s="674"/>
      <c r="J1026" s="674"/>
      <c r="K1026" s="405"/>
      <c r="L1026" s="674"/>
      <c r="M1026" s="674"/>
      <c r="N1026" s="674"/>
      <c r="O1026" s="674"/>
      <c r="P1026" s="405"/>
      <c r="Q1026" s="405"/>
      <c r="R1026" s="405"/>
      <c r="S1026" s="405"/>
      <c r="T1026" s="405"/>
      <c r="U1026" s="405"/>
      <c r="V1026" s="405"/>
      <c r="W1026" s="405"/>
      <c r="X1026" s="405"/>
      <c r="Y1026" s="405"/>
      <c r="Z1026" s="405"/>
      <c r="AA1026" s="405"/>
      <c r="AB1026" s="405"/>
      <c r="AC1026" s="405"/>
      <c r="AD1026" s="405"/>
      <c r="AE1026" s="405"/>
      <c r="AF1026" s="405"/>
      <c r="AG1026" s="405"/>
      <c r="AH1026" s="405"/>
    </row>
    <row r="1027" spans="1:34" ht="16.5">
      <c r="A1027" s="405"/>
      <c r="B1027" s="405"/>
      <c r="C1027" s="405"/>
      <c r="D1027" s="405"/>
      <c r="E1027" s="405"/>
      <c r="F1027" s="674"/>
      <c r="G1027" s="674"/>
      <c r="H1027" s="674"/>
      <c r="I1027" s="674"/>
      <c r="J1027" s="674"/>
      <c r="K1027" s="405"/>
      <c r="L1027" s="674"/>
      <c r="M1027" s="674"/>
      <c r="N1027" s="674"/>
      <c r="O1027" s="674"/>
      <c r="P1027" s="405"/>
      <c r="Q1027" s="405"/>
      <c r="R1027" s="405"/>
      <c r="S1027" s="405"/>
      <c r="T1027" s="405"/>
      <c r="U1027" s="405"/>
      <c r="V1027" s="405"/>
      <c r="W1027" s="405"/>
      <c r="X1027" s="405"/>
      <c r="Y1027" s="405"/>
      <c r="Z1027" s="405"/>
      <c r="AA1027" s="405"/>
      <c r="AB1027" s="405"/>
      <c r="AC1027" s="405"/>
      <c r="AD1027" s="405"/>
      <c r="AE1027" s="405"/>
      <c r="AF1027" s="405"/>
      <c r="AG1027" s="405"/>
      <c r="AH1027" s="405"/>
    </row>
    <row r="1028" spans="1:34" ht="16.5">
      <c r="A1028" s="405"/>
      <c r="B1028" s="405"/>
      <c r="C1028" s="405"/>
      <c r="D1028" s="405"/>
      <c r="E1028" s="405"/>
      <c r="F1028" s="674"/>
      <c r="G1028" s="674"/>
      <c r="H1028" s="674"/>
      <c r="I1028" s="674"/>
      <c r="J1028" s="674"/>
      <c r="K1028" s="405"/>
      <c r="L1028" s="674"/>
      <c r="M1028" s="674"/>
      <c r="N1028" s="674"/>
      <c r="O1028" s="674"/>
      <c r="P1028" s="405"/>
      <c r="Q1028" s="405"/>
      <c r="R1028" s="405"/>
      <c r="S1028" s="405"/>
      <c r="T1028" s="405"/>
      <c r="U1028" s="405"/>
      <c r="V1028" s="405"/>
      <c r="W1028" s="405"/>
      <c r="X1028" s="405"/>
      <c r="Y1028" s="405"/>
      <c r="Z1028" s="405"/>
      <c r="AA1028" s="405"/>
      <c r="AB1028" s="405"/>
      <c r="AC1028" s="405"/>
      <c r="AD1028" s="405"/>
      <c r="AE1028" s="405"/>
      <c r="AF1028" s="405"/>
      <c r="AG1028" s="405"/>
      <c r="AH1028" s="405"/>
    </row>
    <row r="1029" spans="1:34" ht="16.5">
      <c r="A1029" s="405"/>
      <c r="B1029" s="405"/>
      <c r="C1029" s="405"/>
      <c r="D1029" s="405"/>
      <c r="E1029" s="405"/>
      <c r="F1029" s="674"/>
      <c r="G1029" s="674"/>
      <c r="H1029" s="674"/>
      <c r="I1029" s="674"/>
      <c r="J1029" s="674"/>
      <c r="K1029" s="405"/>
      <c r="L1029" s="674"/>
      <c r="M1029" s="674"/>
      <c r="N1029" s="674"/>
      <c r="O1029" s="674"/>
      <c r="P1029" s="405"/>
      <c r="Q1029" s="405"/>
      <c r="R1029" s="405"/>
      <c r="S1029" s="405"/>
      <c r="T1029" s="405"/>
      <c r="U1029" s="405"/>
      <c r="V1029" s="405"/>
      <c r="W1029" s="405"/>
      <c r="X1029" s="405"/>
      <c r="Y1029" s="405"/>
      <c r="Z1029" s="405"/>
      <c r="AA1029" s="405"/>
      <c r="AB1029" s="405"/>
      <c r="AC1029" s="405"/>
      <c r="AD1029" s="405"/>
      <c r="AE1029" s="405"/>
      <c r="AF1029" s="405"/>
      <c r="AG1029" s="405"/>
      <c r="AH1029" s="405"/>
    </row>
    <row r="1030" spans="1:34" ht="16.5">
      <c r="A1030" s="405"/>
      <c r="B1030" s="405"/>
      <c r="C1030" s="405"/>
      <c r="D1030" s="405"/>
      <c r="E1030" s="405"/>
      <c r="F1030" s="674"/>
      <c r="G1030" s="674"/>
      <c r="H1030" s="674"/>
      <c r="I1030" s="674"/>
      <c r="J1030" s="674"/>
      <c r="K1030" s="405"/>
      <c r="L1030" s="674"/>
      <c r="M1030" s="674"/>
      <c r="N1030" s="674"/>
      <c r="O1030" s="674"/>
      <c r="P1030" s="405"/>
      <c r="Q1030" s="405"/>
      <c r="R1030" s="405"/>
      <c r="S1030" s="405"/>
      <c r="T1030" s="405"/>
      <c r="U1030" s="405"/>
      <c r="V1030" s="405"/>
      <c r="W1030" s="405"/>
      <c r="X1030" s="405"/>
      <c r="Y1030" s="405"/>
      <c r="Z1030" s="405"/>
      <c r="AA1030" s="405"/>
      <c r="AB1030" s="405"/>
      <c r="AC1030" s="405"/>
      <c r="AD1030" s="405"/>
      <c r="AE1030" s="405"/>
      <c r="AF1030" s="405"/>
      <c r="AG1030" s="405"/>
      <c r="AH1030" s="405"/>
    </row>
    <row r="1031" spans="1:34" ht="16.5">
      <c r="A1031" s="405"/>
      <c r="B1031" s="405"/>
      <c r="C1031" s="405"/>
      <c r="D1031" s="405"/>
      <c r="E1031" s="405"/>
      <c r="F1031" s="674"/>
      <c r="G1031" s="674"/>
      <c r="H1031" s="674"/>
      <c r="I1031" s="674"/>
      <c r="J1031" s="674"/>
      <c r="K1031" s="405"/>
      <c r="L1031" s="674"/>
      <c r="M1031" s="674"/>
      <c r="N1031" s="674"/>
      <c r="O1031" s="674"/>
      <c r="P1031" s="405"/>
      <c r="Q1031" s="405"/>
      <c r="R1031" s="405"/>
      <c r="S1031" s="405"/>
      <c r="T1031" s="405"/>
      <c r="U1031" s="405"/>
      <c r="V1031" s="405"/>
      <c r="W1031" s="405"/>
      <c r="X1031" s="405"/>
      <c r="Y1031" s="405"/>
      <c r="Z1031" s="405"/>
      <c r="AA1031" s="405"/>
      <c r="AB1031" s="405"/>
      <c r="AC1031" s="405"/>
      <c r="AD1031" s="405"/>
      <c r="AE1031" s="405"/>
      <c r="AF1031" s="405"/>
      <c r="AG1031" s="405"/>
      <c r="AH1031" s="405"/>
    </row>
  </sheetData>
  <sheetProtection algorithmName="SHA-512" hashValue="Y7wtGs8XJJYvbD9p2VL5CXUXRY/OxN2okeiSuwmvpfffc84btoEJLNgqtIE/rsB3Mq7Xn3GfiBbkj3Z4/T0WiA==" saltValue="yY1v0QxKeZF3FNEZ3llThA==" spinCount="100000" sheet="1" objects="1" scenarios="1"/>
  <mergeCells count="204">
    <mergeCell ref="C22:E22"/>
    <mergeCell ref="C24:D24"/>
    <mergeCell ref="C27:D27"/>
    <mergeCell ref="C28:D28"/>
    <mergeCell ref="C29:E29"/>
    <mergeCell ref="C30:D30"/>
    <mergeCell ref="C31:D31"/>
    <mergeCell ref="C32:D32"/>
    <mergeCell ref="C33:D33"/>
    <mergeCell ref="C34:D34"/>
    <mergeCell ref="C35:D35"/>
    <mergeCell ref="C37:E37"/>
    <mergeCell ref="C42:E42"/>
    <mergeCell ref="C43:E43"/>
    <mergeCell ref="C3:O3"/>
    <mergeCell ref="C4:O4"/>
    <mergeCell ref="C10:D11"/>
    <mergeCell ref="E10:E11"/>
    <mergeCell ref="F10:J10"/>
    <mergeCell ref="L10:O10"/>
    <mergeCell ref="C12:E12"/>
    <mergeCell ref="G11:H11"/>
    <mergeCell ref="G12:H12"/>
    <mergeCell ref="G13:H13"/>
    <mergeCell ref="C14:D14"/>
    <mergeCell ref="G14:H14"/>
    <mergeCell ref="G15:H15"/>
    <mergeCell ref="G16:H16"/>
    <mergeCell ref="G17:H17"/>
    <mergeCell ref="G18:H18"/>
    <mergeCell ref="G19:H19"/>
    <mergeCell ref="C21:E21"/>
    <mergeCell ref="G21:H21"/>
    <mergeCell ref="G22:H22"/>
    <mergeCell ref="G23:H23"/>
    <mergeCell ref="G31:H31"/>
    <mergeCell ref="G32:H32"/>
    <mergeCell ref="G33:H33"/>
    <mergeCell ref="G34:H34"/>
    <mergeCell ref="G35:H35"/>
    <mergeCell ref="G37:H37"/>
    <mergeCell ref="G24:H24"/>
    <mergeCell ref="G25:H25"/>
    <mergeCell ref="G26:H26"/>
    <mergeCell ref="G27:H27"/>
    <mergeCell ref="G28:H28"/>
    <mergeCell ref="G29:H29"/>
    <mergeCell ref="G30:H30"/>
    <mergeCell ref="C44:E44"/>
    <mergeCell ref="C46:C47"/>
    <mergeCell ref="D46:F46"/>
    <mergeCell ref="H46:J46"/>
    <mergeCell ref="N71:N72"/>
    <mergeCell ref="O71:O72"/>
    <mergeCell ref="P71:P72"/>
    <mergeCell ref="K88:L88"/>
    <mergeCell ref="K89:L89"/>
    <mergeCell ref="K81:L81"/>
    <mergeCell ref="K82:L82"/>
    <mergeCell ref="K83:L83"/>
    <mergeCell ref="K84:L84"/>
    <mergeCell ref="K85:L85"/>
    <mergeCell ref="K86:L86"/>
    <mergeCell ref="K87:L87"/>
    <mergeCell ref="J71:M71"/>
    <mergeCell ref="K72:L72"/>
    <mergeCell ref="C70:C72"/>
    <mergeCell ref="D70:I70"/>
    <mergeCell ref="J70:O70"/>
    <mergeCell ref="D71:G71"/>
    <mergeCell ref="H71:H72"/>
    <mergeCell ref="I71:I72"/>
    <mergeCell ref="F72:G72"/>
    <mergeCell ref="K75:L75"/>
    <mergeCell ref="K76:L76"/>
    <mergeCell ref="F73:G73"/>
    <mergeCell ref="K73:L73"/>
    <mergeCell ref="P73:P74"/>
    <mergeCell ref="F74:G74"/>
    <mergeCell ref="K74:L74"/>
    <mergeCell ref="F75:G75"/>
    <mergeCell ref="F76:G76"/>
    <mergeCell ref="F77:G77"/>
    <mergeCell ref="K77:L77"/>
    <mergeCell ref="F78:G78"/>
    <mergeCell ref="K78:L78"/>
    <mergeCell ref="F79:G79"/>
    <mergeCell ref="K79:L79"/>
    <mergeCell ref="K80:L80"/>
    <mergeCell ref="F80:G80"/>
    <mergeCell ref="F81:G81"/>
    <mergeCell ref="F82:G82"/>
    <mergeCell ref="F83:G83"/>
    <mergeCell ref="F84:G84"/>
    <mergeCell ref="F85:G85"/>
    <mergeCell ref="F86:G86"/>
    <mergeCell ref="F87:G87"/>
    <mergeCell ref="F88:G88"/>
    <mergeCell ref="F89:G89"/>
    <mergeCell ref="F90:G90"/>
    <mergeCell ref="L125:O125"/>
    <mergeCell ref="K90:L90"/>
    <mergeCell ref="F91:G91"/>
    <mergeCell ref="F92:G92"/>
    <mergeCell ref="C116:D116"/>
    <mergeCell ref="C117:D117"/>
    <mergeCell ref="C118:D118"/>
    <mergeCell ref="C119:D119"/>
    <mergeCell ref="C120:D120"/>
    <mergeCell ref="C121:D121"/>
    <mergeCell ref="K91:L91"/>
    <mergeCell ref="K92:L92"/>
    <mergeCell ref="C97:D98"/>
    <mergeCell ref="E97:E98"/>
    <mergeCell ref="F97:J97"/>
    <mergeCell ref="L97:O97"/>
    <mergeCell ref="C99:D99"/>
    <mergeCell ref="C100:D100"/>
    <mergeCell ref="C101:D101"/>
    <mergeCell ref="C102:D102"/>
    <mergeCell ref="G101:H101"/>
    <mergeCell ref="G102:H102"/>
    <mergeCell ref="C103:D103"/>
    <mergeCell ref="C104:D104"/>
    <mergeCell ref="N150:N151"/>
    <mergeCell ref="F138:G138"/>
    <mergeCell ref="F139:G139"/>
    <mergeCell ref="F140:G140"/>
    <mergeCell ref="F141:G141"/>
    <mergeCell ref="C143:I143"/>
    <mergeCell ref="C144:I144"/>
    <mergeCell ref="C145:I145"/>
    <mergeCell ref="C134:D134"/>
    <mergeCell ref="F134:G134"/>
    <mergeCell ref="C135:E135"/>
    <mergeCell ref="F135:G135"/>
    <mergeCell ref="C136:D136"/>
    <mergeCell ref="F136:G136"/>
    <mergeCell ref="F137:G137"/>
    <mergeCell ref="C146:I146"/>
    <mergeCell ref="D149:H149"/>
    <mergeCell ref="I149:N149"/>
    <mergeCell ref="L174:L175"/>
    <mergeCell ref="C137:D137"/>
    <mergeCell ref="C138:D138"/>
    <mergeCell ref="C139:D139"/>
    <mergeCell ref="C140:D140"/>
    <mergeCell ref="C141:D141"/>
    <mergeCell ref="C149:C151"/>
    <mergeCell ref="C174:D175"/>
    <mergeCell ref="D150:F150"/>
    <mergeCell ref="H150:H151"/>
    <mergeCell ref="I150:L150"/>
    <mergeCell ref="C105:D105"/>
    <mergeCell ref="C106:D106"/>
    <mergeCell ref="C107:D107"/>
    <mergeCell ref="C108:D108"/>
    <mergeCell ref="G103:H103"/>
    <mergeCell ref="G104:H104"/>
    <mergeCell ref="E174:G174"/>
    <mergeCell ref="H174:J174"/>
    <mergeCell ref="F132:G132"/>
    <mergeCell ref="F133:G133"/>
    <mergeCell ref="C129:D129"/>
    <mergeCell ref="C130:D130"/>
    <mergeCell ref="F130:G130"/>
    <mergeCell ref="C131:D131"/>
    <mergeCell ref="F131:G131"/>
    <mergeCell ref="C132:D132"/>
    <mergeCell ref="C133:D133"/>
    <mergeCell ref="C122:I122"/>
    <mergeCell ref="F126:G126"/>
    <mergeCell ref="C127:E127"/>
    <mergeCell ref="F127:G127"/>
    <mergeCell ref="C128:D128"/>
    <mergeCell ref="F128:G128"/>
    <mergeCell ref="F129:G129"/>
    <mergeCell ref="C109:D109"/>
    <mergeCell ref="C110:D110"/>
    <mergeCell ref="C111:D111"/>
    <mergeCell ref="C112:D112"/>
    <mergeCell ref="C113:D113"/>
    <mergeCell ref="C114:D114"/>
    <mergeCell ref="C115:D115"/>
    <mergeCell ref="C125:D126"/>
    <mergeCell ref="E125:E126"/>
    <mergeCell ref="G98:H98"/>
    <mergeCell ref="G100:H100"/>
    <mergeCell ref="G105:H105"/>
    <mergeCell ref="G106:H106"/>
    <mergeCell ref="G99:H99"/>
    <mergeCell ref="G109:H109"/>
    <mergeCell ref="G114:H114"/>
    <mergeCell ref="G116:H116"/>
    <mergeCell ref="F125:J125"/>
    <mergeCell ref="G121:H121"/>
    <mergeCell ref="G110:H110"/>
    <mergeCell ref="G111:H111"/>
    <mergeCell ref="G112:H112"/>
    <mergeCell ref="G113:H113"/>
    <mergeCell ref="G117:H117"/>
    <mergeCell ref="G118:H118"/>
    <mergeCell ref="G119:H119"/>
    <mergeCell ref="G120:H120"/>
  </mergeCells>
  <pageMargins left="0.70866141732283472" right="0.70866141732283472" top="0.74803149606299213" bottom="0.74803149606299213" header="0" footer="0"/>
  <pageSetup paperSize="9" scale="23" fitToHeight="10" orientation="portrait" r:id="rId1"/>
  <ignoredErrors>
    <ignoredError sqref="F153:F171" 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3">
    <tabColor theme="5" tint="-0.499984740745262"/>
    <outlinePr summaryBelow="0" summaryRight="0"/>
    <pageSetUpPr fitToPage="1"/>
  </sheetPr>
  <dimension ref="A1:Y973"/>
  <sheetViews>
    <sheetView showGridLines="0" showZeros="0" view="pageBreakPreview" topLeftCell="I1" zoomScale="79" zoomScaleNormal="100" zoomScaleSheetLayoutView="79" workbookViewId="0">
      <selection activeCell="AA31" sqref="AA31"/>
    </sheetView>
  </sheetViews>
  <sheetFormatPr baseColWidth="10" defaultColWidth="12.75" defaultRowHeight="15" customHeight="1"/>
  <cols>
    <col min="1" max="1" width="3.25" customWidth="1"/>
    <col min="2" max="2" width="2.75" customWidth="1"/>
    <col min="3" max="3" width="3.5" customWidth="1"/>
    <col min="4" max="4" width="7.75" customWidth="1"/>
    <col min="5" max="5" width="12.5" customWidth="1"/>
    <col min="6" max="6" width="14" customWidth="1"/>
    <col min="7" max="8" width="10.875" customWidth="1"/>
    <col min="9" max="9" width="13.25" customWidth="1"/>
    <col min="10" max="10" width="0.625" customWidth="1"/>
    <col min="11" max="11" width="6.75" customWidth="1"/>
    <col min="12" max="12" width="12" customWidth="1"/>
    <col min="13" max="13" width="14.5" customWidth="1"/>
    <col min="14" max="14" width="11.5" customWidth="1"/>
    <col min="15" max="15" width="10.625" customWidth="1"/>
    <col min="16" max="16" width="12.875" customWidth="1"/>
    <col min="17" max="17" width="0.75" customWidth="1"/>
    <col min="18" max="18" width="6.5" customWidth="1"/>
    <col min="19" max="19" width="9.25" customWidth="1"/>
    <col min="20" max="20" width="14" customWidth="1"/>
    <col min="21" max="22" width="9.25" customWidth="1"/>
    <col min="23" max="23" width="12.625" customWidth="1"/>
    <col min="24" max="24" width="3.25" customWidth="1"/>
  </cols>
  <sheetData>
    <row r="1" spans="1:25" ht="15.7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thickBot="1">
      <c r="A2" s="1"/>
      <c r="B2" s="747"/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8"/>
      <c r="S2" s="748"/>
      <c r="T2" s="748"/>
      <c r="U2" s="748"/>
      <c r="V2" s="748"/>
      <c r="W2" s="748"/>
      <c r="X2" s="749"/>
      <c r="Y2" s="1"/>
    </row>
    <row r="3" spans="1:25" ht="15.75" thickBot="1">
      <c r="A3" s="1"/>
      <c r="B3" s="393"/>
      <c r="C3" s="2194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3"/>
      <c r="R3" s="2393"/>
      <c r="S3" s="2393"/>
      <c r="T3" s="2393"/>
      <c r="U3" s="2393"/>
      <c r="V3" s="2393"/>
      <c r="W3" s="2394"/>
      <c r="X3" s="391"/>
      <c r="Y3" s="1"/>
    </row>
    <row r="4" spans="1:25" ht="16.5" thickBot="1">
      <c r="A4" s="1"/>
      <c r="B4" s="393"/>
      <c r="C4" s="2191" t="s">
        <v>342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3"/>
      <c r="R4" s="2393"/>
      <c r="S4" s="2393"/>
      <c r="T4" s="2393"/>
      <c r="U4" s="2393"/>
      <c r="V4" s="2393"/>
      <c r="W4" s="2394"/>
      <c r="X4" s="391"/>
      <c r="Y4" s="1"/>
    </row>
    <row r="5" spans="1:25">
      <c r="A5" s="1"/>
      <c r="B5" s="393"/>
      <c r="C5" s="632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7"/>
      <c r="T5" s="397"/>
      <c r="U5" s="397"/>
      <c r="V5" s="397"/>
      <c r="W5" s="397"/>
      <c r="X5" s="391"/>
      <c r="Y5" s="1"/>
    </row>
    <row r="6" spans="1:25" ht="18.75" customHeight="1">
      <c r="A6" s="1"/>
      <c r="B6" s="393"/>
      <c r="C6" s="750" t="s">
        <v>575</v>
      </c>
      <c r="D6" s="397"/>
      <c r="E6" s="397"/>
      <c r="F6" s="397"/>
      <c r="G6" s="397"/>
      <c r="H6" s="397"/>
      <c r="I6" s="397"/>
      <c r="J6" s="397"/>
      <c r="K6" s="397"/>
      <c r="L6" s="397"/>
      <c r="M6" s="397"/>
      <c r="N6" s="397"/>
      <c r="O6" s="397"/>
      <c r="P6" s="397"/>
      <c r="Q6" s="397"/>
      <c r="R6" s="397"/>
      <c r="S6" s="397"/>
      <c r="T6" s="397"/>
      <c r="U6" s="397"/>
      <c r="V6" s="397"/>
      <c r="W6" s="397"/>
      <c r="X6" s="391"/>
      <c r="Y6" s="1"/>
    </row>
    <row r="7" spans="1:25" ht="29.25" customHeight="1">
      <c r="A7" s="1"/>
      <c r="B7" s="393"/>
      <c r="C7" s="2610" t="s">
        <v>1298</v>
      </c>
      <c r="D7" s="2611"/>
      <c r="E7" s="2611"/>
      <c r="F7" s="2611"/>
      <c r="G7" s="2611"/>
      <c r="H7" s="2611"/>
      <c r="I7" s="2612"/>
      <c r="J7" s="1403"/>
      <c r="K7" s="2613" t="s">
        <v>1302</v>
      </c>
      <c r="L7" s="2614"/>
      <c r="M7" s="2614"/>
      <c r="N7" s="2614"/>
      <c r="O7" s="2614"/>
      <c r="P7" s="2615"/>
      <c r="Q7" s="1403"/>
      <c r="R7" s="2616" t="s">
        <v>1303</v>
      </c>
      <c r="S7" s="2611"/>
      <c r="T7" s="2611"/>
      <c r="U7" s="2611"/>
      <c r="V7" s="2611"/>
      <c r="W7" s="2617"/>
      <c r="X7" s="391"/>
      <c r="Y7" s="1"/>
    </row>
    <row r="8" spans="1:25">
      <c r="A8" s="1"/>
      <c r="B8" s="393"/>
      <c r="C8" s="2618" t="s">
        <v>44</v>
      </c>
      <c r="D8" s="2201"/>
      <c r="E8" s="2561" t="s">
        <v>571</v>
      </c>
      <c r="F8" s="1964"/>
      <c r="G8" s="1965"/>
      <c r="H8" s="2570" t="s">
        <v>576</v>
      </c>
      <c r="I8" s="2604" t="s">
        <v>577</v>
      </c>
      <c r="J8" s="397"/>
      <c r="K8" s="2606" t="s">
        <v>44</v>
      </c>
      <c r="L8" s="2561" t="s">
        <v>571</v>
      </c>
      <c r="M8" s="1964"/>
      <c r="N8" s="1965"/>
      <c r="O8" s="2570" t="s">
        <v>576</v>
      </c>
      <c r="P8" s="2604" t="s">
        <v>577</v>
      </c>
      <c r="Q8" s="397"/>
      <c r="R8" s="2606" t="s">
        <v>44</v>
      </c>
      <c r="S8" s="2561" t="s">
        <v>571</v>
      </c>
      <c r="T8" s="1964"/>
      <c r="U8" s="1965"/>
      <c r="V8" s="2570" t="s">
        <v>576</v>
      </c>
      <c r="W8" s="2608" t="s">
        <v>577</v>
      </c>
      <c r="X8" s="391"/>
      <c r="Y8" s="1"/>
    </row>
    <row r="9" spans="1:25" ht="27">
      <c r="A9" s="1"/>
      <c r="B9" s="393"/>
      <c r="C9" s="2619"/>
      <c r="D9" s="2203"/>
      <c r="E9" s="738" t="s">
        <v>578</v>
      </c>
      <c r="F9" s="738" t="s">
        <v>579</v>
      </c>
      <c r="G9" s="738" t="s">
        <v>574</v>
      </c>
      <c r="H9" s="2208"/>
      <c r="I9" s="2605"/>
      <c r="J9" s="397"/>
      <c r="K9" s="2607"/>
      <c r="L9" s="738" t="s">
        <v>578</v>
      </c>
      <c r="M9" s="738" t="s">
        <v>579</v>
      </c>
      <c r="N9" s="738" t="s">
        <v>574</v>
      </c>
      <c r="O9" s="2208"/>
      <c r="P9" s="2605"/>
      <c r="Q9" s="397"/>
      <c r="R9" s="2607"/>
      <c r="S9" s="738" t="s">
        <v>578</v>
      </c>
      <c r="T9" s="738" t="s">
        <v>579</v>
      </c>
      <c r="U9" s="738" t="s">
        <v>574</v>
      </c>
      <c r="V9" s="2208"/>
      <c r="W9" s="2609"/>
      <c r="X9" s="391"/>
      <c r="Y9" s="1"/>
    </row>
    <row r="10" spans="1:25">
      <c r="A10" s="1"/>
      <c r="B10" s="393"/>
      <c r="C10" s="1367">
        <v>0</v>
      </c>
      <c r="D10" s="751" t="str">
        <f>IFERROR(D11-1,"")</f>
        <v/>
      </c>
      <c r="E10" s="752">
        <f>'Costos de inversión'!N86</f>
        <v>0</v>
      </c>
      <c r="F10" s="753"/>
      <c r="G10" s="754">
        <f>IFERROR(F10+E10,"")</f>
        <v>0</v>
      </c>
      <c r="H10" s="753"/>
      <c r="I10" s="755">
        <f>IFERROR(G10-H10,"")</f>
        <v>0</v>
      </c>
      <c r="J10" s="397"/>
      <c r="K10" s="756" t="str">
        <f t="shared" ref="K10:K30" si="0">R10</f>
        <v/>
      </c>
      <c r="L10" s="754">
        <f>IFERROR('Costos de inversión'!N87+'Costos de inversión'!N88,"")</f>
        <v>0</v>
      </c>
      <c r="M10" s="753"/>
      <c r="N10" s="754">
        <f>IFERROR(M10+L10,"")</f>
        <v>0</v>
      </c>
      <c r="O10" s="753"/>
      <c r="P10" s="755">
        <f>IFERROR(N10-O10,"")</f>
        <v>0</v>
      </c>
      <c r="Q10" s="397"/>
      <c r="R10" s="756" t="str">
        <f t="shared" ref="R10:R30" si="1">D10</f>
        <v/>
      </c>
      <c r="S10" s="754">
        <f>'Costos de inversión'!N89</f>
        <v>0</v>
      </c>
      <c r="T10" s="753"/>
      <c r="U10" s="754">
        <f>IFERROR(T10+S10,"")</f>
        <v>0</v>
      </c>
      <c r="V10" s="753"/>
      <c r="W10" s="1368">
        <f>IFERROR(U10-V10,"")</f>
        <v>0</v>
      </c>
      <c r="X10" s="391"/>
      <c r="Y10" s="1"/>
    </row>
    <row r="11" spans="1:25">
      <c r="A11" s="1"/>
      <c r="B11" s="393"/>
      <c r="C11" s="1369">
        <f t="shared" ref="C11:C30" si="2">C10+1</f>
        <v>1</v>
      </c>
      <c r="D11" s="757" t="str">
        <f>'Costos de O&amp;M'!D176</f>
        <v/>
      </c>
      <c r="E11" s="758"/>
      <c r="F11" s="759" t="str">
        <f>'Costos de O&amp;M'!I73</f>
        <v/>
      </c>
      <c r="G11" s="759" t="str">
        <f>IFERROR(F11+E11,"")</f>
        <v/>
      </c>
      <c r="H11" s="759" t="str">
        <f>'Costos de O&amp;M'!O73</f>
        <v/>
      </c>
      <c r="I11" s="760" t="str">
        <f>IFERROR(G11-H11,"")</f>
        <v/>
      </c>
      <c r="J11" s="397"/>
      <c r="K11" s="761" t="str">
        <f t="shared" si="0"/>
        <v/>
      </c>
      <c r="L11" s="762"/>
      <c r="M11" s="759">
        <f>'Costos de O&amp;M'!F152</f>
        <v>0</v>
      </c>
      <c r="N11" s="759">
        <f>IFERROR(M11+L11,"")</f>
        <v>0</v>
      </c>
      <c r="O11" s="759">
        <f>'Costos de O&amp;M'!L152</f>
        <v>0</v>
      </c>
      <c r="P11" s="760">
        <f>IFERROR(N11-O11,"")</f>
        <v>0</v>
      </c>
      <c r="Q11" s="397"/>
      <c r="R11" s="761" t="str">
        <f t="shared" si="1"/>
        <v/>
      </c>
      <c r="S11" s="762"/>
      <c r="T11" s="759">
        <f>'Costos de O&amp;M'!G152</f>
        <v>0</v>
      </c>
      <c r="U11" s="759">
        <f>IFERROR(T11+S11,"")</f>
        <v>0</v>
      </c>
      <c r="V11" s="759">
        <f>'Costos de O&amp;M'!M152</f>
        <v>0</v>
      </c>
      <c r="W11" s="1370">
        <f>IFERROR(U11-V11,"")</f>
        <v>0</v>
      </c>
      <c r="X11" s="391"/>
      <c r="Y11" s="1"/>
    </row>
    <row r="12" spans="1:25">
      <c r="A12" s="1"/>
      <c r="B12" s="393"/>
      <c r="C12" s="1369">
        <f t="shared" si="2"/>
        <v>2</v>
      </c>
      <c r="D12" s="757" t="str">
        <f>IFERROR(D11+1,"")</f>
        <v/>
      </c>
      <c r="E12" s="763"/>
      <c r="F12" s="759" t="str">
        <f>'Costos de O&amp;M'!I74</f>
        <v/>
      </c>
      <c r="G12" s="759" t="str">
        <f t="shared" ref="G12:G30" si="3">IFERROR(F12+E12,"")</f>
        <v/>
      </c>
      <c r="H12" s="759" t="str">
        <f>'Costos de O&amp;M'!O74</f>
        <v/>
      </c>
      <c r="I12" s="760" t="str">
        <f t="shared" ref="I12:I30" si="4">IFERROR(G12-H12,"")</f>
        <v/>
      </c>
      <c r="J12" s="397"/>
      <c r="K12" s="761" t="str">
        <f t="shared" si="0"/>
        <v/>
      </c>
      <c r="L12" s="764"/>
      <c r="M12" s="759">
        <f>'Costos de O&amp;M'!F153</f>
        <v>0</v>
      </c>
      <c r="N12" s="759">
        <f t="shared" ref="N12:N30" si="5">IFERROR(M12+L12,"")</f>
        <v>0</v>
      </c>
      <c r="O12" s="759">
        <f>'Costos de O&amp;M'!L153</f>
        <v>0</v>
      </c>
      <c r="P12" s="760">
        <f t="shared" ref="P12:P30" si="6">IFERROR(N12-O12,"")</f>
        <v>0</v>
      </c>
      <c r="Q12" s="397"/>
      <c r="R12" s="761" t="str">
        <f t="shared" si="1"/>
        <v/>
      </c>
      <c r="S12" s="764"/>
      <c r="T12" s="759">
        <f>'Costos de O&amp;M'!G153</f>
        <v>0</v>
      </c>
      <c r="U12" s="759">
        <f t="shared" ref="U12:U30" si="7">IFERROR(T12+S12,"")</f>
        <v>0</v>
      </c>
      <c r="V12" s="759">
        <f>'Costos de O&amp;M'!M153</f>
        <v>0</v>
      </c>
      <c r="W12" s="1370">
        <f t="shared" ref="W12:W30" si="8">IFERROR(U12-V12,"")</f>
        <v>0</v>
      </c>
      <c r="X12" s="391"/>
      <c r="Y12" s="1"/>
    </row>
    <row r="13" spans="1:25">
      <c r="A13" s="1"/>
      <c r="B13" s="393"/>
      <c r="C13" s="1369">
        <f t="shared" si="2"/>
        <v>3</v>
      </c>
      <c r="D13" s="757" t="str">
        <f t="shared" ref="D13:D30" si="9">IFERROR(D12+1,"")</f>
        <v/>
      </c>
      <c r="E13" s="763"/>
      <c r="F13" s="759" t="str">
        <f>'Costos de O&amp;M'!I75</f>
        <v/>
      </c>
      <c r="G13" s="759" t="str">
        <f t="shared" si="3"/>
        <v/>
      </c>
      <c r="H13" s="759" t="str">
        <f>'Costos de O&amp;M'!O75</f>
        <v/>
      </c>
      <c r="I13" s="760" t="str">
        <f t="shared" si="4"/>
        <v/>
      </c>
      <c r="J13" s="397"/>
      <c r="K13" s="761" t="str">
        <f t="shared" si="0"/>
        <v/>
      </c>
      <c r="L13" s="764"/>
      <c r="M13" s="759">
        <f>'Costos de O&amp;M'!F154</f>
        <v>0</v>
      </c>
      <c r="N13" s="759">
        <f t="shared" si="5"/>
        <v>0</v>
      </c>
      <c r="O13" s="759">
        <f>'Costos de O&amp;M'!L154</f>
        <v>0</v>
      </c>
      <c r="P13" s="760">
        <f t="shared" si="6"/>
        <v>0</v>
      </c>
      <c r="Q13" s="397"/>
      <c r="R13" s="761" t="str">
        <f t="shared" si="1"/>
        <v/>
      </c>
      <c r="S13" s="764"/>
      <c r="T13" s="759">
        <f>'Costos de O&amp;M'!G154</f>
        <v>0</v>
      </c>
      <c r="U13" s="759">
        <f t="shared" si="7"/>
        <v>0</v>
      </c>
      <c r="V13" s="759">
        <f>'Costos de O&amp;M'!M154</f>
        <v>0</v>
      </c>
      <c r="W13" s="1370">
        <f t="shared" si="8"/>
        <v>0</v>
      </c>
      <c r="X13" s="391"/>
      <c r="Y13" s="1"/>
    </row>
    <row r="14" spans="1:25">
      <c r="A14" s="1"/>
      <c r="B14" s="393"/>
      <c r="C14" s="1369">
        <f t="shared" si="2"/>
        <v>4</v>
      </c>
      <c r="D14" s="757" t="str">
        <f t="shared" si="9"/>
        <v/>
      </c>
      <c r="E14" s="763"/>
      <c r="F14" s="759" t="str">
        <f>'Costos de O&amp;M'!I76</f>
        <v/>
      </c>
      <c r="G14" s="759" t="str">
        <f t="shared" si="3"/>
        <v/>
      </c>
      <c r="H14" s="759" t="str">
        <f>'Costos de O&amp;M'!O76</f>
        <v/>
      </c>
      <c r="I14" s="760" t="str">
        <f t="shared" si="4"/>
        <v/>
      </c>
      <c r="J14" s="397"/>
      <c r="K14" s="761" t="str">
        <f t="shared" si="0"/>
        <v/>
      </c>
      <c r="L14" s="764"/>
      <c r="M14" s="759">
        <f>'Costos de O&amp;M'!F155</f>
        <v>0</v>
      </c>
      <c r="N14" s="759">
        <f t="shared" si="5"/>
        <v>0</v>
      </c>
      <c r="O14" s="759">
        <f>'Costos de O&amp;M'!L155</f>
        <v>0</v>
      </c>
      <c r="P14" s="760">
        <f t="shared" si="6"/>
        <v>0</v>
      </c>
      <c r="Q14" s="397"/>
      <c r="R14" s="761" t="str">
        <f t="shared" si="1"/>
        <v/>
      </c>
      <c r="S14" s="764"/>
      <c r="T14" s="759">
        <f>'Costos de O&amp;M'!G155</f>
        <v>0</v>
      </c>
      <c r="U14" s="759">
        <f t="shared" si="7"/>
        <v>0</v>
      </c>
      <c r="V14" s="759">
        <f>'Costos de O&amp;M'!M155</f>
        <v>0</v>
      </c>
      <c r="W14" s="1370">
        <f t="shared" si="8"/>
        <v>0</v>
      </c>
      <c r="X14" s="391"/>
      <c r="Y14" s="1"/>
    </row>
    <row r="15" spans="1:25">
      <c r="A15" s="1"/>
      <c r="B15" s="393"/>
      <c r="C15" s="1369">
        <f t="shared" si="2"/>
        <v>5</v>
      </c>
      <c r="D15" s="757" t="str">
        <f t="shared" si="9"/>
        <v/>
      </c>
      <c r="E15" s="763"/>
      <c r="F15" s="759" t="str">
        <f>'Costos de O&amp;M'!I77</f>
        <v/>
      </c>
      <c r="G15" s="759" t="str">
        <f t="shared" si="3"/>
        <v/>
      </c>
      <c r="H15" s="759" t="str">
        <f>'Costos de O&amp;M'!O77</f>
        <v/>
      </c>
      <c r="I15" s="760" t="str">
        <f t="shared" si="4"/>
        <v/>
      </c>
      <c r="J15" s="397"/>
      <c r="K15" s="761" t="str">
        <f t="shared" si="0"/>
        <v/>
      </c>
      <c r="L15" s="764"/>
      <c r="M15" s="759">
        <f>'Costos de O&amp;M'!F156</f>
        <v>0</v>
      </c>
      <c r="N15" s="759">
        <f t="shared" si="5"/>
        <v>0</v>
      </c>
      <c r="O15" s="759">
        <f>'Costos de O&amp;M'!L156</f>
        <v>0</v>
      </c>
      <c r="P15" s="760">
        <f t="shared" si="6"/>
        <v>0</v>
      </c>
      <c r="Q15" s="397"/>
      <c r="R15" s="761" t="str">
        <f t="shared" si="1"/>
        <v/>
      </c>
      <c r="S15" s="764"/>
      <c r="T15" s="759">
        <f>'Costos de O&amp;M'!G156</f>
        <v>0</v>
      </c>
      <c r="U15" s="759">
        <f t="shared" si="7"/>
        <v>0</v>
      </c>
      <c r="V15" s="759">
        <f>'Costos de O&amp;M'!M156</f>
        <v>0</v>
      </c>
      <c r="W15" s="1370">
        <f t="shared" si="8"/>
        <v>0</v>
      </c>
      <c r="X15" s="391"/>
      <c r="Y15" s="1"/>
    </row>
    <row r="16" spans="1:25">
      <c r="A16" s="1"/>
      <c r="B16" s="393"/>
      <c r="C16" s="1369">
        <f t="shared" si="2"/>
        <v>6</v>
      </c>
      <c r="D16" s="757" t="str">
        <f t="shared" si="9"/>
        <v/>
      </c>
      <c r="E16" s="763"/>
      <c r="F16" s="759" t="str">
        <f>'Costos de O&amp;M'!I78</f>
        <v/>
      </c>
      <c r="G16" s="759" t="str">
        <f t="shared" si="3"/>
        <v/>
      </c>
      <c r="H16" s="759" t="str">
        <f>'Costos de O&amp;M'!O78</f>
        <v/>
      </c>
      <c r="I16" s="760" t="str">
        <f t="shared" si="4"/>
        <v/>
      </c>
      <c r="J16" s="397"/>
      <c r="K16" s="761" t="str">
        <f t="shared" si="0"/>
        <v/>
      </c>
      <c r="L16" s="764"/>
      <c r="M16" s="759">
        <f>'Costos de O&amp;M'!F157</f>
        <v>0</v>
      </c>
      <c r="N16" s="759">
        <f t="shared" si="5"/>
        <v>0</v>
      </c>
      <c r="O16" s="759">
        <f>'Costos de O&amp;M'!L157</f>
        <v>0</v>
      </c>
      <c r="P16" s="760">
        <f t="shared" si="6"/>
        <v>0</v>
      </c>
      <c r="Q16" s="397"/>
      <c r="R16" s="761" t="str">
        <f t="shared" si="1"/>
        <v/>
      </c>
      <c r="S16" s="764"/>
      <c r="T16" s="759">
        <f>'Costos de O&amp;M'!G157</f>
        <v>0</v>
      </c>
      <c r="U16" s="759">
        <f t="shared" si="7"/>
        <v>0</v>
      </c>
      <c r="V16" s="759">
        <f>'Costos de O&amp;M'!M157</f>
        <v>0</v>
      </c>
      <c r="W16" s="1370">
        <f t="shared" si="8"/>
        <v>0</v>
      </c>
      <c r="X16" s="391"/>
      <c r="Y16" s="1"/>
    </row>
    <row r="17" spans="1:25">
      <c r="A17" s="1"/>
      <c r="B17" s="393"/>
      <c r="C17" s="1369">
        <f t="shared" si="2"/>
        <v>7</v>
      </c>
      <c r="D17" s="757" t="str">
        <f t="shared" si="9"/>
        <v/>
      </c>
      <c r="E17" s="763"/>
      <c r="F17" s="759" t="str">
        <f>'Costos de O&amp;M'!I79</f>
        <v/>
      </c>
      <c r="G17" s="759" t="str">
        <f t="shared" si="3"/>
        <v/>
      </c>
      <c r="H17" s="759" t="str">
        <f>'Costos de O&amp;M'!O79</f>
        <v/>
      </c>
      <c r="I17" s="760" t="str">
        <f t="shared" si="4"/>
        <v/>
      </c>
      <c r="J17" s="397"/>
      <c r="K17" s="761" t="str">
        <f t="shared" si="0"/>
        <v/>
      </c>
      <c r="L17" s="764"/>
      <c r="M17" s="759">
        <f>'Costos de O&amp;M'!F158</f>
        <v>0</v>
      </c>
      <c r="N17" s="759">
        <f t="shared" si="5"/>
        <v>0</v>
      </c>
      <c r="O17" s="759">
        <f>'Costos de O&amp;M'!L158</f>
        <v>0</v>
      </c>
      <c r="P17" s="760">
        <f t="shared" si="6"/>
        <v>0</v>
      </c>
      <c r="Q17" s="397"/>
      <c r="R17" s="761" t="str">
        <f t="shared" si="1"/>
        <v/>
      </c>
      <c r="S17" s="764"/>
      <c r="T17" s="759">
        <f>'Costos de O&amp;M'!G158</f>
        <v>0</v>
      </c>
      <c r="U17" s="759">
        <f t="shared" si="7"/>
        <v>0</v>
      </c>
      <c r="V17" s="759">
        <f>'Costos de O&amp;M'!M158</f>
        <v>0</v>
      </c>
      <c r="W17" s="1370">
        <f t="shared" si="8"/>
        <v>0</v>
      </c>
      <c r="X17" s="391"/>
      <c r="Y17" s="1"/>
    </row>
    <row r="18" spans="1:25">
      <c r="A18" s="1"/>
      <c r="B18" s="393"/>
      <c r="C18" s="1369">
        <f t="shared" si="2"/>
        <v>8</v>
      </c>
      <c r="D18" s="757" t="str">
        <f t="shared" si="9"/>
        <v/>
      </c>
      <c r="E18" s="763"/>
      <c r="F18" s="759" t="str">
        <f>'Costos de O&amp;M'!I80</f>
        <v/>
      </c>
      <c r="G18" s="759" t="str">
        <f t="shared" si="3"/>
        <v/>
      </c>
      <c r="H18" s="759" t="str">
        <f>'Costos de O&amp;M'!O80</f>
        <v/>
      </c>
      <c r="I18" s="760" t="str">
        <f t="shared" si="4"/>
        <v/>
      </c>
      <c r="J18" s="397"/>
      <c r="K18" s="761" t="str">
        <f t="shared" si="0"/>
        <v/>
      </c>
      <c r="L18" s="764"/>
      <c r="M18" s="759">
        <f>'Costos de O&amp;M'!F159</f>
        <v>0</v>
      </c>
      <c r="N18" s="759">
        <f t="shared" si="5"/>
        <v>0</v>
      </c>
      <c r="O18" s="759">
        <f>'Costos de O&amp;M'!L159</f>
        <v>0</v>
      </c>
      <c r="P18" s="760">
        <f t="shared" si="6"/>
        <v>0</v>
      </c>
      <c r="Q18" s="397"/>
      <c r="R18" s="761" t="str">
        <f t="shared" si="1"/>
        <v/>
      </c>
      <c r="S18" s="764"/>
      <c r="T18" s="759">
        <f>'Costos de O&amp;M'!G159</f>
        <v>0</v>
      </c>
      <c r="U18" s="759">
        <f t="shared" si="7"/>
        <v>0</v>
      </c>
      <c r="V18" s="759">
        <f>'Costos de O&amp;M'!M159</f>
        <v>0</v>
      </c>
      <c r="W18" s="1370">
        <f t="shared" si="8"/>
        <v>0</v>
      </c>
      <c r="X18" s="391"/>
      <c r="Y18" s="1"/>
    </row>
    <row r="19" spans="1:25">
      <c r="A19" s="1"/>
      <c r="B19" s="393"/>
      <c r="C19" s="1369">
        <f t="shared" si="2"/>
        <v>9</v>
      </c>
      <c r="D19" s="757" t="str">
        <f t="shared" si="9"/>
        <v/>
      </c>
      <c r="E19" s="763"/>
      <c r="F19" s="759" t="str">
        <f>'Costos de O&amp;M'!I81</f>
        <v/>
      </c>
      <c r="G19" s="759" t="str">
        <f t="shared" si="3"/>
        <v/>
      </c>
      <c r="H19" s="759" t="str">
        <f>'Costos de O&amp;M'!O81</f>
        <v/>
      </c>
      <c r="I19" s="760" t="str">
        <f t="shared" si="4"/>
        <v/>
      </c>
      <c r="J19" s="397"/>
      <c r="K19" s="761" t="str">
        <f t="shared" si="0"/>
        <v/>
      </c>
      <c r="L19" s="764"/>
      <c r="M19" s="759">
        <f>'Costos de O&amp;M'!F160</f>
        <v>0</v>
      </c>
      <c r="N19" s="759">
        <f t="shared" si="5"/>
        <v>0</v>
      </c>
      <c r="O19" s="759">
        <f>'Costos de O&amp;M'!L160</f>
        <v>0</v>
      </c>
      <c r="P19" s="760">
        <f t="shared" si="6"/>
        <v>0</v>
      </c>
      <c r="Q19" s="397"/>
      <c r="R19" s="761" t="str">
        <f t="shared" si="1"/>
        <v/>
      </c>
      <c r="S19" s="764"/>
      <c r="T19" s="759">
        <f>'Costos de O&amp;M'!G160</f>
        <v>0</v>
      </c>
      <c r="U19" s="759">
        <f t="shared" si="7"/>
        <v>0</v>
      </c>
      <c r="V19" s="759">
        <f>'Costos de O&amp;M'!M160</f>
        <v>0</v>
      </c>
      <c r="W19" s="1370">
        <f t="shared" si="8"/>
        <v>0</v>
      </c>
      <c r="X19" s="391"/>
      <c r="Y19" s="1"/>
    </row>
    <row r="20" spans="1:25">
      <c r="A20" s="1"/>
      <c r="B20" s="393"/>
      <c r="C20" s="1369">
        <f t="shared" si="2"/>
        <v>10</v>
      </c>
      <c r="D20" s="757" t="str">
        <f t="shared" si="9"/>
        <v/>
      </c>
      <c r="E20" s="763"/>
      <c r="F20" s="759" t="str">
        <f>'Costos de O&amp;M'!I82</f>
        <v/>
      </c>
      <c r="G20" s="759" t="str">
        <f t="shared" si="3"/>
        <v/>
      </c>
      <c r="H20" s="759" t="str">
        <f>'Costos de O&amp;M'!O82</f>
        <v/>
      </c>
      <c r="I20" s="760" t="str">
        <f t="shared" si="4"/>
        <v/>
      </c>
      <c r="J20" s="397"/>
      <c r="K20" s="761" t="str">
        <f t="shared" si="0"/>
        <v/>
      </c>
      <c r="L20" s="764"/>
      <c r="M20" s="759">
        <f>'Costos de O&amp;M'!F161</f>
        <v>0</v>
      </c>
      <c r="N20" s="759">
        <f t="shared" si="5"/>
        <v>0</v>
      </c>
      <c r="O20" s="759">
        <f>'Costos de O&amp;M'!L161</f>
        <v>0</v>
      </c>
      <c r="P20" s="760">
        <f t="shared" si="6"/>
        <v>0</v>
      </c>
      <c r="Q20" s="397"/>
      <c r="R20" s="761" t="str">
        <f t="shared" si="1"/>
        <v/>
      </c>
      <c r="S20" s="764"/>
      <c r="T20" s="759">
        <f>'Costos de O&amp;M'!G161</f>
        <v>0</v>
      </c>
      <c r="U20" s="759">
        <f t="shared" si="7"/>
        <v>0</v>
      </c>
      <c r="V20" s="759">
        <f>'Costos de O&amp;M'!M161</f>
        <v>0</v>
      </c>
      <c r="W20" s="1370">
        <f t="shared" si="8"/>
        <v>0</v>
      </c>
      <c r="X20" s="391"/>
      <c r="Y20" s="1"/>
    </row>
    <row r="21" spans="1:25">
      <c r="A21" s="1"/>
      <c r="B21" s="393"/>
      <c r="C21" s="1369">
        <f t="shared" si="2"/>
        <v>11</v>
      </c>
      <c r="D21" s="757" t="str">
        <f t="shared" si="9"/>
        <v/>
      </c>
      <c r="E21" s="763"/>
      <c r="F21" s="759" t="str">
        <f>'Costos de O&amp;M'!I83</f>
        <v/>
      </c>
      <c r="G21" s="759" t="str">
        <f t="shared" si="3"/>
        <v/>
      </c>
      <c r="H21" s="759" t="str">
        <f>'Costos de O&amp;M'!O83</f>
        <v/>
      </c>
      <c r="I21" s="760" t="str">
        <f t="shared" si="4"/>
        <v/>
      </c>
      <c r="J21" s="397"/>
      <c r="K21" s="761" t="str">
        <f t="shared" si="0"/>
        <v/>
      </c>
      <c r="L21" s="764"/>
      <c r="M21" s="759">
        <f>'Costos de O&amp;M'!F162</f>
        <v>0</v>
      </c>
      <c r="N21" s="759">
        <f t="shared" si="5"/>
        <v>0</v>
      </c>
      <c r="O21" s="759">
        <f>'Costos de O&amp;M'!L162</f>
        <v>0</v>
      </c>
      <c r="P21" s="760">
        <f t="shared" si="6"/>
        <v>0</v>
      </c>
      <c r="Q21" s="397"/>
      <c r="R21" s="761" t="str">
        <f t="shared" si="1"/>
        <v/>
      </c>
      <c r="S21" s="764"/>
      <c r="T21" s="759">
        <f>'Costos de O&amp;M'!G162</f>
        <v>0</v>
      </c>
      <c r="U21" s="759">
        <f t="shared" si="7"/>
        <v>0</v>
      </c>
      <c r="V21" s="759">
        <f>'Costos de O&amp;M'!M162</f>
        <v>0</v>
      </c>
      <c r="W21" s="1370">
        <f t="shared" si="8"/>
        <v>0</v>
      </c>
      <c r="X21" s="391"/>
      <c r="Y21" s="1"/>
    </row>
    <row r="22" spans="1:25">
      <c r="A22" s="1"/>
      <c r="B22" s="393"/>
      <c r="C22" s="1369">
        <f t="shared" si="2"/>
        <v>12</v>
      </c>
      <c r="D22" s="757" t="str">
        <f t="shared" si="9"/>
        <v/>
      </c>
      <c r="E22" s="763"/>
      <c r="F22" s="759" t="str">
        <f>'Costos de O&amp;M'!I84</f>
        <v/>
      </c>
      <c r="G22" s="759" t="str">
        <f t="shared" si="3"/>
        <v/>
      </c>
      <c r="H22" s="759" t="str">
        <f>'Costos de O&amp;M'!O84</f>
        <v/>
      </c>
      <c r="I22" s="760" t="str">
        <f t="shared" si="4"/>
        <v/>
      </c>
      <c r="J22" s="397"/>
      <c r="K22" s="761" t="str">
        <f t="shared" si="0"/>
        <v/>
      </c>
      <c r="L22" s="764"/>
      <c r="M22" s="759">
        <f>'Costos de O&amp;M'!F163</f>
        <v>0</v>
      </c>
      <c r="N22" s="759">
        <f t="shared" si="5"/>
        <v>0</v>
      </c>
      <c r="O22" s="759">
        <f>'Costos de O&amp;M'!L163</f>
        <v>0</v>
      </c>
      <c r="P22" s="760">
        <f t="shared" si="6"/>
        <v>0</v>
      </c>
      <c r="Q22" s="397"/>
      <c r="R22" s="761" t="str">
        <f t="shared" si="1"/>
        <v/>
      </c>
      <c r="S22" s="764"/>
      <c r="T22" s="759">
        <f>'Costos de O&amp;M'!G163</f>
        <v>0</v>
      </c>
      <c r="U22" s="759">
        <f t="shared" si="7"/>
        <v>0</v>
      </c>
      <c r="V22" s="759">
        <f>'Costos de O&amp;M'!M163</f>
        <v>0</v>
      </c>
      <c r="W22" s="1370">
        <f t="shared" si="8"/>
        <v>0</v>
      </c>
      <c r="X22" s="391"/>
      <c r="Y22" s="1"/>
    </row>
    <row r="23" spans="1:25">
      <c r="A23" s="1"/>
      <c r="B23" s="393"/>
      <c r="C23" s="1369">
        <f t="shared" si="2"/>
        <v>13</v>
      </c>
      <c r="D23" s="757" t="str">
        <f t="shared" si="9"/>
        <v/>
      </c>
      <c r="E23" s="763"/>
      <c r="F23" s="759" t="str">
        <f>'Costos de O&amp;M'!I85</f>
        <v/>
      </c>
      <c r="G23" s="759" t="str">
        <f t="shared" si="3"/>
        <v/>
      </c>
      <c r="H23" s="759" t="str">
        <f>'Costos de O&amp;M'!O85</f>
        <v/>
      </c>
      <c r="I23" s="760" t="str">
        <f t="shared" si="4"/>
        <v/>
      </c>
      <c r="J23" s="397"/>
      <c r="K23" s="761" t="str">
        <f t="shared" si="0"/>
        <v/>
      </c>
      <c r="L23" s="764"/>
      <c r="M23" s="759">
        <f>'Costos de O&amp;M'!F164</f>
        <v>0</v>
      </c>
      <c r="N23" s="759">
        <f t="shared" si="5"/>
        <v>0</v>
      </c>
      <c r="O23" s="759">
        <f>'Costos de O&amp;M'!L164</f>
        <v>0</v>
      </c>
      <c r="P23" s="760">
        <f t="shared" si="6"/>
        <v>0</v>
      </c>
      <c r="Q23" s="397"/>
      <c r="R23" s="761" t="str">
        <f t="shared" si="1"/>
        <v/>
      </c>
      <c r="S23" s="764"/>
      <c r="T23" s="759">
        <f>'Costos de O&amp;M'!G164</f>
        <v>0</v>
      </c>
      <c r="U23" s="759">
        <f t="shared" si="7"/>
        <v>0</v>
      </c>
      <c r="V23" s="759">
        <f>'Costos de O&amp;M'!M164</f>
        <v>0</v>
      </c>
      <c r="W23" s="1370">
        <f t="shared" si="8"/>
        <v>0</v>
      </c>
      <c r="X23" s="391"/>
      <c r="Y23" s="1"/>
    </row>
    <row r="24" spans="1:25">
      <c r="A24" s="1"/>
      <c r="B24" s="393"/>
      <c r="C24" s="1369">
        <f t="shared" si="2"/>
        <v>14</v>
      </c>
      <c r="D24" s="757" t="str">
        <f t="shared" si="9"/>
        <v/>
      </c>
      <c r="E24" s="763"/>
      <c r="F24" s="759" t="str">
        <f>'Costos de O&amp;M'!I86</f>
        <v/>
      </c>
      <c r="G24" s="759" t="str">
        <f t="shared" si="3"/>
        <v/>
      </c>
      <c r="H24" s="759" t="str">
        <f>'Costos de O&amp;M'!O86</f>
        <v/>
      </c>
      <c r="I24" s="760" t="str">
        <f t="shared" si="4"/>
        <v/>
      </c>
      <c r="J24" s="397"/>
      <c r="K24" s="761" t="str">
        <f t="shared" si="0"/>
        <v/>
      </c>
      <c r="L24" s="764"/>
      <c r="M24" s="759">
        <f>'Costos de O&amp;M'!F165</f>
        <v>0</v>
      </c>
      <c r="N24" s="759">
        <f t="shared" si="5"/>
        <v>0</v>
      </c>
      <c r="O24" s="759">
        <f>'Costos de O&amp;M'!L165</f>
        <v>0</v>
      </c>
      <c r="P24" s="760">
        <f t="shared" si="6"/>
        <v>0</v>
      </c>
      <c r="Q24" s="397"/>
      <c r="R24" s="761" t="str">
        <f t="shared" si="1"/>
        <v/>
      </c>
      <c r="S24" s="764"/>
      <c r="T24" s="759">
        <f>'Costos de O&amp;M'!G165</f>
        <v>0</v>
      </c>
      <c r="U24" s="759">
        <f t="shared" si="7"/>
        <v>0</v>
      </c>
      <c r="V24" s="759">
        <f>'Costos de O&amp;M'!M165</f>
        <v>0</v>
      </c>
      <c r="W24" s="1370">
        <f t="shared" si="8"/>
        <v>0</v>
      </c>
      <c r="X24" s="391"/>
      <c r="Y24" s="1"/>
    </row>
    <row r="25" spans="1:25">
      <c r="A25" s="1"/>
      <c r="B25" s="393"/>
      <c r="C25" s="1369">
        <f t="shared" si="2"/>
        <v>15</v>
      </c>
      <c r="D25" s="757" t="str">
        <f t="shared" si="9"/>
        <v/>
      </c>
      <c r="E25" s="763"/>
      <c r="F25" s="759" t="str">
        <f>'Costos de O&amp;M'!I87</f>
        <v/>
      </c>
      <c r="G25" s="759" t="str">
        <f t="shared" si="3"/>
        <v/>
      </c>
      <c r="H25" s="759" t="str">
        <f>'Costos de O&amp;M'!O87</f>
        <v/>
      </c>
      <c r="I25" s="760" t="str">
        <f t="shared" si="4"/>
        <v/>
      </c>
      <c r="J25" s="397"/>
      <c r="K25" s="761" t="str">
        <f t="shared" si="0"/>
        <v/>
      </c>
      <c r="L25" s="764"/>
      <c r="M25" s="759">
        <f>'Costos de O&amp;M'!F166</f>
        <v>0</v>
      </c>
      <c r="N25" s="759">
        <f t="shared" si="5"/>
        <v>0</v>
      </c>
      <c r="O25" s="759">
        <f>'Costos de O&amp;M'!L166</f>
        <v>0</v>
      </c>
      <c r="P25" s="760">
        <f t="shared" si="6"/>
        <v>0</v>
      </c>
      <c r="Q25" s="397"/>
      <c r="R25" s="761" t="str">
        <f t="shared" si="1"/>
        <v/>
      </c>
      <c r="S25" s="764"/>
      <c r="T25" s="759">
        <f>'Costos de O&amp;M'!G166</f>
        <v>0</v>
      </c>
      <c r="U25" s="759">
        <f t="shared" si="7"/>
        <v>0</v>
      </c>
      <c r="V25" s="759">
        <f>'Costos de O&amp;M'!M166</f>
        <v>0</v>
      </c>
      <c r="W25" s="1370">
        <f t="shared" si="8"/>
        <v>0</v>
      </c>
      <c r="X25" s="391"/>
      <c r="Y25" s="1"/>
    </row>
    <row r="26" spans="1:25">
      <c r="A26" s="1"/>
      <c r="B26" s="393"/>
      <c r="C26" s="1369">
        <f t="shared" si="2"/>
        <v>16</v>
      </c>
      <c r="D26" s="757" t="str">
        <f t="shared" si="9"/>
        <v/>
      </c>
      <c r="E26" s="763"/>
      <c r="F26" s="759" t="str">
        <f>'Costos de O&amp;M'!I88</f>
        <v/>
      </c>
      <c r="G26" s="759" t="str">
        <f t="shared" si="3"/>
        <v/>
      </c>
      <c r="H26" s="759" t="str">
        <f>'Costos de O&amp;M'!O88</f>
        <v/>
      </c>
      <c r="I26" s="760" t="str">
        <f t="shared" si="4"/>
        <v/>
      </c>
      <c r="J26" s="397"/>
      <c r="K26" s="761" t="str">
        <f t="shared" si="0"/>
        <v/>
      </c>
      <c r="L26" s="764"/>
      <c r="M26" s="759">
        <f>'Costos de O&amp;M'!F167</f>
        <v>0</v>
      </c>
      <c r="N26" s="759">
        <f t="shared" si="5"/>
        <v>0</v>
      </c>
      <c r="O26" s="759">
        <f>'Costos de O&amp;M'!L167</f>
        <v>0</v>
      </c>
      <c r="P26" s="760">
        <f t="shared" si="6"/>
        <v>0</v>
      </c>
      <c r="Q26" s="397"/>
      <c r="R26" s="761" t="str">
        <f t="shared" si="1"/>
        <v/>
      </c>
      <c r="S26" s="764"/>
      <c r="T26" s="759">
        <f>'Costos de O&amp;M'!G167</f>
        <v>0</v>
      </c>
      <c r="U26" s="759">
        <f t="shared" si="7"/>
        <v>0</v>
      </c>
      <c r="V26" s="759">
        <f>'Costos de O&amp;M'!M167</f>
        <v>0</v>
      </c>
      <c r="W26" s="1370">
        <f t="shared" si="8"/>
        <v>0</v>
      </c>
      <c r="X26" s="391"/>
      <c r="Y26" s="1"/>
    </row>
    <row r="27" spans="1:25">
      <c r="A27" s="1"/>
      <c r="B27" s="393"/>
      <c r="C27" s="1369">
        <f t="shared" si="2"/>
        <v>17</v>
      </c>
      <c r="D27" s="757" t="str">
        <f t="shared" si="9"/>
        <v/>
      </c>
      <c r="E27" s="763"/>
      <c r="F27" s="759" t="str">
        <f>'Costos de O&amp;M'!I89</f>
        <v/>
      </c>
      <c r="G27" s="759" t="str">
        <f t="shared" si="3"/>
        <v/>
      </c>
      <c r="H27" s="759" t="str">
        <f>'Costos de O&amp;M'!O89</f>
        <v/>
      </c>
      <c r="I27" s="760" t="str">
        <f t="shared" si="4"/>
        <v/>
      </c>
      <c r="J27" s="397"/>
      <c r="K27" s="761" t="str">
        <f t="shared" si="0"/>
        <v/>
      </c>
      <c r="L27" s="764"/>
      <c r="M27" s="759">
        <f>'Costos de O&amp;M'!F168</f>
        <v>0</v>
      </c>
      <c r="N27" s="759">
        <f t="shared" si="5"/>
        <v>0</v>
      </c>
      <c r="O27" s="759">
        <f>'Costos de O&amp;M'!L168</f>
        <v>0</v>
      </c>
      <c r="P27" s="760">
        <f t="shared" si="6"/>
        <v>0</v>
      </c>
      <c r="Q27" s="397"/>
      <c r="R27" s="761" t="str">
        <f t="shared" si="1"/>
        <v/>
      </c>
      <c r="S27" s="764"/>
      <c r="T27" s="759">
        <f>'Costos de O&amp;M'!G168</f>
        <v>0</v>
      </c>
      <c r="U27" s="759">
        <f t="shared" si="7"/>
        <v>0</v>
      </c>
      <c r="V27" s="759">
        <f>'Costos de O&amp;M'!M168</f>
        <v>0</v>
      </c>
      <c r="W27" s="1370">
        <f t="shared" si="8"/>
        <v>0</v>
      </c>
      <c r="X27" s="391"/>
      <c r="Y27" s="1"/>
    </row>
    <row r="28" spans="1:25">
      <c r="A28" s="1"/>
      <c r="B28" s="393"/>
      <c r="C28" s="1369">
        <f t="shared" si="2"/>
        <v>18</v>
      </c>
      <c r="D28" s="757" t="str">
        <f t="shared" si="9"/>
        <v/>
      </c>
      <c r="E28" s="763"/>
      <c r="F28" s="759" t="str">
        <f>'Costos de O&amp;M'!I90</f>
        <v/>
      </c>
      <c r="G28" s="759" t="str">
        <f t="shared" si="3"/>
        <v/>
      </c>
      <c r="H28" s="759" t="str">
        <f>'Costos de O&amp;M'!O90</f>
        <v/>
      </c>
      <c r="I28" s="760" t="str">
        <f t="shared" si="4"/>
        <v/>
      </c>
      <c r="J28" s="397"/>
      <c r="K28" s="761" t="str">
        <f t="shared" si="0"/>
        <v/>
      </c>
      <c r="L28" s="764"/>
      <c r="M28" s="759">
        <f>'Costos de O&amp;M'!F169</f>
        <v>0</v>
      </c>
      <c r="N28" s="759">
        <f t="shared" si="5"/>
        <v>0</v>
      </c>
      <c r="O28" s="759">
        <f>'Costos de O&amp;M'!L169</f>
        <v>0</v>
      </c>
      <c r="P28" s="760">
        <f t="shared" si="6"/>
        <v>0</v>
      </c>
      <c r="Q28" s="397"/>
      <c r="R28" s="761" t="str">
        <f t="shared" si="1"/>
        <v/>
      </c>
      <c r="S28" s="764"/>
      <c r="T28" s="759">
        <f>'Costos de O&amp;M'!G169</f>
        <v>0</v>
      </c>
      <c r="U28" s="759">
        <f t="shared" si="7"/>
        <v>0</v>
      </c>
      <c r="V28" s="759">
        <f>'Costos de O&amp;M'!M169</f>
        <v>0</v>
      </c>
      <c r="W28" s="1370">
        <f t="shared" si="8"/>
        <v>0</v>
      </c>
      <c r="X28" s="391"/>
      <c r="Y28" s="1"/>
    </row>
    <row r="29" spans="1:25">
      <c r="A29" s="1"/>
      <c r="B29" s="393"/>
      <c r="C29" s="1369">
        <f t="shared" si="2"/>
        <v>19</v>
      </c>
      <c r="D29" s="757" t="str">
        <f t="shared" si="9"/>
        <v/>
      </c>
      <c r="E29" s="763"/>
      <c r="F29" s="759" t="str">
        <f>'Costos de O&amp;M'!I91</f>
        <v/>
      </c>
      <c r="G29" s="759" t="str">
        <f t="shared" si="3"/>
        <v/>
      </c>
      <c r="H29" s="759" t="str">
        <f>'Costos de O&amp;M'!O91</f>
        <v/>
      </c>
      <c r="I29" s="760" t="str">
        <f t="shared" si="4"/>
        <v/>
      </c>
      <c r="J29" s="397"/>
      <c r="K29" s="761" t="str">
        <f t="shared" si="0"/>
        <v/>
      </c>
      <c r="L29" s="764"/>
      <c r="M29" s="759">
        <f>'Costos de O&amp;M'!F170</f>
        <v>0</v>
      </c>
      <c r="N29" s="759">
        <f t="shared" si="5"/>
        <v>0</v>
      </c>
      <c r="O29" s="759">
        <f>'Costos de O&amp;M'!L170</f>
        <v>0</v>
      </c>
      <c r="P29" s="760">
        <f t="shared" si="6"/>
        <v>0</v>
      </c>
      <c r="Q29" s="397"/>
      <c r="R29" s="761" t="str">
        <f t="shared" si="1"/>
        <v/>
      </c>
      <c r="S29" s="764"/>
      <c r="T29" s="759">
        <f>'Costos de O&amp;M'!G170</f>
        <v>0</v>
      </c>
      <c r="U29" s="759">
        <f t="shared" si="7"/>
        <v>0</v>
      </c>
      <c r="V29" s="759">
        <f>'Costos de O&amp;M'!M170</f>
        <v>0</v>
      </c>
      <c r="W29" s="1370">
        <f t="shared" si="8"/>
        <v>0</v>
      </c>
      <c r="X29" s="391"/>
      <c r="Y29" s="1"/>
    </row>
    <row r="30" spans="1:25">
      <c r="A30" s="1"/>
      <c r="B30" s="393"/>
      <c r="C30" s="1371">
        <f t="shared" si="2"/>
        <v>20</v>
      </c>
      <c r="D30" s="1372" t="str">
        <f t="shared" si="9"/>
        <v/>
      </c>
      <c r="E30" s="1373"/>
      <c r="F30" s="1374" t="str">
        <f>'Costos de O&amp;M'!I92</f>
        <v/>
      </c>
      <c r="G30" s="1374" t="str">
        <f t="shared" si="3"/>
        <v/>
      </c>
      <c r="H30" s="1374" t="str">
        <f>'Costos de O&amp;M'!O92</f>
        <v/>
      </c>
      <c r="I30" s="1375" t="str">
        <f t="shared" si="4"/>
        <v/>
      </c>
      <c r="J30" s="1376"/>
      <c r="K30" s="1377" t="str">
        <f t="shared" si="0"/>
        <v/>
      </c>
      <c r="L30" s="1378"/>
      <c r="M30" s="1374">
        <f>'Costos de O&amp;M'!F171</f>
        <v>0</v>
      </c>
      <c r="N30" s="1374">
        <f t="shared" si="5"/>
        <v>0</v>
      </c>
      <c r="O30" s="1374">
        <f>'Costos de O&amp;M'!L171</f>
        <v>0</v>
      </c>
      <c r="P30" s="1375">
        <f t="shared" si="6"/>
        <v>0</v>
      </c>
      <c r="Q30" s="1376"/>
      <c r="R30" s="1377" t="str">
        <f t="shared" si="1"/>
        <v/>
      </c>
      <c r="S30" s="1378"/>
      <c r="T30" s="1374">
        <f>'Costos de O&amp;M'!G171</f>
        <v>0</v>
      </c>
      <c r="U30" s="1374">
        <f t="shared" si="7"/>
        <v>0</v>
      </c>
      <c r="V30" s="1374">
        <f>'Costos de O&amp;M'!M171</f>
        <v>0</v>
      </c>
      <c r="W30" s="1379">
        <f t="shared" si="8"/>
        <v>0</v>
      </c>
      <c r="X30" s="391"/>
      <c r="Y30" s="1"/>
    </row>
    <row r="31" spans="1:25">
      <c r="A31" s="1"/>
      <c r="B31" s="393"/>
      <c r="C31" s="397"/>
      <c r="D31" s="397"/>
      <c r="E31" s="397"/>
      <c r="F31" s="397"/>
      <c r="G31" s="397"/>
      <c r="H31" s="397"/>
      <c r="I31" s="397"/>
      <c r="J31" s="397"/>
      <c r="K31" s="397"/>
      <c r="L31" s="397"/>
      <c r="M31" s="397"/>
      <c r="N31" s="397"/>
      <c r="O31" s="397"/>
      <c r="P31" s="397"/>
      <c r="Q31" s="397"/>
      <c r="R31" s="397"/>
      <c r="S31" s="397"/>
      <c r="T31" s="397"/>
      <c r="U31" s="397"/>
      <c r="V31" s="397"/>
      <c r="W31" s="397"/>
      <c r="X31" s="391"/>
      <c r="Y31" s="1"/>
    </row>
    <row r="32" spans="1:25" ht="15.75" thickBot="1">
      <c r="A32" s="1"/>
      <c r="B32" s="765"/>
      <c r="C32" s="398"/>
      <c r="D32" s="398"/>
      <c r="E32" s="398"/>
      <c r="F32" s="398"/>
      <c r="G32" s="398"/>
      <c r="H32" s="398"/>
      <c r="I32" s="398"/>
      <c r="J32" s="398"/>
      <c r="K32" s="398"/>
      <c r="L32" s="398"/>
      <c r="M32" s="398"/>
      <c r="N32" s="398"/>
      <c r="O32" s="398"/>
      <c r="P32" s="398"/>
      <c r="Q32" s="398"/>
      <c r="R32" s="398"/>
      <c r="S32" s="398"/>
      <c r="T32" s="398"/>
      <c r="U32" s="398"/>
      <c r="V32" s="398"/>
      <c r="W32" s="398"/>
      <c r="X32" s="766"/>
      <c r="Y32" s="1"/>
    </row>
    <row r="33" spans="1: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>
      <c r="A34" s="1"/>
      <c r="B34" s="1"/>
      <c r="C34" s="1"/>
      <c r="D34" s="1"/>
      <c r="E34" s="1"/>
      <c r="F34" s="1"/>
      <c r="G34" s="1"/>
      <c r="H34" s="1"/>
      <c r="I34" s="1"/>
      <c r="J34" s="1"/>
      <c r="Q34" s="1"/>
      <c r="R34" s="1"/>
      <c r="S34" s="1"/>
      <c r="T34" s="1"/>
      <c r="U34" s="1"/>
      <c r="V34" s="1"/>
      <c r="W34" s="1"/>
      <c r="X34" s="1"/>
      <c r="Y34" s="1"/>
    </row>
    <row r="35" spans="1:25">
      <c r="A35" s="1"/>
      <c r="B35" s="1"/>
      <c r="C35" s="1"/>
      <c r="D35" s="1"/>
      <c r="E35" s="1"/>
      <c r="F35" s="1"/>
      <c r="G35" s="1"/>
      <c r="H35" s="1"/>
      <c r="I35" s="1"/>
      <c r="J35" s="1"/>
      <c r="Q35" s="1"/>
      <c r="R35" s="1"/>
      <c r="S35" s="1"/>
      <c r="T35" s="1"/>
      <c r="U35" s="1"/>
      <c r="V35" s="1"/>
      <c r="W35" s="1"/>
      <c r="X35" s="1"/>
      <c r="Y35" s="1"/>
    </row>
    <row r="36" spans="1:25">
      <c r="A36" s="1"/>
      <c r="B36" s="1"/>
      <c r="C36" s="1"/>
      <c r="D36" s="1"/>
      <c r="E36" s="1"/>
      <c r="F36" s="1"/>
      <c r="G36" s="1"/>
      <c r="H36" s="1"/>
      <c r="I36" s="1"/>
      <c r="J36" s="1"/>
      <c r="Q36" s="1"/>
      <c r="R36" s="1"/>
      <c r="S36" s="1"/>
      <c r="T36" s="1"/>
      <c r="U36" s="1"/>
      <c r="V36" s="1"/>
      <c r="W36" s="1"/>
      <c r="X36" s="1"/>
      <c r="Y36" s="1"/>
    </row>
    <row r="37" spans="1:25">
      <c r="A37" s="1"/>
      <c r="B37" s="1"/>
      <c r="C37" s="1"/>
      <c r="D37" s="1"/>
      <c r="E37" s="1"/>
      <c r="F37" s="1"/>
      <c r="G37" s="1"/>
      <c r="H37" s="1"/>
      <c r="I37" s="1"/>
      <c r="J37" s="1"/>
      <c r="Q37" s="1"/>
      <c r="R37" s="1"/>
      <c r="S37" s="1"/>
      <c r="T37" s="1"/>
      <c r="U37" s="1"/>
      <c r="V37" s="1"/>
      <c r="W37" s="1"/>
      <c r="X37" s="1"/>
      <c r="Y37" s="1"/>
    </row>
    <row r="38" spans="1:25">
      <c r="A38" s="1"/>
      <c r="B38" s="1"/>
      <c r="C38" s="1"/>
      <c r="D38" s="1"/>
      <c r="E38" s="1"/>
      <c r="F38" s="1"/>
      <c r="G38" s="1"/>
      <c r="H38" s="1"/>
      <c r="I38" s="1"/>
      <c r="J38" s="1"/>
      <c r="Q38" s="1"/>
      <c r="R38" s="1"/>
      <c r="S38" s="1"/>
      <c r="T38" s="1"/>
      <c r="U38" s="1"/>
      <c r="V38" s="1"/>
      <c r="W38" s="1"/>
      <c r="X38" s="1"/>
      <c r="Y38" s="1"/>
    </row>
    <row r="39" spans="1:25">
      <c r="A39" s="1"/>
      <c r="B39" s="1"/>
      <c r="C39" s="1"/>
      <c r="D39" s="1"/>
      <c r="E39" s="1"/>
      <c r="F39" s="1"/>
      <c r="G39" s="1"/>
      <c r="H39" s="1"/>
      <c r="I39" s="1"/>
      <c r="J39" s="1"/>
      <c r="Q39" s="1"/>
      <c r="R39" s="1"/>
      <c r="S39" s="1"/>
      <c r="T39" s="1"/>
      <c r="U39" s="1"/>
      <c r="V39" s="1"/>
      <c r="W39" s="1"/>
      <c r="X39" s="1"/>
      <c r="Y39" s="1"/>
    </row>
    <row r="40" spans="1:25">
      <c r="A40" s="1"/>
      <c r="B40" s="1"/>
      <c r="C40" s="1"/>
      <c r="D40" s="1"/>
      <c r="E40" s="1"/>
      <c r="F40" s="1"/>
      <c r="G40" s="1"/>
      <c r="H40" s="1"/>
      <c r="I40" s="1"/>
      <c r="J40" s="1"/>
      <c r="Q40" s="1"/>
      <c r="R40" s="1"/>
      <c r="S40" s="1"/>
      <c r="T40" s="1"/>
      <c r="U40" s="1"/>
      <c r="V40" s="1"/>
      <c r="W40" s="1"/>
      <c r="X40" s="1"/>
      <c r="Y40" s="1"/>
    </row>
    <row r="41" spans="1:25">
      <c r="A41" s="1"/>
      <c r="B41" s="1"/>
      <c r="C41" s="1"/>
      <c r="D41" s="1"/>
      <c r="E41" s="1"/>
      <c r="F41" s="1"/>
      <c r="G41" s="1"/>
      <c r="H41" s="1"/>
      <c r="I41" s="1"/>
      <c r="J41" s="1"/>
      <c r="Q41" s="1"/>
      <c r="R41" s="1"/>
      <c r="S41" s="1"/>
      <c r="T41" s="1"/>
      <c r="U41" s="1"/>
      <c r="V41" s="1"/>
      <c r="W41" s="1"/>
      <c r="X41" s="1"/>
      <c r="Y41" s="1"/>
    </row>
    <row r="42" spans="1:25">
      <c r="A42" s="1"/>
      <c r="B42" s="1"/>
      <c r="C42" s="1"/>
      <c r="D42" s="1"/>
      <c r="E42" s="1"/>
      <c r="F42" s="1"/>
      <c r="G42" s="1"/>
      <c r="H42" s="1"/>
      <c r="I42" s="1"/>
      <c r="J42" s="1"/>
      <c r="Q42" s="1"/>
      <c r="R42" s="1"/>
      <c r="S42" s="1"/>
      <c r="T42" s="1"/>
      <c r="U42" s="1"/>
      <c r="V42" s="1"/>
      <c r="W42" s="1"/>
      <c r="X42" s="1"/>
      <c r="Y42" s="1"/>
    </row>
    <row r="43" spans="1:25">
      <c r="A43" s="1"/>
      <c r="B43" s="1"/>
      <c r="C43" s="1"/>
      <c r="D43" s="1"/>
      <c r="E43" s="1"/>
      <c r="F43" s="1"/>
      <c r="G43" s="1"/>
      <c r="H43" s="1"/>
      <c r="I43" s="1"/>
      <c r="J43" s="1"/>
      <c r="Q43" s="1"/>
      <c r="R43" s="1"/>
      <c r="S43" s="1"/>
      <c r="T43" s="1"/>
      <c r="U43" s="1"/>
      <c r="V43" s="1"/>
      <c r="W43" s="1"/>
      <c r="X43" s="1"/>
      <c r="Y43" s="1"/>
    </row>
    <row r="44" spans="1:25">
      <c r="A44" s="1"/>
      <c r="B44" s="1"/>
      <c r="C44" s="1"/>
      <c r="D44" s="1"/>
      <c r="E44" s="1"/>
      <c r="F44" s="1"/>
      <c r="G44" s="1"/>
      <c r="H44" s="1"/>
      <c r="I44" s="1"/>
      <c r="J44" s="1"/>
      <c r="Q44" s="1"/>
      <c r="R44" s="1"/>
      <c r="S44" s="1"/>
      <c r="T44" s="1"/>
      <c r="U44" s="1"/>
      <c r="V44" s="1"/>
      <c r="W44" s="1"/>
      <c r="X44" s="1"/>
      <c r="Y44" s="1"/>
    </row>
    <row r="45" spans="1:25">
      <c r="A45" s="1"/>
      <c r="B45" s="1"/>
      <c r="C45" s="1"/>
      <c r="D45" s="1"/>
      <c r="E45" s="1"/>
      <c r="F45" s="1"/>
      <c r="G45" s="1"/>
      <c r="H45" s="1"/>
      <c r="I45" s="1"/>
      <c r="J45" s="1"/>
      <c r="Q45" s="1"/>
      <c r="R45" s="1"/>
      <c r="S45" s="1"/>
      <c r="T45" s="1"/>
      <c r="U45" s="1"/>
      <c r="V45" s="1"/>
      <c r="W45" s="1"/>
      <c r="X45" s="1"/>
      <c r="Y45" s="1"/>
    </row>
    <row r="46" spans="1:25">
      <c r="A46" s="1"/>
      <c r="B46" s="1"/>
      <c r="C46" s="1"/>
      <c r="D46" s="1"/>
      <c r="E46" s="1"/>
      <c r="F46" s="1"/>
      <c r="G46" s="1"/>
      <c r="H46" s="1"/>
      <c r="I46" s="1"/>
      <c r="J46" s="1"/>
      <c r="Q46" s="1"/>
      <c r="R46" s="1"/>
      <c r="S46" s="1"/>
      <c r="T46" s="1"/>
      <c r="U46" s="1"/>
      <c r="V46" s="1"/>
      <c r="W46" s="1"/>
      <c r="X46" s="1"/>
      <c r="Y46" s="1"/>
    </row>
    <row r="47" spans="1:25">
      <c r="A47" s="1"/>
      <c r="B47" s="1"/>
      <c r="C47" s="1"/>
      <c r="D47" s="1"/>
      <c r="E47" s="1"/>
      <c r="F47" s="1"/>
      <c r="G47" s="1"/>
      <c r="H47" s="1"/>
      <c r="I47" s="1"/>
      <c r="J47" s="1"/>
      <c r="Q47" s="1"/>
      <c r="R47" s="1"/>
      <c r="S47" s="1"/>
      <c r="T47" s="1"/>
      <c r="U47" s="1"/>
      <c r="V47" s="1"/>
      <c r="W47" s="1"/>
      <c r="X47" s="1"/>
      <c r="Y47" s="1"/>
    </row>
    <row r="48" spans="1:25">
      <c r="A48" s="1"/>
      <c r="B48" s="1"/>
      <c r="C48" s="1"/>
      <c r="D48" s="1"/>
      <c r="E48" s="1"/>
      <c r="F48" s="1"/>
      <c r="G48" s="1"/>
      <c r="H48" s="1"/>
      <c r="I48" s="1"/>
      <c r="J48" s="1"/>
      <c r="Q48" s="1"/>
      <c r="R48" s="1"/>
      <c r="S48" s="1"/>
      <c r="T48" s="1"/>
      <c r="U48" s="1"/>
      <c r="V48" s="1"/>
      <c r="W48" s="1"/>
      <c r="X48" s="1"/>
      <c r="Y48" s="1"/>
    </row>
    <row r="49" spans="1:25">
      <c r="A49" s="1"/>
      <c r="B49" s="1"/>
      <c r="C49" s="1"/>
      <c r="D49" s="1"/>
      <c r="E49" s="1"/>
      <c r="F49" s="1"/>
      <c r="G49" s="1"/>
      <c r="H49" s="1"/>
      <c r="I49" s="1"/>
      <c r="J49" s="1"/>
      <c r="Q49" s="1"/>
      <c r="R49" s="1"/>
      <c r="S49" s="1"/>
      <c r="T49" s="1"/>
      <c r="U49" s="1"/>
      <c r="V49" s="1"/>
      <c r="W49" s="1"/>
      <c r="X49" s="1"/>
      <c r="Y49" s="1"/>
    </row>
    <row r="50" spans="1:25">
      <c r="A50" s="1"/>
      <c r="B50" s="1"/>
      <c r="C50" s="1"/>
      <c r="D50" s="1"/>
      <c r="E50" s="1"/>
      <c r="F50" s="1"/>
      <c r="G50" s="1"/>
      <c r="H50" s="1"/>
      <c r="I50" s="1"/>
      <c r="J50" s="1"/>
      <c r="Q50" s="1"/>
      <c r="R50" s="1"/>
      <c r="S50" s="1"/>
      <c r="T50" s="1"/>
      <c r="U50" s="1"/>
      <c r="V50" s="1"/>
      <c r="W50" s="1"/>
      <c r="X50" s="1"/>
      <c r="Y50" s="1"/>
    </row>
    <row r="51" spans="1:25">
      <c r="A51" s="1"/>
      <c r="B51" s="1"/>
      <c r="C51" s="1"/>
      <c r="D51" s="1"/>
      <c r="E51" s="1"/>
      <c r="F51" s="1"/>
      <c r="G51" s="1"/>
      <c r="H51" s="1"/>
      <c r="I51" s="1"/>
      <c r="J51" s="1"/>
      <c r="Q51" s="1"/>
      <c r="R51" s="1"/>
      <c r="S51" s="1"/>
      <c r="T51" s="1"/>
      <c r="U51" s="1"/>
      <c r="V51" s="1"/>
      <c r="W51" s="1"/>
      <c r="X51" s="1"/>
      <c r="Y51" s="1"/>
    </row>
    <row r="52" spans="1:25">
      <c r="A52" s="1"/>
      <c r="B52" s="1"/>
      <c r="C52" s="1"/>
      <c r="D52" s="1"/>
      <c r="E52" s="1"/>
      <c r="F52" s="1"/>
      <c r="G52" s="1"/>
      <c r="H52" s="1"/>
      <c r="I52" s="1"/>
      <c r="J52" s="1"/>
      <c r="Q52" s="1"/>
      <c r="R52" s="1"/>
      <c r="S52" s="1"/>
      <c r="T52" s="1"/>
      <c r="U52" s="1"/>
      <c r="V52" s="1"/>
      <c r="W52" s="1"/>
      <c r="X52" s="1"/>
      <c r="Y52" s="1"/>
    </row>
    <row r="53" spans="1:25">
      <c r="A53" s="1"/>
      <c r="B53" s="1"/>
      <c r="C53" s="1"/>
      <c r="D53" s="1"/>
      <c r="E53" s="1"/>
      <c r="F53" s="1"/>
      <c r="G53" s="1"/>
      <c r="H53" s="1"/>
      <c r="I53" s="1"/>
      <c r="J53" s="1"/>
      <c r="Q53" s="1"/>
      <c r="R53" s="1"/>
      <c r="S53" s="1"/>
      <c r="T53" s="1"/>
      <c r="U53" s="1"/>
      <c r="V53" s="1"/>
      <c r="W53" s="1"/>
      <c r="X53" s="1"/>
      <c r="Y53" s="1"/>
    </row>
    <row r="54" spans="1:25">
      <c r="A54" s="1"/>
      <c r="B54" s="1"/>
      <c r="C54" s="1"/>
      <c r="D54" s="1"/>
      <c r="E54" s="1"/>
      <c r="F54" s="1"/>
      <c r="G54" s="1"/>
      <c r="H54" s="1"/>
      <c r="I54" s="1"/>
      <c r="J54" s="1"/>
      <c r="Q54" s="1"/>
      <c r="R54" s="1"/>
      <c r="S54" s="1"/>
      <c r="T54" s="1"/>
      <c r="U54" s="1"/>
      <c r="V54" s="1"/>
      <c r="W54" s="1"/>
      <c r="X54" s="1"/>
      <c r="Y54" s="1"/>
    </row>
    <row r="55" spans="1:25">
      <c r="A55" s="1"/>
      <c r="B55" s="1"/>
      <c r="C55" s="1"/>
      <c r="D55" s="1"/>
      <c r="E55" s="1"/>
      <c r="F55" s="1"/>
      <c r="G55" s="1"/>
      <c r="H55" s="1"/>
      <c r="I55" s="1"/>
      <c r="J55" s="1"/>
      <c r="Q55" s="1"/>
      <c r="R55" s="1"/>
      <c r="S55" s="1"/>
      <c r="T55" s="1"/>
      <c r="U55" s="1"/>
      <c r="V55" s="1"/>
      <c r="W55" s="1"/>
      <c r="X55" s="1"/>
      <c r="Y55" s="1"/>
    </row>
    <row r="56" spans="1:25">
      <c r="A56" s="1"/>
      <c r="B56" s="1"/>
      <c r="C56" s="1"/>
      <c r="D56" s="1"/>
      <c r="E56" s="1"/>
      <c r="F56" s="1"/>
      <c r="G56" s="1"/>
      <c r="H56" s="1"/>
      <c r="I56" s="1"/>
      <c r="J56" s="1"/>
      <c r="Q56" s="1"/>
      <c r="R56" s="1"/>
      <c r="S56" s="1"/>
      <c r="T56" s="1"/>
      <c r="U56" s="1"/>
      <c r="V56" s="1"/>
      <c r="W56" s="1"/>
      <c r="X56" s="1"/>
      <c r="Y56" s="1"/>
    </row>
    <row r="57" spans="1:25">
      <c r="A57" s="1"/>
      <c r="B57" s="1"/>
      <c r="C57" s="1"/>
      <c r="D57" s="1"/>
      <c r="E57" s="1"/>
      <c r="F57" s="1"/>
      <c r="G57" s="1"/>
      <c r="H57" s="1"/>
      <c r="I57" s="1"/>
      <c r="J57" s="1"/>
      <c r="Q57" s="1"/>
      <c r="R57" s="1"/>
      <c r="S57" s="1"/>
      <c r="T57" s="1"/>
      <c r="U57" s="1"/>
      <c r="V57" s="1"/>
      <c r="W57" s="1"/>
      <c r="X57" s="1"/>
      <c r="Y57" s="1"/>
    </row>
    <row r="58" spans="1: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</sheetData>
  <mergeCells count="17">
    <mergeCell ref="K8:K9"/>
    <mergeCell ref="L8:N8"/>
    <mergeCell ref="O8:O9"/>
    <mergeCell ref="C8:D9"/>
    <mergeCell ref="E8:G8"/>
    <mergeCell ref="H8:H9"/>
    <mergeCell ref="I8:I9"/>
    <mergeCell ref="C3:W3"/>
    <mergeCell ref="C4:W4"/>
    <mergeCell ref="C7:I7"/>
    <mergeCell ref="K7:P7"/>
    <mergeCell ref="R7:W7"/>
    <mergeCell ref="P8:P9"/>
    <mergeCell ref="R8:R9"/>
    <mergeCell ref="S8:U8"/>
    <mergeCell ref="V8:V9"/>
    <mergeCell ref="W8:W9"/>
  </mergeCells>
  <pageMargins left="0.70866141732283472" right="0.70866141732283472" top="0.74803149606299213" bottom="0.74803149606299213" header="0" footer="0"/>
  <pageSetup paperSize="9" scale="56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4">
    <tabColor theme="5" tint="0.39997558519241921"/>
    <outlinePr summaryBelow="0" summaryRight="0"/>
    <pageSetUpPr fitToPage="1"/>
  </sheetPr>
  <dimension ref="A1:W117"/>
  <sheetViews>
    <sheetView showGridLines="0" showZeros="0" view="pageBreakPreview" topLeftCell="A73" zoomScale="90" zoomScaleNormal="100" zoomScaleSheetLayoutView="90" workbookViewId="0">
      <selection activeCell="I52" sqref="I52"/>
    </sheetView>
  </sheetViews>
  <sheetFormatPr baseColWidth="10" defaultColWidth="12.75" defaultRowHeight="15" customHeight="1"/>
  <cols>
    <col min="1" max="2" width="3" customWidth="1"/>
    <col min="3" max="3" width="4.25" customWidth="1"/>
    <col min="4" max="4" width="11.75" customWidth="1"/>
    <col min="5" max="8" width="9.75" customWidth="1"/>
    <col min="9" max="9" width="13.25" customWidth="1"/>
    <col min="10" max="10" width="14" customWidth="1"/>
    <col min="11" max="12" width="9.75" customWidth="1"/>
    <col min="13" max="13" width="11.625" customWidth="1"/>
    <col min="14" max="14" width="9.75" customWidth="1"/>
    <col min="15" max="15" width="3.75" customWidth="1"/>
    <col min="16" max="18" width="10.25" customWidth="1"/>
    <col min="19" max="19" width="11.75" customWidth="1"/>
    <col min="20" max="20" width="3.5" customWidth="1"/>
  </cols>
  <sheetData>
    <row r="1" spans="1:23" ht="14.25">
      <c r="A1" s="767"/>
      <c r="B1" s="767"/>
      <c r="C1" s="767"/>
      <c r="D1" s="767"/>
      <c r="E1" s="767"/>
      <c r="F1" s="767"/>
      <c r="G1" s="767"/>
      <c r="H1" s="767"/>
      <c r="I1" s="767"/>
      <c r="J1" s="767"/>
      <c r="K1" s="767"/>
      <c r="L1" s="767"/>
      <c r="M1" s="767"/>
      <c r="N1" s="767"/>
      <c r="O1" s="767"/>
      <c r="P1" s="767"/>
      <c r="Q1" s="767"/>
      <c r="R1" s="767"/>
      <c r="S1" s="767"/>
      <c r="T1" s="767"/>
      <c r="U1" s="767"/>
      <c r="V1" s="767"/>
      <c r="W1" s="767"/>
    </row>
    <row r="2" spans="1:23" ht="15.75" thickBot="1">
      <c r="A2" s="50"/>
      <c r="B2" s="768"/>
      <c r="C2" s="769"/>
      <c r="D2" s="770"/>
      <c r="E2" s="770"/>
      <c r="F2" s="770"/>
      <c r="G2" s="770"/>
      <c r="H2" s="770"/>
      <c r="I2" s="770"/>
      <c r="J2" s="770"/>
      <c r="K2" s="770"/>
      <c r="L2" s="770"/>
      <c r="M2" s="770"/>
      <c r="N2" s="770"/>
      <c r="O2" s="770"/>
      <c r="P2" s="770"/>
      <c r="Q2" s="770"/>
      <c r="R2" s="770"/>
      <c r="S2" s="770"/>
      <c r="T2" s="771"/>
      <c r="U2" s="767"/>
      <c r="V2" s="767"/>
      <c r="W2" s="767"/>
    </row>
    <row r="3" spans="1:23" ht="16.5" thickBot="1">
      <c r="A3" s="50"/>
      <c r="B3" s="772"/>
      <c r="C3" s="2653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3"/>
      <c r="R3" s="2393"/>
      <c r="S3" s="2394"/>
      <c r="T3" s="773"/>
      <c r="U3" s="767"/>
      <c r="V3" s="767"/>
      <c r="W3" s="767"/>
    </row>
    <row r="4" spans="1:23" ht="16.5" thickBot="1">
      <c r="A4" s="50"/>
      <c r="B4" s="772"/>
      <c r="C4" s="2654" t="s">
        <v>580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3"/>
      <c r="R4" s="2393"/>
      <c r="S4" s="2394"/>
      <c r="T4" s="773"/>
      <c r="U4" s="767"/>
      <c r="V4" s="767"/>
      <c r="W4" s="767"/>
    </row>
    <row r="5" spans="1:23">
      <c r="A5" s="50"/>
      <c r="B5" s="774"/>
      <c r="C5" s="775"/>
      <c r="D5" s="776"/>
      <c r="E5" s="776"/>
      <c r="F5" s="776"/>
      <c r="G5" s="776"/>
      <c r="H5" s="776"/>
      <c r="I5" s="776"/>
      <c r="J5" s="776"/>
      <c r="K5" s="776"/>
      <c r="L5" s="776"/>
      <c r="M5" s="776"/>
      <c r="N5" s="776"/>
      <c r="O5" s="777"/>
      <c r="P5" s="777"/>
      <c r="Q5" s="777"/>
      <c r="R5" s="777"/>
      <c r="S5" s="777"/>
      <c r="T5" s="773"/>
      <c r="U5" s="767"/>
      <c r="V5" s="767"/>
      <c r="W5" s="767"/>
    </row>
    <row r="6" spans="1:23">
      <c r="A6" s="50"/>
      <c r="B6" s="778"/>
      <c r="C6" s="779">
        <v>4.0999999999999996</v>
      </c>
      <c r="D6" s="780" t="s">
        <v>581</v>
      </c>
      <c r="E6" s="781"/>
      <c r="F6" s="781"/>
      <c r="G6" s="781"/>
      <c r="H6" s="781"/>
      <c r="I6" s="781"/>
      <c r="J6" s="781"/>
      <c r="K6" s="781"/>
      <c r="L6" s="781"/>
      <c r="M6" s="781"/>
      <c r="N6" s="781"/>
      <c r="O6" s="782"/>
      <c r="P6" s="777"/>
      <c r="Q6" s="777"/>
      <c r="R6" s="777"/>
      <c r="S6" s="777"/>
      <c r="T6" s="773"/>
      <c r="U6" s="767"/>
      <c r="V6" s="767"/>
      <c r="W6" s="767"/>
    </row>
    <row r="7" spans="1:23" ht="6" customHeight="1">
      <c r="A7" s="50"/>
      <c r="B7" s="778"/>
      <c r="C7" s="783"/>
      <c r="D7" s="780"/>
      <c r="E7" s="781"/>
      <c r="F7" s="781"/>
      <c r="G7" s="781"/>
      <c r="H7" s="781"/>
      <c r="I7" s="781"/>
      <c r="J7" s="781"/>
      <c r="K7" s="781"/>
      <c r="L7" s="781"/>
      <c r="M7" s="781"/>
      <c r="N7" s="781"/>
      <c r="O7" s="784"/>
      <c r="P7" s="785"/>
      <c r="Q7" s="777"/>
      <c r="R7" s="777"/>
      <c r="S7" s="777"/>
      <c r="T7" s="773"/>
      <c r="U7" s="767"/>
      <c r="V7" s="767"/>
      <c r="W7" s="767"/>
    </row>
    <row r="8" spans="1:23">
      <c r="A8" s="50"/>
      <c r="B8" s="778"/>
      <c r="C8" s="786" t="s">
        <v>582</v>
      </c>
      <c r="D8" s="787" t="s">
        <v>583</v>
      </c>
      <c r="E8" s="776"/>
      <c r="F8" s="776"/>
      <c r="G8" s="776"/>
      <c r="H8" s="776"/>
      <c r="I8" s="776"/>
      <c r="J8" s="777"/>
      <c r="K8" s="777"/>
      <c r="L8" s="777"/>
      <c r="M8" s="777"/>
      <c r="N8" s="777"/>
      <c r="O8" s="777"/>
      <c r="P8" s="777"/>
      <c r="Q8" s="777"/>
      <c r="R8" s="777"/>
      <c r="S8" s="777"/>
      <c r="T8" s="773"/>
      <c r="U8" s="767"/>
      <c r="V8" s="767"/>
      <c r="W8" s="767"/>
    </row>
    <row r="9" spans="1:23" ht="10.5" customHeight="1">
      <c r="A9" s="50"/>
      <c r="B9" s="778"/>
      <c r="C9" s="788"/>
      <c r="D9" s="789"/>
      <c r="E9" s="789"/>
      <c r="F9" s="789"/>
      <c r="G9" s="790"/>
      <c r="H9" s="776"/>
      <c r="I9" s="776"/>
      <c r="J9" s="791"/>
      <c r="K9" s="792"/>
      <c r="L9" s="777"/>
      <c r="M9" s="777"/>
      <c r="N9" s="777"/>
      <c r="O9" s="777"/>
      <c r="P9" s="777"/>
      <c r="Q9" s="777"/>
      <c r="R9" s="777"/>
      <c r="S9" s="777"/>
      <c r="T9" s="773"/>
      <c r="U9" s="767"/>
      <c r="V9" s="767"/>
      <c r="W9" s="767"/>
    </row>
    <row r="10" spans="1:23">
      <c r="A10" s="50"/>
      <c r="B10" s="778"/>
      <c r="C10" s="788"/>
      <c r="D10" s="793" t="s">
        <v>584</v>
      </c>
      <c r="E10" s="794"/>
      <c r="F10" s="794"/>
      <c r="G10" s="794"/>
      <c r="H10" s="795"/>
      <c r="I10" s="777"/>
      <c r="J10" s="796"/>
      <c r="K10" s="796"/>
      <c r="L10" s="777"/>
      <c r="M10" s="777"/>
      <c r="N10" s="777"/>
      <c r="O10" s="777"/>
      <c r="P10" s="777"/>
      <c r="Q10" s="777"/>
      <c r="R10" s="777"/>
      <c r="S10" s="777"/>
      <c r="T10" s="773"/>
      <c r="U10" s="767"/>
      <c r="V10" s="767"/>
      <c r="W10" s="767"/>
    </row>
    <row r="11" spans="1:23">
      <c r="A11" s="50"/>
      <c r="B11" s="778"/>
      <c r="C11" s="788"/>
      <c r="D11" s="789"/>
      <c r="E11" s="789"/>
      <c r="F11" s="789"/>
      <c r="G11" s="797"/>
      <c r="H11" s="798"/>
      <c r="I11" s="799"/>
      <c r="J11" s="799"/>
      <c r="K11" s="799"/>
      <c r="L11" s="799"/>
      <c r="M11" s="777"/>
      <c r="N11" s="777"/>
      <c r="O11" s="777"/>
      <c r="P11" s="777"/>
      <c r="Q11" s="777"/>
      <c r="R11" s="777"/>
      <c r="S11" s="777"/>
      <c r="T11" s="773"/>
      <c r="U11" s="767"/>
      <c r="V11" s="767"/>
      <c r="W11" s="767"/>
    </row>
    <row r="12" spans="1:23">
      <c r="A12" s="50"/>
      <c r="B12" s="778"/>
      <c r="C12" s="800"/>
      <c r="D12" s="2655" t="s">
        <v>585</v>
      </c>
      <c r="E12" s="1629"/>
      <c r="F12" s="1629"/>
      <c r="G12" s="1630"/>
      <c r="H12" s="2656"/>
      <c r="I12" s="1665"/>
      <c r="J12" s="1665"/>
      <c r="K12" s="1665"/>
      <c r="L12" s="1660"/>
      <c r="M12" s="777"/>
      <c r="N12" s="777"/>
      <c r="O12" s="777"/>
      <c r="P12" s="777"/>
      <c r="Q12" s="777"/>
      <c r="R12" s="777"/>
      <c r="S12" s="777"/>
      <c r="T12" s="773"/>
      <c r="U12" s="767"/>
      <c r="V12" s="767"/>
      <c r="W12" s="767"/>
    </row>
    <row r="13" spans="1:23">
      <c r="A13" s="50"/>
      <c r="B13" s="778"/>
      <c r="C13" s="788"/>
      <c r="D13" s="801"/>
      <c r="E13" s="802"/>
      <c r="F13" s="802"/>
      <c r="G13" s="802"/>
      <c r="H13" s="802"/>
      <c r="I13" s="802"/>
      <c r="J13" s="803"/>
      <c r="K13" s="777"/>
      <c r="L13" s="777"/>
      <c r="M13" s="777"/>
      <c r="N13" s="777"/>
      <c r="O13" s="777"/>
      <c r="P13" s="777"/>
      <c r="Q13" s="777"/>
      <c r="R13" s="777"/>
      <c r="S13" s="777"/>
      <c r="T13" s="773"/>
      <c r="U13" s="767"/>
      <c r="V13" s="767"/>
      <c r="W13" s="767"/>
    </row>
    <row r="14" spans="1:23">
      <c r="A14" s="50"/>
      <c r="B14" s="778"/>
      <c r="C14" s="788"/>
      <c r="D14" s="787" t="s">
        <v>586</v>
      </c>
      <c r="E14" s="776"/>
      <c r="F14" s="776"/>
      <c r="G14" s="776"/>
      <c r="H14" s="776"/>
      <c r="I14" s="776"/>
      <c r="J14" s="777"/>
      <c r="K14" s="777"/>
      <c r="L14" s="777"/>
      <c r="M14" s="777"/>
      <c r="N14" s="777"/>
      <c r="O14" s="777"/>
      <c r="P14" s="777"/>
      <c r="Q14" s="777"/>
      <c r="R14" s="777"/>
      <c r="S14" s="777"/>
      <c r="T14" s="773"/>
      <c r="U14" s="767"/>
      <c r="V14" s="767"/>
      <c r="W14" s="767"/>
    </row>
    <row r="15" spans="1:23">
      <c r="A15" s="50"/>
      <c r="B15" s="778"/>
      <c r="C15" s="788"/>
      <c r="D15" s="804"/>
      <c r="E15" s="798"/>
      <c r="F15" s="798"/>
      <c r="G15" s="798"/>
      <c r="H15" s="798"/>
      <c r="I15" s="798"/>
      <c r="J15" s="799"/>
      <c r="K15" s="803"/>
      <c r="L15" s="777"/>
      <c r="M15" s="777"/>
      <c r="N15" s="777"/>
      <c r="O15" s="777"/>
      <c r="P15" s="777"/>
      <c r="Q15" s="777"/>
      <c r="R15" s="777"/>
      <c r="S15" s="777"/>
      <c r="T15" s="773"/>
      <c r="U15" s="767"/>
      <c r="V15" s="767"/>
      <c r="W15" s="767"/>
    </row>
    <row r="16" spans="1:23">
      <c r="A16" s="50"/>
      <c r="B16" s="778"/>
      <c r="C16" s="800"/>
      <c r="D16" s="2651" t="s">
        <v>269</v>
      </c>
      <c r="E16" s="1629"/>
      <c r="F16" s="1629"/>
      <c r="G16" s="1629"/>
      <c r="H16" s="1630"/>
      <c r="I16" s="1352">
        <f>'Diagnóstico de la Población'!K38</f>
        <v>0</v>
      </c>
      <c r="J16" s="806" t="s">
        <v>270</v>
      </c>
      <c r="K16" s="777"/>
      <c r="L16" s="777"/>
      <c r="M16" s="777"/>
      <c r="N16" s="777"/>
      <c r="O16" s="777"/>
      <c r="P16" s="777"/>
      <c r="Q16" s="777"/>
      <c r="R16" s="777"/>
      <c r="S16" s="777"/>
      <c r="T16" s="773"/>
      <c r="U16" s="767"/>
      <c r="V16" s="767"/>
      <c r="W16" s="767"/>
    </row>
    <row r="17" spans="1:23">
      <c r="A17" s="50"/>
      <c r="B17" s="778"/>
      <c r="C17" s="800"/>
      <c r="D17" s="2651" t="s">
        <v>271</v>
      </c>
      <c r="E17" s="1629"/>
      <c r="F17" s="1629"/>
      <c r="G17" s="1629"/>
      <c r="H17" s="1630"/>
      <c r="I17" s="1352">
        <f>'Diagnóstico de la Población'!K39</f>
        <v>0</v>
      </c>
      <c r="J17" s="806" t="s">
        <v>272</v>
      </c>
      <c r="K17" s="777"/>
      <c r="L17" s="777"/>
      <c r="M17" s="777"/>
      <c r="N17" s="777"/>
      <c r="O17" s="777"/>
      <c r="P17" s="777"/>
      <c r="Q17" s="777"/>
      <c r="R17" s="777"/>
      <c r="S17" s="777"/>
      <c r="T17" s="773"/>
      <c r="U17" s="767"/>
      <c r="V17" s="767"/>
      <c r="W17" s="767"/>
    </row>
    <row r="18" spans="1:23">
      <c r="A18" s="50"/>
      <c r="B18" s="778"/>
      <c r="C18" s="800"/>
      <c r="D18" s="2651" t="s">
        <v>273</v>
      </c>
      <c r="E18" s="1629"/>
      <c r="F18" s="1629"/>
      <c r="G18" s="1629"/>
      <c r="H18" s="1630"/>
      <c r="I18" s="1352">
        <f>'Diagnóstico de la Población'!K40</f>
        <v>0</v>
      </c>
      <c r="J18" s="806" t="s">
        <v>274</v>
      </c>
      <c r="K18" s="777"/>
      <c r="L18" s="777"/>
      <c r="M18" s="777"/>
      <c r="N18" s="777"/>
      <c r="O18" s="777"/>
      <c r="P18" s="777"/>
      <c r="Q18" s="777"/>
      <c r="R18" s="777"/>
      <c r="S18" s="777"/>
      <c r="T18" s="773"/>
      <c r="U18" s="767"/>
      <c r="V18" s="767"/>
      <c r="W18" s="767"/>
    </row>
    <row r="19" spans="1:23">
      <c r="A19" s="50"/>
      <c r="B19" s="778"/>
      <c r="C19" s="800"/>
      <c r="D19" s="2651" t="s">
        <v>587</v>
      </c>
      <c r="E19" s="1629"/>
      <c r="F19" s="1629"/>
      <c r="G19" s="1629"/>
      <c r="H19" s="1630"/>
      <c r="I19" s="1353">
        <f>IFERROR(((30*I16/7)*I17),"")</f>
        <v>0</v>
      </c>
      <c r="J19" s="808" t="s">
        <v>272</v>
      </c>
      <c r="K19" s="777"/>
      <c r="L19" s="777"/>
      <c r="M19" s="777"/>
      <c r="N19" s="777"/>
      <c r="O19" s="777"/>
      <c r="P19" s="777"/>
      <c r="Q19" s="777"/>
      <c r="R19" s="777"/>
      <c r="S19" s="777"/>
      <c r="T19" s="773"/>
      <c r="U19" s="767"/>
      <c r="V19" s="767"/>
      <c r="W19" s="767"/>
    </row>
    <row r="20" spans="1:23">
      <c r="A20" s="50"/>
      <c r="B20" s="778"/>
      <c r="C20" s="800"/>
      <c r="D20" s="2651" t="s">
        <v>588</v>
      </c>
      <c r="E20" s="1629"/>
      <c r="F20" s="1629"/>
      <c r="G20" s="1629"/>
      <c r="H20" s="1630"/>
      <c r="I20" s="1353">
        <f>IFERROR((30*I16/7)*I18/1000,"")</f>
        <v>0</v>
      </c>
      <c r="J20" s="808" t="s">
        <v>589</v>
      </c>
      <c r="K20" s="777"/>
      <c r="L20" s="777"/>
      <c r="M20" s="777"/>
      <c r="N20" s="777"/>
      <c r="O20" s="796"/>
      <c r="P20" s="777"/>
      <c r="Q20" s="777"/>
      <c r="R20" s="777"/>
      <c r="S20" s="777"/>
      <c r="T20" s="773"/>
      <c r="U20" s="767"/>
      <c r="V20" s="767"/>
      <c r="W20" s="767"/>
    </row>
    <row r="21" spans="1:23">
      <c r="A21" s="50"/>
      <c r="B21" s="778"/>
      <c r="C21" s="800"/>
      <c r="D21" s="2651" t="s">
        <v>590</v>
      </c>
      <c r="E21" s="1629"/>
      <c r="F21" s="1629"/>
      <c r="G21" s="1629"/>
      <c r="H21" s="1630"/>
      <c r="I21" s="1354" t="str">
        <f>IFERROR(I19/I20,"")</f>
        <v/>
      </c>
      <c r="J21" s="1355" t="s">
        <v>591</v>
      </c>
      <c r="K21" s="777"/>
      <c r="L21" s="777"/>
      <c r="M21" s="777"/>
      <c r="N21" s="777"/>
      <c r="O21" s="796"/>
      <c r="P21" s="777"/>
      <c r="Q21" s="777"/>
      <c r="R21" s="777"/>
      <c r="S21" s="777"/>
      <c r="T21" s="810"/>
      <c r="U21" s="767"/>
      <c r="V21" s="767"/>
      <c r="W21" s="767"/>
    </row>
    <row r="22" spans="1:23">
      <c r="A22" s="50"/>
      <c r="B22" s="778"/>
      <c r="C22" s="788"/>
      <c r="D22" s="801"/>
      <c r="E22" s="802"/>
      <c r="F22" s="802"/>
      <c r="G22" s="802"/>
      <c r="H22" s="802"/>
      <c r="I22" s="802"/>
      <c r="J22" s="803"/>
      <c r="K22" s="777"/>
      <c r="L22" s="777"/>
      <c r="M22" s="777"/>
      <c r="N22" s="777"/>
      <c r="O22" s="796"/>
      <c r="P22" s="777"/>
      <c r="Q22" s="777"/>
      <c r="R22" s="777"/>
      <c r="S22" s="777"/>
      <c r="T22" s="810"/>
      <c r="U22" s="767"/>
      <c r="V22" s="767"/>
      <c r="W22" s="767"/>
    </row>
    <row r="23" spans="1:23">
      <c r="A23" s="50"/>
      <c r="B23" s="778"/>
      <c r="C23" s="788"/>
      <c r="D23" s="811" t="s">
        <v>592</v>
      </c>
      <c r="E23" s="789"/>
      <c r="F23" s="789"/>
      <c r="G23" s="790"/>
      <c r="H23" s="776"/>
      <c r="I23" s="812"/>
      <c r="J23" s="803"/>
      <c r="K23" s="777"/>
      <c r="L23" s="796"/>
      <c r="M23" s="796"/>
      <c r="N23" s="796"/>
      <c r="O23" s="813"/>
      <c r="P23" s="796"/>
      <c r="Q23" s="777"/>
      <c r="R23" s="777"/>
      <c r="S23" s="777"/>
      <c r="T23" s="810"/>
      <c r="U23" s="767"/>
      <c r="V23" s="767"/>
      <c r="W23" s="767"/>
    </row>
    <row r="24" spans="1:23">
      <c r="A24" s="50"/>
      <c r="B24" s="778"/>
      <c r="C24" s="788"/>
      <c r="D24" s="814"/>
      <c r="E24" s="814"/>
      <c r="F24" s="814"/>
      <c r="G24" s="797"/>
      <c r="H24" s="798"/>
      <c r="I24" s="798"/>
      <c r="J24" s="799"/>
      <c r="K24" s="799"/>
      <c r="L24" s="799"/>
      <c r="M24" s="799"/>
      <c r="N24" s="799"/>
      <c r="O24" s="813"/>
      <c r="P24" s="799"/>
      <c r="Q24" s="799"/>
      <c r="R24" s="799"/>
      <c r="S24" s="799"/>
      <c r="T24" s="810"/>
      <c r="U24" s="767"/>
      <c r="V24" s="767"/>
      <c r="W24" s="767"/>
    </row>
    <row r="25" spans="1:23">
      <c r="A25" s="50"/>
      <c r="B25" s="778"/>
      <c r="C25" s="800"/>
      <c r="D25" s="2648" t="s">
        <v>276</v>
      </c>
      <c r="E25" s="2648" t="s">
        <v>277</v>
      </c>
      <c r="F25" s="2648" t="s">
        <v>593</v>
      </c>
      <c r="G25" s="2648" t="s">
        <v>594</v>
      </c>
      <c r="H25" s="2648" t="s">
        <v>595</v>
      </c>
      <c r="I25" s="2652" t="s">
        <v>596</v>
      </c>
      <c r="J25" s="1629"/>
      <c r="K25" s="1629"/>
      <c r="L25" s="1630"/>
      <c r="M25" s="2652" t="s">
        <v>597</v>
      </c>
      <c r="N25" s="1630"/>
      <c r="O25" s="815"/>
      <c r="P25" s="2657" t="s">
        <v>598</v>
      </c>
      <c r="Q25" s="1629"/>
      <c r="R25" s="1629"/>
      <c r="S25" s="1630"/>
      <c r="T25" s="810"/>
      <c r="U25" s="767"/>
      <c r="V25" s="767"/>
      <c r="W25" s="767"/>
    </row>
    <row r="26" spans="1:23">
      <c r="A26" s="50"/>
      <c r="B26" s="778"/>
      <c r="C26" s="800"/>
      <c r="D26" s="2458"/>
      <c r="E26" s="2458"/>
      <c r="F26" s="2458"/>
      <c r="G26" s="2458"/>
      <c r="H26" s="2458"/>
      <c r="I26" s="2648" t="s">
        <v>599</v>
      </c>
      <c r="J26" s="2648" t="s">
        <v>600</v>
      </c>
      <c r="K26" s="2648" t="s">
        <v>601</v>
      </c>
      <c r="L26" s="2648" t="s">
        <v>602</v>
      </c>
      <c r="M26" s="2648" t="s">
        <v>603</v>
      </c>
      <c r="N26" s="2648" t="s">
        <v>604</v>
      </c>
      <c r="O26" s="815"/>
      <c r="P26" s="2658" t="s">
        <v>605</v>
      </c>
      <c r="Q26" s="2573"/>
      <c r="R26" s="2556"/>
      <c r="S26" s="2648" t="s">
        <v>606</v>
      </c>
      <c r="T26" s="810"/>
      <c r="U26" s="767"/>
      <c r="V26" s="767"/>
      <c r="W26" s="767"/>
    </row>
    <row r="27" spans="1:23" ht="24.75" customHeight="1">
      <c r="A27" s="50"/>
      <c r="B27" s="778"/>
      <c r="C27" s="800"/>
      <c r="D27" s="2458"/>
      <c r="E27" s="2458"/>
      <c r="F27" s="2458"/>
      <c r="G27" s="2458"/>
      <c r="H27" s="2458"/>
      <c r="I27" s="2458"/>
      <c r="J27" s="2458"/>
      <c r="K27" s="2458"/>
      <c r="L27" s="2458"/>
      <c r="M27" s="2458"/>
      <c r="N27" s="2458"/>
      <c r="O27" s="815"/>
      <c r="P27" s="2557"/>
      <c r="Q27" s="2594"/>
      <c r="R27" s="2551"/>
      <c r="S27" s="2459"/>
      <c r="T27" s="810"/>
      <c r="U27" s="767"/>
      <c r="V27" s="767"/>
      <c r="W27" s="767"/>
    </row>
    <row r="28" spans="1:23">
      <c r="A28" s="50"/>
      <c r="B28" s="778"/>
      <c r="C28" s="800"/>
      <c r="D28" s="2459"/>
      <c r="E28" s="2459"/>
      <c r="F28" s="2459"/>
      <c r="G28" s="2459"/>
      <c r="H28" s="2459"/>
      <c r="I28" s="2459"/>
      <c r="J28" s="2459"/>
      <c r="K28" s="2459"/>
      <c r="L28" s="2459"/>
      <c r="M28" s="2459"/>
      <c r="N28" s="2459"/>
      <c r="O28" s="815"/>
      <c r="P28" s="2651" t="s">
        <v>607</v>
      </c>
      <c r="Q28" s="1629"/>
      <c r="R28" s="1630"/>
      <c r="S28" s="162"/>
      <c r="T28" s="810"/>
      <c r="U28" s="767"/>
      <c r="V28" s="767"/>
      <c r="W28" s="767"/>
    </row>
    <row r="29" spans="1:23">
      <c r="A29" s="50"/>
      <c r="B29" s="778"/>
      <c r="C29" s="800"/>
      <c r="D29" s="816" t="s">
        <v>280</v>
      </c>
      <c r="E29" s="805">
        <f>'Diagnóstico de la Población'!$H46</f>
        <v>0</v>
      </c>
      <c r="F29" s="805">
        <f>'Diagnóstico de la Población'!J46</f>
        <v>0</v>
      </c>
      <c r="G29" s="805">
        <f>'Diagnóstico de la Población'!L46</f>
        <v>0</v>
      </c>
      <c r="H29" s="805">
        <f>'Diagnóstico de la Población'!N46</f>
        <v>0</v>
      </c>
      <c r="I29" s="829">
        <f>IFERROR(E29*F29/60,"")</f>
        <v>0</v>
      </c>
      <c r="J29" s="163"/>
      <c r="K29" s="809">
        <f>IF(J29="Laboral",S28,S31)</f>
        <v>0</v>
      </c>
      <c r="L29" s="807">
        <f>IFERROR(I29*K29*30,"")</f>
        <v>0</v>
      </c>
      <c r="M29" s="809">
        <f>IFERROR(F29*G29*H29,"")</f>
        <v>0</v>
      </c>
      <c r="N29" s="809">
        <f>IFERROR(M29*30/1000,"")</f>
        <v>0</v>
      </c>
      <c r="O29" s="815"/>
      <c r="P29" s="2628" t="s">
        <v>609</v>
      </c>
      <c r="Q29" s="2556"/>
      <c r="R29" s="808" t="s">
        <v>610</v>
      </c>
      <c r="S29" s="162"/>
      <c r="T29" s="810"/>
      <c r="U29" s="767"/>
      <c r="V29" s="767"/>
      <c r="W29" s="767"/>
    </row>
    <row r="30" spans="1:23">
      <c r="A30" s="50"/>
      <c r="B30" s="778"/>
      <c r="C30" s="800"/>
      <c r="D30" s="816" t="s">
        <v>281</v>
      </c>
      <c r="E30" s="805">
        <f>'Diagnóstico de la Población'!$H47</f>
        <v>0</v>
      </c>
      <c r="F30" s="805">
        <f>'Diagnóstico de la Población'!J47</f>
        <v>0</v>
      </c>
      <c r="G30" s="805">
        <f>'Diagnóstico de la Población'!L47</f>
        <v>0</v>
      </c>
      <c r="H30" s="805">
        <f>'Diagnóstico de la Población'!N47</f>
        <v>0</v>
      </c>
      <c r="I30" s="829">
        <f t="shared" ref="I30:I32" si="0">IFERROR(E30*F30/60,"")</f>
        <v>0</v>
      </c>
      <c r="J30" s="163"/>
      <c r="K30" s="809">
        <f>IF(J30="Laboral",S28,S31)</f>
        <v>0</v>
      </c>
      <c r="L30" s="807">
        <f t="shared" ref="L30:L32" si="1">IFERROR(I30*K30*30,"")</f>
        <v>0</v>
      </c>
      <c r="M30" s="809">
        <f t="shared" ref="M30:M32" si="2">IFERROR(F30*G30*H30,"")</f>
        <v>0</v>
      </c>
      <c r="N30" s="809">
        <f t="shared" ref="N30:N32" si="3">IFERROR(M30*30/1000,"")</f>
        <v>0</v>
      </c>
      <c r="O30" s="815"/>
      <c r="P30" s="2557"/>
      <c r="Q30" s="2551"/>
      <c r="R30" s="808" t="s">
        <v>612</v>
      </c>
      <c r="S30" s="162"/>
      <c r="T30" s="810"/>
      <c r="U30" s="767"/>
      <c r="V30" s="767"/>
      <c r="W30" s="767"/>
    </row>
    <row r="31" spans="1:23">
      <c r="A31" s="50"/>
      <c r="B31" s="778"/>
      <c r="C31" s="800"/>
      <c r="D31" s="816" t="s">
        <v>282</v>
      </c>
      <c r="E31" s="805">
        <f>'Diagnóstico de la Población'!$H48</f>
        <v>0</v>
      </c>
      <c r="F31" s="805">
        <f>'Diagnóstico de la Población'!J48</f>
        <v>0</v>
      </c>
      <c r="G31" s="805">
        <f>'Diagnóstico de la Población'!L48</f>
        <v>0</v>
      </c>
      <c r="H31" s="805">
        <f>'Diagnóstico de la Población'!N48</f>
        <v>0</v>
      </c>
      <c r="I31" s="809">
        <f t="shared" si="0"/>
        <v>0</v>
      </c>
      <c r="J31" s="163"/>
      <c r="K31" s="809">
        <f>IF(J31="Laboral",S28,S31)</f>
        <v>0</v>
      </c>
      <c r="L31" s="807">
        <f t="shared" si="1"/>
        <v>0</v>
      </c>
      <c r="M31" s="809">
        <f t="shared" si="2"/>
        <v>0</v>
      </c>
      <c r="N31" s="809">
        <f t="shared" si="3"/>
        <v>0</v>
      </c>
      <c r="O31" s="815"/>
      <c r="P31" s="2628" t="s">
        <v>613</v>
      </c>
      <c r="Q31" s="2556"/>
      <c r="R31" s="808" t="s">
        <v>610</v>
      </c>
      <c r="S31" s="817">
        <f>S28*S29</f>
        <v>0</v>
      </c>
      <c r="T31" s="810"/>
      <c r="U31" s="767"/>
      <c r="V31" s="767"/>
      <c r="W31" s="767"/>
    </row>
    <row r="32" spans="1:23">
      <c r="A32" s="50"/>
      <c r="B32" s="778"/>
      <c r="C32" s="800"/>
      <c r="D32" s="816" t="s">
        <v>283</v>
      </c>
      <c r="E32" s="805">
        <f>'Diagnóstico de la Población'!$H49</f>
        <v>0</v>
      </c>
      <c r="F32" s="805">
        <f>'Diagnóstico de la Población'!J49</f>
        <v>0</v>
      </c>
      <c r="G32" s="805">
        <f>'Diagnóstico de la Población'!L49</f>
        <v>0</v>
      </c>
      <c r="H32" s="805">
        <f>'Diagnóstico de la Población'!N49</f>
        <v>0</v>
      </c>
      <c r="I32" s="809">
        <f t="shared" si="0"/>
        <v>0</v>
      </c>
      <c r="J32" s="163"/>
      <c r="K32" s="807">
        <f>IF(J32="Laboral",S28,S32)</f>
        <v>0</v>
      </c>
      <c r="L32" s="807">
        <f t="shared" si="1"/>
        <v>0</v>
      </c>
      <c r="M32" s="809">
        <f t="shared" si="2"/>
        <v>0</v>
      </c>
      <c r="N32" s="809">
        <f t="shared" si="3"/>
        <v>0</v>
      </c>
      <c r="O32" s="815"/>
      <c r="P32" s="2557"/>
      <c r="Q32" s="2551"/>
      <c r="R32" s="808" t="s">
        <v>612</v>
      </c>
      <c r="S32" s="818">
        <f>S28*S30</f>
        <v>0</v>
      </c>
      <c r="T32" s="810"/>
      <c r="U32" s="767"/>
      <c r="V32" s="767"/>
      <c r="W32" s="767"/>
    </row>
    <row r="33" spans="1:23">
      <c r="A33" s="50"/>
      <c r="B33" s="778"/>
      <c r="C33" s="800"/>
      <c r="D33" s="819"/>
      <c r="E33" s="820"/>
      <c r="F33" s="820"/>
      <c r="G33" s="820"/>
      <c r="H33" s="820"/>
      <c r="I33" s="820"/>
      <c r="J33" s="820"/>
      <c r="K33" s="821"/>
      <c r="L33" s="822">
        <f>SUM(L29:L32)</f>
        <v>0</v>
      </c>
      <c r="M33" s="823">
        <f>SUM(M29:M32)</f>
        <v>0</v>
      </c>
      <c r="N33" s="823">
        <f>SUM(N29:N32)</f>
        <v>0</v>
      </c>
      <c r="O33" s="815"/>
      <c r="P33" s="2633" t="s">
        <v>614</v>
      </c>
      <c r="Q33" s="1629"/>
      <c r="R33" s="1629"/>
      <c r="S33" s="1630"/>
      <c r="T33" s="810"/>
      <c r="U33" s="767"/>
      <c r="V33" s="767"/>
      <c r="W33" s="767"/>
    </row>
    <row r="34" spans="1:23">
      <c r="A34" s="50"/>
      <c r="B34" s="778"/>
      <c r="C34" s="788"/>
      <c r="D34" s="804"/>
      <c r="E34" s="798"/>
      <c r="F34" s="798"/>
      <c r="G34" s="798"/>
      <c r="H34" s="798"/>
      <c r="I34" s="798"/>
      <c r="J34" s="798"/>
      <c r="K34" s="824"/>
      <c r="L34" s="825"/>
      <c r="M34" s="825"/>
      <c r="N34" s="825"/>
      <c r="O34" s="826"/>
      <c r="P34" s="775"/>
      <c r="Q34" s="775"/>
      <c r="R34" s="775"/>
      <c r="S34" s="775"/>
      <c r="T34" s="827"/>
      <c r="U34" s="767"/>
      <c r="V34" s="767"/>
      <c r="W34" s="767"/>
    </row>
    <row r="35" spans="1:23" ht="26.25" customHeight="1">
      <c r="A35" s="50"/>
      <c r="B35" s="778"/>
      <c r="C35" s="800"/>
      <c r="D35" s="2683" t="s">
        <v>615</v>
      </c>
      <c r="E35" s="2684"/>
      <c r="F35" s="2684"/>
      <c r="G35" s="2684"/>
      <c r="H35" s="2685"/>
      <c r="I35" s="809">
        <f>+N33</f>
        <v>0</v>
      </c>
      <c r="J35" s="808" t="s">
        <v>589</v>
      </c>
      <c r="K35" s="813"/>
      <c r="L35" s="826"/>
      <c r="M35" s="826"/>
      <c r="N35" s="826"/>
      <c r="O35" s="826"/>
      <c r="P35" s="828"/>
      <c r="Q35" s="828"/>
      <c r="R35" s="828"/>
      <c r="S35" s="828"/>
      <c r="T35" s="827"/>
      <c r="U35" s="767"/>
      <c r="V35" s="767"/>
      <c r="W35" s="767"/>
    </row>
    <row r="36" spans="1:23">
      <c r="A36" s="50"/>
      <c r="B36" s="778"/>
      <c r="C36" s="800"/>
      <c r="D36" s="2651" t="s">
        <v>616</v>
      </c>
      <c r="E36" s="1629"/>
      <c r="F36" s="1629"/>
      <c r="G36" s="1629"/>
      <c r="H36" s="1630"/>
      <c r="I36" s="829" t="str">
        <f>IFERROR(+L33/N33,"")</f>
        <v/>
      </c>
      <c r="J36" s="808" t="s">
        <v>591</v>
      </c>
      <c r="K36" s="813"/>
      <c r="L36" s="826"/>
      <c r="M36" s="826"/>
      <c r="N36" s="826"/>
      <c r="O36" s="826"/>
      <c r="P36" s="828"/>
      <c r="Q36" s="828"/>
      <c r="R36" s="828"/>
      <c r="S36" s="828"/>
      <c r="T36" s="827"/>
      <c r="U36" s="767"/>
      <c r="V36" s="767"/>
      <c r="W36" s="767"/>
    </row>
    <row r="37" spans="1:23">
      <c r="A37" s="50"/>
      <c r="B37" s="778"/>
      <c r="C37" s="788"/>
      <c r="D37" s="777"/>
      <c r="E37" s="777"/>
      <c r="F37" s="777"/>
      <c r="G37" s="777"/>
      <c r="H37" s="777"/>
      <c r="I37" s="777"/>
      <c r="J37" s="777"/>
      <c r="K37" s="813"/>
      <c r="L37" s="826"/>
      <c r="M37" s="830"/>
      <c r="N37" s="826"/>
      <c r="O37" s="830"/>
      <c r="P37" s="830"/>
      <c r="Q37" s="830"/>
      <c r="R37" s="830"/>
      <c r="S37" s="828"/>
      <c r="T37" s="827"/>
      <c r="U37" s="767"/>
      <c r="V37" s="767"/>
      <c r="W37" s="767"/>
    </row>
    <row r="38" spans="1:23">
      <c r="A38" s="50"/>
      <c r="B38" s="778"/>
      <c r="C38" s="826"/>
      <c r="D38" s="2686" t="s">
        <v>617</v>
      </c>
      <c r="E38" s="2338"/>
      <c r="F38" s="2338"/>
      <c r="G38" s="2338"/>
      <c r="H38" s="831"/>
      <c r="I38" s="803"/>
      <c r="J38" s="777"/>
      <c r="K38" s="813"/>
      <c r="L38" s="826"/>
      <c r="M38" s="826"/>
      <c r="N38" s="826"/>
      <c r="O38" s="830"/>
      <c r="P38" s="830"/>
      <c r="Q38" s="830"/>
      <c r="R38" s="830"/>
      <c r="S38" s="826"/>
      <c r="T38" s="810"/>
      <c r="U38" s="767"/>
      <c r="V38" s="767"/>
      <c r="W38" s="767"/>
    </row>
    <row r="39" spans="1:23">
      <c r="A39" s="50"/>
      <c r="B39" s="778"/>
      <c r="C39" s="826"/>
      <c r="D39" s="799"/>
      <c r="E39" s="799"/>
      <c r="F39" s="799"/>
      <c r="G39" s="799"/>
      <c r="H39" s="799"/>
      <c r="I39" s="799"/>
      <c r="J39" s="799"/>
      <c r="K39" s="813"/>
      <c r="L39" s="826"/>
      <c r="M39" s="826"/>
      <c r="N39" s="826"/>
      <c r="O39" s="830"/>
      <c r="P39" s="830"/>
      <c r="Q39" s="830"/>
      <c r="R39" s="830"/>
      <c r="S39" s="826"/>
      <c r="T39" s="810"/>
      <c r="U39" s="767"/>
      <c r="V39" s="767"/>
      <c r="W39" s="767"/>
    </row>
    <row r="40" spans="1:23">
      <c r="A40" s="50"/>
      <c r="B40" s="778"/>
      <c r="C40" s="832"/>
      <c r="D40" s="2655" t="s">
        <v>618</v>
      </c>
      <c r="E40" s="1629"/>
      <c r="F40" s="1629"/>
      <c r="G40" s="1630"/>
      <c r="H40" s="2656"/>
      <c r="I40" s="1665"/>
      <c r="J40" s="1660"/>
      <c r="K40" s="813"/>
      <c r="L40" s="826"/>
      <c r="M40" s="826"/>
      <c r="N40" s="826"/>
      <c r="O40" s="830"/>
      <c r="P40" s="830"/>
      <c r="Q40" s="830"/>
      <c r="R40" s="830"/>
      <c r="S40" s="826"/>
      <c r="T40" s="810"/>
      <c r="U40" s="767"/>
      <c r="V40" s="767"/>
      <c r="W40" s="767"/>
    </row>
    <row r="41" spans="1:23" ht="7.5" customHeight="1">
      <c r="A41" s="50"/>
      <c r="B41" s="778"/>
      <c r="C41" s="826"/>
      <c r="D41" s="803"/>
      <c r="E41" s="803"/>
      <c r="F41" s="803"/>
      <c r="G41" s="803"/>
      <c r="H41" s="803"/>
      <c r="I41" s="803"/>
      <c r="J41" s="803"/>
      <c r="K41" s="826"/>
      <c r="L41" s="826"/>
      <c r="M41" s="826"/>
      <c r="N41" s="826"/>
      <c r="O41" s="830"/>
      <c r="P41" s="830"/>
      <c r="Q41" s="830"/>
      <c r="R41" s="830"/>
      <c r="S41" s="826"/>
      <c r="T41" s="810"/>
      <c r="U41" s="767"/>
      <c r="V41" s="767"/>
      <c r="W41" s="767"/>
    </row>
    <row r="42" spans="1:23">
      <c r="A42" s="50"/>
      <c r="B42" s="778"/>
      <c r="C42" s="826"/>
      <c r="D42" s="2677" t="s">
        <v>620</v>
      </c>
      <c r="E42" s="2678"/>
      <c r="F42" s="2679"/>
      <c r="G42" s="833"/>
      <c r="H42" s="834"/>
      <c r="I42" s="834"/>
      <c r="J42" s="834"/>
      <c r="K42" s="830"/>
      <c r="L42" s="830"/>
      <c r="M42" s="830"/>
      <c r="N42" s="826"/>
      <c r="O42" s="830"/>
      <c r="P42" s="830"/>
      <c r="Q42" s="830"/>
      <c r="R42" s="830"/>
      <c r="S42" s="826"/>
      <c r="T42" s="810"/>
      <c r="U42" s="767"/>
      <c r="V42" s="767"/>
      <c r="W42" s="767"/>
    </row>
    <row r="43" spans="1:23" ht="3.75" customHeight="1" thickBot="1">
      <c r="A43" s="50"/>
      <c r="B43" s="778"/>
      <c r="C43" s="830"/>
      <c r="D43" s="835"/>
      <c r="E43" s="835"/>
      <c r="F43" s="835"/>
      <c r="G43" s="835"/>
      <c r="H43" s="835"/>
      <c r="I43" s="835"/>
      <c r="J43" s="835"/>
      <c r="K43" s="830"/>
      <c r="L43" s="830"/>
      <c r="M43" s="830"/>
      <c r="N43" s="826"/>
      <c r="O43" s="830"/>
      <c r="P43" s="830"/>
      <c r="Q43" s="830"/>
      <c r="R43" s="830"/>
      <c r="S43" s="832"/>
      <c r="T43" s="836"/>
      <c r="U43" s="767"/>
      <c r="V43" s="767"/>
      <c r="W43" s="767"/>
    </row>
    <row r="44" spans="1:23">
      <c r="A44" s="50"/>
      <c r="B44" s="778"/>
      <c r="C44" s="832"/>
      <c r="D44" s="2680" t="s">
        <v>621</v>
      </c>
      <c r="E44" s="2681"/>
      <c r="F44" s="2681"/>
      <c r="G44" s="2681"/>
      <c r="H44" s="2645"/>
      <c r="I44" s="837">
        <f>'Estimación de la Demanda'!Z17</f>
        <v>0</v>
      </c>
      <c r="J44" s="838" t="s">
        <v>622</v>
      </c>
      <c r="K44" s="839"/>
      <c r="L44" s="830"/>
      <c r="M44" s="830"/>
      <c r="N44" s="826"/>
      <c r="O44" s="830"/>
      <c r="P44" s="830"/>
      <c r="Q44" s="830"/>
      <c r="R44" s="830"/>
      <c r="S44" s="840"/>
      <c r="T44" s="836"/>
      <c r="U44" s="767"/>
      <c r="V44" s="767"/>
      <c r="W44" s="767"/>
    </row>
    <row r="45" spans="1:23" ht="15.75" thickBot="1">
      <c r="A45" s="50"/>
      <c r="B45" s="778"/>
      <c r="C45" s="832"/>
      <c r="D45" s="2634" t="s">
        <v>623</v>
      </c>
      <c r="E45" s="2635"/>
      <c r="F45" s="2635"/>
      <c r="G45" s="2635"/>
      <c r="H45" s="2636"/>
      <c r="I45" s="1356"/>
      <c r="J45" s="841" t="s">
        <v>624</v>
      </c>
      <c r="K45" s="839"/>
      <c r="L45" s="830"/>
      <c r="M45" s="830"/>
      <c r="N45" s="826"/>
      <c r="O45" s="830"/>
      <c r="P45" s="830"/>
      <c r="Q45" s="830"/>
      <c r="R45" s="830"/>
      <c r="S45" s="826"/>
      <c r="T45" s="810"/>
      <c r="U45" s="767"/>
      <c r="V45" s="767"/>
      <c r="W45" s="767"/>
    </row>
    <row r="46" spans="1:23" ht="9.75" customHeight="1">
      <c r="A46" s="50"/>
      <c r="B46" s="778"/>
      <c r="C46" s="832"/>
      <c r="D46" s="842"/>
      <c r="E46" s="843"/>
      <c r="F46" s="843"/>
      <c r="G46" s="843"/>
      <c r="H46" s="843"/>
      <c r="I46" s="843"/>
      <c r="J46" s="843"/>
      <c r="K46" s="830"/>
      <c r="L46" s="830"/>
      <c r="M46" s="830"/>
      <c r="N46" s="826"/>
      <c r="O46" s="830"/>
      <c r="P46" s="830"/>
      <c r="Q46" s="826"/>
      <c r="R46" s="826"/>
      <c r="S46" s="826"/>
      <c r="T46" s="810"/>
      <c r="U46" s="767"/>
      <c r="V46" s="767"/>
      <c r="W46" s="767"/>
    </row>
    <row r="47" spans="1:23">
      <c r="A47" s="50"/>
      <c r="B47" s="778"/>
      <c r="C47" s="832"/>
      <c r="D47" s="2682" t="s">
        <v>625</v>
      </c>
      <c r="E47" s="2678"/>
      <c r="F47" s="2679"/>
      <c r="G47" s="833"/>
      <c r="H47" s="834"/>
      <c r="I47" s="834"/>
      <c r="J47" s="834"/>
      <c r="K47" s="830"/>
      <c r="L47" s="830"/>
      <c r="M47" s="830"/>
      <c r="N47" s="830"/>
      <c r="O47" s="830"/>
      <c r="P47" s="830"/>
      <c r="Q47" s="830"/>
      <c r="R47" s="826"/>
      <c r="S47" s="826"/>
      <c r="T47" s="810"/>
      <c r="U47" s="767"/>
      <c r="V47" s="767"/>
      <c r="W47" s="767"/>
    </row>
    <row r="48" spans="1:23" ht="5.25" customHeight="1" thickBot="1">
      <c r="A48" s="50"/>
      <c r="B48" s="778"/>
      <c r="C48" s="832"/>
      <c r="D48" s="844"/>
      <c r="E48" s="844"/>
      <c r="F48" s="844"/>
      <c r="G48" s="844"/>
      <c r="H48" s="835"/>
      <c r="I48" s="835"/>
      <c r="J48" s="844"/>
      <c r="K48" s="845"/>
      <c r="L48" s="830"/>
      <c r="M48" s="845"/>
      <c r="N48" s="845"/>
      <c r="O48" s="830"/>
      <c r="P48" s="830"/>
      <c r="Q48" s="826"/>
      <c r="R48" s="826"/>
      <c r="S48" s="826"/>
      <c r="T48" s="810"/>
      <c r="U48" s="767"/>
      <c r="V48" s="767"/>
      <c r="W48" s="767"/>
    </row>
    <row r="49" spans="1:23">
      <c r="A49" s="50"/>
      <c r="B49" s="778"/>
      <c r="C49" s="832"/>
      <c r="D49" s="2680" t="s">
        <v>626</v>
      </c>
      <c r="E49" s="2681"/>
      <c r="F49" s="2681"/>
      <c r="G49" s="2681"/>
      <c r="H49" s="2645"/>
      <c r="I49" s="164"/>
      <c r="J49" s="838" t="s">
        <v>622</v>
      </c>
      <c r="K49" s="846"/>
      <c r="L49" s="845"/>
      <c r="M49" s="830"/>
      <c r="N49" s="845"/>
      <c r="O49" s="826"/>
      <c r="P49" s="826"/>
      <c r="Q49" s="826"/>
      <c r="R49" s="826"/>
      <c r="S49" s="826"/>
      <c r="T49" s="810"/>
      <c r="U49" s="767"/>
      <c r="V49" s="767"/>
      <c r="W49" s="767"/>
    </row>
    <row r="50" spans="1:23" ht="15.75" thickBot="1">
      <c r="A50" s="50"/>
      <c r="B50" s="778"/>
      <c r="C50" s="832"/>
      <c r="D50" s="2634" t="s">
        <v>627</v>
      </c>
      <c r="E50" s="2635"/>
      <c r="F50" s="2635"/>
      <c r="G50" s="2635"/>
      <c r="H50" s="2636"/>
      <c r="I50" s="847">
        <v>0</v>
      </c>
      <c r="J50" s="841" t="s">
        <v>624</v>
      </c>
      <c r="K50" s="846"/>
      <c r="L50" s="845"/>
      <c r="M50" s="830"/>
      <c r="N50" s="845"/>
      <c r="O50" s="826"/>
      <c r="P50" s="826"/>
      <c r="Q50" s="826"/>
      <c r="R50" s="826"/>
      <c r="S50" s="826"/>
      <c r="T50" s="810"/>
      <c r="U50" s="767"/>
      <c r="V50" s="767"/>
      <c r="W50" s="767"/>
    </row>
    <row r="51" spans="1:23" ht="7.5" customHeight="1" thickBot="1">
      <c r="A51" s="50"/>
      <c r="B51" s="778"/>
      <c r="C51" s="845"/>
      <c r="D51" s="848"/>
      <c r="E51" s="848"/>
      <c r="F51" s="848"/>
      <c r="G51" s="848"/>
      <c r="H51" s="849"/>
      <c r="I51" s="849"/>
      <c r="J51" s="849"/>
      <c r="K51" s="830"/>
      <c r="L51" s="830"/>
      <c r="M51" s="845"/>
      <c r="N51" s="845"/>
      <c r="O51" s="826"/>
      <c r="P51" s="826"/>
      <c r="Q51" s="826"/>
      <c r="R51" s="826"/>
      <c r="S51" s="826"/>
      <c r="T51" s="810"/>
      <c r="U51" s="767"/>
      <c r="V51" s="767"/>
      <c r="W51" s="767"/>
    </row>
    <row r="52" spans="1:23" ht="15.75" thickBot="1">
      <c r="A52" s="50"/>
      <c r="B52" s="778"/>
      <c r="C52" s="850"/>
      <c r="D52" s="2637" t="s">
        <v>628</v>
      </c>
      <c r="E52" s="2638"/>
      <c r="F52" s="2638"/>
      <c r="G52" s="2638"/>
      <c r="H52" s="2639"/>
      <c r="I52" s="165"/>
      <c r="J52" s="851" t="s">
        <v>622</v>
      </c>
      <c r="K52" s="839"/>
      <c r="L52" s="830"/>
      <c r="M52" s="830"/>
      <c r="N52" s="845"/>
      <c r="O52" s="826"/>
      <c r="P52" s="826"/>
      <c r="Q52" s="826"/>
      <c r="R52" s="826"/>
      <c r="S52" s="826"/>
      <c r="T52" s="810"/>
      <c r="U52" s="767"/>
      <c r="V52" s="767"/>
      <c r="W52" s="767"/>
    </row>
    <row r="53" spans="1:23">
      <c r="A53" s="50"/>
      <c r="B53" s="778"/>
      <c r="C53" s="826"/>
      <c r="D53" s="852"/>
      <c r="E53" s="852"/>
      <c r="F53" s="852"/>
      <c r="G53" s="852"/>
      <c r="H53" s="852"/>
      <c r="I53" s="852"/>
      <c r="J53" s="843"/>
      <c r="K53" s="830"/>
      <c r="L53" s="830"/>
      <c r="M53" s="830"/>
      <c r="N53" s="826"/>
      <c r="O53" s="826"/>
      <c r="P53" s="826"/>
      <c r="Q53" s="826"/>
      <c r="R53" s="826"/>
      <c r="S53" s="826"/>
      <c r="T53" s="810"/>
      <c r="U53" s="767"/>
      <c r="V53" s="767"/>
      <c r="W53" s="767"/>
    </row>
    <row r="54" spans="1:23">
      <c r="A54" s="50"/>
      <c r="B54" s="778"/>
      <c r="C54" s="826"/>
      <c r="D54" s="1050" t="s">
        <v>629</v>
      </c>
      <c r="E54" s="794"/>
      <c r="F54" s="853"/>
      <c r="G54" s="854"/>
      <c r="H54" s="854"/>
      <c r="I54" s="854"/>
      <c r="J54" s="854"/>
      <c r="K54" s="786"/>
      <c r="L54" s="786"/>
      <c r="M54" s="786"/>
      <c r="N54" s="786"/>
      <c r="O54" s="786"/>
      <c r="P54" s="786"/>
      <c r="Q54" s="786"/>
      <c r="R54" s="786"/>
      <c r="S54" s="786"/>
      <c r="T54" s="810"/>
      <c r="U54" s="767"/>
      <c r="V54" s="767"/>
      <c r="W54" s="767"/>
    </row>
    <row r="55" spans="1:23">
      <c r="A55" s="50"/>
      <c r="B55" s="778"/>
      <c r="C55" s="826"/>
      <c r="D55" s="855"/>
      <c r="E55" s="856"/>
      <c r="F55" s="856"/>
      <c r="G55" s="856"/>
      <c r="H55" s="856"/>
      <c r="I55" s="856"/>
      <c r="J55" s="854"/>
      <c r="K55" s="786"/>
      <c r="L55" s="786"/>
      <c r="M55" s="786"/>
      <c r="N55" s="826"/>
      <c r="O55" s="826"/>
      <c r="P55" s="826"/>
      <c r="Q55" s="826"/>
      <c r="R55" s="826"/>
      <c r="S55" s="826"/>
      <c r="T55" s="810"/>
      <c r="U55" s="767"/>
      <c r="V55" s="767"/>
      <c r="W55" s="767"/>
    </row>
    <row r="56" spans="1:23">
      <c r="A56" s="50"/>
      <c r="B56" s="778"/>
      <c r="C56" s="832"/>
      <c r="D56" s="2640" t="s">
        <v>630</v>
      </c>
      <c r="E56" s="2573"/>
      <c r="F56" s="2573"/>
      <c r="G56" s="2573"/>
      <c r="H56" s="2573"/>
      <c r="I56" s="2556"/>
      <c r="J56" s="787"/>
      <c r="K56" s="786"/>
      <c r="L56" s="786"/>
      <c r="M56" s="786"/>
      <c r="N56" s="826"/>
      <c r="O56" s="826"/>
      <c r="P56" s="826"/>
      <c r="Q56" s="826"/>
      <c r="R56" s="826"/>
      <c r="S56" s="826"/>
      <c r="T56" s="810"/>
      <c r="U56" s="767"/>
      <c r="V56" s="767"/>
      <c r="W56" s="767"/>
    </row>
    <row r="57" spans="1:23">
      <c r="A57" s="50"/>
      <c r="B57" s="778"/>
      <c r="C57" s="832"/>
      <c r="D57" s="857"/>
      <c r="E57" s="858" t="s">
        <v>1217</v>
      </c>
      <c r="F57" s="859" t="str">
        <f>IFERROR(F64-G57*G64,"")</f>
        <v/>
      </c>
      <c r="G57" s="860" t="str">
        <f>IFERROR((F64-F73)/(G64-G73),"")</f>
        <v/>
      </c>
      <c r="H57" s="861" t="s">
        <v>631</v>
      </c>
      <c r="I57" s="862"/>
      <c r="J57" s="863"/>
      <c r="K57" s="786"/>
      <c r="L57" s="786"/>
      <c r="M57" s="786"/>
      <c r="N57" s="826"/>
      <c r="O57" s="826"/>
      <c r="P57" s="826"/>
      <c r="Q57" s="826"/>
      <c r="R57" s="826"/>
      <c r="S57" s="826"/>
      <c r="T57" s="810"/>
      <c r="U57" s="767"/>
      <c r="V57" s="767"/>
      <c r="W57" s="767"/>
    </row>
    <row r="58" spans="1:23" ht="15.75" thickBot="1">
      <c r="A58" s="50"/>
      <c r="B58" s="778"/>
      <c r="C58" s="832"/>
      <c r="D58" s="864"/>
      <c r="E58" s="864"/>
      <c r="F58" s="864"/>
      <c r="G58" s="864"/>
      <c r="H58" s="864"/>
      <c r="I58" s="865"/>
      <c r="J58" s="786"/>
      <c r="K58" s="786"/>
      <c r="L58" s="786"/>
      <c r="M58" s="786"/>
      <c r="N58" s="826"/>
      <c r="O58" s="826"/>
      <c r="P58" s="826"/>
      <c r="Q58" s="826"/>
      <c r="R58" s="826"/>
      <c r="S58" s="826"/>
      <c r="T58" s="810"/>
      <c r="U58" s="767"/>
      <c r="V58" s="767"/>
      <c r="W58" s="767"/>
    </row>
    <row r="59" spans="1:23">
      <c r="A59" s="50"/>
      <c r="B59" s="778"/>
      <c r="C59" s="832"/>
      <c r="D59" s="2642" t="s">
        <v>632</v>
      </c>
      <c r="E59" s="2643"/>
      <c r="F59" s="2644" t="s">
        <v>633</v>
      </c>
      <c r="G59" s="2645"/>
      <c r="H59" s="2646" t="s">
        <v>634</v>
      </c>
      <c r="I59" s="2647"/>
      <c r="J59" s="863"/>
      <c r="K59" s="786"/>
      <c r="L59" s="786"/>
      <c r="M59" s="786"/>
      <c r="N59" s="826"/>
      <c r="O59" s="826"/>
      <c r="P59" s="826"/>
      <c r="Q59" s="826"/>
      <c r="R59" s="826"/>
      <c r="S59" s="826"/>
      <c r="T59" s="810"/>
      <c r="U59" s="767"/>
      <c r="V59" s="767"/>
      <c r="W59" s="767"/>
    </row>
    <row r="60" spans="1:23">
      <c r="A60" s="50"/>
      <c r="B60" s="778"/>
      <c r="C60" s="832"/>
      <c r="D60" s="2621"/>
      <c r="E60" s="2622"/>
      <c r="F60" s="2648" t="s">
        <v>635</v>
      </c>
      <c r="G60" s="2648" t="s">
        <v>636</v>
      </c>
      <c r="H60" s="2630"/>
      <c r="I60" s="2631"/>
      <c r="J60" s="863"/>
      <c r="K60" s="786"/>
      <c r="L60" s="786"/>
      <c r="M60" s="786"/>
      <c r="N60" s="826"/>
      <c r="O60" s="826"/>
      <c r="P60" s="826"/>
      <c r="Q60" s="826"/>
      <c r="R60" s="826"/>
      <c r="S60" s="826"/>
      <c r="T60" s="810"/>
      <c r="U60" s="767"/>
      <c r="V60" s="767"/>
      <c r="W60" s="767"/>
    </row>
    <row r="61" spans="1:23">
      <c r="A61" s="50"/>
      <c r="B61" s="778"/>
      <c r="C61" s="832"/>
      <c r="D61" s="2623"/>
      <c r="E61" s="2551"/>
      <c r="F61" s="2649"/>
      <c r="G61" s="2649"/>
      <c r="H61" s="2557"/>
      <c r="I61" s="2632"/>
      <c r="J61" s="866"/>
      <c r="K61" s="832"/>
      <c r="L61" s="867"/>
      <c r="M61" s="867"/>
      <c r="N61" s="867"/>
      <c r="O61" s="867"/>
      <c r="P61" s="867"/>
      <c r="Q61" s="867"/>
      <c r="R61" s="825"/>
      <c r="S61" s="824"/>
      <c r="T61" s="810"/>
      <c r="U61" s="767"/>
      <c r="V61" s="767"/>
      <c r="W61" s="767"/>
    </row>
    <row r="62" spans="1:23">
      <c r="A62" s="50"/>
      <c r="B62" s="778"/>
      <c r="C62" s="832"/>
      <c r="D62" s="2650"/>
      <c r="E62" s="2556"/>
      <c r="F62" s="2627">
        <v>0</v>
      </c>
      <c r="G62" s="2641" t="str">
        <f>IFERROR(-F57/G57,"")</f>
        <v/>
      </c>
      <c r="H62" s="2628" t="s">
        <v>637</v>
      </c>
      <c r="I62" s="2629"/>
      <c r="J62" s="796"/>
      <c r="K62" s="832"/>
      <c r="L62" s="867"/>
      <c r="M62" s="867"/>
      <c r="N62" s="867"/>
      <c r="O62" s="867"/>
      <c r="P62" s="867"/>
      <c r="Q62" s="867"/>
      <c r="R62" s="825"/>
      <c r="S62" s="824"/>
      <c r="T62" s="810"/>
      <c r="U62" s="767"/>
      <c r="V62" s="767"/>
      <c r="W62" s="767"/>
    </row>
    <row r="63" spans="1:23">
      <c r="A63" s="50"/>
      <c r="B63" s="778"/>
      <c r="C63" s="832"/>
      <c r="D63" s="2623"/>
      <c r="E63" s="2551"/>
      <c r="F63" s="2459"/>
      <c r="G63" s="2459"/>
      <c r="H63" s="2557"/>
      <c r="I63" s="2632"/>
      <c r="J63" s="796"/>
      <c r="K63" s="832"/>
      <c r="L63" s="867"/>
      <c r="M63" s="867"/>
      <c r="N63" s="867"/>
      <c r="O63" s="867"/>
      <c r="P63" s="867"/>
      <c r="Q63" s="867"/>
      <c r="R63" s="825"/>
      <c r="S63" s="824"/>
      <c r="T63" s="810"/>
      <c r="U63" s="767"/>
      <c r="V63" s="767"/>
      <c r="W63" s="767"/>
    </row>
    <row r="64" spans="1:23">
      <c r="A64" s="50"/>
      <c r="B64" s="778"/>
      <c r="C64" s="832"/>
      <c r="D64" s="2620" t="s">
        <v>638</v>
      </c>
      <c r="E64" s="2556"/>
      <c r="F64" s="2624">
        <f>+IF(H12="POR CAMIÓN CISTERNA/PAGO POR VOLUMEN DE AGUA",I20,IF(H12="POR ACARREO DESDE LA FUENTE",I35,IF(I20&gt;I35,I35,I20)))</f>
        <v>0</v>
      </c>
      <c r="G64" s="2627" t="str">
        <f>IFERROR(+IF(H12="POR CAMIÓN CISTERNA/PAGO POR VOLUMEN DE AGUA",I21,IF(H12="POR ACARREO DESDE LA FUENTE",I36,I21+I36)),"")</f>
        <v/>
      </c>
      <c r="H64" s="2628" t="s">
        <v>639</v>
      </c>
      <c r="I64" s="2629"/>
      <c r="J64" s="801"/>
      <c r="K64" s="868"/>
      <c r="L64" s="867"/>
      <c r="M64" s="867"/>
      <c r="N64" s="867"/>
      <c r="O64" s="867"/>
      <c r="P64" s="867"/>
      <c r="Q64" s="867"/>
      <c r="R64" s="825"/>
      <c r="S64" s="824"/>
      <c r="T64" s="810"/>
      <c r="U64" s="767"/>
      <c r="V64" s="767"/>
      <c r="W64" s="767"/>
    </row>
    <row r="65" spans="1:23" ht="10.5" customHeight="1">
      <c r="A65" s="50"/>
      <c r="B65" s="778"/>
      <c r="C65" s="832"/>
      <c r="D65" s="2621"/>
      <c r="E65" s="2622"/>
      <c r="F65" s="2625"/>
      <c r="G65" s="2458"/>
      <c r="H65" s="2630"/>
      <c r="I65" s="2631"/>
      <c r="J65" s="801"/>
      <c r="K65" s="832"/>
      <c r="L65" s="867"/>
      <c r="M65" s="867"/>
      <c r="N65" s="867"/>
      <c r="O65" s="867"/>
      <c r="P65" s="867"/>
      <c r="Q65" s="867"/>
      <c r="R65" s="825"/>
      <c r="S65" s="824"/>
      <c r="T65" s="810"/>
      <c r="U65" s="767"/>
      <c r="V65" s="767"/>
      <c r="W65" s="767"/>
    </row>
    <row r="66" spans="1:23">
      <c r="A66" s="50"/>
      <c r="B66" s="778"/>
      <c r="C66" s="832"/>
      <c r="D66" s="2623"/>
      <c r="E66" s="2551"/>
      <c r="F66" s="2626"/>
      <c r="G66" s="2459"/>
      <c r="H66" s="2557"/>
      <c r="I66" s="2632"/>
      <c r="J66" s="801"/>
      <c r="K66" s="867"/>
      <c r="L66" s="867"/>
      <c r="M66" s="867"/>
      <c r="N66" s="867"/>
      <c r="O66" s="867"/>
      <c r="P66" s="867"/>
      <c r="Q66" s="867"/>
      <c r="R66" s="825"/>
      <c r="S66" s="824"/>
      <c r="T66" s="810"/>
      <c r="U66" s="767"/>
      <c r="V66" s="767"/>
      <c r="W66" s="767"/>
    </row>
    <row r="67" spans="1:23">
      <c r="A67" s="50"/>
      <c r="B67" s="778"/>
      <c r="C67" s="832"/>
      <c r="D67" s="2620" t="s">
        <v>640</v>
      </c>
      <c r="E67" s="2556"/>
      <c r="F67" s="2641" t="str">
        <f>IFERROR(+F57+G57*G67,"")</f>
        <v/>
      </c>
      <c r="G67" s="2627">
        <f>I45</f>
        <v>0</v>
      </c>
      <c r="H67" s="2628" t="s">
        <v>1193</v>
      </c>
      <c r="I67" s="2629"/>
      <c r="J67" s="801"/>
      <c r="K67" s="867"/>
      <c r="L67" s="867"/>
      <c r="M67" s="867"/>
      <c r="N67" s="867"/>
      <c r="O67" s="867"/>
      <c r="P67" s="867"/>
      <c r="Q67" s="867"/>
      <c r="R67" s="825"/>
      <c r="S67" s="824"/>
      <c r="T67" s="810"/>
      <c r="U67" s="767"/>
      <c r="V67" s="767"/>
      <c r="W67" s="767"/>
    </row>
    <row r="68" spans="1:23">
      <c r="A68" s="50"/>
      <c r="B68" s="778"/>
      <c r="C68" s="832"/>
      <c r="D68" s="2621"/>
      <c r="E68" s="2622"/>
      <c r="F68" s="2458"/>
      <c r="G68" s="2458"/>
      <c r="H68" s="2630"/>
      <c r="I68" s="2631"/>
      <c r="J68" s="801"/>
      <c r="K68" s="867"/>
      <c r="L68" s="867"/>
      <c r="M68" s="867"/>
      <c r="N68" s="867"/>
      <c r="O68" s="867"/>
      <c r="P68" s="867"/>
      <c r="Q68" s="867"/>
      <c r="R68" s="825"/>
      <c r="S68" s="824"/>
      <c r="T68" s="810"/>
      <c r="U68" s="767"/>
      <c r="V68" s="767"/>
      <c r="W68" s="767"/>
    </row>
    <row r="69" spans="1:23">
      <c r="A69" s="50"/>
      <c r="B69" s="778"/>
      <c r="C69" s="832"/>
      <c r="D69" s="2623"/>
      <c r="E69" s="2551"/>
      <c r="F69" s="2459"/>
      <c r="G69" s="2459"/>
      <c r="H69" s="2557"/>
      <c r="I69" s="2632"/>
      <c r="J69" s="801"/>
      <c r="K69" s="867"/>
      <c r="L69" s="867"/>
      <c r="M69" s="867"/>
      <c r="N69" s="867"/>
      <c r="O69" s="867"/>
      <c r="P69" s="867"/>
      <c r="Q69" s="867"/>
      <c r="R69" s="825"/>
      <c r="S69" s="824"/>
      <c r="T69" s="810"/>
      <c r="U69" s="767"/>
      <c r="V69" s="767"/>
      <c r="W69" s="767"/>
    </row>
    <row r="70" spans="1:23">
      <c r="A70" s="50"/>
      <c r="B70" s="778"/>
      <c r="C70" s="832"/>
      <c r="D70" s="2620" t="s">
        <v>641</v>
      </c>
      <c r="E70" s="2556"/>
      <c r="F70" s="2627">
        <f>I52</f>
        <v>0</v>
      </c>
      <c r="G70" s="2641" t="str">
        <f>IFERROR(+-(F57-F70)/G57,"")</f>
        <v/>
      </c>
      <c r="H70" s="2628" t="s">
        <v>642</v>
      </c>
      <c r="I70" s="2629"/>
      <c r="J70" s="801"/>
      <c r="K70" s="867"/>
      <c r="L70" s="867"/>
      <c r="M70" s="867"/>
      <c r="N70" s="867"/>
      <c r="O70" s="867"/>
      <c r="P70" s="867"/>
      <c r="Q70" s="867"/>
      <c r="R70" s="825"/>
      <c r="S70" s="824"/>
      <c r="T70" s="810"/>
      <c r="U70" s="767"/>
      <c r="V70" s="767"/>
      <c r="W70" s="767"/>
    </row>
    <row r="71" spans="1:23">
      <c r="A71" s="50"/>
      <c r="B71" s="778"/>
      <c r="C71" s="832"/>
      <c r="D71" s="2621"/>
      <c r="E71" s="2622"/>
      <c r="F71" s="2458"/>
      <c r="G71" s="2458"/>
      <c r="H71" s="2630"/>
      <c r="I71" s="2631"/>
      <c r="J71" s="801"/>
      <c r="K71" s="867"/>
      <c r="L71" s="867"/>
      <c r="M71" s="867"/>
      <c r="N71" s="867"/>
      <c r="O71" s="867"/>
      <c r="P71" s="867"/>
      <c r="Q71" s="867"/>
      <c r="R71" s="825"/>
      <c r="S71" s="824"/>
      <c r="T71" s="810"/>
      <c r="U71" s="767"/>
      <c r="V71" s="767"/>
      <c r="W71" s="767"/>
    </row>
    <row r="72" spans="1:23">
      <c r="A72" s="50"/>
      <c r="B72" s="778"/>
      <c r="C72" s="832"/>
      <c r="D72" s="2623"/>
      <c r="E72" s="2551"/>
      <c r="F72" s="2459"/>
      <c r="G72" s="2459"/>
      <c r="H72" s="2557"/>
      <c r="I72" s="2632"/>
      <c r="J72" s="801"/>
      <c r="K72" s="867"/>
      <c r="L72" s="867"/>
      <c r="M72" s="867"/>
      <c r="N72" s="867"/>
      <c r="O72" s="867"/>
      <c r="P72" s="867"/>
      <c r="Q72" s="867"/>
      <c r="R72" s="825"/>
      <c r="S72" s="824"/>
      <c r="T72" s="810"/>
      <c r="U72" s="767"/>
      <c r="V72" s="767"/>
      <c r="W72" s="767"/>
    </row>
    <row r="73" spans="1:23">
      <c r="A73" s="50"/>
      <c r="B73" s="778"/>
      <c r="C73" s="832"/>
      <c r="D73" s="2620" t="s">
        <v>1194</v>
      </c>
      <c r="E73" s="2556"/>
      <c r="F73" s="2671" t="str">
        <f>IF(IF(H40="CONECTADOS CON MEDICIÓN",F64-((F64-I44)/(G64-I45))*G64,I49)=0,"",IF(H40="CONECTADOS CON MEDICIÓN",F64-((F64-I44)/(G64-I45))*G64,I49))</f>
        <v/>
      </c>
      <c r="G73" s="2627">
        <f>I50</f>
        <v>0</v>
      </c>
      <c r="H73" s="2628" t="s">
        <v>643</v>
      </c>
      <c r="I73" s="2629"/>
      <c r="J73" s="801"/>
      <c r="K73" s="867"/>
      <c r="L73" s="867"/>
      <c r="M73" s="867"/>
      <c r="N73" s="867"/>
      <c r="O73" s="867"/>
      <c r="P73" s="867"/>
      <c r="Q73" s="867"/>
      <c r="R73" s="825"/>
      <c r="S73" s="824"/>
      <c r="T73" s="810"/>
      <c r="U73" s="767"/>
      <c r="V73" s="767"/>
      <c r="W73" s="767"/>
    </row>
    <row r="74" spans="1:23">
      <c r="A74" s="50"/>
      <c r="B74" s="778"/>
      <c r="C74" s="832"/>
      <c r="D74" s="2621"/>
      <c r="E74" s="2622"/>
      <c r="F74" s="2625"/>
      <c r="G74" s="2458"/>
      <c r="H74" s="2630"/>
      <c r="I74" s="2631"/>
      <c r="J74" s="801"/>
      <c r="K74" s="867"/>
      <c r="L74" s="867"/>
      <c r="M74" s="867"/>
      <c r="N74" s="867"/>
      <c r="O74" s="867"/>
      <c r="P74" s="867"/>
      <c r="Q74" s="867"/>
      <c r="R74" s="825"/>
      <c r="S74" s="824"/>
      <c r="T74" s="810"/>
      <c r="U74" s="767"/>
      <c r="V74" s="767"/>
      <c r="W74" s="767"/>
    </row>
    <row r="75" spans="1:23" ht="15.75" thickBot="1">
      <c r="A75" s="50"/>
      <c r="B75" s="778"/>
      <c r="C75" s="832"/>
      <c r="D75" s="2669"/>
      <c r="E75" s="2670"/>
      <c r="F75" s="2672"/>
      <c r="G75" s="2673"/>
      <c r="H75" s="2674"/>
      <c r="I75" s="2675"/>
      <c r="J75" s="801"/>
      <c r="K75" s="867"/>
      <c r="L75" s="867"/>
      <c r="M75" s="867"/>
      <c r="N75" s="867"/>
      <c r="O75" s="867"/>
      <c r="P75" s="867"/>
      <c r="Q75" s="867"/>
      <c r="R75" s="825"/>
      <c r="S75" s="824"/>
      <c r="T75" s="810"/>
      <c r="U75" s="767"/>
      <c r="V75" s="767"/>
      <c r="W75" s="767"/>
    </row>
    <row r="76" spans="1:23">
      <c r="A76" s="50"/>
      <c r="B76" s="778"/>
      <c r="C76" s="832"/>
      <c r="D76" s="802"/>
      <c r="E76" s="802"/>
      <c r="F76" s="802"/>
      <c r="G76" s="802"/>
      <c r="H76" s="802"/>
      <c r="I76" s="802"/>
      <c r="J76" s="802"/>
      <c r="K76" s="867"/>
      <c r="L76" s="867"/>
      <c r="M76" s="867"/>
      <c r="N76" s="867"/>
      <c r="O76" s="867"/>
      <c r="P76" s="867"/>
      <c r="Q76" s="867"/>
      <c r="R76" s="825"/>
      <c r="S76" s="824"/>
      <c r="T76" s="810"/>
      <c r="U76" s="767"/>
      <c r="V76" s="767"/>
      <c r="W76" s="767"/>
    </row>
    <row r="77" spans="1:23">
      <c r="A77" s="50"/>
      <c r="B77" s="778"/>
      <c r="C77" s="786" t="s">
        <v>644</v>
      </c>
      <c r="D77" s="863" t="s">
        <v>645</v>
      </c>
      <c r="E77" s="791"/>
      <c r="F77" s="833"/>
      <c r="G77" s="869"/>
      <c r="H77" s="796"/>
      <c r="I77" s="796"/>
      <c r="J77" s="777"/>
      <c r="K77" s="824"/>
      <c r="L77" s="824"/>
      <c r="M77" s="824"/>
      <c r="N77" s="824"/>
      <c r="O77" s="824"/>
      <c r="P77" s="824"/>
      <c r="Q77" s="824"/>
      <c r="R77" s="824"/>
      <c r="S77" s="824"/>
      <c r="T77" s="810"/>
      <c r="U77" s="767"/>
      <c r="V77" s="767"/>
      <c r="W77" s="767"/>
    </row>
    <row r="78" spans="1:23">
      <c r="A78" s="50"/>
      <c r="B78" s="778"/>
      <c r="C78" s="786"/>
      <c r="D78" s="804"/>
      <c r="E78" s="791"/>
      <c r="F78" s="870"/>
      <c r="G78" s="798"/>
      <c r="H78" s="799"/>
      <c r="I78" s="777"/>
      <c r="J78" s="777"/>
      <c r="K78" s="824"/>
      <c r="L78" s="824"/>
      <c r="M78" s="824"/>
      <c r="N78" s="824"/>
      <c r="O78" s="824"/>
      <c r="P78" s="824"/>
      <c r="Q78" s="824"/>
      <c r="R78" s="824"/>
      <c r="S78" s="824"/>
      <c r="T78" s="810"/>
      <c r="U78" s="767"/>
      <c r="V78" s="767"/>
      <c r="W78" s="767"/>
    </row>
    <row r="79" spans="1:23">
      <c r="A79" s="50"/>
      <c r="B79" s="778"/>
      <c r="C79" s="793"/>
      <c r="D79" s="2655" t="s">
        <v>646</v>
      </c>
      <c r="E79" s="1630"/>
      <c r="F79" s="2676"/>
      <c r="G79" s="1665"/>
      <c r="H79" s="1660"/>
      <c r="I79" s="777"/>
      <c r="J79" s="777"/>
      <c r="K79" s="824"/>
      <c r="L79" s="824"/>
      <c r="M79" s="824"/>
      <c r="N79" s="824"/>
      <c r="O79" s="824"/>
      <c r="P79" s="824"/>
      <c r="Q79" s="824"/>
      <c r="R79" s="824"/>
      <c r="S79" s="824"/>
      <c r="T79" s="810"/>
      <c r="U79" s="767"/>
      <c r="V79" s="767"/>
      <c r="W79" s="767"/>
    </row>
    <row r="80" spans="1:23">
      <c r="A80" s="50"/>
      <c r="B80" s="778"/>
      <c r="C80" s="826"/>
      <c r="D80" s="799"/>
      <c r="E80" s="799"/>
      <c r="F80" s="799"/>
      <c r="G80" s="799"/>
      <c r="H80" s="799"/>
      <c r="I80" s="799"/>
      <c r="J80" s="799"/>
      <c r="K80" s="824"/>
      <c r="L80" s="824"/>
      <c r="M80" s="824"/>
      <c r="N80" s="824"/>
      <c r="O80" s="824"/>
      <c r="P80" s="824"/>
      <c r="Q80" s="824"/>
      <c r="R80" s="824"/>
      <c r="S80" s="824"/>
      <c r="T80" s="810"/>
      <c r="U80" s="767"/>
      <c r="V80" s="767"/>
      <c r="W80" s="767"/>
    </row>
    <row r="81" spans="1:23">
      <c r="A81" s="50"/>
      <c r="B81" s="778"/>
      <c r="C81" s="832"/>
      <c r="D81" s="2661" t="s">
        <v>647</v>
      </c>
      <c r="E81" s="1629"/>
      <c r="F81" s="1629"/>
      <c r="G81" s="1629"/>
      <c r="H81" s="1630"/>
      <c r="I81" s="823" t="s">
        <v>648</v>
      </c>
      <c r="J81" s="823" t="s">
        <v>649</v>
      </c>
      <c r="K81" s="824"/>
      <c r="L81" s="824"/>
      <c r="M81" s="824"/>
      <c r="N81" s="824"/>
      <c r="O81" s="824"/>
      <c r="P81" s="824"/>
      <c r="Q81" s="824"/>
      <c r="R81" s="824"/>
      <c r="S81" s="824"/>
      <c r="T81" s="810"/>
      <c r="U81" s="767"/>
      <c r="V81" s="767"/>
      <c r="W81" s="767"/>
    </row>
    <row r="82" spans="1:23">
      <c r="A82" s="50"/>
      <c r="B82" s="778"/>
      <c r="C82" s="832"/>
      <c r="D82" s="2662" t="s">
        <v>650</v>
      </c>
      <c r="E82" s="1629"/>
      <c r="F82" s="1629"/>
      <c r="G82" s="1629"/>
      <c r="H82" s="1630"/>
      <c r="I82" s="871" t="str">
        <f>IFERROR(F64*G64,"")</f>
        <v/>
      </c>
      <c r="J82" s="872"/>
      <c r="K82" s="824"/>
      <c r="L82" s="824"/>
      <c r="M82" s="824"/>
      <c r="N82" s="824"/>
      <c r="O82" s="824"/>
      <c r="P82" s="824"/>
      <c r="Q82" s="824"/>
      <c r="R82" s="824"/>
      <c r="S82" s="824"/>
      <c r="T82" s="810"/>
      <c r="U82" s="767"/>
      <c r="V82" s="767"/>
      <c r="W82" s="767"/>
    </row>
    <row r="83" spans="1:23">
      <c r="A83" s="50"/>
      <c r="B83" s="778"/>
      <c r="C83" s="832"/>
      <c r="D83" s="2662" t="s">
        <v>651</v>
      </c>
      <c r="E83" s="1629"/>
      <c r="F83" s="1629"/>
      <c r="G83" s="1629"/>
      <c r="H83" s="1630"/>
      <c r="I83" s="871" t="str">
        <f>IFERROR(IF(F79="CONECTADOS CON MEDICIÓN",(F67-F64)*(G64-G67)/2+(F67-F64)*G67,(F73-F64)*G64/2),"")</f>
        <v/>
      </c>
      <c r="J83" s="871" t="str">
        <f>IFERROR(IF(F79="CONECTADOS CON MEDICIÓN",(F67-F70)*(G70-G67)/2+(F67-F70)*G67,(F73-F70)*G70/2),"")</f>
        <v/>
      </c>
      <c r="K83" s="824"/>
      <c r="L83" s="824"/>
      <c r="M83" s="824"/>
      <c r="N83" s="824"/>
      <c r="O83" s="824"/>
      <c r="P83" s="824"/>
      <c r="Q83" s="824"/>
      <c r="R83" s="824"/>
      <c r="S83" s="824"/>
      <c r="T83" s="810"/>
      <c r="U83" s="767"/>
      <c r="V83" s="767"/>
      <c r="W83" s="767"/>
    </row>
    <row r="84" spans="1:23">
      <c r="A84" s="50"/>
      <c r="B84" s="778"/>
      <c r="C84" s="832"/>
      <c r="D84" s="2663" t="s">
        <v>652</v>
      </c>
      <c r="E84" s="1629"/>
      <c r="F84" s="1629"/>
      <c r="G84" s="1629"/>
      <c r="H84" s="1630"/>
      <c r="I84" s="873">
        <f>SUM(I82:I83)</f>
        <v>0</v>
      </c>
      <c r="J84" s="873">
        <f>SUM(J83)</f>
        <v>0</v>
      </c>
      <c r="K84" s="824"/>
      <c r="L84" s="824"/>
      <c r="M84" s="824"/>
      <c r="N84" s="824"/>
      <c r="O84" s="824"/>
      <c r="P84" s="824"/>
      <c r="Q84" s="824"/>
      <c r="R84" s="824"/>
      <c r="S84" s="824"/>
      <c r="T84" s="810"/>
      <c r="U84" s="767"/>
      <c r="V84" s="767"/>
      <c r="W84" s="767"/>
    </row>
    <row r="85" spans="1:23">
      <c r="A85" s="50"/>
      <c r="B85" s="778"/>
      <c r="C85" s="832"/>
      <c r="D85" s="792"/>
      <c r="E85" s="799"/>
      <c r="F85" s="799"/>
      <c r="G85" s="799"/>
      <c r="H85" s="799"/>
      <c r="I85" s="799"/>
      <c r="J85" s="799"/>
      <c r="K85" s="874"/>
      <c r="L85" s="874"/>
      <c r="M85" s="874"/>
      <c r="N85" s="874"/>
      <c r="O85" s="824"/>
      <c r="P85" s="824"/>
      <c r="Q85" s="824"/>
      <c r="R85" s="824"/>
      <c r="S85" s="824"/>
      <c r="T85" s="810"/>
      <c r="U85" s="767"/>
      <c r="V85" s="767"/>
      <c r="W85" s="767"/>
    </row>
    <row r="86" spans="1:23" ht="21.75" customHeight="1">
      <c r="A86" s="50"/>
      <c r="B86" s="778"/>
      <c r="C86" s="840"/>
      <c r="D86" s="2664" t="s">
        <v>653</v>
      </c>
      <c r="E86" s="2665"/>
      <c r="F86" s="2660" t="s">
        <v>400</v>
      </c>
      <c r="G86" s="2659" t="s">
        <v>654</v>
      </c>
      <c r="H86" s="2592"/>
      <c r="I86" s="2587"/>
      <c r="J86" s="2659" t="s">
        <v>655</v>
      </c>
      <c r="K86" s="2592"/>
      <c r="L86" s="2587"/>
      <c r="M86" s="2660" t="s">
        <v>656</v>
      </c>
      <c r="N86" s="2660" t="s">
        <v>657</v>
      </c>
      <c r="O86" s="824"/>
      <c r="P86" s="824"/>
      <c r="Q86" s="824"/>
      <c r="R86" s="824"/>
      <c r="S86" s="824"/>
      <c r="T86" s="810"/>
      <c r="U86" s="767"/>
      <c r="V86" s="767"/>
      <c r="W86" s="767"/>
    </row>
    <row r="87" spans="1:23" ht="21.75" customHeight="1">
      <c r="A87" s="50"/>
      <c r="B87" s="778"/>
      <c r="C87" s="840"/>
      <c r="D87" s="2666"/>
      <c r="E87" s="2667"/>
      <c r="F87" s="2668"/>
      <c r="G87" s="875" t="s">
        <v>380</v>
      </c>
      <c r="H87" s="875" t="s">
        <v>381</v>
      </c>
      <c r="I87" s="875" t="s">
        <v>266</v>
      </c>
      <c r="J87" s="875" t="s">
        <v>380</v>
      </c>
      <c r="K87" s="875" t="s">
        <v>381</v>
      </c>
      <c r="L87" s="875" t="s">
        <v>266</v>
      </c>
      <c r="M87" s="2459"/>
      <c r="N87" s="2459"/>
      <c r="O87" s="824"/>
      <c r="P87" s="824"/>
      <c r="Q87" s="824"/>
      <c r="R87" s="824"/>
      <c r="S87" s="824"/>
      <c r="T87" s="810"/>
      <c r="U87" s="767"/>
      <c r="V87" s="767"/>
      <c r="W87" s="767"/>
    </row>
    <row r="88" spans="1:23">
      <c r="A88" s="50"/>
      <c r="B88" s="778"/>
      <c r="C88" s="840"/>
      <c r="D88" s="809" t="str">
        <f>IF('Estimación de la Demanda'!$D44=0,"",'Estimación de la Demanda'!$D44)</f>
        <v/>
      </c>
      <c r="E88" s="809"/>
      <c r="F88" s="809"/>
      <c r="G88" s="817"/>
      <c r="H88" s="809"/>
      <c r="I88" s="817"/>
      <c r="J88" s="1056"/>
      <c r="K88" s="1056"/>
      <c r="L88" s="1056"/>
      <c r="M88" s="1057"/>
      <c r="N88" s="1058"/>
      <c r="O88" s="824"/>
      <c r="P88" s="824"/>
      <c r="Q88" s="824"/>
      <c r="R88" s="824"/>
      <c r="S88" s="824"/>
      <c r="T88" s="810"/>
      <c r="U88" s="767"/>
      <c r="V88" s="767"/>
      <c r="W88" s="767"/>
    </row>
    <row r="89" spans="1:23">
      <c r="A89" s="50"/>
      <c r="B89" s="778"/>
      <c r="C89" s="840"/>
      <c r="D89" s="1067">
        <f>'Estimación de la Demanda'!$D45</f>
        <v>1</v>
      </c>
      <c r="E89" s="1067" t="str">
        <f>'Estimación de la Demanda'!$C45</f>
        <v/>
      </c>
      <c r="F89" s="1068" t="str">
        <f>'Estimación de la Demanda'!E45</f>
        <v/>
      </c>
      <c r="G89" s="1068">
        <f>'Estimación de la Demanda'!H45</f>
        <v>0</v>
      </c>
      <c r="H89" s="1068" t="str">
        <f>'Estimación de la Demanda'!I45</f>
        <v/>
      </c>
      <c r="I89" s="1067" t="str">
        <f>IFERROR(G89+H89,"")</f>
        <v/>
      </c>
      <c r="J89" s="958">
        <f>IFERROR(G89*$J$84*12,"")</f>
        <v>0</v>
      </c>
      <c r="K89" s="958" t="str">
        <f>IFERROR(H89*$I$84*12,"")</f>
        <v/>
      </c>
      <c r="L89" s="958">
        <f>SUM(J89:K89)</f>
        <v>0</v>
      </c>
      <c r="M89" s="1066"/>
      <c r="N89" s="958">
        <f>SUM(L89:M89)</f>
        <v>0</v>
      </c>
      <c r="O89" s="824"/>
      <c r="P89" s="824"/>
      <c r="Q89" s="824"/>
      <c r="R89" s="824"/>
      <c r="S89" s="824"/>
      <c r="T89" s="810"/>
      <c r="U89" s="767"/>
      <c r="V89" s="767"/>
      <c r="W89" s="767"/>
    </row>
    <row r="90" spans="1:23">
      <c r="A90" s="50"/>
      <c r="B90" s="778"/>
      <c r="C90" s="840"/>
      <c r="D90" s="1067">
        <f>'Estimación de la Demanda'!$D46</f>
        <v>2</v>
      </c>
      <c r="E90" s="1067" t="str">
        <f>'Estimación de la Demanda'!$C46</f>
        <v/>
      </c>
      <c r="F90" s="1068" t="str">
        <f>'Estimación de la Demanda'!E46</f>
        <v/>
      </c>
      <c r="G90" s="1068">
        <f>'Estimación de la Demanda'!H46</f>
        <v>0</v>
      </c>
      <c r="H90" s="1068" t="str">
        <f>'Estimación de la Demanda'!I46</f>
        <v/>
      </c>
      <c r="I90" s="1067" t="str">
        <f t="shared" ref="I90:I108" si="4">IFERROR(G90+H90,"")</f>
        <v/>
      </c>
      <c r="J90" s="958">
        <f t="shared" ref="J90:J108" si="5">IFERROR(G90*$J$84*12,"")</f>
        <v>0</v>
      </c>
      <c r="K90" s="958" t="str">
        <f t="shared" ref="K90:K108" si="6">IFERROR(H90*$I$84*12,"")</f>
        <v/>
      </c>
      <c r="L90" s="958">
        <f t="shared" ref="L90:L108" si="7">SUM(J90:K90)</f>
        <v>0</v>
      </c>
      <c r="M90" s="1066"/>
      <c r="N90" s="958">
        <f>SUM(L90:M90)</f>
        <v>0</v>
      </c>
      <c r="O90" s="824"/>
      <c r="P90" s="824"/>
      <c r="Q90" s="824"/>
      <c r="R90" s="824"/>
      <c r="S90" s="824"/>
      <c r="T90" s="810"/>
      <c r="U90" s="767"/>
      <c r="V90" s="767"/>
      <c r="W90" s="767"/>
    </row>
    <row r="91" spans="1:23">
      <c r="A91" s="50"/>
      <c r="B91" s="778"/>
      <c r="C91" s="840"/>
      <c r="D91" s="1067">
        <f>'Estimación de la Demanda'!$D47</f>
        <v>3</v>
      </c>
      <c r="E91" s="1067" t="str">
        <f>'Estimación de la Demanda'!$C47</f>
        <v/>
      </c>
      <c r="F91" s="1068" t="str">
        <f>'Estimación de la Demanda'!E47</f>
        <v/>
      </c>
      <c r="G91" s="1068">
        <f>'Estimación de la Demanda'!H47</f>
        <v>0</v>
      </c>
      <c r="H91" s="1068" t="str">
        <f>'Estimación de la Demanda'!I47</f>
        <v/>
      </c>
      <c r="I91" s="1067" t="str">
        <f t="shared" si="4"/>
        <v/>
      </c>
      <c r="J91" s="958">
        <f t="shared" si="5"/>
        <v>0</v>
      </c>
      <c r="K91" s="958" t="str">
        <f t="shared" si="6"/>
        <v/>
      </c>
      <c r="L91" s="958">
        <f t="shared" si="7"/>
        <v>0</v>
      </c>
      <c r="M91" s="1066"/>
      <c r="N91" s="958">
        <f t="shared" ref="N91:N108" si="8">SUM(L91:M91)</f>
        <v>0</v>
      </c>
      <c r="O91" s="824"/>
      <c r="P91" s="824"/>
      <c r="Q91" s="824"/>
      <c r="R91" s="824"/>
      <c r="S91" s="824"/>
      <c r="T91" s="810"/>
      <c r="U91" s="767"/>
      <c r="V91" s="767"/>
      <c r="W91" s="767"/>
    </row>
    <row r="92" spans="1:23">
      <c r="A92" s="50"/>
      <c r="B92" s="778"/>
      <c r="C92" s="840"/>
      <c r="D92" s="1067">
        <f>'Estimación de la Demanda'!$D48</f>
        <v>4</v>
      </c>
      <c r="E92" s="1067" t="str">
        <f>'Estimación de la Demanda'!$C48</f>
        <v/>
      </c>
      <c r="F92" s="1068" t="str">
        <f>'Estimación de la Demanda'!E48</f>
        <v/>
      </c>
      <c r="G92" s="1068">
        <f>'Estimación de la Demanda'!H48</f>
        <v>0</v>
      </c>
      <c r="H92" s="1068" t="str">
        <f>'Estimación de la Demanda'!I48</f>
        <v/>
      </c>
      <c r="I92" s="1067" t="str">
        <f t="shared" si="4"/>
        <v/>
      </c>
      <c r="J92" s="958">
        <f t="shared" si="5"/>
        <v>0</v>
      </c>
      <c r="K92" s="958" t="str">
        <f t="shared" si="6"/>
        <v/>
      </c>
      <c r="L92" s="958">
        <f t="shared" si="7"/>
        <v>0</v>
      </c>
      <c r="M92" s="1066"/>
      <c r="N92" s="958">
        <f t="shared" si="8"/>
        <v>0</v>
      </c>
      <c r="O92" s="824"/>
      <c r="P92" s="824"/>
      <c r="Q92" s="824"/>
      <c r="R92" s="824"/>
      <c r="S92" s="824"/>
      <c r="T92" s="810"/>
      <c r="U92" s="767"/>
      <c r="V92" s="767"/>
      <c r="W92" s="767"/>
    </row>
    <row r="93" spans="1:23">
      <c r="A93" s="50"/>
      <c r="B93" s="778"/>
      <c r="C93" s="840"/>
      <c r="D93" s="1067">
        <f>'Estimación de la Demanda'!$D49</f>
        <v>5</v>
      </c>
      <c r="E93" s="1067" t="str">
        <f>'Estimación de la Demanda'!$C49</f>
        <v/>
      </c>
      <c r="F93" s="1068" t="str">
        <f>'Estimación de la Demanda'!E49</f>
        <v/>
      </c>
      <c r="G93" s="1068">
        <f>'Estimación de la Demanda'!H49</f>
        <v>0</v>
      </c>
      <c r="H93" s="1068" t="str">
        <f>'Estimación de la Demanda'!I49</f>
        <v/>
      </c>
      <c r="I93" s="1067" t="str">
        <f t="shared" si="4"/>
        <v/>
      </c>
      <c r="J93" s="958">
        <f t="shared" si="5"/>
        <v>0</v>
      </c>
      <c r="K93" s="958" t="str">
        <f t="shared" si="6"/>
        <v/>
      </c>
      <c r="L93" s="958">
        <f t="shared" si="7"/>
        <v>0</v>
      </c>
      <c r="M93" s="1066"/>
      <c r="N93" s="958">
        <f t="shared" si="8"/>
        <v>0</v>
      </c>
      <c r="O93" s="824"/>
      <c r="P93" s="824"/>
      <c r="Q93" s="824"/>
      <c r="R93" s="824"/>
      <c r="S93" s="824"/>
      <c r="T93" s="810"/>
      <c r="U93" s="767"/>
      <c r="V93" s="767"/>
      <c r="W93" s="767"/>
    </row>
    <row r="94" spans="1:23">
      <c r="A94" s="50"/>
      <c r="B94" s="778"/>
      <c r="C94" s="840"/>
      <c r="D94" s="1067">
        <f>'Estimación de la Demanda'!$D50</f>
        <v>6</v>
      </c>
      <c r="E94" s="1067" t="str">
        <f>'Estimación de la Demanda'!$C50</f>
        <v/>
      </c>
      <c r="F94" s="1068" t="str">
        <f>'Estimación de la Demanda'!E50</f>
        <v/>
      </c>
      <c r="G94" s="1068">
        <f>'Estimación de la Demanda'!H50</f>
        <v>0</v>
      </c>
      <c r="H94" s="1068" t="str">
        <f>'Estimación de la Demanda'!I50</f>
        <v/>
      </c>
      <c r="I94" s="1067" t="str">
        <f t="shared" si="4"/>
        <v/>
      </c>
      <c r="J94" s="958">
        <f t="shared" si="5"/>
        <v>0</v>
      </c>
      <c r="K94" s="958" t="str">
        <f t="shared" si="6"/>
        <v/>
      </c>
      <c r="L94" s="958">
        <f t="shared" si="7"/>
        <v>0</v>
      </c>
      <c r="M94" s="1066"/>
      <c r="N94" s="958">
        <f t="shared" si="8"/>
        <v>0</v>
      </c>
      <c r="O94" s="824"/>
      <c r="P94" s="824"/>
      <c r="Q94" s="824"/>
      <c r="R94" s="824"/>
      <c r="S94" s="824"/>
      <c r="T94" s="810"/>
      <c r="U94" s="767"/>
      <c r="V94" s="767"/>
      <c r="W94" s="767"/>
    </row>
    <row r="95" spans="1:23">
      <c r="A95" s="50"/>
      <c r="B95" s="778"/>
      <c r="C95" s="840"/>
      <c r="D95" s="1067">
        <f>'Estimación de la Demanda'!$D51</f>
        <v>7</v>
      </c>
      <c r="E95" s="1067" t="str">
        <f>'Estimación de la Demanda'!$C51</f>
        <v/>
      </c>
      <c r="F95" s="1068" t="str">
        <f>'Estimación de la Demanda'!E51</f>
        <v/>
      </c>
      <c r="G95" s="1068">
        <f>'Estimación de la Demanda'!H51</f>
        <v>0</v>
      </c>
      <c r="H95" s="1068" t="str">
        <f>'Estimación de la Demanda'!I51</f>
        <v/>
      </c>
      <c r="I95" s="1067" t="str">
        <f t="shared" si="4"/>
        <v/>
      </c>
      <c r="J95" s="958">
        <f t="shared" si="5"/>
        <v>0</v>
      </c>
      <c r="K95" s="958" t="str">
        <f t="shared" si="6"/>
        <v/>
      </c>
      <c r="L95" s="958">
        <f t="shared" si="7"/>
        <v>0</v>
      </c>
      <c r="M95" s="1066"/>
      <c r="N95" s="958">
        <f t="shared" si="8"/>
        <v>0</v>
      </c>
      <c r="O95" s="824"/>
      <c r="P95" s="824"/>
      <c r="Q95" s="824"/>
      <c r="R95" s="824"/>
      <c r="S95" s="824"/>
      <c r="T95" s="810"/>
      <c r="U95" s="767"/>
      <c r="V95" s="767"/>
      <c r="W95" s="767"/>
    </row>
    <row r="96" spans="1:23">
      <c r="A96" s="50"/>
      <c r="B96" s="778"/>
      <c r="C96" s="840"/>
      <c r="D96" s="1067">
        <f>'Estimación de la Demanda'!$D52</f>
        <v>8</v>
      </c>
      <c r="E96" s="1067" t="str">
        <f>'Estimación de la Demanda'!$C52</f>
        <v/>
      </c>
      <c r="F96" s="1068" t="str">
        <f>'Estimación de la Demanda'!E52</f>
        <v/>
      </c>
      <c r="G96" s="1068">
        <f>'Estimación de la Demanda'!H52</f>
        <v>0</v>
      </c>
      <c r="H96" s="1068" t="str">
        <f>'Estimación de la Demanda'!I52</f>
        <v/>
      </c>
      <c r="I96" s="1067" t="str">
        <f t="shared" si="4"/>
        <v/>
      </c>
      <c r="J96" s="958">
        <f t="shared" si="5"/>
        <v>0</v>
      </c>
      <c r="K96" s="958" t="str">
        <f t="shared" si="6"/>
        <v/>
      </c>
      <c r="L96" s="958">
        <f t="shared" si="7"/>
        <v>0</v>
      </c>
      <c r="M96" s="1066"/>
      <c r="N96" s="958">
        <f t="shared" si="8"/>
        <v>0</v>
      </c>
      <c r="O96" s="824"/>
      <c r="P96" s="824"/>
      <c r="Q96" s="824"/>
      <c r="R96" s="824"/>
      <c r="S96" s="824"/>
      <c r="T96" s="810"/>
      <c r="U96" s="767"/>
      <c r="V96" s="767"/>
      <c r="W96" s="767"/>
    </row>
    <row r="97" spans="1:23">
      <c r="A97" s="50"/>
      <c r="B97" s="778"/>
      <c r="C97" s="840"/>
      <c r="D97" s="1067">
        <f>'Estimación de la Demanda'!$D53</f>
        <v>9</v>
      </c>
      <c r="E97" s="1067" t="str">
        <f>'Estimación de la Demanda'!$C53</f>
        <v/>
      </c>
      <c r="F97" s="1068" t="str">
        <f>'Estimación de la Demanda'!E53</f>
        <v/>
      </c>
      <c r="G97" s="1068">
        <f>'Estimación de la Demanda'!H53</f>
        <v>0</v>
      </c>
      <c r="H97" s="1068" t="str">
        <f>'Estimación de la Demanda'!I53</f>
        <v/>
      </c>
      <c r="I97" s="1067" t="str">
        <f t="shared" si="4"/>
        <v/>
      </c>
      <c r="J97" s="958">
        <f t="shared" si="5"/>
        <v>0</v>
      </c>
      <c r="K97" s="958" t="str">
        <f t="shared" si="6"/>
        <v/>
      </c>
      <c r="L97" s="958">
        <f t="shared" si="7"/>
        <v>0</v>
      </c>
      <c r="M97" s="1066"/>
      <c r="N97" s="958">
        <f t="shared" si="8"/>
        <v>0</v>
      </c>
      <c r="O97" s="824"/>
      <c r="P97" s="824"/>
      <c r="Q97" s="824"/>
      <c r="R97" s="824"/>
      <c r="S97" s="824"/>
      <c r="T97" s="810"/>
      <c r="U97" s="767"/>
      <c r="V97" s="767"/>
      <c r="W97" s="767"/>
    </row>
    <row r="98" spans="1:23">
      <c r="A98" s="50"/>
      <c r="B98" s="778"/>
      <c r="C98" s="840"/>
      <c r="D98" s="1067">
        <f>'Estimación de la Demanda'!$D54</f>
        <v>10</v>
      </c>
      <c r="E98" s="1067" t="str">
        <f>'Estimación de la Demanda'!$C54</f>
        <v/>
      </c>
      <c r="F98" s="1068" t="str">
        <f>'Estimación de la Demanda'!E54</f>
        <v/>
      </c>
      <c r="G98" s="1068">
        <f>'Estimación de la Demanda'!H54</f>
        <v>0</v>
      </c>
      <c r="H98" s="1068" t="str">
        <f>'Estimación de la Demanda'!I54</f>
        <v/>
      </c>
      <c r="I98" s="1067" t="str">
        <f t="shared" si="4"/>
        <v/>
      </c>
      <c r="J98" s="958">
        <f t="shared" si="5"/>
        <v>0</v>
      </c>
      <c r="K98" s="958" t="str">
        <f t="shared" si="6"/>
        <v/>
      </c>
      <c r="L98" s="958">
        <f t="shared" si="7"/>
        <v>0</v>
      </c>
      <c r="M98" s="1066"/>
      <c r="N98" s="958">
        <f t="shared" si="8"/>
        <v>0</v>
      </c>
      <c r="O98" s="824"/>
      <c r="P98" s="824"/>
      <c r="Q98" s="824"/>
      <c r="R98" s="824"/>
      <c r="S98" s="824"/>
      <c r="T98" s="810"/>
      <c r="U98" s="767"/>
      <c r="V98" s="767"/>
      <c r="W98" s="767"/>
    </row>
    <row r="99" spans="1:23">
      <c r="A99" s="50"/>
      <c r="B99" s="778"/>
      <c r="C99" s="840"/>
      <c r="D99" s="1067">
        <f>'Estimación de la Demanda'!$D55</f>
        <v>11</v>
      </c>
      <c r="E99" s="1067" t="str">
        <f>'Estimación de la Demanda'!$C55</f>
        <v/>
      </c>
      <c r="F99" s="1068" t="str">
        <f>'Estimación de la Demanda'!E55</f>
        <v/>
      </c>
      <c r="G99" s="1068">
        <f>'Estimación de la Demanda'!H55</f>
        <v>0</v>
      </c>
      <c r="H99" s="1068" t="str">
        <f>'Estimación de la Demanda'!I55</f>
        <v/>
      </c>
      <c r="I99" s="1067" t="str">
        <f t="shared" si="4"/>
        <v/>
      </c>
      <c r="J99" s="958">
        <f t="shared" si="5"/>
        <v>0</v>
      </c>
      <c r="K99" s="958" t="str">
        <f t="shared" si="6"/>
        <v/>
      </c>
      <c r="L99" s="958">
        <f t="shared" si="7"/>
        <v>0</v>
      </c>
      <c r="M99" s="1066"/>
      <c r="N99" s="958">
        <f t="shared" si="8"/>
        <v>0</v>
      </c>
      <c r="O99" s="824"/>
      <c r="P99" s="824"/>
      <c r="Q99" s="824"/>
      <c r="R99" s="824"/>
      <c r="S99" s="824"/>
      <c r="T99" s="810"/>
      <c r="U99" s="767"/>
      <c r="V99" s="767"/>
      <c r="W99" s="767"/>
    </row>
    <row r="100" spans="1:23">
      <c r="A100" s="50"/>
      <c r="B100" s="778"/>
      <c r="C100" s="840"/>
      <c r="D100" s="1067">
        <f>'Estimación de la Demanda'!$D56</f>
        <v>12</v>
      </c>
      <c r="E100" s="1067" t="str">
        <f>'Estimación de la Demanda'!$C56</f>
        <v/>
      </c>
      <c r="F100" s="1068" t="str">
        <f>'Estimación de la Demanda'!E56</f>
        <v/>
      </c>
      <c r="G100" s="1068">
        <f>'Estimación de la Demanda'!H56</f>
        <v>0</v>
      </c>
      <c r="H100" s="1068" t="str">
        <f>'Estimación de la Demanda'!I56</f>
        <v/>
      </c>
      <c r="I100" s="1067" t="str">
        <f t="shared" si="4"/>
        <v/>
      </c>
      <c r="J100" s="958">
        <f t="shared" si="5"/>
        <v>0</v>
      </c>
      <c r="K100" s="958" t="str">
        <f t="shared" si="6"/>
        <v/>
      </c>
      <c r="L100" s="958">
        <f t="shared" si="7"/>
        <v>0</v>
      </c>
      <c r="M100" s="1066"/>
      <c r="N100" s="958">
        <f t="shared" si="8"/>
        <v>0</v>
      </c>
      <c r="O100" s="824"/>
      <c r="P100" s="824"/>
      <c r="Q100" s="824"/>
      <c r="R100" s="824"/>
      <c r="S100" s="824"/>
      <c r="T100" s="810"/>
      <c r="U100" s="767"/>
      <c r="V100" s="767"/>
      <c r="W100" s="767"/>
    </row>
    <row r="101" spans="1:23">
      <c r="A101" s="50"/>
      <c r="B101" s="778"/>
      <c r="C101" s="840"/>
      <c r="D101" s="1067">
        <f>'Estimación de la Demanda'!$D57</f>
        <v>13</v>
      </c>
      <c r="E101" s="1067" t="str">
        <f>'Estimación de la Demanda'!$C57</f>
        <v/>
      </c>
      <c r="F101" s="1068" t="str">
        <f>'Estimación de la Demanda'!E57</f>
        <v/>
      </c>
      <c r="G101" s="1068">
        <f>'Estimación de la Demanda'!H57</f>
        <v>0</v>
      </c>
      <c r="H101" s="1068" t="str">
        <f>'Estimación de la Demanda'!I57</f>
        <v/>
      </c>
      <c r="I101" s="1067" t="str">
        <f t="shared" si="4"/>
        <v/>
      </c>
      <c r="J101" s="958">
        <f t="shared" si="5"/>
        <v>0</v>
      </c>
      <c r="K101" s="958" t="str">
        <f t="shared" si="6"/>
        <v/>
      </c>
      <c r="L101" s="958">
        <f t="shared" si="7"/>
        <v>0</v>
      </c>
      <c r="M101" s="1066"/>
      <c r="N101" s="958">
        <f t="shared" si="8"/>
        <v>0</v>
      </c>
      <c r="O101" s="824"/>
      <c r="P101" s="824"/>
      <c r="Q101" s="824"/>
      <c r="R101" s="824"/>
      <c r="S101" s="824"/>
      <c r="T101" s="810"/>
      <c r="U101" s="767"/>
      <c r="V101" s="767"/>
      <c r="W101" s="767"/>
    </row>
    <row r="102" spans="1:23">
      <c r="A102" s="50"/>
      <c r="B102" s="778"/>
      <c r="C102" s="840"/>
      <c r="D102" s="1067">
        <f>'Estimación de la Demanda'!$D58</f>
        <v>14</v>
      </c>
      <c r="E102" s="1067" t="str">
        <f>'Estimación de la Demanda'!$C58</f>
        <v/>
      </c>
      <c r="F102" s="1068" t="str">
        <f>'Estimación de la Demanda'!E58</f>
        <v/>
      </c>
      <c r="G102" s="1068">
        <f>'Estimación de la Demanda'!H58</f>
        <v>0</v>
      </c>
      <c r="H102" s="1068" t="str">
        <f>'Estimación de la Demanda'!I58</f>
        <v/>
      </c>
      <c r="I102" s="1067" t="str">
        <f t="shared" si="4"/>
        <v/>
      </c>
      <c r="J102" s="958">
        <f t="shared" si="5"/>
        <v>0</v>
      </c>
      <c r="K102" s="958" t="str">
        <f t="shared" si="6"/>
        <v/>
      </c>
      <c r="L102" s="958">
        <f t="shared" si="7"/>
        <v>0</v>
      </c>
      <c r="M102" s="1066"/>
      <c r="N102" s="958">
        <f t="shared" si="8"/>
        <v>0</v>
      </c>
      <c r="O102" s="824"/>
      <c r="P102" s="824"/>
      <c r="Q102" s="824"/>
      <c r="R102" s="824"/>
      <c r="S102" s="824"/>
      <c r="T102" s="810"/>
      <c r="U102" s="767"/>
      <c r="V102" s="767"/>
      <c r="W102" s="767"/>
    </row>
    <row r="103" spans="1:23">
      <c r="A103" s="50"/>
      <c r="B103" s="778"/>
      <c r="C103" s="840"/>
      <c r="D103" s="1067">
        <f>'Estimación de la Demanda'!$D59</f>
        <v>15</v>
      </c>
      <c r="E103" s="1067" t="str">
        <f>'Estimación de la Demanda'!$C59</f>
        <v/>
      </c>
      <c r="F103" s="1068" t="str">
        <f>'Estimación de la Demanda'!E59</f>
        <v/>
      </c>
      <c r="G103" s="1068">
        <f>'Estimación de la Demanda'!H59</f>
        <v>0</v>
      </c>
      <c r="H103" s="1068" t="str">
        <f>'Estimación de la Demanda'!I59</f>
        <v/>
      </c>
      <c r="I103" s="1067" t="str">
        <f t="shared" si="4"/>
        <v/>
      </c>
      <c r="J103" s="958">
        <f t="shared" si="5"/>
        <v>0</v>
      </c>
      <c r="K103" s="958" t="str">
        <f t="shared" si="6"/>
        <v/>
      </c>
      <c r="L103" s="958">
        <f t="shared" si="7"/>
        <v>0</v>
      </c>
      <c r="M103" s="1066"/>
      <c r="N103" s="958">
        <f t="shared" si="8"/>
        <v>0</v>
      </c>
      <c r="O103" s="824"/>
      <c r="P103" s="824"/>
      <c r="Q103" s="824"/>
      <c r="R103" s="824"/>
      <c r="S103" s="824"/>
      <c r="T103" s="810"/>
      <c r="U103" s="767"/>
      <c r="V103" s="767"/>
      <c r="W103" s="767"/>
    </row>
    <row r="104" spans="1:23">
      <c r="A104" s="50"/>
      <c r="B104" s="778"/>
      <c r="C104" s="840"/>
      <c r="D104" s="1067">
        <f>'Estimación de la Demanda'!$D60</f>
        <v>16</v>
      </c>
      <c r="E104" s="1067" t="str">
        <f>'Estimación de la Demanda'!$C60</f>
        <v/>
      </c>
      <c r="F104" s="1068" t="str">
        <f>'Estimación de la Demanda'!E60</f>
        <v/>
      </c>
      <c r="G104" s="1068">
        <f>'Estimación de la Demanda'!H60</f>
        <v>0</v>
      </c>
      <c r="H104" s="1068" t="str">
        <f>'Estimación de la Demanda'!I60</f>
        <v/>
      </c>
      <c r="I104" s="1067" t="str">
        <f t="shared" si="4"/>
        <v/>
      </c>
      <c r="J104" s="958">
        <f t="shared" si="5"/>
        <v>0</v>
      </c>
      <c r="K104" s="958" t="str">
        <f t="shared" si="6"/>
        <v/>
      </c>
      <c r="L104" s="958">
        <f t="shared" si="7"/>
        <v>0</v>
      </c>
      <c r="M104" s="1066"/>
      <c r="N104" s="958">
        <f t="shared" si="8"/>
        <v>0</v>
      </c>
      <c r="O104" s="824"/>
      <c r="P104" s="824"/>
      <c r="Q104" s="824"/>
      <c r="R104" s="824"/>
      <c r="S104" s="824"/>
      <c r="T104" s="810"/>
      <c r="U104" s="767"/>
      <c r="V104" s="767"/>
      <c r="W104" s="767"/>
    </row>
    <row r="105" spans="1:23">
      <c r="A105" s="50"/>
      <c r="B105" s="778"/>
      <c r="C105" s="840"/>
      <c r="D105" s="1067">
        <f>'Estimación de la Demanda'!$D61</f>
        <v>17</v>
      </c>
      <c r="E105" s="1067" t="str">
        <f>'Estimación de la Demanda'!$C61</f>
        <v/>
      </c>
      <c r="F105" s="1068" t="str">
        <f>'Estimación de la Demanda'!E61</f>
        <v/>
      </c>
      <c r="G105" s="1068">
        <f>'Estimación de la Demanda'!H61</f>
        <v>0</v>
      </c>
      <c r="H105" s="1068" t="str">
        <f>'Estimación de la Demanda'!I61</f>
        <v/>
      </c>
      <c r="I105" s="1067" t="str">
        <f t="shared" si="4"/>
        <v/>
      </c>
      <c r="J105" s="958">
        <f t="shared" si="5"/>
        <v>0</v>
      </c>
      <c r="K105" s="958" t="str">
        <f t="shared" si="6"/>
        <v/>
      </c>
      <c r="L105" s="958">
        <f t="shared" si="7"/>
        <v>0</v>
      </c>
      <c r="M105" s="1066"/>
      <c r="N105" s="958">
        <f t="shared" si="8"/>
        <v>0</v>
      </c>
      <c r="O105" s="824"/>
      <c r="P105" s="824"/>
      <c r="Q105" s="824"/>
      <c r="R105" s="824"/>
      <c r="S105" s="824"/>
      <c r="T105" s="810"/>
      <c r="U105" s="767"/>
      <c r="V105" s="767"/>
      <c r="W105" s="767"/>
    </row>
    <row r="106" spans="1:23">
      <c r="A106" s="50"/>
      <c r="B106" s="778"/>
      <c r="C106" s="840"/>
      <c r="D106" s="1067">
        <f>'Estimación de la Demanda'!$D62</f>
        <v>18</v>
      </c>
      <c r="E106" s="1067" t="str">
        <f>'Estimación de la Demanda'!$C62</f>
        <v/>
      </c>
      <c r="F106" s="1068" t="str">
        <f>'Estimación de la Demanda'!E62</f>
        <v/>
      </c>
      <c r="G106" s="1068">
        <f>'Estimación de la Demanda'!H62</f>
        <v>0</v>
      </c>
      <c r="H106" s="1068" t="str">
        <f>'Estimación de la Demanda'!I62</f>
        <v/>
      </c>
      <c r="I106" s="1067" t="str">
        <f t="shared" si="4"/>
        <v/>
      </c>
      <c r="J106" s="958">
        <f t="shared" si="5"/>
        <v>0</v>
      </c>
      <c r="K106" s="958" t="str">
        <f t="shared" si="6"/>
        <v/>
      </c>
      <c r="L106" s="958">
        <f t="shared" si="7"/>
        <v>0</v>
      </c>
      <c r="M106" s="1066"/>
      <c r="N106" s="958">
        <f t="shared" si="8"/>
        <v>0</v>
      </c>
      <c r="O106" s="824"/>
      <c r="P106" s="824"/>
      <c r="Q106" s="824"/>
      <c r="R106" s="824"/>
      <c r="S106" s="824"/>
      <c r="T106" s="810"/>
      <c r="U106" s="767"/>
      <c r="V106" s="767"/>
      <c r="W106" s="767"/>
    </row>
    <row r="107" spans="1:23">
      <c r="A107" s="50"/>
      <c r="B107" s="778"/>
      <c r="C107" s="840"/>
      <c r="D107" s="1067">
        <f>'Estimación de la Demanda'!$D63</f>
        <v>19</v>
      </c>
      <c r="E107" s="1067" t="str">
        <f>'Estimación de la Demanda'!$C63</f>
        <v/>
      </c>
      <c r="F107" s="1068" t="str">
        <f>'Estimación de la Demanda'!E63</f>
        <v/>
      </c>
      <c r="G107" s="1068">
        <f>'Estimación de la Demanda'!H63</f>
        <v>0</v>
      </c>
      <c r="H107" s="1068" t="str">
        <f>'Estimación de la Demanda'!I63</f>
        <v/>
      </c>
      <c r="I107" s="1067" t="str">
        <f t="shared" si="4"/>
        <v/>
      </c>
      <c r="J107" s="958">
        <f t="shared" si="5"/>
        <v>0</v>
      </c>
      <c r="K107" s="958" t="str">
        <f t="shared" si="6"/>
        <v/>
      </c>
      <c r="L107" s="958">
        <f t="shared" si="7"/>
        <v>0</v>
      </c>
      <c r="M107" s="1066"/>
      <c r="N107" s="958">
        <f t="shared" si="8"/>
        <v>0</v>
      </c>
      <c r="O107" s="824"/>
      <c r="P107" s="824"/>
      <c r="Q107" s="824"/>
      <c r="R107" s="824"/>
      <c r="S107" s="824"/>
      <c r="T107" s="810"/>
      <c r="U107" s="767"/>
      <c r="V107" s="767"/>
      <c r="W107" s="767"/>
    </row>
    <row r="108" spans="1:23">
      <c r="A108" s="50"/>
      <c r="B108" s="778"/>
      <c r="C108" s="840"/>
      <c r="D108" s="1067">
        <f>'Estimación de la Demanda'!$D64</f>
        <v>20</v>
      </c>
      <c r="E108" s="1067" t="str">
        <f>'Estimación de la Demanda'!$C64</f>
        <v/>
      </c>
      <c r="F108" s="1068" t="str">
        <f>'Estimación de la Demanda'!E64</f>
        <v/>
      </c>
      <c r="G108" s="1068">
        <f>'Estimación de la Demanda'!H64</f>
        <v>0</v>
      </c>
      <c r="H108" s="1068" t="str">
        <f>'Estimación de la Demanda'!I64</f>
        <v/>
      </c>
      <c r="I108" s="1067" t="str">
        <f t="shared" si="4"/>
        <v/>
      </c>
      <c r="J108" s="958">
        <f t="shared" si="5"/>
        <v>0</v>
      </c>
      <c r="K108" s="958" t="str">
        <f t="shared" si="6"/>
        <v/>
      </c>
      <c r="L108" s="958">
        <f t="shared" si="7"/>
        <v>0</v>
      </c>
      <c r="M108" s="1066"/>
      <c r="N108" s="958">
        <f t="shared" si="8"/>
        <v>0</v>
      </c>
      <c r="O108" s="824"/>
      <c r="P108" s="824"/>
      <c r="Q108" s="824"/>
      <c r="R108" s="824"/>
      <c r="S108" s="824"/>
      <c r="T108" s="810"/>
      <c r="U108" s="767"/>
      <c r="V108" s="767"/>
      <c r="W108" s="767"/>
    </row>
    <row r="109" spans="1:23" ht="15.75" thickBot="1">
      <c r="A109" s="50"/>
      <c r="B109" s="876"/>
      <c r="C109" s="877"/>
      <c r="D109" s="878"/>
      <c r="E109" s="878"/>
      <c r="F109" s="878"/>
      <c r="G109" s="878"/>
      <c r="H109" s="878"/>
      <c r="I109" s="878"/>
      <c r="J109" s="878"/>
      <c r="K109" s="878"/>
      <c r="L109" s="878"/>
      <c r="M109" s="879"/>
      <c r="N109" s="879"/>
      <c r="O109" s="880"/>
      <c r="P109" s="880"/>
      <c r="Q109" s="880"/>
      <c r="R109" s="880"/>
      <c r="S109" s="880"/>
      <c r="T109" s="881"/>
      <c r="U109" s="767"/>
      <c r="V109" s="767"/>
      <c r="W109" s="767"/>
    </row>
    <row r="110" spans="1:23">
      <c r="A110" s="50"/>
      <c r="B110" s="882"/>
      <c r="C110" s="883"/>
      <c r="D110" s="884"/>
      <c r="E110" s="884"/>
      <c r="F110" s="884"/>
      <c r="G110" s="884"/>
      <c r="H110" s="884"/>
      <c r="I110" s="884"/>
      <c r="J110" s="884"/>
      <c r="K110" s="884"/>
      <c r="L110" s="884"/>
      <c r="M110" s="885"/>
      <c r="N110" s="885"/>
      <c r="O110" s="882"/>
      <c r="P110" s="882"/>
      <c r="Q110" s="882"/>
      <c r="R110" s="882"/>
      <c r="S110" s="882"/>
      <c r="T110" s="886"/>
      <c r="U110" s="767"/>
      <c r="V110" s="767"/>
      <c r="W110" s="767"/>
    </row>
    <row r="111" spans="1:23" ht="14.25">
      <c r="A111" s="767"/>
      <c r="B111" s="767"/>
      <c r="C111" s="767"/>
      <c r="D111" s="887"/>
      <c r="E111" s="887"/>
      <c r="F111" s="887"/>
      <c r="G111" s="887"/>
      <c r="H111" s="887"/>
      <c r="I111" s="887"/>
      <c r="J111" s="887"/>
      <c r="K111" s="887"/>
      <c r="L111" s="887"/>
      <c r="M111" s="767"/>
      <c r="N111" s="767"/>
      <c r="O111" s="767"/>
      <c r="P111" s="767"/>
      <c r="Q111" s="767"/>
      <c r="R111" s="767"/>
      <c r="S111" s="767"/>
      <c r="T111" s="767"/>
      <c r="U111" s="767"/>
      <c r="V111" s="767"/>
      <c r="W111" s="767"/>
    </row>
    <row r="112" spans="1:23" ht="14.25">
      <c r="A112" s="767"/>
      <c r="B112" s="767"/>
      <c r="C112" s="767"/>
      <c r="D112" s="887"/>
      <c r="E112" s="887"/>
      <c r="F112" s="887"/>
      <c r="G112" s="887"/>
      <c r="H112" s="887"/>
      <c r="I112" s="887"/>
      <c r="J112" s="887"/>
      <c r="K112" s="887"/>
      <c r="L112" s="887"/>
      <c r="M112" s="767"/>
      <c r="N112" s="767"/>
      <c r="O112" s="767"/>
      <c r="P112" s="767"/>
      <c r="Q112" s="767"/>
      <c r="R112" s="767"/>
      <c r="S112" s="767"/>
      <c r="T112" s="767"/>
      <c r="U112" s="767"/>
      <c r="V112" s="767"/>
      <c r="W112" s="767"/>
    </row>
    <row r="113" spans="1:23" ht="14.25">
      <c r="A113" s="767"/>
      <c r="B113" s="767"/>
      <c r="C113" s="767"/>
      <c r="D113" s="887"/>
      <c r="E113" s="887"/>
      <c r="F113" s="887"/>
      <c r="G113" s="887"/>
      <c r="H113" s="887"/>
      <c r="I113" s="887"/>
      <c r="J113" s="887"/>
      <c r="K113" s="887"/>
      <c r="L113" s="887"/>
      <c r="M113" s="767"/>
      <c r="N113" s="767"/>
      <c r="O113" s="767"/>
      <c r="P113" s="767"/>
      <c r="Q113" s="767"/>
      <c r="R113" s="767"/>
      <c r="S113" s="767"/>
      <c r="T113" s="767"/>
      <c r="U113" s="767"/>
      <c r="V113" s="767"/>
      <c r="W113" s="767"/>
    </row>
    <row r="114" spans="1:23" ht="14.25">
      <c r="A114" s="767"/>
      <c r="B114" s="767"/>
      <c r="C114" s="767"/>
      <c r="D114" s="887"/>
      <c r="E114" s="887"/>
      <c r="F114" s="887"/>
      <c r="G114" s="887"/>
      <c r="H114" s="887"/>
      <c r="I114" s="887"/>
      <c r="J114" s="887"/>
      <c r="K114" s="887"/>
      <c r="L114" s="887"/>
      <c r="M114" s="767"/>
      <c r="N114" s="767"/>
      <c r="O114" s="767"/>
      <c r="P114" s="767"/>
      <c r="Q114" s="767"/>
      <c r="R114" s="767"/>
      <c r="S114" s="767"/>
      <c r="T114" s="767"/>
      <c r="U114" s="767"/>
      <c r="V114" s="767"/>
      <c r="W114" s="767"/>
    </row>
    <row r="115" spans="1:23" ht="14.25">
      <c r="A115" s="767"/>
      <c r="B115" s="767"/>
      <c r="C115" s="767"/>
      <c r="D115" s="887"/>
      <c r="E115" s="887"/>
      <c r="F115" s="887"/>
      <c r="G115" s="887"/>
      <c r="H115" s="887"/>
      <c r="I115" s="887"/>
      <c r="J115" s="887"/>
      <c r="K115" s="887"/>
      <c r="L115" s="887"/>
      <c r="M115" s="767"/>
      <c r="N115" s="767"/>
      <c r="O115" s="767"/>
      <c r="P115" s="767"/>
      <c r="Q115" s="767"/>
      <c r="R115" s="767"/>
      <c r="S115" s="767"/>
      <c r="T115" s="767"/>
      <c r="U115" s="767"/>
      <c r="V115" s="767"/>
      <c r="W115" s="767"/>
    </row>
    <row r="116" spans="1:23" ht="14.25">
      <c r="A116" s="767"/>
      <c r="B116" s="767"/>
      <c r="C116" s="767"/>
      <c r="D116" s="887"/>
      <c r="E116" s="887"/>
      <c r="F116" s="887"/>
      <c r="G116" s="887"/>
      <c r="H116" s="887"/>
      <c r="I116" s="887"/>
      <c r="J116" s="887"/>
      <c r="K116" s="887"/>
      <c r="L116" s="887"/>
      <c r="M116" s="767"/>
      <c r="N116" s="767"/>
      <c r="O116" s="767"/>
      <c r="P116" s="767"/>
      <c r="Q116" s="767"/>
      <c r="R116" s="767"/>
      <c r="S116" s="767"/>
      <c r="T116" s="767"/>
      <c r="U116" s="767"/>
      <c r="V116" s="767"/>
      <c r="W116" s="767"/>
    </row>
    <row r="117" spans="1:23" ht="14.25">
      <c r="A117" s="767"/>
      <c r="B117" s="767"/>
      <c r="C117" s="767"/>
      <c r="D117" s="887"/>
      <c r="E117" s="887"/>
      <c r="F117" s="887"/>
      <c r="G117" s="887"/>
      <c r="H117" s="887"/>
      <c r="I117" s="887"/>
      <c r="J117" s="887"/>
      <c r="K117" s="887"/>
      <c r="L117" s="887"/>
      <c r="M117" s="767"/>
      <c r="N117" s="767"/>
      <c r="O117" s="767"/>
      <c r="P117" s="767"/>
      <c r="Q117" s="767"/>
      <c r="R117" s="767"/>
      <c r="S117" s="767"/>
      <c r="T117" s="767"/>
      <c r="U117" s="767"/>
      <c r="V117" s="767"/>
      <c r="W117" s="767"/>
    </row>
  </sheetData>
  <sheetProtection algorithmName="SHA-512" hashValue="qgZH6wXG5iUtxy3hOINpV4MFUzka5H+lxxvVHjH8t5W8CF7CIDEkXz3IAAhAGPul90FANDGG79nCYqwf2iLxwQ==" saltValue="yuPKZ/I7w3QB5fu+Hq56Qg==" spinCount="100000" sheet="1" objects="1" scenarios="1"/>
  <mergeCells count="80">
    <mergeCell ref="D35:H35"/>
    <mergeCell ref="D36:H36"/>
    <mergeCell ref="D38:G38"/>
    <mergeCell ref="D40:G40"/>
    <mergeCell ref="H40:J40"/>
    <mergeCell ref="F62:F63"/>
    <mergeCell ref="D42:F42"/>
    <mergeCell ref="D44:H44"/>
    <mergeCell ref="D45:H45"/>
    <mergeCell ref="D47:F47"/>
    <mergeCell ref="D49:H49"/>
    <mergeCell ref="D67:E69"/>
    <mergeCell ref="F67:F69"/>
    <mergeCell ref="G67:G69"/>
    <mergeCell ref="H67:I69"/>
    <mergeCell ref="F70:F72"/>
    <mergeCell ref="G70:G72"/>
    <mergeCell ref="H70:I72"/>
    <mergeCell ref="D70:E72"/>
    <mergeCell ref="D73:E75"/>
    <mergeCell ref="F73:F75"/>
    <mergeCell ref="G73:G75"/>
    <mergeCell ref="H73:I75"/>
    <mergeCell ref="D79:E79"/>
    <mergeCell ref="F79:H79"/>
    <mergeCell ref="J86:L86"/>
    <mergeCell ref="M86:M87"/>
    <mergeCell ref="N86:N87"/>
    <mergeCell ref="D81:H81"/>
    <mergeCell ref="D82:H82"/>
    <mergeCell ref="D83:H83"/>
    <mergeCell ref="D84:H84"/>
    <mergeCell ref="D86:E87"/>
    <mergeCell ref="F86:F87"/>
    <mergeCell ref="G86:I86"/>
    <mergeCell ref="C3:S3"/>
    <mergeCell ref="C4:S4"/>
    <mergeCell ref="D12:G12"/>
    <mergeCell ref="H12:L12"/>
    <mergeCell ref="P29:Q30"/>
    <mergeCell ref="M25:N25"/>
    <mergeCell ref="P25:S25"/>
    <mergeCell ref="I26:I28"/>
    <mergeCell ref="J26:J28"/>
    <mergeCell ref="P28:R28"/>
    <mergeCell ref="N26:N28"/>
    <mergeCell ref="P26:R27"/>
    <mergeCell ref="S26:S27"/>
    <mergeCell ref="P31:Q32"/>
    <mergeCell ref="D16:H16"/>
    <mergeCell ref="D17:H17"/>
    <mergeCell ref="K26:K28"/>
    <mergeCell ref="L26:L28"/>
    <mergeCell ref="M26:M28"/>
    <mergeCell ref="D18:H18"/>
    <mergeCell ref="D19:H19"/>
    <mergeCell ref="D20:H20"/>
    <mergeCell ref="D21:H21"/>
    <mergeCell ref="D25:D28"/>
    <mergeCell ref="E25:E28"/>
    <mergeCell ref="F25:F28"/>
    <mergeCell ref="G25:G28"/>
    <mergeCell ref="H25:H28"/>
    <mergeCell ref="I25:L25"/>
    <mergeCell ref="D64:E66"/>
    <mergeCell ref="F64:F66"/>
    <mergeCell ref="G64:G66"/>
    <mergeCell ref="H64:I66"/>
    <mergeCell ref="P33:S33"/>
    <mergeCell ref="D50:H50"/>
    <mergeCell ref="D52:H52"/>
    <mergeCell ref="D56:I56"/>
    <mergeCell ref="G62:G63"/>
    <mergeCell ref="H62:I63"/>
    <mergeCell ref="D59:E61"/>
    <mergeCell ref="F59:G59"/>
    <mergeCell ref="H59:I61"/>
    <mergeCell ref="F60:F61"/>
    <mergeCell ref="G60:G61"/>
    <mergeCell ref="D62:E63"/>
  </mergeCells>
  <pageMargins left="0.70866141732283472" right="0.70866141732283472" top="0.74803149606299213" bottom="0.74803149606299213" header="0.31496062992125984" footer="0.31496062992125984"/>
  <pageSetup paperSize="9" scale="44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xr:uid="{00000000-0002-0000-0E00-000000000000}">
          <x14:formula1>
            <xm:f>'Datos 1'!$D$79:$D$80</xm:f>
          </x14:formula1>
          <xm:sqref>H40 F79</xm:sqref>
        </x14:dataValidation>
        <x14:dataValidation type="list" allowBlank="1" xr:uid="{00000000-0002-0000-0E00-000001000000}">
          <x14:formula1>
            <xm:f>'Datos 1'!$C$79:$C$81</xm:f>
          </x14:formula1>
          <xm:sqref>H12</xm:sqref>
        </x14:dataValidation>
        <x14:dataValidation type="list" allowBlank="1" xr:uid="{00000000-0002-0000-0E00-000002000000}">
          <x14:formula1>
            <xm:f>'Datos 1'!$E$79:$E$80</xm:f>
          </x14:formula1>
          <xm:sqref>J29:J32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5">
    <tabColor theme="5" tint="0.39997558519241921"/>
    <outlinePr summaryBelow="0" summaryRight="0"/>
  </sheetPr>
  <dimension ref="A1:S976"/>
  <sheetViews>
    <sheetView showGridLines="0" showZeros="0" view="pageBreakPreview" topLeftCell="B130" zoomScale="99" zoomScaleNormal="115" zoomScaleSheetLayoutView="99" workbookViewId="0">
      <selection activeCell="P24" sqref="P24"/>
    </sheetView>
  </sheetViews>
  <sheetFormatPr baseColWidth="10" defaultColWidth="12.75" defaultRowHeight="15" customHeight="1"/>
  <cols>
    <col min="1" max="1" width="6.75" customWidth="1"/>
    <col min="2" max="2" width="3.25" customWidth="1"/>
    <col min="3" max="3" width="10.75" customWidth="1"/>
    <col min="4" max="4" width="14.25" customWidth="1"/>
    <col min="5" max="5" width="14" customWidth="1"/>
    <col min="6" max="6" width="0.25" customWidth="1"/>
    <col min="7" max="7" width="12.375" customWidth="1"/>
    <col min="8" max="8" width="2.25" customWidth="1"/>
    <col min="9" max="9" width="11.25" customWidth="1"/>
    <col min="10" max="10" width="1.25" customWidth="1"/>
    <col min="11" max="11" width="10.25" customWidth="1"/>
    <col min="12" max="12" width="0.25" customWidth="1"/>
    <col min="13" max="13" width="14" customWidth="1"/>
    <col min="14" max="14" width="13.875" customWidth="1"/>
    <col min="15" max="16" width="10.25" customWidth="1"/>
    <col min="17" max="17" width="9.75" customWidth="1"/>
    <col min="18" max="18" width="4" customWidth="1"/>
    <col min="19" max="19" width="2.375" customWidth="1"/>
  </cols>
  <sheetData>
    <row r="1" spans="1:18" ht="15.75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spans="1:18" ht="15.75" thickBot="1">
      <c r="A2" s="1"/>
      <c r="B2" s="747"/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9"/>
    </row>
    <row r="3" spans="1:18" ht="15.75" thickBot="1">
      <c r="A3" s="1"/>
      <c r="B3" s="393"/>
      <c r="C3" s="2194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4"/>
      <c r="R3" s="391"/>
    </row>
    <row r="4" spans="1:18" ht="16.5" thickBot="1">
      <c r="A4" s="1"/>
      <c r="B4" s="393"/>
      <c r="C4" s="2191" t="s">
        <v>580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4"/>
      <c r="R4" s="391"/>
    </row>
    <row r="5" spans="1:18">
      <c r="A5" s="1"/>
      <c r="B5" s="393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1"/>
    </row>
    <row r="6" spans="1:18">
      <c r="A6" s="1"/>
      <c r="B6" s="393"/>
      <c r="C6" s="632" t="s">
        <v>658</v>
      </c>
      <c r="D6" s="632"/>
      <c r="E6" s="632"/>
      <c r="F6" s="632"/>
      <c r="G6" s="632"/>
      <c r="H6" s="632"/>
      <c r="I6" s="632"/>
      <c r="J6" s="632"/>
      <c r="K6" s="632"/>
      <c r="L6" s="632"/>
      <c r="M6" s="632"/>
      <c r="N6" s="632"/>
      <c r="O6" s="632"/>
      <c r="P6" s="632"/>
      <c r="Q6" s="400"/>
      <c r="R6" s="391"/>
    </row>
    <row r="7" spans="1:18" ht="6.75" customHeight="1">
      <c r="A7" s="1"/>
      <c r="B7" s="393"/>
      <c r="C7" s="632"/>
      <c r="D7" s="632"/>
      <c r="E7" s="632"/>
      <c r="F7" s="632"/>
      <c r="G7" s="632"/>
      <c r="H7" s="632"/>
      <c r="I7" s="632"/>
      <c r="J7" s="632"/>
      <c r="K7" s="632"/>
      <c r="L7" s="632"/>
      <c r="M7" s="632"/>
      <c r="N7" s="632"/>
      <c r="O7" s="632"/>
      <c r="P7" s="632"/>
      <c r="Q7" s="632"/>
      <c r="R7" s="391"/>
    </row>
    <row r="8" spans="1:18">
      <c r="A8" s="1"/>
      <c r="B8" s="393"/>
      <c r="C8" s="632" t="s">
        <v>659</v>
      </c>
      <c r="D8" s="632"/>
      <c r="E8" s="632"/>
      <c r="F8" s="632"/>
      <c r="G8" s="888"/>
      <c r="H8" s="632"/>
      <c r="I8" s="632"/>
      <c r="J8" s="632"/>
      <c r="K8" s="632"/>
      <c r="L8" s="632"/>
      <c r="M8" s="632"/>
      <c r="N8" s="632"/>
      <c r="O8" s="632"/>
      <c r="P8" s="632"/>
      <c r="Q8" s="397"/>
      <c r="R8" s="391"/>
    </row>
    <row r="9" spans="1:18">
      <c r="A9" s="1"/>
      <c r="B9" s="393"/>
      <c r="C9" s="397"/>
      <c r="D9" s="397"/>
      <c r="E9" s="397"/>
      <c r="F9" s="397"/>
      <c r="G9" s="1052"/>
      <c r="H9" s="397"/>
      <c r="I9" s="397"/>
      <c r="J9" s="397"/>
      <c r="K9" s="397"/>
      <c r="L9" s="397"/>
      <c r="M9" s="397"/>
      <c r="N9" s="397"/>
      <c r="O9" s="632"/>
      <c r="P9" s="632"/>
      <c r="Q9" s="397"/>
      <c r="R9" s="391"/>
    </row>
    <row r="10" spans="1:18" ht="40.5">
      <c r="A10" s="1"/>
      <c r="B10" s="393"/>
      <c r="C10" s="1380" t="s">
        <v>150</v>
      </c>
      <c r="D10" s="1432" t="s">
        <v>554</v>
      </c>
      <c r="E10" s="890"/>
      <c r="F10" s="891"/>
      <c r="G10" s="889" t="s">
        <v>660</v>
      </c>
      <c r="H10" s="2753" t="s">
        <v>661</v>
      </c>
      <c r="I10" s="2201"/>
      <c r="J10" s="2753" t="s">
        <v>662</v>
      </c>
      <c r="K10" s="2201"/>
      <c r="L10" s="892"/>
      <c r="M10" s="889" t="s">
        <v>663</v>
      </c>
      <c r="N10" s="397"/>
      <c r="O10" s="632"/>
      <c r="P10" s="632"/>
      <c r="Q10" s="397"/>
      <c r="R10" s="391"/>
    </row>
    <row r="11" spans="1:18">
      <c r="A11" s="1"/>
      <c r="B11" s="393"/>
      <c r="C11" s="2740" t="str">
        <f>'Costos de inversión'!C11</f>
        <v>SISTEMA DE AGUA POTABLE</v>
      </c>
      <c r="D11" s="2741" t="s">
        <v>664</v>
      </c>
      <c r="E11" s="1965"/>
      <c r="F11" s="397"/>
      <c r="G11" s="1381">
        <f>ROUND(SUM(G12:G17),2)</f>
        <v>0</v>
      </c>
      <c r="H11" s="2748"/>
      <c r="I11" s="1965"/>
      <c r="J11" s="2748"/>
      <c r="K11" s="1965"/>
      <c r="L11" s="397"/>
      <c r="M11" s="893">
        <f>SUM(M12:M17)</f>
        <v>0</v>
      </c>
      <c r="N11" s="1388"/>
      <c r="O11" s="632"/>
      <c r="P11" s="632"/>
      <c r="Q11" s="397"/>
      <c r="R11" s="391"/>
    </row>
    <row r="12" spans="1:18">
      <c r="A12" s="894"/>
      <c r="B12" s="393"/>
      <c r="C12" s="2207"/>
      <c r="D12" s="2565" t="s">
        <v>665</v>
      </c>
      <c r="E12" s="1965"/>
      <c r="F12" s="1051"/>
      <c r="G12" s="166"/>
      <c r="H12" s="2742" t="str">
        <f>IFERROR(G12/$G$11,"")</f>
        <v/>
      </c>
      <c r="I12" s="1965"/>
      <c r="J12" s="2743"/>
      <c r="K12" s="2751"/>
      <c r="L12" s="1051"/>
      <c r="M12" s="754">
        <f>G12*J12</f>
        <v>0</v>
      </c>
      <c r="N12" s="1052"/>
      <c r="O12" s="632"/>
      <c r="P12" s="632"/>
      <c r="Q12" s="895"/>
      <c r="R12" s="391"/>
    </row>
    <row r="13" spans="1:18">
      <c r="A13" s="894"/>
      <c r="B13" s="393"/>
      <c r="C13" s="2207"/>
      <c r="D13" s="2565" t="s">
        <v>666</v>
      </c>
      <c r="E13" s="1965"/>
      <c r="F13" s="1051"/>
      <c r="G13" s="166"/>
      <c r="H13" s="2742" t="str">
        <f t="shared" ref="H13:H17" si="0">IFERROR(G13/$G$11,"")</f>
        <v/>
      </c>
      <c r="I13" s="1965"/>
      <c r="J13" s="2743"/>
      <c r="K13" s="2751"/>
      <c r="L13" s="1051"/>
      <c r="M13" s="754">
        <f t="shared" ref="M13:M17" si="1">G13*J13</f>
        <v>0</v>
      </c>
      <c r="N13" s="397"/>
      <c r="O13" s="632"/>
      <c r="P13" s="632"/>
      <c r="Q13" s="895"/>
      <c r="R13" s="391"/>
    </row>
    <row r="14" spans="1:18">
      <c r="A14" s="894"/>
      <c r="B14" s="393"/>
      <c r="C14" s="2207"/>
      <c r="D14" s="2565" t="s">
        <v>530</v>
      </c>
      <c r="E14" s="1965"/>
      <c r="F14" s="1051"/>
      <c r="G14" s="166"/>
      <c r="H14" s="2742" t="str">
        <f t="shared" si="0"/>
        <v/>
      </c>
      <c r="I14" s="1965"/>
      <c r="J14" s="2743"/>
      <c r="K14" s="2751"/>
      <c r="L14" s="1051"/>
      <c r="M14" s="754">
        <f t="shared" si="1"/>
        <v>0</v>
      </c>
      <c r="N14" s="397"/>
      <c r="O14" s="632"/>
      <c r="P14" s="397"/>
      <c r="Q14" s="895"/>
      <c r="R14" s="391"/>
    </row>
    <row r="15" spans="1:18">
      <c r="A15" s="894"/>
      <c r="B15" s="393"/>
      <c r="C15" s="2207"/>
      <c r="D15" s="2565" t="s">
        <v>531</v>
      </c>
      <c r="E15" s="1965"/>
      <c r="F15" s="1051"/>
      <c r="G15" s="166"/>
      <c r="H15" s="2742" t="str">
        <f t="shared" si="0"/>
        <v/>
      </c>
      <c r="I15" s="1965"/>
      <c r="J15" s="2743"/>
      <c r="K15" s="2751"/>
      <c r="L15" s="1051"/>
      <c r="M15" s="754">
        <f t="shared" si="1"/>
        <v>0</v>
      </c>
      <c r="N15" s="397"/>
      <c r="O15" s="632"/>
      <c r="P15" s="397"/>
      <c r="Q15" s="895"/>
      <c r="R15" s="391"/>
    </row>
    <row r="16" spans="1:18">
      <c r="A16" s="894"/>
      <c r="B16" s="393"/>
      <c r="C16" s="2207"/>
      <c r="D16" s="2565" t="s">
        <v>532</v>
      </c>
      <c r="E16" s="1965"/>
      <c r="F16" s="1051"/>
      <c r="G16" s="166"/>
      <c r="H16" s="2742" t="str">
        <f t="shared" si="0"/>
        <v/>
      </c>
      <c r="I16" s="1965"/>
      <c r="J16" s="2743"/>
      <c r="K16" s="2751"/>
      <c r="L16" s="1051"/>
      <c r="M16" s="754">
        <f t="shared" si="1"/>
        <v>0</v>
      </c>
      <c r="N16" s="397"/>
      <c r="O16" s="632"/>
      <c r="P16" s="397"/>
      <c r="Q16" s="895"/>
      <c r="R16" s="391"/>
    </row>
    <row r="17" spans="1:19">
      <c r="A17" s="894"/>
      <c r="B17" s="393"/>
      <c r="C17" s="2208"/>
      <c r="D17" s="2565" t="s">
        <v>667</v>
      </c>
      <c r="E17" s="1965"/>
      <c r="F17" s="1051"/>
      <c r="G17" s="166"/>
      <c r="H17" s="2742" t="str">
        <f t="shared" si="0"/>
        <v/>
      </c>
      <c r="I17" s="1965"/>
      <c r="J17" s="2743"/>
      <c r="K17" s="2751"/>
      <c r="L17" s="1051"/>
      <c r="M17" s="754">
        <f t="shared" si="1"/>
        <v>0</v>
      </c>
      <c r="N17" s="397"/>
      <c r="O17" s="632"/>
      <c r="P17" s="397"/>
      <c r="Q17" s="895"/>
      <c r="R17" s="391"/>
    </row>
    <row r="18" spans="1:19" ht="4.5" customHeight="1">
      <c r="B18" s="393"/>
      <c r="C18" s="1051"/>
      <c r="D18" s="397"/>
      <c r="E18" s="397"/>
      <c r="F18" s="397"/>
      <c r="G18" s="397"/>
      <c r="H18" s="397"/>
      <c r="I18" s="397"/>
      <c r="J18" s="397"/>
      <c r="K18" s="397"/>
      <c r="L18" s="397"/>
      <c r="M18" s="397"/>
      <c r="N18" s="397"/>
      <c r="O18" s="397"/>
      <c r="P18" s="397"/>
      <c r="Q18" s="397"/>
      <c r="R18" s="391"/>
    </row>
    <row r="19" spans="1:19">
      <c r="A19" s="1"/>
      <c r="B19" s="393"/>
      <c r="C19" s="2740" t="str">
        <f>'Costos de inversión'!C34</f>
        <v>SISTEMA DE ALCANTARILLADO SANITARIO</v>
      </c>
      <c r="D19" s="2741" t="s">
        <v>668</v>
      </c>
      <c r="E19" s="1965"/>
      <c r="F19" s="397"/>
      <c r="G19" s="1381">
        <f>SUM(G20:G25)</f>
        <v>0</v>
      </c>
      <c r="H19" s="2742"/>
      <c r="I19" s="1965"/>
      <c r="J19" s="2748"/>
      <c r="K19" s="1965"/>
      <c r="L19" s="397"/>
      <c r="M19" s="893">
        <f>SUM(M20:M25)</f>
        <v>0</v>
      </c>
      <c r="N19" s="397"/>
      <c r="O19" s="690"/>
      <c r="P19" s="397"/>
      <c r="Q19" s="397"/>
      <c r="R19" s="391"/>
    </row>
    <row r="20" spans="1:19">
      <c r="A20" s="894"/>
      <c r="B20" s="393"/>
      <c r="C20" s="2207"/>
      <c r="D20" s="2565" t="s">
        <v>665</v>
      </c>
      <c r="E20" s="1965"/>
      <c r="F20" s="1051"/>
      <c r="G20" s="166"/>
      <c r="H20" s="2742" t="str">
        <f>IFERROR(G20/$G$19,"")</f>
        <v/>
      </c>
      <c r="I20" s="1965"/>
      <c r="J20" s="2743"/>
      <c r="K20" s="1752"/>
      <c r="L20" s="1051"/>
      <c r="M20" s="754">
        <f t="shared" ref="M20:M25" si="2">G20*J20</f>
        <v>0</v>
      </c>
      <c r="N20" s="1052"/>
      <c r="O20" s="397"/>
      <c r="P20" s="397"/>
      <c r="Q20" s="397"/>
      <c r="R20" s="391"/>
    </row>
    <row r="21" spans="1:19">
      <c r="A21" s="894"/>
      <c r="B21" s="393"/>
      <c r="C21" s="2207"/>
      <c r="D21" s="2565" t="s">
        <v>666</v>
      </c>
      <c r="E21" s="1965"/>
      <c r="F21" s="1051"/>
      <c r="G21" s="166"/>
      <c r="H21" s="2742" t="str">
        <f t="shared" ref="H21:H25" si="3">IFERROR(G21/$G$19,"")</f>
        <v/>
      </c>
      <c r="I21" s="1965"/>
      <c r="J21" s="2743"/>
      <c r="K21" s="1752"/>
      <c r="L21" s="1051"/>
      <c r="M21" s="754">
        <f t="shared" si="2"/>
        <v>0</v>
      </c>
      <c r="N21" s="397"/>
      <c r="O21" s="397"/>
      <c r="P21" s="397"/>
      <c r="Q21" s="397"/>
      <c r="R21" s="391"/>
    </row>
    <row r="22" spans="1:19">
      <c r="A22" s="894"/>
      <c r="B22" s="393"/>
      <c r="C22" s="2207"/>
      <c r="D22" s="2565" t="s">
        <v>530</v>
      </c>
      <c r="E22" s="1965"/>
      <c r="F22" s="1051"/>
      <c r="G22" s="166"/>
      <c r="H22" s="2742" t="str">
        <f t="shared" si="3"/>
        <v/>
      </c>
      <c r="I22" s="1965"/>
      <c r="J22" s="2743"/>
      <c r="K22" s="1752"/>
      <c r="L22" s="1051"/>
      <c r="M22" s="754">
        <f t="shared" si="2"/>
        <v>0</v>
      </c>
      <c r="N22" s="397"/>
      <c r="O22" s="397"/>
      <c r="P22" s="397"/>
      <c r="Q22" s="397"/>
      <c r="R22" s="391"/>
    </row>
    <row r="23" spans="1:19">
      <c r="A23" s="894"/>
      <c r="B23" s="393"/>
      <c r="C23" s="2207"/>
      <c r="D23" s="2565" t="s">
        <v>531</v>
      </c>
      <c r="E23" s="1965"/>
      <c r="F23" s="1051"/>
      <c r="G23" s="166"/>
      <c r="H23" s="2742" t="str">
        <f t="shared" si="3"/>
        <v/>
      </c>
      <c r="I23" s="1965"/>
      <c r="J23" s="2743"/>
      <c r="K23" s="1752"/>
      <c r="L23" s="1051"/>
      <c r="M23" s="754">
        <f t="shared" si="2"/>
        <v>0</v>
      </c>
      <c r="N23" s="397"/>
      <c r="O23" s="397"/>
      <c r="P23" s="397"/>
      <c r="Q23" s="397"/>
      <c r="R23" s="391"/>
    </row>
    <row r="24" spans="1:19">
      <c r="A24" s="894"/>
      <c r="B24" s="393"/>
      <c r="C24" s="2207"/>
      <c r="D24" s="2565" t="s">
        <v>532</v>
      </c>
      <c r="E24" s="1965"/>
      <c r="F24" s="1051"/>
      <c r="G24" s="166"/>
      <c r="H24" s="2742" t="str">
        <f t="shared" si="3"/>
        <v/>
      </c>
      <c r="I24" s="1965"/>
      <c r="J24" s="2743"/>
      <c r="K24" s="1752"/>
      <c r="L24" s="1051"/>
      <c r="M24" s="754">
        <f t="shared" si="2"/>
        <v>0</v>
      </c>
      <c r="N24" s="397"/>
      <c r="O24" s="397"/>
      <c r="P24" s="397"/>
      <c r="Q24" s="397"/>
      <c r="R24" s="391"/>
    </row>
    <row r="25" spans="1:19">
      <c r="A25" s="894"/>
      <c r="B25" s="393"/>
      <c r="C25" s="2208"/>
      <c r="D25" s="2565" t="s">
        <v>667</v>
      </c>
      <c r="E25" s="1965"/>
      <c r="F25" s="1051"/>
      <c r="G25" s="166"/>
      <c r="H25" s="2742" t="str">
        <f t="shared" si="3"/>
        <v/>
      </c>
      <c r="I25" s="1965"/>
      <c r="J25" s="2743"/>
      <c r="K25" s="1752"/>
      <c r="L25" s="1051"/>
      <c r="M25" s="754">
        <f t="shared" si="2"/>
        <v>0</v>
      </c>
      <c r="N25" s="1052"/>
      <c r="O25" s="397"/>
      <c r="P25" s="397"/>
      <c r="Q25" s="397"/>
      <c r="R25" s="391"/>
    </row>
    <row r="26" spans="1:19" ht="4.5" customHeight="1">
      <c r="A26" s="1"/>
      <c r="B26" s="393"/>
      <c r="C26" s="1051"/>
      <c r="D26" s="397"/>
      <c r="E26" s="397"/>
      <c r="F26" s="397"/>
      <c r="G26" s="397"/>
      <c r="H26" s="397"/>
      <c r="I26" s="397"/>
      <c r="J26" s="397"/>
      <c r="K26" s="397"/>
      <c r="L26" s="397"/>
      <c r="M26" s="397"/>
      <c r="N26" s="397"/>
      <c r="O26" s="397"/>
      <c r="P26" s="397"/>
      <c r="Q26" s="397"/>
      <c r="R26" s="391"/>
      <c r="S26">
        <f t="shared" ref="S26" si="4">+$S$19*H26</f>
        <v>0</v>
      </c>
    </row>
    <row r="27" spans="1:19">
      <c r="A27" s="1"/>
      <c r="B27" s="393"/>
      <c r="C27" s="2740" t="str">
        <f>'Costos de inversión'!C45</f>
        <v>SISTEMA DE TRATAMIENTO DE AGUAS RESIDUALES</v>
      </c>
      <c r="D27" s="2741" t="s">
        <v>669</v>
      </c>
      <c r="E27" s="1965"/>
      <c r="F27" s="397"/>
      <c r="G27" s="1381">
        <f>SUM(G28:G33)</f>
        <v>0</v>
      </c>
      <c r="H27" s="2748"/>
      <c r="I27" s="1965"/>
      <c r="J27" s="2748"/>
      <c r="K27" s="1965"/>
      <c r="L27" s="397"/>
      <c r="M27" s="893">
        <f>SUM(M28:M33)</f>
        <v>0</v>
      </c>
      <c r="N27" s="397"/>
      <c r="O27" s="397"/>
      <c r="P27" s="397"/>
      <c r="Q27" s="397"/>
      <c r="R27" s="391"/>
    </row>
    <row r="28" spans="1:19">
      <c r="A28" s="894"/>
      <c r="B28" s="393"/>
      <c r="C28" s="2207"/>
      <c r="D28" s="2565" t="s">
        <v>665</v>
      </c>
      <c r="E28" s="1965"/>
      <c r="F28" s="1051"/>
      <c r="G28" s="166"/>
      <c r="H28" s="2742" t="str">
        <f>IFERROR(G28/$G$27,"")</f>
        <v/>
      </c>
      <c r="I28" s="1965"/>
      <c r="J28" s="2743"/>
      <c r="K28" s="1752"/>
      <c r="L28" s="1051"/>
      <c r="M28" s="754">
        <f t="shared" ref="M28:M33" si="5">G28*J28</f>
        <v>0</v>
      </c>
      <c r="N28" s="1052"/>
      <c r="O28" s="397"/>
      <c r="P28" s="397"/>
      <c r="Q28" s="397"/>
      <c r="R28" s="391"/>
    </row>
    <row r="29" spans="1:19">
      <c r="A29" s="894"/>
      <c r="B29" s="393"/>
      <c r="C29" s="2207"/>
      <c r="D29" s="2565" t="s">
        <v>666</v>
      </c>
      <c r="E29" s="1965"/>
      <c r="F29" s="1051"/>
      <c r="G29" s="166"/>
      <c r="H29" s="2742" t="str">
        <f t="shared" ref="H29:H33" si="6">IFERROR(G29/$G$27,"")</f>
        <v/>
      </c>
      <c r="I29" s="1965"/>
      <c r="J29" s="2743"/>
      <c r="K29" s="1752"/>
      <c r="L29" s="1051"/>
      <c r="M29" s="754">
        <f t="shared" si="5"/>
        <v>0</v>
      </c>
      <c r="N29" s="397"/>
      <c r="O29" s="397"/>
      <c r="P29" s="397"/>
      <c r="Q29" s="397"/>
      <c r="R29" s="391"/>
    </row>
    <row r="30" spans="1:19">
      <c r="A30" s="894"/>
      <c r="B30" s="393"/>
      <c r="C30" s="2207"/>
      <c r="D30" s="2565" t="s">
        <v>530</v>
      </c>
      <c r="E30" s="1965"/>
      <c r="F30" s="1051"/>
      <c r="G30" s="166"/>
      <c r="H30" s="2742" t="str">
        <f t="shared" si="6"/>
        <v/>
      </c>
      <c r="I30" s="1965"/>
      <c r="J30" s="2743"/>
      <c r="K30" s="1752"/>
      <c r="L30" s="1051"/>
      <c r="M30" s="754">
        <f t="shared" si="5"/>
        <v>0</v>
      </c>
      <c r="N30" s="397"/>
      <c r="O30" s="397"/>
      <c r="P30" s="397"/>
      <c r="Q30" s="397"/>
      <c r="R30" s="391"/>
    </row>
    <row r="31" spans="1:19">
      <c r="A31" s="894"/>
      <c r="B31" s="393"/>
      <c r="C31" s="2207"/>
      <c r="D31" s="2565" t="s">
        <v>531</v>
      </c>
      <c r="E31" s="1965"/>
      <c r="F31" s="1051"/>
      <c r="G31" s="166"/>
      <c r="H31" s="2742" t="str">
        <f t="shared" si="6"/>
        <v/>
      </c>
      <c r="I31" s="1965"/>
      <c r="J31" s="2743"/>
      <c r="K31" s="1752"/>
      <c r="L31" s="1051"/>
      <c r="M31" s="754">
        <f t="shared" si="5"/>
        <v>0</v>
      </c>
      <c r="N31" s="397"/>
      <c r="O31" s="397"/>
      <c r="P31" s="397"/>
      <c r="Q31" s="397"/>
      <c r="R31" s="391"/>
    </row>
    <row r="32" spans="1:19">
      <c r="A32" s="894"/>
      <c r="B32" s="393"/>
      <c r="C32" s="2207"/>
      <c r="D32" s="2565" t="s">
        <v>532</v>
      </c>
      <c r="E32" s="1965"/>
      <c r="F32" s="1051"/>
      <c r="G32" s="166"/>
      <c r="H32" s="2742" t="str">
        <f t="shared" si="6"/>
        <v/>
      </c>
      <c r="I32" s="1965"/>
      <c r="J32" s="2743"/>
      <c r="K32" s="1752"/>
      <c r="L32" s="1051"/>
      <c r="M32" s="754">
        <f t="shared" si="5"/>
        <v>0</v>
      </c>
      <c r="N32" s="397"/>
      <c r="O32" s="397"/>
      <c r="P32" s="397"/>
      <c r="Q32" s="397"/>
      <c r="R32" s="391"/>
    </row>
    <row r="33" spans="1:18">
      <c r="A33" s="894"/>
      <c r="B33" s="393"/>
      <c r="C33" s="2208"/>
      <c r="D33" s="2565" t="s">
        <v>667</v>
      </c>
      <c r="E33" s="1965"/>
      <c r="F33" s="1051"/>
      <c r="G33" s="166"/>
      <c r="H33" s="2742" t="str">
        <f t="shared" si="6"/>
        <v/>
      </c>
      <c r="I33" s="1965"/>
      <c r="J33" s="2743"/>
      <c r="K33" s="1752"/>
      <c r="L33" s="1051"/>
      <c r="M33" s="754">
        <f t="shared" si="5"/>
        <v>0</v>
      </c>
      <c r="N33" s="397"/>
      <c r="O33" s="397"/>
      <c r="P33" s="397"/>
      <c r="Q33" s="397"/>
      <c r="R33" s="391"/>
    </row>
    <row r="34" spans="1:18" ht="6" customHeight="1">
      <c r="A34" s="1"/>
      <c r="B34" s="393"/>
      <c r="C34" s="1051"/>
      <c r="D34" s="397"/>
      <c r="E34" s="397"/>
      <c r="F34" s="397"/>
      <c r="G34" s="397"/>
      <c r="H34" s="397"/>
      <c r="I34" s="397"/>
      <c r="J34" s="397"/>
      <c r="K34" s="397"/>
      <c r="L34" s="397"/>
      <c r="M34" s="397"/>
      <c r="N34" s="397"/>
      <c r="O34" s="397"/>
      <c r="P34" s="397"/>
      <c r="Q34" s="397"/>
      <c r="R34" s="391"/>
    </row>
    <row r="35" spans="1:18">
      <c r="A35" s="1"/>
      <c r="B35" s="393"/>
      <c r="C35" s="2740" t="str">
        <f>'Costos de inversión'!C56</f>
        <v>SISTEMA DE SANEAMIENTO BÁSICO (UBS)</v>
      </c>
      <c r="D35" s="2741" t="s">
        <v>670</v>
      </c>
      <c r="E35" s="1965"/>
      <c r="F35" s="397"/>
      <c r="G35" s="1381">
        <f>SUM(G36:G41)</f>
        <v>0</v>
      </c>
      <c r="H35" s="2748"/>
      <c r="I35" s="1965"/>
      <c r="J35" s="2748"/>
      <c r="K35" s="1965"/>
      <c r="L35" s="397"/>
      <c r="M35" s="893">
        <f>SUM(M36:M41)</f>
        <v>0</v>
      </c>
      <c r="N35" s="397"/>
      <c r="O35" s="397"/>
      <c r="P35" s="397"/>
      <c r="Q35" s="397"/>
      <c r="R35" s="391"/>
    </row>
    <row r="36" spans="1:18">
      <c r="A36" s="894"/>
      <c r="B36" s="393"/>
      <c r="C36" s="2207"/>
      <c r="D36" s="2565" t="s">
        <v>665</v>
      </c>
      <c r="E36" s="1965"/>
      <c r="F36" s="1051"/>
      <c r="G36" s="166"/>
      <c r="H36" s="2742" t="str">
        <f>IFERROR(G36/$G$35,"")</f>
        <v/>
      </c>
      <c r="I36" s="1965"/>
      <c r="J36" s="2743"/>
      <c r="K36" s="1752"/>
      <c r="L36" s="1051"/>
      <c r="M36" s="754">
        <f t="shared" ref="M36:M41" si="7">G36*J36</f>
        <v>0</v>
      </c>
      <c r="N36" s="1052"/>
      <c r="O36" s="397"/>
      <c r="P36" s="397"/>
      <c r="Q36" s="397"/>
      <c r="R36" s="391"/>
    </row>
    <row r="37" spans="1:18">
      <c r="A37" s="894"/>
      <c r="B37" s="393"/>
      <c r="C37" s="2207"/>
      <c r="D37" s="2565" t="s">
        <v>666</v>
      </c>
      <c r="E37" s="1965"/>
      <c r="F37" s="1051"/>
      <c r="G37" s="166"/>
      <c r="H37" s="2742" t="str">
        <f t="shared" ref="H37:H41" si="8">IFERROR(G37/$G$35,"")</f>
        <v/>
      </c>
      <c r="I37" s="1965"/>
      <c r="J37" s="2743"/>
      <c r="K37" s="1752"/>
      <c r="L37" s="1051"/>
      <c r="M37" s="754">
        <f t="shared" si="7"/>
        <v>0</v>
      </c>
      <c r="N37" s="397"/>
      <c r="O37" s="397"/>
      <c r="P37" s="397"/>
      <c r="Q37" s="397"/>
      <c r="R37" s="391"/>
    </row>
    <row r="38" spans="1:18">
      <c r="A38" s="894"/>
      <c r="B38" s="393"/>
      <c r="C38" s="2207"/>
      <c r="D38" s="2565" t="s">
        <v>530</v>
      </c>
      <c r="E38" s="1965"/>
      <c r="F38" s="1051"/>
      <c r="G38" s="166"/>
      <c r="H38" s="2742" t="str">
        <f t="shared" si="8"/>
        <v/>
      </c>
      <c r="I38" s="1965"/>
      <c r="J38" s="2743"/>
      <c r="K38" s="1752"/>
      <c r="L38" s="1051"/>
      <c r="M38" s="754">
        <f t="shared" si="7"/>
        <v>0</v>
      </c>
      <c r="N38" s="397"/>
      <c r="O38" s="397"/>
      <c r="P38" s="397"/>
      <c r="Q38" s="397"/>
      <c r="R38" s="391"/>
    </row>
    <row r="39" spans="1:18">
      <c r="A39" s="894"/>
      <c r="B39" s="393"/>
      <c r="C39" s="2207"/>
      <c r="D39" s="2565" t="s">
        <v>531</v>
      </c>
      <c r="E39" s="1965"/>
      <c r="F39" s="1051"/>
      <c r="G39" s="166"/>
      <c r="H39" s="2742" t="str">
        <f t="shared" si="8"/>
        <v/>
      </c>
      <c r="I39" s="1965"/>
      <c r="J39" s="2743"/>
      <c r="K39" s="1752"/>
      <c r="L39" s="1051"/>
      <c r="M39" s="754">
        <f t="shared" si="7"/>
        <v>0</v>
      </c>
      <c r="N39" s="397"/>
      <c r="O39" s="397"/>
      <c r="P39" s="397"/>
      <c r="Q39" s="397"/>
      <c r="R39" s="391"/>
    </row>
    <row r="40" spans="1:18" ht="16.5" customHeight="1">
      <c r="A40" s="894"/>
      <c r="B40" s="393"/>
      <c r="C40" s="2207"/>
      <c r="D40" s="2565" t="s">
        <v>532</v>
      </c>
      <c r="E40" s="1965"/>
      <c r="F40" s="1051"/>
      <c r="G40" s="166"/>
      <c r="H40" s="2742" t="str">
        <f t="shared" si="8"/>
        <v/>
      </c>
      <c r="I40" s="1965"/>
      <c r="J40" s="2743"/>
      <c r="K40" s="1752"/>
      <c r="L40" s="1051"/>
      <c r="M40" s="754">
        <f t="shared" si="7"/>
        <v>0</v>
      </c>
      <c r="N40" s="397"/>
      <c r="O40" s="397"/>
      <c r="P40" s="397"/>
      <c r="Q40" s="397"/>
      <c r="R40" s="391"/>
    </row>
    <row r="41" spans="1:18" ht="16.5" customHeight="1">
      <c r="A41" s="894"/>
      <c r="B41" s="393"/>
      <c r="C41" s="2208"/>
      <c r="D41" s="2565" t="s">
        <v>667</v>
      </c>
      <c r="E41" s="1965"/>
      <c r="F41" s="1051"/>
      <c r="G41" s="166"/>
      <c r="H41" s="2742" t="str">
        <f t="shared" si="8"/>
        <v/>
      </c>
      <c r="I41" s="1965"/>
      <c r="J41" s="2743"/>
      <c r="K41" s="1752"/>
      <c r="L41" s="1051"/>
      <c r="M41" s="754">
        <f t="shared" si="7"/>
        <v>0</v>
      </c>
      <c r="N41" s="1052"/>
      <c r="O41" s="397"/>
      <c r="P41" s="397"/>
      <c r="Q41" s="397"/>
      <c r="R41" s="391"/>
    </row>
    <row r="42" spans="1:18" ht="6" customHeight="1">
      <c r="A42" s="1"/>
      <c r="B42" s="393"/>
      <c r="C42" s="1051"/>
      <c r="D42" s="397"/>
      <c r="E42" s="397"/>
      <c r="F42" s="397"/>
      <c r="G42" s="397"/>
      <c r="H42" s="397"/>
      <c r="I42" s="397"/>
      <c r="J42" s="397"/>
      <c r="K42" s="397"/>
      <c r="L42" s="397"/>
      <c r="M42" s="397"/>
      <c r="N42" s="397"/>
      <c r="O42" s="397"/>
      <c r="P42" s="397"/>
      <c r="Q42" s="397"/>
      <c r="R42" s="391"/>
    </row>
    <row r="43" spans="1:18" ht="16.5" customHeight="1">
      <c r="A43" s="1"/>
      <c r="B43" s="393"/>
      <c r="C43" s="2740" t="str">
        <f>'Costos de inversión'!C60</f>
        <v>INTANGIBLES</v>
      </c>
      <c r="D43" s="2741" t="s">
        <v>671</v>
      </c>
      <c r="E43" s="1965"/>
      <c r="F43" s="397"/>
      <c r="G43" s="1381">
        <f>SUM(G44:G49)</f>
        <v>0</v>
      </c>
      <c r="H43" s="2748"/>
      <c r="I43" s="1965"/>
      <c r="J43" s="2748"/>
      <c r="K43" s="1965"/>
      <c r="L43" s="397"/>
      <c r="M43" s="893">
        <f>SUM(M44:M49)</f>
        <v>0</v>
      </c>
      <c r="N43" s="397"/>
      <c r="O43" s="397"/>
      <c r="P43" s="396"/>
      <c r="Q43" s="397"/>
      <c r="R43" s="391"/>
    </row>
    <row r="44" spans="1:18" ht="16.5" customHeight="1">
      <c r="A44" s="894"/>
      <c r="B44" s="393"/>
      <c r="C44" s="2207"/>
      <c r="D44" s="2565" t="s">
        <v>665</v>
      </c>
      <c r="E44" s="1965"/>
      <c r="F44" s="1051"/>
      <c r="G44" s="166">
        <v>0</v>
      </c>
      <c r="H44" s="2742" t="str">
        <f>IFERROR(G44/$G$43,"")</f>
        <v/>
      </c>
      <c r="I44" s="1965"/>
      <c r="J44" s="2743"/>
      <c r="K44" s="1752"/>
      <c r="L44" s="1051"/>
      <c r="M44" s="754">
        <f t="shared" ref="M44:M49" si="9">G44*J44</f>
        <v>0</v>
      </c>
      <c r="N44" s="1052"/>
      <c r="O44" s="397"/>
      <c r="P44" s="397"/>
      <c r="Q44" s="397"/>
      <c r="R44" s="391"/>
    </row>
    <row r="45" spans="1:18">
      <c r="A45" s="894"/>
      <c r="B45" s="393"/>
      <c r="C45" s="2207"/>
      <c r="D45" s="2565" t="s">
        <v>666</v>
      </c>
      <c r="E45" s="1965"/>
      <c r="F45" s="1051"/>
      <c r="G45" s="166"/>
      <c r="H45" s="2742" t="str">
        <f t="shared" ref="H45:H49" si="10">IFERROR(G45/$G$43,"")</f>
        <v/>
      </c>
      <c r="I45" s="1965"/>
      <c r="J45" s="2743"/>
      <c r="K45" s="1752"/>
      <c r="L45" s="1051"/>
      <c r="M45" s="754">
        <f t="shared" si="9"/>
        <v>0</v>
      </c>
      <c r="N45" s="397"/>
      <c r="O45" s="397"/>
      <c r="P45" s="397"/>
      <c r="Q45" s="397"/>
      <c r="R45" s="391"/>
    </row>
    <row r="46" spans="1:18">
      <c r="A46" s="894"/>
      <c r="B46" s="393"/>
      <c r="C46" s="2207"/>
      <c r="D46" s="2565" t="s">
        <v>530</v>
      </c>
      <c r="E46" s="1965"/>
      <c r="F46" s="896"/>
      <c r="G46" s="166"/>
      <c r="H46" s="2742" t="str">
        <f t="shared" si="10"/>
        <v/>
      </c>
      <c r="I46" s="1965"/>
      <c r="J46" s="2743"/>
      <c r="K46" s="1752"/>
      <c r="L46" s="1051"/>
      <c r="M46" s="754">
        <f t="shared" si="9"/>
        <v>0</v>
      </c>
      <c r="N46" s="397"/>
      <c r="O46" s="397"/>
      <c r="P46" s="397"/>
      <c r="Q46" s="397"/>
      <c r="R46" s="391"/>
    </row>
    <row r="47" spans="1:18">
      <c r="A47" s="894"/>
      <c r="B47" s="393"/>
      <c r="C47" s="2207"/>
      <c r="D47" s="2565" t="s">
        <v>531</v>
      </c>
      <c r="E47" s="1965"/>
      <c r="F47" s="896"/>
      <c r="G47" s="166"/>
      <c r="H47" s="2742" t="str">
        <f t="shared" si="10"/>
        <v/>
      </c>
      <c r="I47" s="1965"/>
      <c r="J47" s="2743"/>
      <c r="K47" s="1752"/>
      <c r="L47" s="1051"/>
      <c r="M47" s="754">
        <f t="shared" si="9"/>
        <v>0</v>
      </c>
      <c r="N47" s="397"/>
      <c r="O47" s="397"/>
      <c r="P47" s="397"/>
      <c r="Q47" s="397"/>
      <c r="R47" s="391"/>
    </row>
    <row r="48" spans="1:18">
      <c r="A48" s="894"/>
      <c r="B48" s="393"/>
      <c r="C48" s="2207"/>
      <c r="D48" s="2565" t="s">
        <v>532</v>
      </c>
      <c r="E48" s="1965"/>
      <c r="F48" s="896"/>
      <c r="G48" s="166"/>
      <c r="H48" s="2742" t="str">
        <f t="shared" si="10"/>
        <v/>
      </c>
      <c r="I48" s="1965"/>
      <c r="J48" s="2743"/>
      <c r="K48" s="1752"/>
      <c r="L48" s="1051"/>
      <c r="M48" s="754">
        <f t="shared" si="9"/>
        <v>0</v>
      </c>
      <c r="N48" s="397"/>
      <c r="O48" s="397"/>
      <c r="P48" s="397"/>
      <c r="Q48" s="397"/>
      <c r="R48" s="391"/>
    </row>
    <row r="49" spans="1:18">
      <c r="A49" s="894"/>
      <c r="B49" s="393"/>
      <c r="C49" s="2208"/>
      <c r="D49" s="2565" t="s">
        <v>667</v>
      </c>
      <c r="E49" s="1965"/>
      <c r="F49" s="896"/>
      <c r="G49" s="166"/>
      <c r="H49" s="2742" t="str">
        <f t="shared" si="10"/>
        <v/>
      </c>
      <c r="I49" s="1965"/>
      <c r="J49" s="2743"/>
      <c r="K49" s="1752"/>
      <c r="L49" s="1051"/>
      <c r="M49" s="754">
        <f t="shared" si="9"/>
        <v>0</v>
      </c>
      <c r="N49" s="1052"/>
      <c r="O49" s="1052"/>
      <c r="P49" s="397"/>
      <c r="Q49" s="397"/>
      <c r="R49" s="391"/>
    </row>
    <row r="50" spans="1:18" ht="6" customHeight="1">
      <c r="A50" s="1"/>
      <c r="B50" s="393"/>
      <c r="C50" s="397"/>
      <c r="D50" s="397"/>
      <c r="E50" s="397"/>
      <c r="F50" s="480"/>
      <c r="G50" s="397"/>
      <c r="H50" s="397"/>
      <c r="I50" s="397"/>
      <c r="J50" s="397"/>
      <c r="K50" s="397"/>
      <c r="L50" s="397"/>
      <c r="M50" s="397"/>
      <c r="N50" s="397"/>
      <c r="O50" s="397"/>
      <c r="P50" s="397"/>
      <c r="Q50" s="397"/>
      <c r="R50" s="391"/>
    </row>
    <row r="51" spans="1:18">
      <c r="A51" s="1"/>
      <c r="B51" s="393"/>
      <c r="C51" s="2744" t="s">
        <v>672</v>
      </c>
      <c r="D51" s="1964"/>
      <c r="E51" s="1965"/>
      <c r="F51" s="897"/>
      <c r="G51" s="898">
        <f>+G43+G35+G27+G19+G11</f>
        <v>0</v>
      </c>
      <c r="H51" s="2745"/>
      <c r="I51" s="1965"/>
      <c r="J51" s="2745"/>
      <c r="K51" s="1965"/>
      <c r="L51" s="899"/>
      <c r="M51" s="898">
        <f>+M43+M35+M27+M19+M11</f>
        <v>0</v>
      </c>
      <c r="N51" s="397"/>
      <c r="O51" s="900"/>
      <c r="P51" s="397"/>
      <c r="Q51" s="397"/>
      <c r="R51" s="391"/>
    </row>
    <row r="52" spans="1:18">
      <c r="A52" s="1"/>
      <c r="B52" s="393"/>
      <c r="C52" s="2565" t="str">
        <f>'Costos de inversión'!C68</f>
        <v>ESTUDIO DEFINITIVO</v>
      </c>
      <c r="D52" s="1964"/>
      <c r="E52" s="1965"/>
      <c r="F52" s="896"/>
      <c r="G52" s="754">
        <f>'Costos de inversión'!Q68</f>
        <v>0</v>
      </c>
      <c r="H52" s="2747"/>
      <c r="I52" s="2453"/>
      <c r="J52" s="2743"/>
      <c r="K52" s="2751"/>
      <c r="L52" s="1051"/>
      <c r="M52" s="754">
        <f>G52*J52</f>
        <v>0</v>
      </c>
      <c r="N52" s="2752"/>
      <c r="O52" s="2453"/>
      <c r="P52" s="397"/>
      <c r="Q52" s="397"/>
      <c r="R52" s="391"/>
    </row>
    <row r="53" spans="1:18">
      <c r="A53" s="1"/>
      <c r="B53" s="393"/>
      <c r="C53" s="2565" t="str">
        <f>'Costos de inversión'!C71</f>
        <v>SUPERVISIÓN</v>
      </c>
      <c r="D53" s="1964"/>
      <c r="E53" s="1965"/>
      <c r="F53" s="896"/>
      <c r="G53" s="754">
        <f>'Costos de inversión'!Q71</f>
        <v>0</v>
      </c>
      <c r="H53" s="2747"/>
      <c r="I53" s="2453"/>
      <c r="J53" s="2743"/>
      <c r="K53" s="2751"/>
      <c r="L53" s="1051"/>
      <c r="M53" s="754">
        <f t="shared" ref="M53:M55" si="11">G53*J53</f>
        <v>0</v>
      </c>
      <c r="N53" s="397"/>
      <c r="O53" s="397"/>
      <c r="P53" s="397"/>
      <c r="Q53" s="397"/>
      <c r="R53" s="391"/>
    </row>
    <row r="54" spans="1:18">
      <c r="A54" s="1"/>
      <c r="B54" s="393"/>
      <c r="C54" s="2565" t="str">
        <f>'Costos de inversión'!C74</f>
        <v>GESTIÓN DELPROYECTO</v>
      </c>
      <c r="D54" s="1964"/>
      <c r="E54" s="1965"/>
      <c r="F54" s="896"/>
      <c r="G54" s="754">
        <f>+'Costos de inversión'!Q74</f>
        <v>0</v>
      </c>
      <c r="H54" s="2747"/>
      <c r="I54" s="2453"/>
      <c r="J54" s="2743"/>
      <c r="K54" s="2751"/>
      <c r="L54" s="1051"/>
      <c r="M54" s="754">
        <f>G54*J54</f>
        <v>0</v>
      </c>
      <c r="N54" s="397"/>
      <c r="O54" s="397"/>
      <c r="P54" s="397"/>
      <c r="Q54" s="397"/>
      <c r="R54" s="391"/>
    </row>
    <row r="55" spans="1:18">
      <c r="A55" s="1"/>
      <c r="B55" s="393"/>
      <c r="C55" s="2565" t="str">
        <f>'Costos de inversión'!C76</f>
        <v>LIQUIDACIÓN</v>
      </c>
      <c r="D55" s="1964"/>
      <c r="E55" s="1965"/>
      <c r="F55" s="896"/>
      <c r="G55" s="754">
        <f>'Costos de inversión'!Q76</f>
        <v>0</v>
      </c>
      <c r="H55" s="2747"/>
      <c r="I55" s="2453"/>
      <c r="J55" s="2743"/>
      <c r="K55" s="2751"/>
      <c r="L55" s="1051"/>
      <c r="M55" s="754">
        <f t="shared" si="11"/>
        <v>0</v>
      </c>
      <c r="N55" s="397"/>
      <c r="O55" s="397"/>
      <c r="P55" s="397"/>
      <c r="Q55" s="397"/>
      <c r="R55" s="391"/>
    </row>
    <row r="56" spans="1:18">
      <c r="A56" s="1"/>
      <c r="B56" s="393"/>
      <c r="C56" s="2744" t="s">
        <v>673</v>
      </c>
      <c r="D56" s="1964"/>
      <c r="E56" s="1965"/>
      <c r="F56" s="622"/>
      <c r="G56" s="901">
        <f>SUM(G51:G55)</f>
        <v>0</v>
      </c>
      <c r="H56" s="2745"/>
      <c r="I56" s="1965"/>
      <c r="J56" s="2745"/>
      <c r="K56" s="1965"/>
      <c r="L56" s="902"/>
      <c r="M56" s="901">
        <f>SUM(M51:M55)</f>
        <v>0</v>
      </c>
      <c r="N56" s="397"/>
      <c r="O56" s="900"/>
      <c r="P56" s="396"/>
      <c r="Q56" s="397"/>
      <c r="R56" s="391"/>
    </row>
    <row r="57" spans="1:18">
      <c r="A57" s="1"/>
      <c r="B57" s="393"/>
      <c r="C57" s="397"/>
      <c r="D57" s="397"/>
      <c r="E57" s="397"/>
      <c r="F57" s="397"/>
      <c r="G57" s="1052"/>
      <c r="H57" s="397"/>
      <c r="I57" s="397"/>
      <c r="J57" s="397"/>
      <c r="K57" s="397"/>
      <c r="L57" s="397"/>
      <c r="M57" s="397"/>
      <c r="N57" s="397"/>
      <c r="O57" s="397"/>
      <c r="P57" s="397"/>
      <c r="Q57" s="397"/>
      <c r="R57" s="391"/>
    </row>
    <row r="58" spans="1:18">
      <c r="A58" s="1"/>
      <c r="B58" s="393"/>
      <c r="C58" s="632" t="s">
        <v>674</v>
      </c>
      <c r="D58" s="397"/>
      <c r="E58" s="397"/>
      <c r="F58" s="397"/>
      <c r="G58" s="397"/>
      <c r="H58" s="397"/>
      <c r="I58" s="397"/>
      <c r="J58" s="397"/>
      <c r="K58" s="397"/>
      <c r="L58" s="397"/>
      <c r="M58" s="397"/>
      <c r="N58" s="397"/>
      <c r="O58" s="397"/>
      <c r="P58" s="397"/>
      <c r="Q58" s="397"/>
      <c r="R58" s="391"/>
    </row>
    <row r="59" spans="1:18">
      <c r="A59" s="1"/>
      <c r="B59" s="393"/>
      <c r="C59" s="632"/>
      <c r="D59" s="632"/>
      <c r="E59" s="632"/>
      <c r="F59" s="632"/>
      <c r="G59" s="632"/>
      <c r="H59" s="632"/>
      <c r="I59" s="632"/>
      <c r="J59" s="632"/>
      <c r="K59" s="632"/>
      <c r="L59" s="632"/>
      <c r="M59" s="632"/>
      <c r="N59" s="632"/>
      <c r="O59" s="632"/>
      <c r="P59" s="632"/>
      <c r="Q59" s="632"/>
      <c r="R59" s="620"/>
    </row>
    <row r="60" spans="1:18" ht="40.5">
      <c r="A60" s="1"/>
      <c r="B60" s="393"/>
      <c r="C60" s="2518" t="s">
        <v>39</v>
      </c>
      <c r="D60" s="2746"/>
      <c r="E60" s="903" t="s">
        <v>675</v>
      </c>
      <c r="F60" s="396"/>
      <c r="G60" s="1418" t="s">
        <v>676</v>
      </c>
      <c r="H60" s="2069" t="s">
        <v>677</v>
      </c>
      <c r="I60" s="1630"/>
      <c r="J60" s="2515" t="s">
        <v>678</v>
      </c>
      <c r="K60" s="1964"/>
      <c r="L60" s="1965"/>
      <c r="M60" s="651" t="s">
        <v>679</v>
      </c>
      <c r="N60" s="651" t="s">
        <v>680</v>
      </c>
      <c r="O60" s="651" t="s">
        <v>681</v>
      </c>
      <c r="P60" s="651" t="s">
        <v>682</v>
      </c>
      <c r="Q60" s="396"/>
      <c r="R60" s="620"/>
    </row>
    <row r="61" spans="1:18">
      <c r="A61" s="1"/>
      <c r="B61" s="393"/>
      <c r="C61" s="2504" t="s">
        <v>1301</v>
      </c>
      <c r="D61" s="1630"/>
      <c r="E61" s="641">
        <f>M11</f>
        <v>0</v>
      </c>
      <c r="F61" s="396"/>
      <c r="G61" s="904" t="str">
        <f>IFERROR(E61/$E$65,"")</f>
        <v/>
      </c>
      <c r="H61" s="2709" t="str">
        <f>IFERROR($G61*$M$43,"")</f>
        <v/>
      </c>
      <c r="I61" s="1630"/>
      <c r="J61" s="2709" t="str">
        <f>IFERROR($G61*$M$52,"")</f>
        <v/>
      </c>
      <c r="K61" s="1629"/>
      <c r="L61" s="1630"/>
      <c r="M61" s="641" t="str">
        <f>IFERROR($G61*$M$53,"")</f>
        <v/>
      </c>
      <c r="N61" s="641" t="str">
        <f>IFERROR($G61*$M$54,"")</f>
        <v/>
      </c>
      <c r="O61" s="1427" t="str">
        <f>IFERROR($G61*$M$55,"")</f>
        <v/>
      </c>
      <c r="P61" s="905">
        <f>IFERROR(SUM(H61:O61)+E61,"")</f>
        <v>0</v>
      </c>
      <c r="Q61" s="396"/>
      <c r="R61" s="620"/>
    </row>
    <row r="62" spans="1:18">
      <c r="A62" s="1"/>
      <c r="B62" s="393"/>
      <c r="C62" s="2504" t="s">
        <v>1304</v>
      </c>
      <c r="D62" s="1630"/>
      <c r="E62" s="641">
        <f>M19</f>
        <v>0</v>
      </c>
      <c r="F62" s="396"/>
      <c r="G62" s="904" t="str">
        <f t="shared" ref="G62:G64" si="12">IFERROR(E62/$E$65,"")</f>
        <v/>
      </c>
      <c r="H62" s="2709" t="str">
        <f t="shared" ref="H62:H64" si="13">IFERROR($G62*$M$43,"")</f>
        <v/>
      </c>
      <c r="I62" s="1630"/>
      <c r="J62" s="2709" t="str">
        <f t="shared" ref="J62:J64" si="14">IFERROR($G62*$M$52,"")</f>
        <v/>
      </c>
      <c r="K62" s="1629"/>
      <c r="L62" s="1630"/>
      <c r="M62" s="641" t="str">
        <f t="shared" ref="M62:M64" si="15">IFERROR($G62*$M$53,"")</f>
        <v/>
      </c>
      <c r="N62" s="641" t="str">
        <f t="shared" ref="N62:N64" si="16">IFERROR($G62*$M$54,"")</f>
        <v/>
      </c>
      <c r="O62" s="1427" t="str">
        <f t="shared" ref="O62:O64" si="17">IFERROR($G62*$M$55,"")</f>
        <v/>
      </c>
      <c r="P62" s="905">
        <f t="shared" ref="P62:P64" si="18">IFERROR(SUM(H62:O62)+E62,"")</f>
        <v>0</v>
      </c>
      <c r="Q62" s="396"/>
      <c r="R62" s="620"/>
    </row>
    <row r="63" spans="1:18">
      <c r="A63" s="1"/>
      <c r="B63" s="393"/>
      <c r="C63" s="2504" t="s">
        <v>995</v>
      </c>
      <c r="D63" s="1630"/>
      <c r="E63" s="641">
        <f>M27</f>
        <v>0</v>
      </c>
      <c r="F63" s="396"/>
      <c r="G63" s="904" t="str">
        <f t="shared" si="12"/>
        <v/>
      </c>
      <c r="H63" s="2709" t="str">
        <f t="shared" si="13"/>
        <v/>
      </c>
      <c r="I63" s="1630"/>
      <c r="J63" s="2709" t="str">
        <f t="shared" si="14"/>
        <v/>
      </c>
      <c r="K63" s="1629"/>
      <c r="L63" s="1630"/>
      <c r="M63" s="641" t="str">
        <f t="shared" si="15"/>
        <v/>
      </c>
      <c r="N63" s="641" t="str">
        <f t="shared" si="16"/>
        <v/>
      </c>
      <c r="O63" s="1427" t="str">
        <f t="shared" si="17"/>
        <v/>
      </c>
      <c r="P63" s="905">
        <f t="shared" si="18"/>
        <v>0</v>
      </c>
      <c r="Q63" s="396"/>
      <c r="R63" s="620"/>
    </row>
    <row r="64" spans="1:18">
      <c r="A64" s="1"/>
      <c r="B64" s="393"/>
      <c r="C64" s="2504" t="s">
        <v>1305</v>
      </c>
      <c r="D64" s="1630"/>
      <c r="E64" s="641">
        <f>M35</f>
        <v>0</v>
      </c>
      <c r="F64" s="396"/>
      <c r="G64" s="904" t="str">
        <f t="shared" si="12"/>
        <v/>
      </c>
      <c r="H64" s="2709" t="str">
        <f t="shared" si="13"/>
        <v/>
      </c>
      <c r="I64" s="1630"/>
      <c r="J64" s="2709" t="str">
        <f t="shared" si="14"/>
        <v/>
      </c>
      <c r="K64" s="1629"/>
      <c r="L64" s="1630"/>
      <c r="M64" s="641" t="str">
        <f t="shared" si="15"/>
        <v/>
      </c>
      <c r="N64" s="641" t="str">
        <f t="shared" si="16"/>
        <v/>
      </c>
      <c r="O64" s="1427" t="str">
        <f t="shared" si="17"/>
        <v/>
      </c>
      <c r="P64" s="905">
        <f t="shared" si="18"/>
        <v>0</v>
      </c>
      <c r="Q64" s="396"/>
      <c r="R64" s="620"/>
    </row>
    <row r="65" spans="1:18">
      <c r="A65" s="1"/>
      <c r="B65" s="393"/>
      <c r="C65" s="2507" t="s">
        <v>507</v>
      </c>
      <c r="D65" s="1630"/>
      <c r="E65" s="639">
        <f>SUM(E61:E64)</f>
        <v>0</v>
      </c>
      <c r="F65" s="396"/>
      <c r="G65" s="906"/>
      <c r="H65" s="2509">
        <f>SUM(H61:I64)</f>
        <v>0</v>
      </c>
      <c r="I65" s="1630"/>
      <c r="J65" s="2509">
        <f>SUM(J61:L64)</f>
        <v>0</v>
      </c>
      <c r="K65" s="1629"/>
      <c r="L65" s="1630"/>
      <c r="M65" s="639">
        <f>SUM(M61:M64)</f>
        <v>0</v>
      </c>
      <c r="N65" s="639">
        <f t="shared" ref="N65:P65" si="19">SUM(N61:N64)</f>
        <v>0</v>
      </c>
      <c r="O65" s="1417">
        <f t="shared" si="19"/>
        <v>0</v>
      </c>
      <c r="P65" s="907">
        <f t="shared" si="19"/>
        <v>0</v>
      </c>
      <c r="Q65" s="396"/>
      <c r="R65" s="620"/>
    </row>
    <row r="66" spans="1:18">
      <c r="A66" s="1"/>
      <c r="B66" s="393"/>
      <c r="C66" s="397"/>
      <c r="D66" s="397"/>
      <c r="E66" s="397"/>
      <c r="F66" s="397"/>
      <c r="G66" s="397"/>
      <c r="H66" s="397"/>
      <c r="I66" s="397"/>
      <c r="J66" s="397"/>
      <c r="K66" s="397"/>
      <c r="L66" s="397"/>
      <c r="M66" s="397"/>
      <c r="N66" s="397"/>
      <c r="O66" s="397"/>
      <c r="P66" s="397"/>
      <c r="Q66" s="397"/>
      <c r="R66" s="391"/>
    </row>
    <row r="67" spans="1:18">
      <c r="A67" s="1"/>
      <c r="B67" s="393"/>
      <c r="C67" s="632" t="s">
        <v>683</v>
      </c>
      <c r="D67" s="397"/>
      <c r="E67" s="397"/>
      <c r="F67" s="397"/>
      <c r="G67" s="397"/>
      <c r="H67" s="397"/>
      <c r="I67" s="397"/>
      <c r="J67" s="397"/>
      <c r="K67" s="397"/>
      <c r="L67" s="397"/>
      <c r="M67" s="396"/>
      <c r="N67" s="396"/>
      <c r="O67" s="396"/>
      <c r="P67" s="396"/>
      <c r="Q67" s="397"/>
      <c r="R67" s="391"/>
    </row>
    <row r="68" spans="1:18">
      <c r="A68" s="1"/>
      <c r="B68" s="393"/>
      <c r="C68" s="397"/>
      <c r="D68" s="397"/>
      <c r="E68" s="397"/>
      <c r="F68" s="397"/>
      <c r="G68" s="397"/>
      <c r="H68" s="397"/>
      <c r="I68" s="397"/>
      <c r="J68" s="397"/>
      <c r="K68" s="397"/>
      <c r="L68" s="397"/>
      <c r="M68" s="396"/>
      <c r="N68" s="396"/>
      <c r="O68" s="396"/>
      <c r="P68" s="396"/>
      <c r="Q68" s="397"/>
      <c r="R68" s="391"/>
    </row>
    <row r="69" spans="1:18" ht="16.5">
      <c r="A69" s="1"/>
      <c r="B69" s="393"/>
      <c r="C69" s="632" t="s">
        <v>684</v>
      </c>
      <c r="D69" s="1053"/>
      <c r="E69" s="1053"/>
      <c r="F69" s="1053"/>
      <c r="G69" s="1053"/>
      <c r="H69" s="1053"/>
      <c r="I69" s="1053"/>
      <c r="J69" s="1053"/>
      <c r="K69" s="1053"/>
      <c r="L69" s="1053"/>
      <c r="M69" s="1053"/>
      <c r="N69" s="1053"/>
      <c r="O69" s="1053"/>
      <c r="P69" s="1053"/>
      <c r="Q69" s="1053"/>
      <c r="R69" s="1047"/>
    </row>
    <row r="70" spans="1:18" ht="16.5">
      <c r="A70" s="1"/>
      <c r="B70" s="393"/>
      <c r="C70" s="632" t="s">
        <v>522</v>
      </c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47"/>
    </row>
    <row r="71" spans="1:18">
      <c r="A71" s="1"/>
      <c r="B71" s="393"/>
      <c r="C71" s="2593" t="s">
        <v>523</v>
      </c>
      <c r="D71" s="2573"/>
      <c r="E71" s="2571" t="s">
        <v>524</v>
      </c>
      <c r="F71" s="2708"/>
      <c r="G71" s="2708"/>
      <c r="H71" s="2708"/>
      <c r="I71" s="2708"/>
      <c r="J71" s="2708"/>
      <c r="K71" s="2201"/>
      <c r="L71" s="397"/>
      <c r="M71" s="2464" t="s">
        <v>525</v>
      </c>
      <c r="N71" s="1629"/>
      <c r="O71" s="1629"/>
      <c r="P71" s="1630"/>
      <c r="Q71" s="396"/>
      <c r="R71" s="403"/>
    </row>
    <row r="72" spans="1:18" ht="44.25" customHeight="1">
      <c r="A72" s="1"/>
      <c r="B72" s="393"/>
      <c r="C72" s="2557"/>
      <c r="D72" s="2594"/>
      <c r="E72" s="2543" t="s">
        <v>660</v>
      </c>
      <c r="F72" s="1630"/>
      <c r="G72" s="684" t="s">
        <v>662</v>
      </c>
      <c r="H72" s="2069" t="s">
        <v>663</v>
      </c>
      <c r="I72" s="1629"/>
      <c r="J72" s="1629"/>
      <c r="K72" s="1630"/>
      <c r="L72" s="397"/>
      <c r="M72" s="1046" t="s">
        <v>660</v>
      </c>
      <c r="N72" s="684" t="s">
        <v>662</v>
      </c>
      <c r="O72" s="2069" t="s">
        <v>663</v>
      </c>
      <c r="P72" s="1630"/>
      <c r="Q72" s="396"/>
      <c r="R72" s="403"/>
    </row>
    <row r="73" spans="1:18" ht="5.25" customHeight="1">
      <c r="A73" s="1"/>
      <c r="B73" s="393"/>
      <c r="C73" s="690"/>
      <c r="D73" s="1053"/>
      <c r="E73" s="1053"/>
      <c r="F73" s="1053"/>
      <c r="G73" s="1053"/>
      <c r="H73" s="1053"/>
      <c r="I73" s="1053"/>
      <c r="J73" s="1053"/>
      <c r="K73" s="1053"/>
      <c r="L73" s="1053"/>
      <c r="M73" s="1053"/>
      <c r="N73" s="1053"/>
      <c r="O73" s="1053"/>
      <c r="P73" s="396"/>
      <c r="Q73" s="396"/>
      <c r="R73" s="403"/>
    </row>
    <row r="74" spans="1:18" ht="21.75" customHeight="1">
      <c r="A74" s="1"/>
      <c r="B74" s="393"/>
      <c r="C74" s="1425" t="s">
        <v>685</v>
      </c>
      <c r="D74" s="908"/>
      <c r="E74" s="2737">
        <f>SUM(E75:F80)</f>
        <v>0</v>
      </c>
      <c r="F74" s="1630"/>
      <c r="G74" s="909"/>
      <c r="H74" s="2750">
        <f>SUM(H75:K80)</f>
        <v>0</v>
      </c>
      <c r="I74" s="1629"/>
      <c r="J74" s="1629"/>
      <c r="K74" s="1630"/>
      <c r="L74" s="910"/>
      <c r="M74" s="911">
        <f>SUM(M75:M80)</f>
        <v>0</v>
      </c>
      <c r="N74" s="912"/>
      <c r="O74" s="2750">
        <f>SUM(O75:P80)</f>
        <v>0</v>
      </c>
      <c r="P74" s="1630"/>
      <c r="Q74" s="396"/>
      <c r="R74" s="403"/>
    </row>
    <row r="75" spans="1:18">
      <c r="A75" s="894"/>
      <c r="B75" s="393"/>
      <c r="C75" s="2552" t="s">
        <v>665</v>
      </c>
      <c r="D75" s="1965"/>
      <c r="E75" s="2738"/>
      <c r="F75" s="2739"/>
      <c r="G75" s="167"/>
      <c r="H75" s="2693">
        <f t="shared" ref="H75" si="20">G75*E75</f>
        <v>0</v>
      </c>
      <c r="I75" s="1629"/>
      <c r="J75" s="1629"/>
      <c r="K75" s="1630"/>
      <c r="L75" s="395"/>
      <c r="M75" s="1479"/>
      <c r="N75" s="167"/>
      <c r="O75" s="2693">
        <f t="shared" ref="O75" si="21">M75*N75</f>
        <v>0</v>
      </c>
      <c r="P75" s="1630"/>
      <c r="Q75" s="396"/>
      <c r="R75" s="403"/>
    </row>
    <row r="76" spans="1:18">
      <c r="A76" s="894"/>
      <c r="B76" s="393"/>
      <c r="C76" s="2552" t="s">
        <v>666</v>
      </c>
      <c r="D76" s="1965"/>
      <c r="E76" s="2687">
        <f>IFERROR('Costos de O&amp;M'!J16+'Costos de O&amp;M'!J17+'Costos de O&amp;M'!J18+'Costos de O&amp;M'!J19,"")</f>
        <v>0</v>
      </c>
      <c r="F76" s="1671"/>
      <c r="G76" s="169"/>
      <c r="H76" s="2693">
        <f t="shared" ref="H76:H80" si="22">G76*E76</f>
        <v>0</v>
      </c>
      <c r="I76" s="1629"/>
      <c r="J76" s="1629"/>
      <c r="K76" s="1630"/>
      <c r="L76" s="395"/>
      <c r="M76" s="170">
        <f>IFERROR('Costos de O&amp;M'!O16+'Costos de O&amp;M'!O17+'Costos de O&amp;M'!O18+'Costos de O&amp;M'!O19,"")</f>
        <v>0</v>
      </c>
      <c r="N76" s="169"/>
      <c r="O76" s="2693">
        <f t="shared" ref="O76:O80" si="23">M76*N76</f>
        <v>0</v>
      </c>
      <c r="P76" s="1630"/>
      <c r="Q76" s="396"/>
      <c r="R76" s="403"/>
    </row>
    <row r="77" spans="1:18">
      <c r="A77" s="894"/>
      <c r="B77" s="393"/>
      <c r="C77" s="2552" t="s">
        <v>530</v>
      </c>
      <c r="D77" s="1965"/>
      <c r="E77" s="2687">
        <f>'Costos de O&amp;M'!J13</f>
        <v>0</v>
      </c>
      <c r="F77" s="1671"/>
      <c r="G77" s="169"/>
      <c r="H77" s="2693">
        <f t="shared" si="22"/>
        <v>0</v>
      </c>
      <c r="I77" s="1629"/>
      <c r="J77" s="1629"/>
      <c r="K77" s="1630"/>
      <c r="L77" s="395"/>
      <c r="M77" s="170">
        <f>'Costos de O&amp;M'!O13</f>
        <v>0</v>
      </c>
      <c r="N77" s="169"/>
      <c r="O77" s="2693">
        <f t="shared" si="23"/>
        <v>0</v>
      </c>
      <c r="P77" s="1630"/>
      <c r="Q77" s="2749"/>
      <c r="R77" s="2583"/>
    </row>
    <row r="78" spans="1:18">
      <c r="A78" s="894"/>
      <c r="B78" s="393"/>
      <c r="C78" s="2552" t="s">
        <v>531</v>
      </c>
      <c r="D78" s="1965"/>
      <c r="E78" s="2687">
        <f>'Costos de O&amp;M'!J14</f>
        <v>0</v>
      </c>
      <c r="F78" s="1671"/>
      <c r="G78" s="169"/>
      <c r="H78" s="2693">
        <f t="shared" si="22"/>
        <v>0</v>
      </c>
      <c r="I78" s="1629"/>
      <c r="J78" s="1629"/>
      <c r="K78" s="1630"/>
      <c r="L78" s="395"/>
      <c r="M78" s="170">
        <f>'Costos de O&amp;M'!O14</f>
        <v>0</v>
      </c>
      <c r="N78" s="169"/>
      <c r="O78" s="2693">
        <f t="shared" si="23"/>
        <v>0</v>
      </c>
      <c r="P78" s="1630"/>
      <c r="Q78" s="2749"/>
      <c r="R78" s="2583"/>
    </row>
    <row r="79" spans="1:18">
      <c r="A79" s="894"/>
      <c r="B79" s="393"/>
      <c r="C79" s="2552" t="s">
        <v>532</v>
      </c>
      <c r="D79" s="1965"/>
      <c r="E79" s="2687">
        <f>'Costos de O&amp;M'!J15</f>
        <v>0</v>
      </c>
      <c r="F79" s="1671"/>
      <c r="G79" s="169"/>
      <c r="H79" s="2693">
        <f t="shared" si="22"/>
        <v>0</v>
      </c>
      <c r="I79" s="1629"/>
      <c r="J79" s="1629"/>
      <c r="K79" s="1630"/>
      <c r="L79" s="395"/>
      <c r="M79" s="170">
        <f>'Costos de O&amp;M'!O15</f>
        <v>0</v>
      </c>
      <c r="N79" s="169"/>
      <c r="O79" s="2693">
        <f t="shared" si="23"/>
        <v>0</v>
      </c>
      <c r="P79" s="1630"/>
      <c r="Q79" s="2749"/>
      <c r="R79" s="2583"/>
    </row>
    <row r="80" spans="1:18">
      <c r="A80" s="894"/>
      <c r="B80" s="393"/>
      <c r="C80" s="2552" t="s">
        <v>667</v>
      </c>
      <c r="D80" s="1965"/>
      <c r="E80" s="2688"/>
      <c r="F80" s="1671"/>
      <c r="G80" s="169"/>
      <c r="H80" s="2693">
        <f t="shared" si="22"/>
        <v>0</v>
      </c>
      <c r="I80" s="1629"/>
      <c r="J80" s="1629"/>
      <c r="K80" s="1630"/>
      <c r="L80" s="395"/>
      <c r="M80" s="1480"/>
      <c r="N80" s="169"/>
      <c r="O80" s="2693">
        <f t="shared" si="23"/>
        <v>0</v>
      </c>
      <c r="P80" s="1630"/>
      <c r="Q80" s="396"/>
      <c r="R80" s="403"/>
    </row>
    <row r="81" spans="1:18" ht="5.25" customHeight="1">
      <c r="A81" s="1"/>
      <c r="B81" s="393"/>
      <c r="C81" s="690"/>
      <c r="D81" s="1053"/>
      <c r="E81" s="1053"/>
      <c r="F81" s="1053"/>
      <c r="G81" s="1053"/>
      <c r="H81" s="1053"/>
      <c r="I81" s="1053"/>
      <c r="J81" s="1053"/>
      <c r="K81" s="1053"/>
      <c r="L81" s="1053"/>
      <c r="M81" s="1053"/>
      <c r="N81" s="1053"/>
      <c r="O81" s="1053"/>
      <c r="P81" s="396"/>
      <c r="Q81" s="396"/>
      <c r="R81" s="403"/>
    </row>
    <row r="82" spans="1:18" ht="16.5">
      <c r="A82" s="1"/>
      <c r="B82" s="393"/>
      <c r="C82" s="913" t="s">
        <v>557</v>
      </c>
      <c r="D82" s="914"/>
      <c r="E82" s="915">
        <f>IFERROR(E83+E90,"")</f>
        <v>0</v>
      </c>
      <c r="F82" s="916"/>
      <c r="G82" s="917"/>
      <c r="H82" s="2715">
        <f>IFERROR(H83+H90,"")</f>
        <v>0</v>
      </c>
      <c r="I82" s="1629"/>
      <c r="J82" s="1629"/>
      <c r="K82" s="1630"/>
      <c r="L82" s="918"/>
      <c r="M82" s="915">
        <f>IFERROR(M83+M90,"")</f>
        <v>0</v>
      </c>
      <c r="N82" s="919"/>
      <c r="O82" s="2715">
        <f>+O83+O90</f>
        <v>0</v>
      </c>
      <c r="P82" s="1630"/>
      <c r="Q82" s="396"/>
      <c r="R82" s="403"/>
    </row>
    <row r="83" spans="1:18" ht="21" customHeight="1">
      <c r="A83" s="1"/>
      <c r="B83" s="393"/>
      <c r="C83" s="1420" t="s">
        <v>538</v>
      </c>
      <c r="D83" s="920"/>
      <c r="E83" s="2689">
        <f>SUM(E84:F89)</f>
        <v>0</v>
      </c>
      <c r="F83" s="1630"/>
      <c r="G83" s="921"/>
      <c r="H83" s="2697">
        <f>SUM(H84:K89)</f>
        <v>0</v>
      </c>
      <c r="I83" s="2594"/>
      <c r="J83" s="2594"/>
      <c r="K83" s="2551"/>
      <c r="L83" s="395"/>
      <c r="M83" s="922">
        <f>SUM(M84:M89)</f>
        <v>0</v>
      </c>
      <c r="N83" s="923"/>
      <c r="O83" s="2697">
        <f>SUM(O84:P89)</f>
        <v>0</v>
      </c>
      <c r="P83" s="2551"/>
      <c r="Q83" s="396"/>
      <c r="R83" s="403"/>
    </row>
    <row r="84" spans="1:18">
      <c r="A84" s="1"/>
      <c r="B84" s="393"/>
      <c r="C84" s="2552" t="s">
        <v>665</v>
      </c>
      <c r="D84" s="1965"/>
      <c r="E84" s="2688"/>
      <c r="F84" s="1671"/>
      <c r="G84" s="167"/>
      <c r="H84" s="2693">
        <f t="shared" ref="H84" si="24">G84*E84</f>
        <v>0</v>
      </c>
      <c r="I84" s="1629"/>
      <c r="J84" s="1629"/>
      <c r="K84" s="1630"/>
      <c r="L84" s="395"/>
      <c r="M84" s="1479"/>
      <c r="N84" s="167"/>
      <c r="O84" s="2693">
        <f t="shared" ref="O84" si="25">M84*N84</f>
        <v>0</v>
      </c>
      <c r="P84" s="1630"/>
      <c r="Q84" s="396"/>
      <c r="R84" s="403"/>
    </row>
    <row r="85" spans="1:18">
      <c r="A85" s="1"/>
      <c r="B85" s="393"/>
      <c r="C85" s="2552" t="s">
        <v>666</v>
      </c>
      <c r="D85" s="1965"/>
      <c r="E85" s="2687">
        <f>IFERROR('Costos de O&amp;M'!J26+'Costos de O&amp;M'!J27+'Costos de O&amp;M'!J28,"")</f>
        <v>0</v>
      </c>
      <c r="F85" s="1671"/>
      <c r="G85" s="169"/>
      <c r="H85" s="2693">
        <f t="shared" ref="H85:H89" si="26">G85*E85</f>
        <v>0</v>
      </c>
      <c r="I85" s="1629"/>
      <c r="J85" s="1629"/>
      <c r="K85" s="1630"/>
      <c r="L85" s="395"/>
      <c r="M85" s="170">
        <f>IFERROR('Costos de O&amp;M'!O26+'Costos de O&amp;M'!O27+'Costos de O&amp;M'!O28,"")</f>
        <v>0</v>
      </c>
      <c r="N85" s="169"/>
      <c r="O85" s="2693">
        <f t="shared" ref="O85:O89" si="27">M85*N85</f>
        <v>0</v>
      </c>
      <c r="P85" s="1630"/>
      <c r="Q85" s="396"/>
      <c r="R85" s="403"/>
    </row>
    <row r="86" spans="1:18">
      <c r="A86" s="1"/>
      <c r="B86" s="393"/>
      <c r="C86" s="2552" t="s">
        <v>530</v>
      </c>
      <c r="D86" s="1965"/>
      <c r="E86" s="2687">
        <f>'Costos de O&amp;M'!J23</f>
        <v>0</v>
      </c>
      <c r="F86" s="1671"/>
      <c r="G86" s="169"/>
      <c r="H86" s="2693">
        <f t="shared" si="26"/>
        <v>0</v>
      </c>
      <c r="I86" s="1629"/>
      <c r="J86" s="1629"/>
      <c r="K86" s="1630"/>
      <c r="L86" s="395"/>
      <c r="M86" s="170">
        <f>'Costos de O&amp;M'!O23</f>
        <v>0</v>
      </c>
      <c r="N86" s="169"/>
      <c r="O86" s="2693">
        <f t="shared" si="27"/>
        <v>0</v>
      </c>
      <c r="P86" s="1630"/>
      <c r="Q86" s="396"/>
      <c r="R86" s="403"/>
    </row>
    <row r="87" spans="1:18">
      <c r="A87" s="1"/>
      <c r="B87" s="393"/>
      <c r="C87" s="2552" t="s">
        <v>531</v>
      </c>
      <c r="D87" s="1965"/>
      <c r="E87" s="2687">
        <f>'Costos de O&amp;M'!J24</f>
        <v>0</v>
      </c>
      <c r="F87" s="1671"/>
      <c r="G87" s="169"/>
      <c r="H87" s="2693">
        <f t="shared" si="26"/>
        <v>0</v>
      </c>
      <c r="I87" s="1629"/>
      <c r="J87" s="1629"/>
      <c r="K87" s="1630"/>
      <c r="L87" s="395"/>
      <c r="M87" s="170">
        <f>'Costos de O&amp;M'!O24</f>
        <v>0</v>
      </c>
      <c r="N87" s="169"/>
      <c r="O87" s="2693">
        <f t="shared" si="27"/>
        <v>0</v>
      </c>
      <c r="P87" s="1630"/>
      <c r="Q87" s="396"/>
      <c r="R87" s="403"/>
    </row>
    <row r="88" spans="1:18">
      <c r="A88" s="1"/>
      <c r="B88" s="393"/>
      <c r="C88" s="2552" t="s">
        <v>532</v>
      </c>
      <c r="D88" s="1965"/>
      <c r="E88" s="2687">
        <f>'Costos de O&amp;M'!J25</f>
        <v>0</v>
      </c>
      <c r="F88" s="1671"/>
      <c r="G88" s="169"/>
      <c r="H88" s="2693">
        <f t="shared" si="26"/>
        <v>0</v>
      </c>
      <c r="I88" s="1629"/>
      <c r="J88" s="1629"/>
      <c r="K88" s="1630"/>
      <c r="L88" s="395"/>
      <c r="M88" s="170">
        <f>'Costos de O&amp;M'!O25</f>
        <v>0</v>
      </c>
      <c r="N88" s="169"/>
      <c r="O88" s="2693">
        <f t="shared" si="27"/>
        <v>0</v>
      </c>
      <c r="P88" s="1630"/>
      <c r="Q88" s="396"/>
      <c r="R88" s="403"/>
    </row>
    <row r="89" spans="1:18">
      <c r="A89" s="1"/>
      <c r="B89" s="393"/>
      <c r="C89" s="2552" t="s">
        <v>667</v>
      </c>
      <c r="D89" s="1965"/>
      <c r="E89" s="2688"/>
      <c r="F89" s="1671"/>
      <c r="G89" s="169"/>
      <c r="H89" s="2693">
        <f t="shared" si="26"/>
        <v>0</v>
      </c>
      <c r="I89" s="1629"/>
      <c r="J89" s="1629"/>
      <c r="K89" s="1630"/>
      <c r="L89" s="395"/>
      <c r="M89" s="1480"/>
      <c r="N89" s="169"/>
      <c r="O89" s="2693">
        <f t="shared" si="27"/>
        <v>0</v>
      </c>
      <c r="P89" s="1630"/>
      <c r="Q89" s="396"/>
      <c r="R89" s="403"/>
    </row>
    <row r="90" spans="1:18">
      <c r="A90" s="1"/>
      <c r="B90" s="393"/>
      <c r="C90" s="1420" t="s">
        <v>539</v>
      </c>
      <c r="D90" s="920"/>
      <c r="E90" s="2689">
        <f>SUM(E91:F96)</f>
        <v>0</v>
      </c>
      <c r="F90" s="1630"/>
      <c r="G90" s="921"/>
      <c r="H90" s="2697">
        <f>SUM(H91:K96)</f>
        <v>0</v>
      </c>
      <c r="I90" s="2594"/>
      <c r="J90" s="2594"/>
      <c r="K90" s="2551"/>
      <c r="L90" s="395"/>
      <c r="M90" s="922">
        <f>SUM(M91:M96)</f>
        <v>0</v>
      </c>
      <c r="N90" s="923"/>
      <c r="O90" s="2697">
        <f>SUM(O91:P96)</f>
        <v>0</v>
      </c>
      <c r="P90" s="2551"/>
      <c r="Q90" s="396"/>
      <c r="R90" s="403"/>
    </row>
    <row r="91" spans="1:18">
      <c r="A91" s="1"/>
      <c r="B91" s="393"/>
      <c r="C91" s="2552" t="s">
        <v>665</v>
      </c>
      <c r="D91" s="1965"/>
      <c r="E91" s="2688"/>
      <c r="F91" s="1671"/>
      <c r="G91" s="167"/>
      <c r="H91" s="2693">
        <f t="shared" ref="H91" si="28">G91*E91</f>
        <v>0</v>
      </c>
      <c r="I91" s="1629"/>
      <c r="J91" s="1629"/>
      <c r="K91" s="1630"/>
      <c r="L91" s="395"/>
      <c r="M91" s="1479"/>
      <c r="N91" s="167"/>
      <c r="O91" s="2693">
        <f t="shared" ref="O91" si="29">M91*N91</f>
        <v>0</v>
      </c>
      <c r="P91" s="1630"/>
      <c r="Q91" s="396"/>
      <c r="R91" s="403"/>
    </row>
    <row r="92" spans="1:18">
      <c r="A92" s="1"/>
      <c r="B92" s="393"/>
      <c r="C92" s="2552" t="s">
        <v>666</v>
      </c>
      <c r="D92" s="1965"/>
      <c r="E92" s="2687">
        <f>IFERROR('Costos de O&amp;M'!J33+'Costos de O&amp;M'!J34+'Costos de O&amp;M'!J35,"")</f>
        <v>0</v>
      </c>
      <c r="F92" s="1671"/>
      <c r="G92" s="169"/>
      <c r="H92" s="2693">
        <f t="shared" ref="H92:H96" si="30">G92*E92</f>
        <v>0</v>
      </c>
      <c r="I92" s="1629"/>
      <c r="J92" s="1629"/>
      <c r="K92" s="1630"/>
      <c r="L92" s="395"/>
      <c r="M92" s="170">
        <f>IFERROR('Costos de O&amp;M'!O33+'Costos de O&amp;M'!O34+'Costos de O&amp;M'!O35,"")</f>
        <v>0</v>
      </c>
      <c r="N92" s="169"/>
      <c r="O92" s="2693">
        <f t="shared" ref="O92:O96" si="31">M92*N92</f>
        <v>0</v>
      </c>
      <c r="P92" s="1630"/>
      <c r="Q92" s="396"/>
      <c r="R92" s="403"/>
    </row>
    <row r="93" spans="1:18">
      <c r="A93" s="1"/>
      <c r="B93" s="393"/>
      <c r="C93" s="2552" t="s">
        <v>530</v>
      </c>
      <c r="D93" s="1965"/>
      <c r="E93" s="2687">
        <f>'Costos de O&amp;M'!J30</f>
        <v>0</v>
      </c>
      <c r="F93" s="1671"/>
      <c r="G93" s="169"/>
      <c r="H93" s="2693">
        <f t="shared" si="30"/>
        <v>0</v>
      </c>
      <c r="I93" s="1629"/>
      <c r="J93" s="1629"/>
      <c r="K93" s="1630"/>
      <c r="L93" s="395"/>
      <c r="M93" s="170">
        <f>'Costos de O&amp;M'!O30</f>
        <v>0</v>
      </c>
      <c r="N93" s="169"/>
      <c r="O93" s="2693">
        <f t="shared" si="31"/>
        <v>0</v>
      </c>
      <c r="P93" s="1630"/>
      <c r="Q93" s="396"/>
      <c r="R93" s="403"/>
    </row>
    <row r="94" spans="1:18">
      <c r="A94" s="1"/>
      <c r="B94" s="393"/>
      <c r="C94" s="2552" t="s">
        <v>531</v>
      </c>
      <c r="D94" s="1965"/>
      <c r="E94" s="2687">
        <f>'Costos de O&amp;M'!J31</f>
        <v>0</v>
      </c>
      <c r="F94" s="1671"/>
      <c r="G94" s="169"/>
      <c r="H94" s="2693">
        <f t="shared" si="30"/>
        <v>0</v>
      </c>
      <c r="I94" s="1629"/>
      <c r="J94" s="1629"/>
      <c r="K94" s="1630"/>
      <c r="L94" s="395"/>
      <c r="M94" s="170">
        <f>'Costos de O&amp;M'!O31</f>
        <v>0</v>
      </c>
      <c r="N94" s="169"/>
      <c r="O94" s="2693">
        <f t="shared" si="31"/>
        <v>0</v>
      </c>
      <c r="P94" s="1630"/>
      <c r="Q94" s="396"/>
      <c r="R94" s="403"/>
    </row>
    <row r="95" spans="1:18">
      <c r="A95" s="1"/>
      <c r="B95" s="393"/>
      <c r="C95" s="2552" t="s">
        <v>532</v>
      </c>
      <c r="D95" s="1965"/>
      <c r="E95" s="2687">
        <f>'Costos de O&amp;M'!J32</f>
        <v>0</v>
      </c>
      <c r="F95" s="1671"/>
      <c r="G95" s="169"/>
      <c r="H95" s="2693">
        <f t="shared" si="30"/>
        <v>0</v>
      </c>
      <c r="I95" s="1629"/>
      <c r="J95" s="1629"/>
      <c r="K95" s="1630"/>
      <c r="L95" s="395"/>
      <c r="M95" s="170">
        <f>'Costos de O&amp;M'!O32</f>
        <v>0</v>
      </c>
      <c r="N95" s="169"/>
      <c r="O95" s="2693">
        <f t="shared" si="31"/>
        <v>0</v>
      </c>
      <c r="P95" s="1630"/>
      <c r="Q95" s="396"/>
      <c r="R95" s="403"/>
    </row>
    <row r="96" spans="1:18">
      <c r="A96" s="1"/>
      <c r="B96" s="393"/>
      <c r="C96" s="2552" t="s">
        <v>667</v>
      </c>
      <c r="D96" s="1965"/>
      <c r="E96" s="2688"/>
      <c r="F96" s="1671"/>
      <c r="G96" s="169"/>
      <c r="H96" s="2693">
        <f t="shared" si="30"/>
        <v>0</v>
      </c>
      <c r="I96" s="1629"/>
      <c r="J96" s="1629"/>
      <c r="K96" s="1630"/>
      <c r="L96" s="395"/>
      <c r="M96" s="1480"/>
      <c r="N96" s="169"/>
      <c r="O96" s="2693">
        <f t="shared" si="31"/>
        <v>0</v>
      </c>
      <c r="P96" s="1630"/>
      <c r="Q96" s="396"/>
      <c r="R96" s="403"/>
    </row>
    <row r="97" spans="1:18" ht="6" customHeight="1">
      <c r="A97" s="1"/>
      <c r="B97" s="393"/>
      <c r="C97" s="690"/>
      <c r="D97" s="1053"/>
      <c r="E97" s="1053"/>
      <c r="F97" s="1053"/>
      <c r="G97" s="1053"/>
      <c r="H97" s="1053"/>
      <c r="I97" s="1053"/>
      <c r="J97" s="1053"/>
      <c r="K97" s="1053"/>
      <c r="L97" s="1053"/>
      <c r="M97" s="1053"/>
      <c r="N97" s="1053"/>
      <c r="O97" s="1053"/>
      <c r="P97" s="1053"/>
      <c r="Q97" s="396"/>
      <c r="R97" s="403"/>
    </row>
    <row r="98" spans="1:18" ht="16.5">
      <c r="A98" s="1"/>
      <c r="B98" s="393"/>
      <c r="C98" s="2591" t="s">
        <v>686</v>
      </c>
      <c r="D98" s="1629"/>
      <c r="E98" s="924">
        <f>IFERROR(E82+E74,"")</f>
        <v>0</v>
      </c>
      <c r="F98" s="925"/>
      <c r="G98" s="912"/>
      <c r="H98" s="2715">
        <f>IFERROR(H82+H74,"")</f>
        <v>0</v>
      </c>
      <c r="I98" s="1629"/>
      <c r="J98" s="1629"/>
      <c r="K98" s="1630"/>
      <c r="L98" s="686"/>
      <c r="M98" s="924">
        <f>IFERROR(M82+M74,"")</f>
        <v>0</v>
      </c>
      <c r="N98" s="926"/>
      <c r="O98" s="2715">
        <f>IFERROR(O82+O74,"")</f>
        <v>0</v>
      </c>
      <c r="P98" s="1630"/>
      <c r="Q98" s="396"/>
      <c r="R98" s="403"/>
    </row>
    <row r="99" spans="1:18" ht="16.5">
      <c r="A99" s="1"/>
      <c r="B99" s="393"/>
      <c r="C99" s="1053"/>
      <c r="D99" s="1053"/>
      <c r="E99" s="1053"/>
      <c r="F99" s="1053"/>
      <c r="G99" s="1053"/>
      <c r="H99" s="1053"/>
      <c r="I99" s="1053"/>
      <c r="J99" s="1053"/>
      <c r="K99" s="1053"/>
      <c r="L99" s="1053"/>
      <c r="M99" s="1053"/>
      <c r="N99" s="1053"/>
      <c r="O99" s="1053"/>
      <c r="P99" s="1053"/>
      <c r="Q99" s="396"/>
      <c r="R99" s="1047"/>
    </row>
    <row r="100" spans="1:18" ht="16.5">
      <c r="A100" s="1"/>
      <c r="B100" s="393"/>
      <c r="C100" s="632" t="s">
        <v>541</v>
      </c>
      <c r="D100" s="1053"/>
      <c r="E100" s="1053"/>
      <c r="F100" s="1053"/>
      <c r="G100" s="1053"/>
      <c r="H100" s="1053"/>
      <c r="I100" s="1053"/>
      <c r="J100" s="1053"/>
      <c r="K100" s="1053"/>
      <c r="L100" s="1053"/>
      <c r="M100" s="1053"/>
      <c r="N100" s="1053"/>
      <c r="O100" s="1053"/>
      <c r="P100" s="1053"/>
      <c r="Q100" s="396"/>
      <c r="R100" s="1047"/>
    </row>
    <row r="101" spans="1:18" ht="16.5">
      <c r="A101" s="1"/>
      <c r="B101" s="393"/>
      <c r="C101" s="690"/>
      <c r="D101" s="1053"/>
      <c r="E101" s="1053"/>
      <c r="F101" s="1053"/>
      <c r="G101" s="1053"/>
      <c r="H101" s="1053"/>
      <c r="I101" s="1053"/>
      <c r="J101" s="1053"/>
      <c r="K101" s="1053"/>
      <c r="L101" s="396"/>
      <c r="M101" s="1053"/>
      <c r="N101" s="1053"/>
      <c r="O101" s="1053"/>
      <c r="P101" s="1053"/>
      <c r="Q101" s="1053"/>
      <c r="R101" s="1047"/>
    </row>
    <row r="102" spans="1:18" ht="40.5">
      <c r="A102" s="1"/>
      <c r="B102" s="393"/>
      <c r="C102" s="2591" t="s">
        <v>1191</v>
      </c>
      <c r="D102" s="1629"/>
      <c r="E102" s="1630"/>
      <c r="F102" s="1053"/>
      <c r="G102" s="1046" t="s">
        <v>660</v>
      </c>
      <c r="H102" s="2543" t="s">
        <v>1218</v>
      </c>
      <c r="I102" s="1630"/>
      <c r="J102" s="2069" t="s">
        <v>663</v>
      </c>
      <c r="K102" s="1630"/>
      <c r="L102" s="396"/>
      <c r="M102" s="396"/>
      <c r="N102" s="1053"/>
      <c r="O102" s="1053"/>
      <c r="P102" s="1053"/>
      <c r="Q102" s="1053"/>
      <c r="R102" s="1047"/>
    </row>
    <row r="103" spans="1:18" ht="16.5">
      <c r="A103" s="1"/>
      <c r="B103" s="393"/>
      <c r="C103" s="2584" t="s">
        <v>543</v>
      </c>
      <c r="D103" s="1629"/>
      <c r="E103" s="1630"/>
      <c r="F103" s="1053"/>
      <c r="G103" s="927">
        <f>'Costos de O&amp;M'!F42</f>
        <v>1.5E-3</v>
      </c>
      <c r="H103" s="2712"/>
      <c r="I103" s="1630"/>
      <c r="J103" s="2716">
        <f>G103</f>
        <v>1.5E-3</v>
      </c>
      <c r="K103" s="1630"/>
      <c r="L103" s="1053"/>
      <c r="M103" s="1053"/>
      <c r="N103" s="1053"/>
      <c r="O103" s="1053"/>
      <c r="P103" s="1053"/>
      <c r="Q103" s="1053"/>
      <c r="R103" s="1047"/>
    </row>
    <row r="104" spans="1:18" ht="16.5">
      <c r="A104" s="1"/>
      <c r="B104" s="393"/>
      <c r="C104" s="2584" t="s">
        <v>544</v>
      </c>
      <c r="D104" s="1629"/>
      <c r="E104" s="1630"/>
      <c r="F104" s="1053"/>
      <c r="G104" s="673">
        <f>'Costos de O&amp;M'!F43</f>
        <v>0</v>
      </c>
      <c r="H104" s="2710"/>
      <c r="I104" s="2711"/>
      <c r="J104" s="2713">
        <f>G104*H104</f>
        <v>0</v>
      </c>
      <c r="K104" s="1630"/>
      <c r="L104" s="1053"/>
      <c r="M104" s="1053"/>
      <c r="N104" s="1053"/>
      <c r="O104" s="1053"/>
      <c r="P104" s="1053"/>
      <c r="Q104" s="1053"/>
      <c r="R104" s="1047"/>
    </row>
    <row r="105" spans="1:18" ht="16.5">
      <c r="A105" s="1"/>
      <c r="B105" s="393"/>
      <c r="C105" s="2584" t="s">
        <v>545</v>
      </c>
      <c r="D105" s="1629"/>
      <c r="E105" s="1630"/>
      <c r="F105" s="1053"/>
      <c r="G105" s="928">
        <f>G104*G103</f>
        <v>0</v>
      </c>
      <c r="H105" s="2712"/>
      <c r="I105" s="1630"/>
      <c r="J105" s="2714">
        <f>J104*J103</f>
        <v>0</v>
      </c>
      <c r="K105" s="1630"/>
      <c r="L105" s="1053"/>
      <c r="M105" s="1053"/>
      <c r="N105" s="1053"/>
      <c r="O105" s="1053"/>
      <c r="P105" s="1053"/>
      <c r="Q105" s="1053"/>
      <c r="R105" s="1047"/>
    </row>
    <row r="106" spans="1:18" ht="16.5">
      <c r="A106" s="1"/>
      <c r="B106" s="393"/>
      <c r="C106" s="396"/>
      <c r="D106" s="396"/>
      <c r="E106" s="396"/>
      <c r="F106" s="396"/>
      <c r="G106" s="396"/>
      <c r="H106" s="1053"/>
      <c r="I106" s="1053"/>
      <c r="J106" s="1053"/>
      <c r="K106" s="1053"/>
      <c r="L106" s="1053"/>
      <c r="M106" s="1053"/>
      <c r="N106" s="1053"/>
      <c r="O106" s="1053"/>
      <c r="P106" s="1053"/>
      <c r="Q106" s="1053"/>
      <c r="R106" s="1047"/>
    </row>
    <row r="107" spans="1:18" ht="16.5">
      <c r="A107" s="1"/>
      <c r="B107" s="393"/>
      <c r="C107" s="1053"/>
      <c r="D107" s="929"/>
      <c r="E107" s="929"/>
      <c r="F107" s="1053"/>
      <c r="G107" s="1053"/>
      <c r="H107" s="1053"/>
      <c r="I107" s="929"/>
      <c r="J107" s="929"/>
      <c r="K107" s="929"/>
      <c r="L107" s="1053"/>
      <c r="M107" s="1053"/>
      <c r="N107" s="1053"/>
      <c r="O107" s="1053"/>
      <c r="P107" s="1053"/>
      <c r="Q107" s="1053"/>
      <c r="R107" s="1047"/>
    </row>
    <row r="108" spans="1:18" ht="16.5">
      <c r="A108" s="1"/>
      <c r="B108" s="393"/>
      <c r="C108" s="2558" t="s">
        <v>44</v>
      </c>
      <c r="D108" s="2464" t="s">
        <v>524</v>
      </c>
      <c r="E108" s="1629"/>
      <c r="F108" s="1629"/>
      <c r="G108" s="1630"/>
      <c r="H108" s="1053"/>
      <c r="I108" s="2464" t="s">
        <v>525</v>
      </c>
      <c r="J108" s="1629"/>
      <c r="K108" s="1629"/>
      <c r="L108" s="1629"/>
      <c r="M108" s="1630"/>
      <c r="N108" s="1053"/>
      <c r="O108" s="1053"/>
      <c r="P108" s="1053"/>
      <c r="Q108" s="1053"/>
      <c r="R108" s="1047"/>
    </row>
    <row r="109" spans="1:18" ht="42" customHeight="1">
      <c r="A109" s="1"/>
      <c r="B109" s="393"/>
      <c r="C109" s="2459"/>
      <c r="D109" s="684" t="s">
        <v>1220</v>
      </c>
      <c r="E109" s="684" t="s">
        <v>1219</v>
      </c>
      <c r="F109" s="2543" t="s">
        <v>547</v>
      </c>
      <c r="G109" s="1630"/>
      <c r="H109" s="1053"/>
      <c r="I109" s="684" t="s">
        <v>1220</v>
      </c>
      <c r="J109" s="2543" t="s">
        <v>1192</v>
      </c>
      <c r="K109" s="1629"/>
      <c r="L109" s="1630"/>
      <c r="M109" s="684" t="s">
        <v>547</v>
      </c>
      <c r="N109" s="1053"/>
      <c r="O109" s="1053"/>
      <c r="P109" s="1053"/>
      <c r="Q109" s="1053"/>
      <c r="R109" s="1047"/>
    </row>
    <row r="110" spans="1:18" ht="16.5">
      <c r="A110" s="1"/>
      <c r="B110" s="393"/>
      <c r="C110" s="703">
        <v>1</v>
      </c>
      <c r="D110" s="706" t="str">
        <f>'Costos de O&amp;M'!D48</f>
        <v/>
      </c>
      <c r="E110" s="706" t="str">
        <f>IFERROR(D110*$J$103,"")</f>
        <v/>
      </c>
      <c r="F110" s="2709" t="str">
        <f>IFERROR(D110*$J$105,"")</f>
        <v/>
      </c>
      <c r="G110" s="1630"/>
      <c r="H110" s="1053"/>
      <c r="I110" s="706" t="str">
        <f>'Costos de O&amp;M'!H48</f>
        <v/>
      </c>
      <c r="J110" s="2580" t="str">
        <f>IFERROR(I110*$J$103,"")</f>
        <v/>
      </c>
      <c r="K110" s="1629"/>
      <c r="L110" s="1630"/>
      <c r="M110" s="641" t="str">
        <f>IFERROR(I110*$J$105,"")</f>
        <v/>
      </c>
      <c r="N110" s="1053"/>
      <c r="O110" s="1053"/>
      <c r="P110" s="1053"/>
      <c r="Q110" s="1053"/>
      <c r="R110" s="1047"/>
    </row>
    <row r="111" spans="1:18" ht="16.5">
      <c r="A111" s="1"/>
      <c r="B111" s="393"/>
      <c r="C111" s="703">
        <v>2</v>
      </c>
      <c r="D111" s="706" t="str">
        <f>'Costos de O&amp;M'!D49</f>
        <v/>
      </c>
      <c r="E111" s="706" t="str">
        <f t="shared" ref="E111:E129" si="32">IFERROR(D111*$J$103,"")</f>
        <v/>
      </c>
      <c r="F111" s="2709" t="str">
        <f t="shared" ref="F111:F129" si="33">IFERROR(D111*$J$105,"")</f>
        <v/>
      </c>
      <c r="G111" s="1630"/>
      <c r="H111" s="1053"/>
      <c r="I111" s="706" t="str">
        <f>'Costos de O&amp;M'!H49</f>
        <v/>
      </c>
      <c r="J111" s="2580" t="str">
        <f t="shared" ref="J111:J129" si="34">IFERROR(I111*$J$103,"")</f>
        <v/>
      </c>
      <c r="K111" s="1629"/>
      <c r="L111" s="1630"/>
      <c r="M111" s="641" t="str">
        <f t="shared" ref="M111:M129" si="35">IFERROR(I111*$J$105,"")</f>
        <v/>
      </c>
      <c r="N111" s="1053"/>
      <c r="O111" s="1053"/>
      <c r="P111" s="1053"/>
      <c r="Q111" s="1053"/>
      <c r="R111" s="1047"/>
    </row>
    <row r="112" spans="1:18" ht="16.5">
      <c r="A112" s="1"/>
      <c r="B112" s="393"/>
      <c r="C112" s="703">
        <v>3</v>
      </c>
      <c r="D112" s="706" t="str">
        <f>'Costos de O&amp;M'!D50</f>
        <v/>
      </c>
      <c r="E112" s="706" t="str">
        <f t="shared" si="32"/>
        <v/>
      </c>
      <c r="F112" s="2709" t="str">
        <f t="shared" si="33"/>
        <v/>
      </c>
      <c r="G112" s="1630"/>
      <c r="H112" s="1053"/>
      <c r="I112" s="706" t="str">
        <f>'Costos de O&amp;M'!H50</f>
        <v/>
      </c>
      <c r="J112" s="2580" t="str">
        <f t="shared" si="34"/>
        <v/>
      </c>
      <c r="K112" s="1629"/>
      <c r="L112" s="1630"/>
      <c r="M112" s="641" t="str">
        <f t="shared" si="35"/>
        <v/>
      </c>
      <c r="N112" s="1053"/>
      <c r="O112" s="1053"/>
      <c r="P112" s="1053"/>
      <c r="Q112" s="1053"/>
      <c r="R112" s="1047"/>
    </row>
    <row r="113" spans="1:18" ht="16.5">
      <c r="A113" s="1"/>
      <c r="B113" s="393"/>
      <c r="C113" s="703">
        <v>4</v>
      </c>
      <c r="D113" s="706" t="str">
        <f>'Costos de O&amp;M'!D51</f>
        <v/>
      </c>
      <c r="E113" s="706" t="str">
        <f t="shared" si="32"/>
        <v/>
      </c>
      <c r="F113" s="2709" t="str">
        <f t="shared" si="33"/>
        <v/>
      </c>
      <c r="G113" s="1630"/>
      <c r="H113" s="1053"/>
      <c r="I113" s="706" t="str">
        <f>'Costos de O&amp;M'!H51</f>
        <v/>
      </c>
      <c r="J113" s="2580" t="str">
        <f t="shared" si="34"/>
        <v/>
      </c>
      <c r="K113" s="1629"/>
      <c r="L113" s="1630"/>
      <c r="M113" s="641" t="str">
        <f t="shared" si="35"/>
        <v/>
      </c>
      <c r="N113" s="1053"/>
      <c r="O113" s="1053"/>
      <c r="P113" s="1053"/>
      <c r="Q113" s="1053"/>
      <c r="R113" s="1047"/>
    </row>
    <row r="114" spans="1:18" ht="16.5">
      <c r="A114" s="1"/>
      <c r="B114" s="393"/>
      <c r="C114" s="703">
        <v>5</v>
      </c>
      <c r="D114" s="706" t="str">
        <f>'Costos de O&amp;M'!D52</f>
        <v/>
      </c>
      <c r="E114" s="706" t="str">
        <f t="shared" si="32"/>
        <v/>
      </c>
      <c r="F114" s="2709" t="str">
        <f t="shared" si="33"/>
        <v/>
      </c>
      <c r="G114" s="1630"/>
      <c r="H114" s="1053"/>
      <c r="I114" s="706" t="str">
        <f>'Costos de O&amp;M'!H52</f>
        <v/>
      </c>
      <c r="J114" s="2580" t="str">
        <f t="shared" si="34"/>
        <v/>
      </c>
      <c r="K114" s="1629"/>
      <c r="L114" s="1630"/>
      <c r="M114" s="641" t="str">
        <f t="shared" si="35"/>
        <v/>
      </c>
      <c r="N114" s="1053"/>
      <c r="O114" s="1053"/>
      <c r="P114" s="1053"/>
      <c r="Q114" s="1053"/>
      <c r="R114" s="1047"/>
    </row>
    <row r="115" spans="1:18" ht="16.5">
      <c r="A115" s="1"/>
      <c r="B115" s="393"/>
      <c r="C115" s="703">
        <v>6</v>
      </c>
      <c r="D115" s="706" t="str">
        <f>'Costos de O&amp;M'!D53</f>
        <v/>
      </c>
      <c r="E115" s="706" t="str">
        <f t="shared" si="32"/>
        <v/>
      </c>
      <c r="F115" s="2709" t="str">
        <f t="shared" si="33"/>
        <v/>
      </c>
      <c r="G115" s="1630"/>
      <c r="H115" s="1053"/>
      <c r="I115" s="706" t="str">
        <f>'Costos de O&amp;M'!H53</f>
        <v/>
      </c>
      <c r="J115" s="2580" t="str">
        <f t="shared" si="34"/>
        <v/>
      </c>
      <c r="K115" s="1629"/>
      <c r="L115" s="1630"/>
      <c r="M115" s="641" t="str">
        <f t="shared" si="35"/>
        <v/>
      </c>
      <c r="N115" s="1053"/>
      <c r="O115" s="1053"/>
      <c r="P115" s="1053"/>
      <c r="Q115" s="1053"/>
      <c r="R115" s="1047"/>
    </row>
    <row r="116" spans="1:18" ht="16.5">
      <c r="A116" s="1"/>
      <c r="B116" s="393"/>
      <c r="C116" s="703">
        <v>7</v>
      </c>
      <c r="D116" s="706" t="str">
        <f>'Costos de O&amp;M'!D54</f>
        <v/>
      </c>
      <c r="E116" s="706" t="str">
        <f t="shared" si="32"/>
        <v/>
      </c>
      <c r="F116" s="2709" t="str">
        <f t="shared" si="33"/>
        <v/>
      </c>
      <c r="G116" s="1630"/>
      <c r="H116" s="1053"/>
      <c r="I116" s="706" t="str">
        <f>'Costos de O&amp;M'!H54</f>
        <v/>
      </c>
      <c r="J116" s="2580" t="str">
        <f t="shared" si="34"/>
        <v/>
      </c>
      <c r="K116" s="1629"/>
      <c r="L116" s="1630"/>
      <c r="M116" s="641" t="str">
        <f t="shared" si="35"/>
        <v/>
      </c>
      <c r="N116" s="1053"/>
      <c r="O116" s="1053"/>
      <c r="P116" s="1053"/>
      <c r="Q116" s="1053"/>
      <c r="R116" s="1047"/>
    </row>
    <row r="117" spans="1:18" ht="16.5">
      <c r="A117" s="1"/>
      <c r="B117" s="393"/>
      <c r="C117" s="703">
        <v>8</v>
      </c>
      <c r="D117" s="706" t="str">
        <f>'Costos de O&amp;M'!D55</f>
        <v/>
      </c>
      <c r="E117" s="706" t="str">
        <f t="shared" si="32"/>
        <v/>
      </c>
      <c r="F117" s="2709" t="str">
        <f t="shared" si="33"/>
        <v/>
      </c>
      <c r="G117" s="1630"/>
      <c r="H117" s="1053"/>
      <c r="I117" s="706" t="str">
        <f>'Costos de O&amp;M'!H55</f>
        <v/>
      </c>
      <c r="J117" s="2580" t="str">
        <f t="shared" si="34"/>
        <v/>
      </c>
      <c r="K117" s="1629"/>
      <c r="L117" s="1630"/>
      <c r="M117" s="641" t="str">
        <f t="shared" si="35"/>
        <v/>
      </c>
      <c r="N117" s="1053"/>
      <c r="O117" s="1053"/>
      <c r="P117" s="1053"/>
      <c r="Q117" s="1053"/>
      <c r="R117" s="1047"/>
    </row>
    <row r="118" spans="1:18" ht="16.5">
      <c r="A118" s="1"/>
      <c r="B118" s="393"/>
      <c r="C118" s="703">
        <v>9</v>
      </c>
      <c r="D118" s="706" t="str">
        <f>'Costos de O&amp;M'!D56</f>
        <v/>
      </c>
      <c r="E118" s="706" t="str">
        <f t="shared" si="32"/>
        <v/>
      </c>
      <c r="F118" s="2709" t="str">
        <f t="shared" si="33"/>
        <v/>
      </c>
      <c r="G118" s="1630"/>
      <c r="H118" s="1053"/>
      <c r="I118" s="706" t="str">
        <f>'Costos de O&amp;M'!H56</f>
        <v/>
      </c>
      <c r="J118" s="2580" t="str">
        <f t="shared" si="34"/>
        <v/>
      </c>
      <c r="K118" s="1629"/>
      <c r="L118" s="1630"/>
      <c r="M118" s="641" t="str">
        <f t="shared" si="35"/>
        <v/>
      </c>
      <c r="N118" s="1053"/>
      <c r="O118" s="1053"/>
      <c r="P118" s="1053"/>
      <c r="Q118" s="1053"/>
      <c r="R118" s="1047"/>
    </row>
    <row r="119" spans="1:18" ht="16.5">
      <c r="A119" s="1"/>
      <c r="B119" s="393"/>
      <c r="C119" s="703">
        <v>10</v>
      </c>
      <c r="D119" s="706" t="str">
        <f>'Costos de O&amp;M'!D57</f>
        <v/>
      </c>
      <c r="E119" s="706" t="str">
        <f t="shared" si="32"/>
        <v/>
      </c>
      <c r="F119" s="2709" t="str">
        <f t="shared" si="33"/>
        <v/>
      </c>
      <c r="G119" s="1630"/>
      <c r="H119" s="1053"/>
      <c r="I119" s="706" t="str">
        <f>'Costos de O&amp;M'!H57</f>
        <v/>
      </c>
      <c r="J119" s="2580" t="str">
        <f t="shared" si="34"/>
        <v/>
      </c>
      <c r="K119" s="1629"/>
      <c r="L119" s="1630"/>
      <c r="M119" s="641" t="str">
        <f t="shared" si="35"/>
        <v/>
      </c>
      <c r="N119" s="1053"/>
      <c r="O119" s="1053"/>
      <c r="P119" s="1053"/>
      <c r="Q119" s="1053"/>
      <c r="R119" s="1047"/>
    </row>
    <row r="120" spans="1:18" ht="16.5">
      <c r="A120" s="1"/>
      <c r="B120" s="393"/>
      <c r="C120" s="703">
        <v>11</v>
      </c>
      <c r="D120" s="706" t="str">
        <f>'Costos de O&amp;M'!D58</f>
        <v/>
      </c>
      <c r="E120" s="706" t="str">
        <f t="shared" si="32"/>
        <v/>
      </c>
      <c r="F120" s="2709" t="str">
        <f t="shared" si="33"/>
        <v/>
      </c>
      <c r="G120" s="1630"/>
      <c r="H120" s="1053"/>
      <c r="I120" s="706" t="str">
        <f>'Costos de O&amp;M'!H58</f>
        <v/>
      </c>
      <c r="J120" s="2580" t="str">
        <f t="shared" si="34"/>
        <v/>
      </c>
      <c r="K120" s="1629"/>
      <c r="L120" s="1630"/>
      <c r="M120" s="641" t="str">
        <f t="shared" si="35"/>
        <v/>
      </c>
      <c r="N120" s="1053"/>
      <c r="O120" s="1053"/>
      <c r="P120" s="1053"/>
      <c r="Q120" s="1053"/>
      <c r="R120" s="1047"/>
    </row>
    <row r="121" spans="1:18" ht="16.5">
      <c r="A121" s="1"/>
      <c r="B121" s="393"/>
      <c r="C121" s="703">
        <v>12</v>
      </c>
      <c r="D121" s="706" t="str">
        <f>'Costos de O&amp;M'!D59</f>
        <v/>
      </c>
      <c r="E121" s="706" t="str">
        <f t="shared" si="32"/>
        <v/>
      </c>
      <c r="F121" s="2709" t="str">
        <f t="shared" si="33"/>
        <v/>
      </c>
      <c r="G121" s="1630"/>
      <c r="H121" s="1053"/>
      <c r="I121" s="706" t="str">
        <f>'Costos de O&amp;M'!H59</f>
        <v/>
      </c>
      <c r="J121" s="2580" t="str">
        <f t="shared" si="34"/>
        <v/>
      </c>
      <c r="K121" s="1629"/>
      <c r="L121" s="1630"/>
      <c r="M121" s="641" t="str">
        <f t="shared" si="35"/>
        <v/>
      </c>
      <c r="N121" s="1053"/>
      <c r="O121" s="1053"/>
      <c r="P121" s="1053"/>
      <c r="Q121" s="1053"/>
      <c r="R121" s="1047"/>
    </row>
    <row r="122" spans="1:18" ht="16.5">
      <c r="A122" s="1"/>
      <c r="B122" s="393"/>
      <c r="C122" s="703">
        <v>13</v>
      </c>
      <c r="D122" s="706" t="str">
        <f>'Costos de O&amp;M'!D60</f>
        <v/>
      </c>
      <c r="E122" s="706" t="str">
        <f t="shared" si="32"/>
        <v/>
      </c>
      <c r="F122" s="2709" t="str">
        <f t="shared" si="33"/>
        <v/>
      </c>
      <c r="G122" s="1630"/>
      <c r="H122" s="1053"/>
      <c r="I122" s="706" t="str">
        <f>'Costos de O&amp;M'!H60</f>
        <v/>
      </c>
      <c r="J122" s="2580" t="str">
        <f t="shared" si="34"/>
        <v/>
      </c>
      <c r="K122" s="1629"/>
      <c r="L122" s="1630"/>
      <c r="M122" s="641" t="str">
        <f t="shared" si="35"/>
        <v/>
      </c>
      <c r="N122" s="1053"/>
      <c r="O122" s="1053"/>
      <c r="P122" s="1053"/>
      <c r="Q122" s="1053"/>
      <c r="R122" s="1047"/>
    </row>
    <row r="123" spans="1:18" ht="16.5">
      <c r="A123" s="1"/>
      <c r="B123" s="393"/>
      <c r="C123" s="703">
        <v>14</v>
      </c>
      <c r="D123" s="706" t="str">
        <f>'Costos de O&amp;M'!D61</f>
        <v/>
      </c>
      <c r="E123" s="706" t="str">
        <f t="shared" si="32"/>
        <v/>
      </c>
      <c r="F123" s="2709" t="str">
        <f t="shared" si="33"/>
        <v/>
      </c>
      <c r="G123" s="1630"/>
      <c r="H123" s="1053"/>
      <c r="I123" s="706" t="str">
        <f>'Costos de O&amp;M'!H61</f>
        <v/>
      </c>
      <c r="J123" s="2580" t="str">
        <f t="shared" si="34"/>
        <v/>
      </c>
      <c r="K123" s="1629"/>
      <c r="L123" s="1630"/>
      <c r="M123" s="641" t="str">
        <f t="shared" si="35"/>
        <v/>
      </c>
      <c r="N123" s="1053"/>
      <c r="O123" s="1053"/>
      <c r="P123" s="1053"/>
      <c r="Q123" s="1053"/>
      <c r="R123" s="1047"/>
    </row>
    <row r="124" spans="1:18" ht="16.5">
      <c r="A124" s="1"/>
      <c r="B124" s="393"/>
      <c r="C124" s="703">
        <v>15</v>
      </c>
      <c r="D124" s="706" t="str">
        <f>'Costos de O&amp;M'!D62</f>
        <v/>
      </c>
      <c r="E124" s="706" t="str">
        <f t="shared" si="32"/>
        <v/>
      </c>
      <c r="F124" s="2709" t="str">
        <f t="shared" si="33"/>
        <v/>
      </c>
      <c r="G124" s="1630"/>
      <c r="H124" s="1053"/>
      <c r="I124" s="706" t="str">
        <f>'Costos de O&amp;M'!H62</f>
        <v/>
      </c>
      <c r="J124" s="2580" t="str">
        <f t="shared" si="34"/>
        <v/>
      </c>
      <c r="K124" s="1629"/>
      <c r="L124" s="1630"/>
      <c r="M124" s="641" t="str">
        <f t="shared" si="35"/>
        <v/>
      </c>
      <c r="N124" s="1053"/>
      <c r="O124" s="1053"/>
      <c r="P124" s="1053"/>
      <c r="Q124" s="1053"/>
      <c r="R124" s="1047"/>
    </row>
    <row r="125" spans="1:18" ht="16.5">
      <c r="A125" s="1"/>
      <c r="B125" s="393"/>
      <c r="C125" s="703">
        <v>16</v>
      </c>
      <c r="D125" s="706" t="str">
        <f>'Costos de O&amp;M'!D63</f>
        <v/>
      </c>
      <c r="E125" s="706" t="str">
        <f t="shared" si="32"/>
        <v/>
      </c>
      <c r="F125" s="2709" t="str">
        <f t="shared" si="33"/>
        <v/>
      </c>
      <c r="G125" s="1630"/>
      <c r="H125" s="1053"/>
      <c r="I125" s="706" t="str">
        <f>'Costos de O&amp;M'!H63</f>
        <v/>
      </c>
      <c r="J125" s="2580" t="str">
        <f t="shared" si="34"/>
        <v/>
      </c>
      <c r="K125" s="1629"/>
      <c r="L125" s="1630"/>
      <c r="M125" s="641" t="str">
        <f t="shared" si="35"/>
        <v/>
      </c>
      <c r="N125" s="1053"/>
      <c r="O125" s="1053"/>
      <c r="P125" s="1053"/>
      <c r="Q125" s="1053"/>
      <c r="R125" s="1047"/>
    </row>
    <row r="126" spans="1:18" ht="16.5">
      <c r="A126" s="1"/>
      <c r="B126" s="393"/>
      <c r="C126" s="703">
        <v>17</v>
      </c>
      <c r="D126" s="706" t="str">
        <f>'Costos de O&amp;M'!D64</f>
        <v/>
      </c>
      <c r="E126" s="706" t="str">
        <f t="shared" si="32"/>
        <v/>
      </c>
      <c r="F126" s="2709" t="str">
        <f t="shared" si="33"/>
        <v/>
      </c>
      <c r="G126" s="1630"/>
      <c r="H126" s="1053"/>
      <c r="I126" s="706" t="str">
        <f>'Costos de O&amp;M'!H64</f>
        <v/>
      </c>
      <c r="J126" s="2580" t="str">
        <f t="shared" si="34"/>
        <v/>
      </c>
      <c r="K126" s="1629"/>
      <c r="L126" s="1630"/>
      <c r="M126" s="641" t="str">
        <f t="shared" si="35"/>
        <v/>
      </c>
      <c r="N126" s="1053"/>
      <c r="O126" s="1053"/>
      <c r="P126" s="1053"/>
      <c r="Q126" s="1053"/>
      <c r="R126" s="1047"/>
    </row>
    <row r="127" spans="1:18" ht="16.5">
      <c r="A127" s="1"/>
      <c r="B127" s="393"/>
      <c r="C127" s="703">
        <v>18</v>
      </c>
      <c r="D127" s="706" t="str">
        <f>'Costos de O&amp;M'!D65</f>
        <v/>
      </c>
      <c r="E127" s="706" t="str">
        <f t="shared" si="32"/>
        <v/>
      </c>
      <c r="F127" s="2709" t="str">
        <f t="shared" si="33"/>
        <v/>
      </c>
      <c r="G127" s="1630"/>
      <c r="H127" s="1053"/>
      <c r="I127" s="706" t="str">
        <f>'Costos de O&amp;M'!H65</f>
        <v/>
      </c>
      <c r="J127" s="2580" t="str">
        <f t="shared" si="34"/>
        <v/>
      </c>
      <c r="K127" s="1629"/>
      <c r="L127" s="1630"/>
      <c r="M127" s="641" t="str">
        <f t="shared" si="35"/>
        <v/>
      </c>
      <c r="N127" s="1053"/>
      <c r="O127" s="1053"/>
      <c r="P127" s="1053"/>
      <c r="Q127" s="1053"/>
      <c r="R127" s="1047"/>
    </row>
    <row r="128" spans="1:18" ht="16.5">
      <c r="A128" s="1"/>
      <c r="B128" s="393"/>
      <c r="C128" s="703">
        <v>19</v>
      </c>
      <c r="D128" s="706" t="str">
        <f>'Costos de O&amp;M'!D66</f>
        <v/>
      </c>
      <c r="E128" s="706" t="str">
        <f t="shared" si="32"/>
        <v/>
      </c>
      <c r="F128" s="2709" t="str">
        <f t="shared" si="33"/>
        <v/>
      </c>
      <c r="G128" s="1630"/>
      <c r="H128" s="1053"/>
      <c r="I128" s="706" t="str">
        <f>'Costos de O&amp;M'!H66</f>
        <v/>
      </c>
      <c r="J128" s="2580" t="str">
        <f t="shared" si="34"/>
        <v/>
      </c>
      <c r="K128" s="1629"/>
      <c r="L128" s="1630"/>
      <c r="M128" s="641" t="str">
        <f t="shared" si="35"/>
        <v/>
      </c>
      <c r="N128" s="1053"/>
      <c r="O128" s="1053"/>
      <c r="P128" s="1053"/>
      <c r="Q128" s="1053"/>
      <c r="R128" s="1047"/>
    </row>
    <row r="129" spans="1:18" ht="16.5">
      <c r="A129" s="1"/>
      <c r="B129" s="393"/>
      <c r="C129" s="703">
        <v>20</v>
      </c>
      <c r="D129" s="706" t="str">
        <f>'Costos de O&amp;M'!D67</f>
        <v/>
      </c>
      <c r="E129" s="706" t="str">
        <f t="shared" si="32"/>
        <v/>
      </c>
      <c r="F129" s="2709" t="str">
        <f t="shared" si="33"/>
        <v/>
      </c>
      <c r="G129" s="1630"/>
      <c r="H129" s="1053"/>
      <c r="I129" s="706" t="str">
        <f>'Costos de O&amp;M'!H67</f>
        <v/>
      </c>
      <c r="J129" s="2580" t="str">
        <f t="shared" si="34"/>
        <v/>
      </c>
      <c r="K129" s="1629"/>
      <c r="L129" s="1630"/>
      <c r="M129" s="641" t="str">
        <f t="shared" si="35"/>
        <v/>
      </c>
      <c r="N129" s="1053"/>
      <c r="O129" s="1053"/>
      <c r="P129" s="1053"/>
      <c r="Q129" s="1053"/>
      <c r="R129" s="1047"/>
    </row>
    <row r="130" spans="1:18" ht="16.5">
      <c r="A130" s="1"/>
      <c r="B130" s="393"/>
      <c r="C130" s="1053"/>
      <c r="D130" s="1053"/>
      <c r="E130" s="1053"/>
      <c r="F130" s="1053"/>
      <c r="G130" s="1053"/>
      <c r="H130" s="1053"/>
      <c r="I130" s="1053"/>
      <c r="J130" s="1053"/>
      <c r="K130" s="2730"/>
      <c r="L130" s="2453"/>
      <c r="M130" s="1053"/>
      <c r="N130" s="1053"/>
      <c r="O130" s="1053"/>
      <c r="P130" s="1053"/>
      <c r="Q130" s="1053"/>
      <c r="R130" s="1047"/>
    </row>
    <row r="131" spans="1:18" ht="16.5">
      <c r="A131" s="1"/>
      <c r="B131" s="393"/>
      <c r="C131" s="632" t="s">
        <v>548</v>
      </c>
      <c r="D131" s="1053"/>
      <c r="E131" s="1053"/>
      <c r="F131" s="1053"/>
      <c r="G131" s="1053"/>
      <c r="H131" s="1053"/>
      <c r="I131" s="1053"/>
      <c r="J131" s="1053"/>
      <c r="K131" s="1053"/>
      <c r="L131" s="1053"/>
      <c r="M131" s="1053"/>
      <c r="N131" s="1053"/>
      <c r="O131" s="1053"/>
      <c r="P131" s="1053"/>
      <c r="Q131" s="1053"/>
      <c r="R131" s="1047"/>
    </row>
    <row r="132" spans="1:18" ht="16.5">
      <c r="A132" s="1"/>
      <c r="B132" s="393"/>
      <c r="C132" s="2558" t="s">
        <v>44</v>
      </c>
      <c r="D132" s="2464" t="s">
        <v>524</v>
      </c>
      <c r="E132" s="1629"/>
      <c r="F132" s="1629"/>
      <c r="G132" s="1629"/>
      <c r="H132" s="1629"/>
      <c r="I132" s="1629"/>
      <c r="J132" s="1629"/>
      <c r="K132" s="1630"/>
      <c r="L132" s="1053"/>
      <c r="M132" s="2464" t="s">
        <v>525</v>
      </c>
      <c r="N132" s="1629"/>
      <c r="O132" s="1629"/>
      <c r="P132" s="1629"/>
      <c r="Q132" s="1629"/>
      <c r="R132" s="403"/>
    </row>
    <row r="133" spans="1:18" ht="16.5">
      <c r="A133" s="1"/>
      <c r="B133" s="393"/>
      <c r="C133" s="2458"/>
      <c r="D133" s="2543" t="s">
        <v>556</v>
      </c>
      <c r="E133" s="1629"/>
      <c r="F133" s="1629"/>
      <c r="G133" s="1629"/>
      <c r="H133" s="1629"/>
      <c r="I133" s="2558" t="s">
        <v>557</v>
      </c>
      <c r="J133" s="2555" t="s">
        <v>550</v>
      </c>
      <c r="K133" s="2556"/>
      <c r="L133" s="1053"/>
      <c r="M133" s="2543" t="s">
        <v>556</v>
      </c>
      <c r="N133" s="1629"/>
      <c r="O133" s="1629"/>
      <c r="P133" s="2558" t="s">
        <v>557</v>
      </c>
      <c r="Q133" s="2558" t="s">
        <v>551</v>
      </c>
      <c r="R133" s="403"/>
    </row>
    <row r="134" spans="1:18" ht="16.5">
      <c r="A134" s="1"/>
      <c r="B134" s="393"/>
      <c r="C134" s="2459"/>
      <c r="D134" s="684" t="s">
        <v>552</v>
      </c>
      <c r="E134" s="2543" t="s">
        <v>553</v>
      </c>
      <c r="F134" s="1630"/>
      <c r="G134" s="2543" t="s">
        <v>266</v>
      </c>
      <c r="H134" s="1630"/>
      <c r="I134" s="2459"/>
      <c r="J134" s="2557"/>
      <c r="K134" s="2551"/>
      <c r="L134" s="1053"/>
      <c r="M134" s="684" t="s">
        <v>552</v>
      </c>
      <c r="N134" s="1046" t="s">
        <v>553</v>
      </c>
      <c r="O134" s="697" t="s">
        <v>266</v>
      </c>
      <c r="P134" s="2459"/>
      <c r="Q134" s="2459"/>
      <c r="R134" s="403"/>
    </row>
    <row r="135" spans="1:18" ht="16.5">
      <c r="A135" s="1"/>
      <c r="B135" s="393"/>
      <c r="C135" s="703">
        <v>1</v>
      </c>
      <c r="D135" s="704">
        <f>H74</f>
        <v>0</v>
      </c>
      <c r="E135" s="2736" t="str">
        <f t="shared" ref="E135:E154" si="36">F110</f>
        <v/>
      </c>
      <c r="F135" s="1630"/>
      <c r="G135" s="2736" t="str">
        <f>IFERROR(D135+E135,"")</f>
        <v/>
      </c>
      <c r="H135" s="1630"/>
      <c r="I135" s="1275">
        <f>$H$82</f>
        <v>0</v>
      </c>
      <c r="J135" s="2735" t="str">
        <f>IFERROR(G135+I135,"")</f>
        <v/>
      </c>
      <c r="K135" s="1630"/>
      <c r="L135" s="1053"/>
      <c r="M135" s="644">
        <f>O74</f>
        <v>0</v>
      </c>
      <c r="N135" s="1426" t="str">
        <f t="shared" ref="N135:N154" si="37">M110</f>
        <v/>
      </c>
      <c r="O135" s="644" t="str">
        <f>IFERROR(N135+M135,"")</f>
        <v/>
      </c>
      <c r="P135" s="1276">
        <f>$O$82</f>
        <v>0</v>
      </c>
      <c r="Q135" s="930" t="str">
        <f>IFERROR(P135+O135,"")</f>
        <v/>
      </c>
      <c r="R135" s="403"/>
    </row>
    <row r="136" spans="1:18">
      <c r="A136" s="1"/>
      <c r="B136" s="393"/>
      <c r="C136" s="703">
        <v>2</v>
      </c>
      <c r="D136" s="704">
        <f t="shared" ref="D136:D154" si="38">D135</f>
        <v>0</v>
      </c>
      <c r="E136" s="2736" t="str">
        <f t="shared" si="36"/>
        <v/>
      </c>
      <c r="F136" s="1630"/>
      <c r="G136" s="2736" t="str">
        <f t="shared" ref="G136" si="39">IFERROR(D136+E136,"")</f>
        <v/>
      </c>
      <c r="H136" s="1630"/>
      <c r="I136" s="1275">
        <f t="shared" ref="I136:I154" si="40">$H$82</f>
        <v>0</v>
      </c>
      <c r="J136" s="2735" t="str">
        <f t="shared" ref="J136:J154" si="41">IFERROR(G136+I136,"")</f>
        <v/>
      </c>
      <c r="K136" s="1630"/>
      <c r="L136" s="396"/>
      <c r="M136" s="644">
        <f t="shared" ref="M136:M154" si="42">M135</f>
        <v>0</v>
      </c>
      <c r="N136" s="1426" t="str">
        <f t="shared" si="37"/>
        <v/>
      </c>
      <c r="O136" s="644" t="str">
        <f t="shared" ref="O136:O154" si="43">IFERROR(N136+M136,"")</f>
        <v/>
      </c>
      <c r="P136" s="1276">
        <f t="shared" ref="P136:P154" si="44">$O$82</f>
        <v>0</v>
      </c>
      <c r="Q136" s="930" t="str">
        <f t="shared" ref="Q136:Q154" si="45">IFERROR(P136+O136,"")</f>
        <v/>
      </c>
      <c r="R136" s="403"/>
    </row>
    <row r="137" spans="1:18">
      <c r="A137" s="1"/>
      <c r="B137" s="393"/>
      <c r="C137" s="703">
        <v>3</v>
      </c>
      <c r="D137" s="704">
        <f t="shared" si="38"/>
        <v>0</v>
      </c>
      <c r="E137" s="2736" t="str">
        <f t="shared" ref="E137:E153" si="46">F112</f>
        <v/>
      </c>
      <c r="F137" s="1630"/>
      <c r="G137" s="2736" t="str">
        <f t="shared" ref="G137:G154" si="47">IFERROR(D137+E137,"")</f>
        <v/>
      </c>
      <c r="H137" s="1630"/>
      <c r="I137" s="1275">
        <f t="shared" si="40"/>
        <v>0</v>
      </c>
      <c r="J137" s="2735" t="str">
        <f t="shared" si="41"/>
        <v/>
      </c>
      <c r="K137" s="1630"/>
      <c r="L137" s="396"/>
      <c r="M137" s="644">
        <f t="shared" si="42"/>
        <v>0</v>
      </c>
      <c r="N137" s="1426" t="str">
        <f t="shared" si="37"/>
        <v/>
      </c>
      <c r="O137" s="644" t="str">
        <f t="shared" si="43"/>
        <v/>
      </c>
      <c r="P137" s="1276">
        <f t="shared" si="44"/>
        <v>0</v>
      </c>
      <c r="Q137" s="930" t="str">
        <f t="shared" si="45"/>
        <v/>
      </c>
      <c r="R137" s="403"/>
    </row>
    <row r="138" spans="1:18">
      <c r="A138" s="1"/>
      <c r="B138" s="393"/>
      <c r="C138" s="703">
        <v>4</v>
      </c>
      <c r="D138" s="704">
        <f t="shared" si="38"/>
        <v>0</v>
      </c>
      <c r="E138" s="2736" t="str">
        <f t="shared" si="46"/>
        <v/>
      </c>
      <c r="F138" s="1630"/>
      <c r="G138" s="2736" t="str">
        <f t="shared" si="47"/>
        <v/>
      </c>
      <c r="H138" s="1630"/>
      <c r="I138" s="1275">
        <f t="shared" si="40"/>
        <v>0</v>
      </c>
      <c r="J138" s="2735" t="str">
        <f t="shared" si="41"/>
        <v/>
      </c>
      <c r="K138" s="1630"/>
      <c r="L138" s="396"/>
      <c r="M138" s="644">
        <f t="shared" si="42"/>
        <v>0</v>
      </c>
      <c r="N138" s="1426" t="str">
        <f t="shared" si="37"/>
        <v/>
      </c>
      <c r="O138" s="644" t="str">
        <f t="shared" si="43"/>
        <v/>
      </c>
      <c r="P138" s="1276">
        <f t="shared" si="44"/>
        <v>0</v>
      </c>
      <c r="Q138" s="930" t="str">
        <f t="shared" si="45"/>
        <v/>
      </c>
      <c r="R138" s="403"/>
    </row>
    <row r="139" spans="1:18">
      <c r="A139" s="1"/>
      <c r="B139" s="393"/>
      <c r="C139" s="703">
        <v>5</v>
      </c>
      <c r="D139" s="704">
        <f t="shared" si="38"/>
        <v>0</v>
      </c>
      <c r="E139" s="2736" t="str">
        <f t="shared" si="46"/>
        <v/>
      </c>
      <c r="F139" s="1630"/>
      <c r="G139" s="2736" t="str">
        <f t="shared" si="47"/>
        <v/>
      </c>
      <c r="H139" s="1630"/>
      <c r="I139" s="1275">
        <f t="shared" si="40"/>
        <v>0</v>
      </c>
      <c r="J139" s="2735" t="str">
        <f t="shared" si="41"/>
        <v/>
      </c>
      <c r="K139" s="1630"/>
      <c r="L139" s="396"/>
      <c r="M139" s="644">
        <f t="shared" si="42"/>
        <v>0</v>
      </c>
      <c r="N139" s="1426" t="str">
        <f t="shared" si="37"/>
        <v/>
      </c>
      <c r="O139" s="644" t="str">
        <f t="shared" si="43"/>
        <v/>
      </c>
      <c r="P139" s="1276">
        <f t="shared" si="44"/>
        <v>0</v>
      </c>
      <c r="Q139" s="930" t="str">
        <f t="shared" si="45"/>
        <v/>
      </c>
      <c r="R139" s="403"/>
    </row>
    <row r="140" spans="1:18">
      <c r="A140" s="1"/>
      <c r="B140" s="393"/>
      <c r="C140" s="703">
        <v>6</v>
      </c>
      <c r="D140" s="704">
        <f t="shared" si="38"/>
        <v>0</v>
      </c>
      <c r="E140" s="2736" t="str">
        <f t="shared" si="46"/>
        <v/>
      </c>
      <c r="F140" s="1630"/>
      <c r="G140" s="2736" t="str">
        <f t="shared" si="47"/>
        <v/>
      </c>
      <c r="H140" s="1630"/>
      <c r="I140" s="1275">
        <f t="shared" si="40"/>
        <v>0</v>
      </c>
      <c r="J140" s="2735" t="str">
        <f t="shared" si="41"/>
        <v/>
      </c>
      <c r="K140" s="1630"/>
      <c r="L140" s="396"/>
      <c r="M140" s="644">
        <f t="shared" si="42"/>
        <v>0</v>
      </c>
      <c r="N140" s="1426" t="str">
        <f t="shared" si="37"/>
        <v/>
      </c>
      <c r="O140" s="644" t="str">
        <f t="shared" si="43"/>
        <v/>
      </c>
      <c r="P140" s="1276">
        <f t="shared" si="44"/>
        <v>0</v>
      </c>
      <c r="Q140" s="930" t="str">
        <f t="shared" si="45"/>
        <v/>
      </c>
      <c r="R140" s="403"/>
    </row>
    <row r="141" spans="1:18">
      <c r="A141" s="1"/>
      <c r="B141" s="393"/>
      <c r="C141" s="703">
        <v>7</v>
      </c>
      <c r="D141" s="704">
        <f t="shared" si="38"/>
        <v>0</v>
      </c>
      <c r="E141" s="2736" t="str">
        <f t="shared" si="46"/>
        <v/>
      </c>
      <c r="F141" s="1630"/>
      <c r="G141" s="2736" t="str">
        <f t="shared" si="47"/>
        <v/>
      </c>
      <c r="H141" s="1630"/>
      <c r="I141" s="1275">
        <f t="shared" si="40"/>
        <v>0</v>
      </c>
      <c r="J141" s="2735" t="str">
        <f t="shared" si="41"/>
        <v/>
      </c>
      <c r="K141" s="1630"/>
      <c r="L141" s="396"/>
      <c r="M141" s="644">
        <f t="shared" si="42"/>
        <v>0</v>
      </c>
      <c r="N141" s="1426" t="str">
        <f t="shared" si="37"/>
        <v/>
      </c>
      <c r="O141" s="644" t="str">
        <f t="shared" si="43"/>
        <v/>
      </c>
      <c r="P141" s="1276">
        <f t="shared" si="44"/>
        <v>0</v>
      </c>
      <c r="Q141" s="930" t="str">
        <f t="shared" si="45"/>
        <v/>
      </c>
      <c r="R141" s="403"/>
    </row>
    <row r="142" spans="1:18">
      <c r="A142" s="1"/>
      <c r="B142" s="393"/>
      <c r="C142" s="703">
        <v>8</v>
      </c>
      <c r="D142" s="704">
        <f t="shared" si="38"/>
        <v>0</v>
      </c>
      <c r="E142" s="2736" t="str">
        <f t="shared" si="46"/>
        <v/>
      </c>
      <c r="F142" s="1630"/>
      <c r="G142" s="2736" t="str">
        <f t="shared" si="47"/>
        <v/>
      </c>
      <c r="H142" s="1630"/>
      <c r="I142" s="1275">
        <f t="shared" si="40"/>
        <v>0</v>
      </c>
      <c r="J142" s="2735" t="str">
        <f t="shared" si="41"/>
        <v/>
      </c>
      <c r="K142" s="1630"/>
      <c r="L142" s="396"/>
      <c r="M142" s="644">
        <f t="shared" si="42"/>
        <v>0</v>
      </c>
      <c r="N142" s="1426" t="str">
        <f t="shared" si="37"/>
        <v/>
      </c>
      <c r="O142" s="644" t="str">
        <f t="shared" si="43"/>
        <v/>
      </c>
      <c r="P142" s="1276">
        <f t="shared" si="44"/>
        <v>0</v>
      </c>
      <c r="Q142" s="930" t="str">
        <f t="shared" si="45"/>
        <v/>
      </c>
      <c r="R142" s="403"/>
    </row>
    <row r="143" spans="1:18">
      <c r="A143" s="1"/>
      <c r="B143" s="393"/>
      <c r="C143" s="703">
        <v>9</v>
      </c>
      <c r="D143" s="704">
        <f t="shared" si="38"/>
        <v>0</v>
      </c>
      <c r="E143" s="2736" t="str">
        <f t="shared" si="46"/>
        <v/>
      </c>
      <c r="F143" s="1630"/>
      <c r="G143" s="2736" t="str">
        <f t="shared" si="47"/>
        <v/>
      </c>
      <c r="H143" s="1630"/>
      <c r="I143" s="1275">
        <f t="shared" si="40"/>
        <v>0</v>
      </c>
      <c r="J143" s="2735" t="str">
        <f t="shared" si="41"/>
        <v/>
      </c>
      <c r="K143" s="1630"/>
      <c r="L143" s="396"/>
      <c r="M143" s="644">
        <f t="shared" si="42"/>
        <v>0</v>
      </c>
      <c r="N143" s="1426" t="str">
        <f t="shared" si="37"/>
        <v/>
      </c>
      <c r="O143" s="644" t="str">
        <f t="shared" si="43"/>
        <v/>
      </c>
      <c r="P143" s="1276">
        <f t="shared" si="44"/>
        <v>0</v>
      </c>
      <c r="Q143" s="930" t="str">
        <f t="shared" si="45"/>
        <v/>
      </c>
      <c r="R143" s="403"/>
    </row>
    <row r="144" spans="1:18">
      <c r="A144" s="1"/>
      <c r="B144" s="393"/>
      <c r="C144" s="703">
        <v>10</v>
      </c>
      <c r="D144" s="704">
        <f t="shared" si="38"/>
        <v>0</v>
      </c>
      <c r="E144" s="2736" t="str">
        <f t="shared" si="46"/>
        <v/>
      </c>
      <c r="F144" s="1630"/>
      <c r="G144" s="2736" t="str">
        <f t="shared" si="47"/>
        <v/>
      </c>
      <c r="H144" s="1630"/>
      <c r="I144" s="1275">
        <f t="shared" si="40"/>
        <v>0</v>
      </c>
      <c r="J144" s="2735" t="str">
        <f t="shared" si="41"/>
        <v/>
      </c>
      <c r="K144" s="1630"/>
      <c r="L144" s="396"/>
      <c r="M144" s="644">
        <f t="shared" si="42"/>
        <v>0</v>
      </c>
      <c r="N144" s="1426" t="str">
        <f t="shared" si="37"/>
        <v/>
      </c>
      <c r="O144" s="644" t="str">
        <f t="shared" si="43"/>
        <v/>
      </c>
      <c r="P144" s="1276">
        <f t="shared" si="44"/>
        <v>0</v>
      </c>
      <c r="Q144" s="930" t="str">
        <f t="shared" si="45"/>
        <v/>
      </c>
      <c r="R144" s="403"/>
    </row>
    <row r="145" spans="1:18">
      <c r="A145" s="1"/>
      <c r="B145" s="393"/>
      <c r="C145" s="703">
        <v>11</v>
      </c>
      <c r="D145" s="704">
        <f t="shared" si="38"/>
        <v>0</v>
      </c>
      <c r="E145" s="2736" t="str">
        <f t="shared" si="46"/>
        <v/>
      </c>
      <c r="F145" s="1630"/>
      <c r="G145" s="2736" t="str">
        <f t="shared" si="47"/>
        <v/>
      </c>
      <c r="H145" s="1630"/>
      <c r="I145" s="1275">
        <f t="shared" si="40"/>
        <v>0</v>
      </c>
      <c r="J145" s="2735" t="str">
        <f t="shared" si="41"/>
        <v/>
      </c>
      <c r="K145" s="1630"/>
      <c r="L145" s="396"/>
      <c r="M145" s="644">
        <f t="shared" si="42"/>
        <v>0</v>
      </c>
      <c r="N145" s="1426" t="str">
        <f t="shared" si="37"/>
        <v/>
      </c>
      <c r="O145" s="644" t="str">
        <f t="shared" si="43"/>
        <v/>
      </c>
      <c r="P145" s="1276">
        <f t="shared" si="44"/>
        <v>0</v>
      </c>
      <c r="Q145" s="930" t="str">
        <f t="shared" si="45"/>
        <v/>
      </c>
      <c r="R145" s="403"/>
    </row>
    <row r="146" spans="1:18">
      <c r="A146" s="1"/>
      <c r="B146" s="393"/>
      <c r="C146" s="703">
        <v>12</v>
      </c>
      <c r="D146" s="704">
        <f t="shared" si="38"/>
        <v>0</v>
      </c>
      <c r="E146" s="2736" t="str">
        <f t="shared" si="46"/>
        <v/>
      </c>
      <c r="F146" s="1630"/>
      <c r="G146" s="2736" t="str">
        <f t="shared" si="47"/>
        <v/>
      </c>
      <c r="H146" s="1630"/>
      <c r="I146" s="1275">
        <f t="shared" si="40"/>
        <v>0</v>
      </c>
      <c r="J146" s="2735" t="str">
        <f t="shared" si="41"/>
        <v/>
      </c>
      <c r="K146" s="1630"/>
      <c r="L146" s="396"/>
      <c r="M146" s="644">
        <f t="shared" si="42"/>
        <v>0</v>
      </c>
      <c r="N146" s="1426" t="str">
        <f t="shared" si="37"/>
        <v/>
      </c>
      <c r="O146" s="644" t="str">
        <f t="shared" si="43"/>
        <v/>
      </c>
      <c r="P146" s="1276">
        <f t="shared" si="44"/>
        <v>0</v>
      </c>
      <c r="Q146" s="930" t="str">
        <f t="shared" si="45"/>
        <v/>
      </c>
      <c r="R146" s="403"/>
    </row>
    <row r="147" spans="1:18">
      <c r="A147" s="1"/>
      <c r="B147" s="393"/>
      <c r="C147" s="703">
        <v>13</v>
      </c>
      <c r="D147" s="704">
        <f t="shared" si="38"/>
        <v>0</v>
      </c>
      <c r="E147" s="2736" t="str">
        <f t="shared" si="46"/>
        <v/>
      </c>
      <c r="F147" s="1630"/>
      <c r="G147" s="2736" t="str">
        <f t="shared" si="47"/>
        <v/>
      </c>
      <c r="H147" s="1630"/>
      <c r="I147" s="1275">
        <f t="shared" si="40"/>
        <v>0</v>
      </c>
      <c r="J147" s="2735" t="str">
        <f t="shared" si="41"/>
        <v/>
      </c>
      <c r="K147" s="1630"/>
      <c r="L147" s="396"/>
      <c r="M147" s="644">
        <f t="shared" si="42"/>
        <v>0</v>
      </c>
      <c r="N147" s="1426" t="str">
        <f t="shared" si="37"/>
        <v/>
      </c>
      <c r="O147" s="644" t="str">
        <f t="shared" si="43"/>
        <v/>
      </c>
      <c r="P147" s="1276">
        <f t="shared" si="44"/>
        <v>0</v>
      </c>
      <c r="Q147" s="930" t="str">
        <f t="shared" si="45"/>
        <v/>
      </c>
      <c r="R147" s="403"/>
    </row>
    <row r="148" spans="1:18">
      <c r="A148" s="1"/>
      <c r="B148" s="393"/>
      <c r="C148" s="703">
        <v>14</v>
      </c>
      <c r="D148" s="704">
        <f t="shared" si="38"/>
        <v>0</v>
      </c>
      <c r="E148" s="2736" t="str">
        <f t="shared" si="46"/>
        <v/>
      </c>
      <c r="F148" s="1630"/>
      <c r="G148" s="2736" t="str">
        <f t="shared" si="47"/>
        <v/>
      </c>
      <c r="H148" s="1630"/>
      <c r="I148" s="1275">
        <f t="shared" si="40"/>
        <v>0</v>
      </c>
      <c r="J148" s="2735" t="str">
        <f t="shared" si="41"/>
        <v/>
      </c>
      <c r="K148" s="1630"/>
      <c r="L148" s="396"/>
      <c r="M148" s="644">
        <f t="shared" si="42"/>
        <v>0</v>
      </c>
      <c r="N148" s="1426" t="str">
        <f t="shared" si="37"/>
        <v/>
      </c>
      <c r="O148" s="644" t="str">
        <f t="shared" si="43"/>
        <v/>
      </c>
      <c r="P148" s="1276">
        <f t="shared" si="44"/>
        <v>0</v>
      </c>
      <c r="Q148" s="930" t="str">
        <f t="shared" si="45"/>
        <v/>
      </c>
      <c r="R148" s="403"/>
    </row>
    <row r="149" spans="1:18">
      <c r="A149" s="1"/>
      <c r="B149" s="393"/>
      <c r="C149" s="703">
        <v>15</v>
      </c>
      <c r="D149" s="704">
        <f t="shared" si="38"/>
        <v>0</v>
      </c>
      <c r="E149" s="2736" t="str">
        <f t="shared" si="46"/>
        <v/>
      </c>
      <c r="F149" s="1630"/>
      <c r="G149" s="2736" t="str">
        <f t="shared" si="47"/>
        <v/>
      </c>
      <c r="H149" s="1630"/>
      <c r="I149" s="1275">
        <f t="shared" si="40"/>
        <v>0</v>
      </c>
      <c r="J149" s="2735" t="str">
        <f t="shared" si="41"/>
        <v/>
      </c>
      <c r="K149" s="1630"/>
      <c r="L149" s="396"/>
      <c r="M149" s="644">
        <f t="shared" si="42"/>
        <v>0</v>
      </c>
      <c r="N149" s="1426" t="str">
        <f t="shared" si="37"/>
        <v/>
      </c>
      <c r="O149" s="644" t="str">
        <f t="shared" si="43"/>
        <v/>
      </c>
      <c r="P149" s="1276">
        <f t="shared" si="44"/>
        <v>0</v>
      </c>
      <c r="Q149" s="930" t="str">
        <f t="shared" si="45"/>
        <v/>
      </c>
      <c r="R149" s="403"/>
    </row>
    <row r="150" spans="1:18">
      <c r="A150" s="1"/>
      <c r="B150" s="393"/>
      <c r="C150" s="703">
        <v>16</v>
      </c>
      <c r="D150" s="704">
        <f t="shared" si="38"/>
        <v>0</v>
      </c>
      <c r="E150" s="2736" t="str">
        <f t="shared" si="46"/>
        <v/>
      </c>
      <c r="F150" s="1630"/>
      <c r="G150" s="2736" t="str">
        <f t="shared" si="47"/>
        <v/>
      </c>
      <c r="H150" s="1630"/>
      <c r="I150" s="1275">
        <f t="shared" si="40"/>
        <v>0</v>
      </c>
      <c r="J150" s="2735" t="str">
        <f t="shared" si="41"/>
        <v/>
      </c>
      <c r="K150" s="1630"/>
      <c r="L150" s="396"/>
      <c r="M150" s="644">
        <f t="shared" si="42"/>
        <v>0</v>
      </c>
      <c r="N150" s="1426" t="str">
        <f t="shared" si="37"/>
        <v/>
      </c>
      <c r="O150" s="644" t="str">
        <f t="shared" si="43"/>
        <v/>
      </c>
      <c r="P150" s="1276">
        <f t="shared" si="44"/>
        <v>0</v>
      </c>
      <c r="Q150" s="930" t="str">
        <f t="shared" si="45"/>
        <v/>
      </c>
      <c r="R150" s="403"/>
    </row>
    <row r="151" spans="1:18">
      <c r="A151" s="1"/>
      <c r="B151" s="393"/>
      <c r="C151" s="703">
        <v>17</v>
      </c>
      <c r="D151" s="704">
        <f t="shared" si="38"/>
        <v>0</v>
      </c>
      <c r="E151" s="2736" t="str">
        <f t="shared" si="46"/>
        <v/>
      </c>
      <c r="F151" s="1630"/>
      <c r="G151" s="2736" t="str">
        <f t="shared" si="47"/>
        <v/>
      </c>
      <c r="H151" s="1630"/>
      <c r="I151" s="1275">
        <f t="shared" si="40"/>
        <v>0</v>
      </c>
      <c r="J151" s="2735" t="str">
        <f t="shared" si="41"/>
        <v/>
      </c>
      <c r="K151" s="1630"/>
      <c r="L151" s="396"/>
      <c r="M151" s="644">
        <f t="shared" si="42"/>
        <v>0</v>
      </c>
      <c r="N151" s="1426" t="str">
        <f t="shared" si="37"/>
        <v/>
      </c>
      <c r="O151" s="644" t="str">
        <f t="shared" si="43"/>
        <v/>
      </c>
      <c r="P151" s="1276">
        <f t="shared" si="44"/>
        <v>0</v>
      </c>
      <c r="Q151" s="930" t="str">
        <f t="shared" si="45"/>
        <v/>
      </c>
      <c r="R151" s="403"/>
    </row>
    <row r="152" spans="1:18">
      <c r="A152" s="1"/>
      <c r="B152" s="393"/>
      <c r="C152" s="703">
        <v>18</v>
      </c>
      <c r="D152" s="704">
        <f t="shared" si="38"/>
        <v>0</v>
      </c>
      <c r="E152" s="2736" t="str">
        <f t="shared" si="46"/>
        <v/>
      </c>
      <c r="F152" s="1630"/>
      <c r="G152" s="2736" t="str">
        <f t="shared" si="47"/>
        <v/>
      </c>
      <c r="H152" s="1630"/>
      <c r="I152" s="1275">
        <f t="shared" si="40"/>
        <v>0</v>
      </c>
      <c r="J152" s="2735" t="str">
        <f t="shared" si="41"/>
        <v/>
      </c>
      <c r="K152" s="1630"/>
      <c r="L152" s="396"/>
      <c r="M152" s="644">
        <f t="shared" si="42"/>
        <v>0</v>
      </c>
      <c r="N152" s="1426" t="str">
        <f t="shared" si="37"/>
        <v/>
      </c>
      <c r="O152" s="644" t="str">
        <f t="shared" si="43"/>
        <v/>
      </c>
      <c r="P152" s="1276">
        <f t="shared" si="44"/>
        <v>0</v>
      </c>
      <c r="Q152" s="930" t="str">
        <f t="shared" si="45"/>
        <v/>
      </c>
      <c r="R152" s="403"/>
    </row>
    <row r="153" spans="1:18">
      <c r="A153" s="1"/>
      <c r="B153" s="393"/>
      <c r="C153" s="703">
        <v>19</v>
      </c>
      <c r="D153" s="704">
        <f t="shared" si="38"/>
        <v>0</v>
      </c>
      <c r="E153" s="2736" t="str">
        <f t="shared" si="46"/>
        <v/>
      </c>
      <c r="F153" s="1630"/>
      <c r="G153" s="2736" t="str">
        <f t="shared" si="47"/>
        <v/>
      </c>
      <c r="H153" s="1630"/>
      <c r="I153" s="1275">
        <f t="shared" si="40"/>
        <v>0</v>
      </c>
      <c r="J153" s="2735" t="str">
        <f t="shared" si="41"/>
        <v/>
      </c>
      <c r="K153" s="1630"/>
      <c r="L153" s="396"/>
      <c r="M153" s="644">
        <f t="shared" si="42"/>
        <v>0</v>
      </c>
      <c r="N153" s="1426" t="str">
        <f t="shared" si="37"/>
        <v/>
      </c>
      <c r="O153" s="644" t="str">
        <f t="shared" si="43"/>
        <v/>
      </c>
      <c r="P153" s="1276">
        <f t="shared" si="44"/>
        <v>0</v>
      </c>
      <c r="Q153" s="930" t="str">
        <f t="shared" si="45"/>
        <v/>
      </c>
      <c r="R153" s="403"/>
    </row>
    <row r="154" spans="1:18">
      <c r="A154" s="1"/>
      <c r="B154" s="393"/>
      <c r="C154" s="703">
        <v>20</v>
      </c>
      <c r="D154" s="704">
        <f t="shared" si="38"/>
        <v>0</v>
      </c>
      <c r="E154" s="2736" t="str">
        <f t="shared" si="36"/>
        <v/>
      </c>
      <c r="F154" s="1630"/>
      <c r="G154" s="2736" t="str">
        <f t="shared" si="47"/>
        <v/>
      </c>
      <c r="H154" s="1630"/>
      <c r="I154" s="1275">
        <f t="shared" si="40"/>
        <v>0</v>
      </c>
      <c r="J154" s="2735" t="str">
        <f t="shared" si="41"/>
        <v/>
      </c>
      <c r="K154" s="1630"/>
      <c r="L154" s="396"/>
      <c r="M154" s="644">
        <f t="shared" si="42"/>
        <v>0</v>
      </c>
      <c r="N154" s="1426" t="str">
        <f t="shared" si="37"/>
        <v/>
      </c>
      <c r="O154" s="644" t="str">
        <f t="shared" si="43"/>
        <v/>
      </c>
      <c r="P154" s="1276">
        <f t="shared" si="44"/>
        <v>0</v>
      </c>
      <c r="Q154" s="930" t="str">
        <f t="shared" si="45"/>
        <v/>
      </c>
      <c r="R154" s="403"/>
    </row>
    <row r="155" spans="1:18" ht="16.5">
      <c r="A155" s="1"/>
      <c r="B155" s="393"/>
      <c r="C155" s="1053"/>
      <c r="D155" s="1053"/>
      <c r="E155" s="1053"/>
      <c r="F155" s="1053"/>
      <c r="G155" s="1053"/>
      <c r="H155" s="1053"/>
      <c r="I155" s="1053"/>
      <c r="J155" s="2730"/>
      <c r="K155" s="2453"/>
      <c r="L155" s="1053"/>
      <c r="M155" s="1053"/>
      <c r="N155" s="1053"/>
      <c r="O155" s="1053"/>
      <c r="P155" s="1053"/>
      <c r="Q155" s="1053"/>
      <c r="R155" s="1047"/>
    </row>
    <row r="156" spans="1:18" ht="16.5">
      <c r="A156" s="1"/>
      <c r="B156" s="1393"/>
      <c r="C156" s="2705" t="s">
        <v>1306</v>
      </c>
      <c r="D156" s="2706"/>
      <c r="E156" s="2706"/>
      <c r="F156" s="2706"/>
      <c r="G156" s="2706"/>
      <c r="H156" s="2706"/>
      <c r="I156" s="2706"/>
      <c r="J156" s="2706"/>
      <c r="K156" s="2706"/>
      <c r="L156" s="2706"/>
      <c r="M156" s="2706"/>
      <c r="N156" s="2706"/>
      <c r="O156" s="2706"/>
      <c r="P156" s="2706"/>
      <c r="Q156" s="1053"/>
      <c r="R156" s="1047"/>
    </row>
    <row r="157" spans="1:18" ht="16.5">
      <c r="A157" s="1"/>
      <c r="B157" s="1393"/>
      <c r="C157" s="1394"/>
      <c r="D157" s="1394"/>
      <c r="E157" s="1394"/>
      <c r="F157" s="1394"/>
      <c r="G157" s="1394"/>
      <c r="H157" s="1394"/>
      <c r="I157" s="1394"/>
      <c r="J157" s="2707"/>
      <c r="K157" s="2706"/>
      <c r="L157" s="1394"/>
      <c r="M157" s="1394"/>
      <c r="N157" s="1394"/>
      <c r="O157" s="1394"/>
      <c r="P157" s="1394"/>
      <c r="Q157" s="1053"/>
      <c r="R157" s="1047"/>
    </row>
    <row r="158" spans="1:18" ht="16.5">
      <c r="A158" s="1"/>
      <c r="B158" s="393"/>
      <c r="C158" s="1395" t="s">
        <v>1308</v>
      </c>
      <c r="D158" s="1396"/>
      <c r="E158" s="1396"/>
      <c r="F158" s="1396"/>
      <c r="G158" s="1396"/>
      <c r="H158" s="1396"/>
      <c r="I158" s="1396"/>
      <c r="J158" s="1396"/>
      <c r="K158" s="1396"/>
      <c r="L158" s="709"/>
      <c r="M158" s="709"/>
      <c r="N158" s="710"/>
      <c r="O158" s="709"/>
      <c r="P158" s="709"/>
      <c r="Q158" s="709"/>
      <c r="R158" s="931"/>
    </row>
    <row r="159" spans="1:18">
      <c r="A159" s="1"/>
      <c r="B159" s="393"/>
      <c r="C159" s="2555" t="s">
        <v>554</v>
      </c>
      <c r="D159" s="2556"/>
      <c r="E159" s="2571" t="s">
        <v>524</v>
      </c>
      <c r="F159" s="2708"/>
      <c r="G159" s="2708"/>
      <c r="H159" s="2708"/>
      <c r="I159" s="2708"/>
      <c r="J159" s="2708"/>
      <c r="K159" s="2201"/>
      <c r="L159" s="397"/>
      <c r="M159" s="2464" t="s">
        <v>525</v>
      </c>
      <c r="N159" s="1629"/>
      <c r="O159" s="1629"/>
      <c r="P159" s="1630"/>
      <c r="Q159" s="709"/>
      <c r="R159" s="931"/>
    </row>
    <row r="160" spans="1:18" ht="40.5">
      <c r="A160" s="1"/>
      <c r="B160" s="393"/>
      <c r="C160" s="2630"/>
      <c r="D160" s="2622"/>
      <c r="E160" s="2555" t="s">
        <v>660</v>
      </c>
      <c r="F160" s="2556"/>
      <c r="G160" s="684" t="s">
        <v>662</v>
      </c>
      <c r="H160" s="2069" t="s">
        <v>663</v>
      </c>
      <c r="I160" s="1629"/>
      <c r="J160" s="1629"/>
      <c r="K160" s="1630"/>
      <c r="L160" s="397"/>
      <c r="M160" s="1046" t="s">
        <v>660</v>
      </c>
      <c r="N160" s="684" t="s">
        <v>662</v>
      </c>
      <c r="O160" s="2069" t="s">
        <v>663</v>
      </c>
      <c r="P160" s="1630"/>
      <c r="Q160" s="709"/>
      <c r="R160" s="931"/>
    </row>
    <row r="161" spans="1:18">
      <c r="A161" s="1"/>
      <c r="B161" s="393"/>
      <c r="C161" s="2703" t="s">
        <v>556</v>
      </c>
      <c r="D161" s="2484"/>
      <c r="E161" s="2704">
        <f>SUM(E162:F167)</f>
        <v>0</v>
      </c>
      <c r="F161" s="2484"/>
      <c r="G161" s="1277"/>
      <c r="H161" s="2694">
        <f>SUM(H162:K167)</f>
        <v>0</v>
      </c>
      <c r="I161" s="2695"/>
      <c r="J161" s="2695"/>
      <c r="K161" s="2696"/>
      <c r="L161" s="1278"/>
      <c r="M161" s="1279">
        <f>SUM(M162:M167)</f>
        <v>0</v>
      </c>
      <c r="N161" s="1280"/>
      <c r="O161" s="2694">
        <f>SUM(O162:P167)</f>
        <v>0</v>
      </c>
      <c r="P161" s="2696"/>
      <c r="Q161" s="709"/>
      <c r="R161" s="931"/>
    </row>
    <row r="162" spans="1:18">
      <c r="A162" s="1"/>
      <c r="B162" s="393"/>
      <c r="C162" s="2552" t="s">
        <v>665</v>
      </c>
      <c r="D162" s="1965"/>
      <c r="E162" s="2688"/>
      <c r="F162" s="1671"/>
      <c r="G162" s="167"/>
      <c r="H162" s="2693">
        <f t="shared" ref="H162" si="48">G162*E162</f>
        <v>0</v>
      </c>
      <c r="I162" s="1629"/>
      <c r="J162" s="1629"/>
      <c r="K162" s="1630"/>
      <c r="L162" s="395"/>
      <c r="M162" s="1479"/>
      <c r="N162" s="167">
        <v>0</v>
      </c>
      <c r="O162" s="2693">
        <f t="shared" ref="O162:O167" si="49">M162*N162</f>
        <v>0</v>
      </c>
      <c r="P162" s="1630"/>
      <c r="Q162" s="709"/>
      <c r="R162" s="931"/>
    </row>
    <row r="163" spans="1:18">
      <c r="A163" s="1"/>
      <c r="B163" s="393"/>
      <c r="C163" s="2552" t="s">
        <v>666</v>
      </c>
      <c r="D163" s="1965"/>
      <c r="E163" s="2687">
        <f>IFERROR('Costos de O&amp;M'!J104+'Costos de O&amp;M'!J105+'Costos de O&amp;M'!J103,"")</f>
        <v>0</v>
      </c>
      <c r="F163" s="1671"/>
      <c r="G163" s="1431"/>
      <c r="H163" s="2693">
        <f t="shared" ref="H163:H167" si="50">G163*E163</f>
        <v>0</v>
      </c>
      <c r="I163" s="1629"/>
      <c r="J163" s="1629"/>
      <c r="K163" s="1630"/>
      <c r="L163" s="395"/>
      <c r="M163" s="172">
        <f>IFERROR('Costos de O&amp;M'!O104+'Costos de O&amp;M'!O105+'Costos de O&amp;M'!O103,"")</f>
        <v>0</v>
      </c>
      <c r="N163" s="1431"/>
      <c r="O163" s="2693">
        <f>IFERROR(M163*N163,"")</f>
        <v>0</v>
      </c>
      <c r="P163" s="1630"/>
      <c r="Q163" s="709"/>
      <c r="R163" s="931"/>
    </row>
    <row r="164" spans="1:18">
      <c r="A164" s="1"/>
      <c r="B164" s="393"/>
      <c r="C164" s="2552" t="s">
        <v>530</v>
      </c>
      <c r="D164" s="1965"/>
      <c r="E164" s="2687">
        <f>'Costos de O&amp;M'!J100</f>
        <v>0</v>
      </c>
      <c r="F164" s="1671"/>
      <c r="G164" s="169"/>
      <c r="H164" s="2693">
        <f t="shared" si="50"/>
        <v>0</v>
      </c>
      <c r="I164" s="1629"/>
      <c r="J164" s="1629"/>
      <c r="K164" s="1630"/>
      <c r="L164" s="395"/>
      <c r="M164" s="170">
        <f>'Costos de O&amp;M'!O100</f>
        <v>0</v>
      </c>
      <c r="N164" s="169"/>
      <c r="O164" s="2693">
        <f t="shared" ref="O164:O166" si="51">IFERROR(M164*N164,"")</f>
        <v>0</v>
      </c>
      <c r="P164" s="1630"/>
      <c r="Q164" s="709"/>
      <c r="R164" s="931"/>
    </row>
    <row r="165" spans="1:18">
      <c r="A165" s="1"/>
      <c r="B165" s="393"/>
      <c r="C165" s="2552" t="s">
        <v>531</v>
      </c>
      <c r="D165" s="1965"/>
      <c r="E165" s="2687">
        <f>'Costos de O&amp;M'!J101</f>
        <v>0</v>
      </c>
      <c r="F165" s="1671"/>
      <c r="G165" s="169"/>
      <c r="H165" s="2693">
        <f t="shared" si="50"/>
        <v>0</v>
      </c>
      <c r="I165" s="1629"/>
      <c r="J165" s="1629"/>
      <c r="K165" s="1630"/>
      <c r="L165" s="395"/>
      <c r="M165" s="170">
        <f>'Costos de O&amp;M'!O101</f>
        <v>0</v>
      </c>
      <c r="N165" s="169"/>
      <c r="O165" s="2693">
        <f t="shared" si="51"/>
        <v>0</v>
      </c>
      <c r="P165" s="1630"/>
      <c r="Q165" s="709"/>
      <c r="R165" s="931"/>
    </row>
    <row r="166" spans="1:18">
      <c r="A166" s="1"/>
      <c r="B166" s="393"/>
      <c r="C166" s="2552" t="s">
        <v>532</v>
      </c>
      <c r="D166" s="1965"/>
      <c r="E166" s="2687">
        <f>'Costos de O&amp;M'!J102</f>
        <v>0</v>
      </c>
      <c r="F166" s="1671"/>
      <c r="G166" s="169"/>
      <c r="H166" s="2693">
        <f t="shared" si="50"/>
        <v>0</v>
      </c>
      <c r="I166" s="1629"/>
      <c r="J166" s="1629"/>
      <c r="K166" s="1630"/>
      <c r="L166" s="395"/>
      <c r="M166" s="170">
        <f>'Costos de O&amp;M'!O102</f>
        <v>0</v>
      </c>
      <c r="N166" s="169"/>
      <c r="O166" s="2693">
        <f t="shared" si="51"/>
        <v>0</v>
      </c>
      <c r="P166" s="1630"/>
      <c r="Q166" s="709"/>
      <c r="R166" s="931"/>
    </row>
    <row r="167" spans="1:18">
      <c r="A167" s="1"/>
      <c r="B167" s="393"/>
      <c r="C167" s="2552" t="s">
        <v>667</v>
      </c>
      <c r="D167" s="1965"/>
      <c r="E167" s="2688"/>
      <c r="F167" s="1671"/>
      <c r="G167" s="169"/>
      <c r="H167" s="2693">
        <f t="shared" si="50"/>
        <v>0</v>
      </c>
      <c r="I167" s="1629"/>
      <c r="J167" s="1629"/>
      <c r="K167" s="1630"/>
      <c r="L167" s="395"/>
      <c r="M167" s="1480"/>
      <c r="N167" s="169"/>
      <c r="O167" s="2693">
        <f t="shared" si="49"/>
        <v>0</v>
      </c>
      <c r="P167" s="1630"/>
      <c r="Q167" s="709"/>
      <c r="R167" s="931"/>
    </row>
    <row r="168" spans="1:18">
      <c r="A168" s="1"/>
      <c r="B168" s="393"/>
      <c r="C168" s="2699" t="s">
        <v>557</v>
      </c>
      <c r="D168" s="2449"/>
      <c r="E168" s="2700">
        <f>IFERROR(E169+E176,"")</f>
        <v>0</v>
      </c>
      <c r="F168" s="2701"/>
      <c r="G168" s="1481"/>
      <c r="H168" s="2694">
        <f>IFERROR(H169+H176,"")</f>
        <v>0</v>
      </c>
      <c r="I168" s="2695"/>
      <c r="J168" s="2695"/>
      <c r="K168" s="2696"/>
      <c r="L168" s="1278"/>
      <c r="M168" s="1485">
        <f>IFERROR(M169+M176,"")</f>
        <v>0</v>
      </c>
      <c r="N168" s="1486"/>
      <c r="O168" s="2694">
        <f>IFERROR(O169+O176,"")</f>
        <v>0</v>
      </c>
      <c r="P168" s="2696"/>
      <c r="Q168" s="709"/>
      <c r="R168" s="931"/>
    </row>
    <row r="169" spans="1:18" s="404" customFormat="1" ht="24.75" customHeight="1">
      <c r="A169" s="379"/>
      <c r="B169" s="932"/>
      <c r="C169" s="2560" t="s">
        <v>558</v>
      </c>
      <c r="D169" s="2598"/>
      <c r="E169" s="2692">
        <f>SUM(E170:F175)</f>
        <v>0</v>
      </c>
      <c r="F169" s="2702"/>
      <c r="G169" s="1482"/>
      <c r="H169" s="2697">
        <f>SUM(H170:K175)</f>
        <v>0</v>
      </c>
      <c r="I169" s="2698"/>
      <c r="J169" s="2698"/>
      <c r="K169" s="2667"/>
      <c r="L169" s="395"/>
      <c r="M169" s="1487">
        <f>SUM(M170:M175)</f>
        <v>0</v>
      </c>
      <c r="N169" s="1488"/>
      <c r="O169" s="2697">
        <f>SUM(O170:P175)</f>
        <v>0</v>
      </c>
      <c r="P169" s="2667"/>
      <c r="Q169" s="709"/>
      <c r="R169" s="931"/>
    </row>
    <row r="170" spans="1:18">
      <c r="A170" s="1"/>
      <c r="B170" s="393"/>
      <c r="C170" s="2552" t="s">
        <v>665</v>
      </c>
      <c r="D170" s="1965"/>
      <c r="E170" s="2691"/>
      <c r="F170" s="1660"/>
      <c r="G170" s="167"/>
      <c r="H170" s="2693">
        <f t="shared" ref="H170" si="52">G170*E170</f>
        <v>0</v>
      </c>
      <c r="I170" s="1629"/>
      <c r="J170" s="1629"/>
      <c r="K170" s="1630"/>
      <c r="L170" s="395"/>
      <c r="M170" s="1479"/>
      <c r="N170" s="167"/>
      <c r="O170" s="2693">
        <f t="shared" ref="O170" si="53">M170*N170</f>
        <v>0</v>
      </c>
      <c r="P170" s="1630"/>
      <c r="Q170" s="709"/>
      <c r="R170" s="931"/>
    </row>
    <row r="171" spans="1:18">
      <c r="A171" s="1"/>
      <c r="B171" s="393"/>
      <c r="C171" s="2552" t="s">
        <v>666</v>
      </c>
      <c r="D171" s="1965"/>
      <c r="E171" s="2687">
        <f>'Costos de O&amp;M'!J112+'Costos de O&amp;M'!J113</f>
        <v>0</v>
      </c>
      <c r="F171" s="1671"/>
      <c r="G171" s="1431"/>
      <c r="H171" s="2693">
        <f t="shared" ref="H171:H175" si="54">G171*E171</f>
        <v>0</v>
      </c>
      <c r="I171" s="1629"/>
      <c r="J171" s="1629"/>
      <c r="K171" s="1630"/>
      <c r="L171" s="395"/>
      <c r="M171" s="170">
        <f>+'Costos de O&amp;M'!O112+'Costos de O&amp;M'!O113</f>
        <v>0</v>
      </c>
      <c r="N171" s="1431"/>
      <c r="O171" s="2693">
        <f t="shared" ref="O171:O175" si="55">M171*N171</f>
        <v>0</v>
      </c>
      <c r="P171" s="1630"/>
      <c r="Q171" s="709"/>
      <c r="R171" s="931"/>
    </row>
    <row r="172" spans="1:18">
      <c r="A172" s="1"/>
      <c r="B172" s="393"/>
      <c r="C172" s="2552" t="s">
        <v>530</v>
      </c>
      <c r="D172" s="1965"/>
      <c r="E172" s="2687">
        <f>'Costos de O&amp;M'!J109</f>
        <v>0</v>
      </c>
      <c r="F172" s="1671"/>
      <c r="G172" s="169"/>
      <c r="H172" s="2693">
        <f t="shared" si="54"/>
        <v>0</v>
      </c>
      <c r="I172" s="1629"/>
      <c r="J172" s="1629"/>
      <c r="K172" s="1630"/>
      <c r="L172" s="395"/>
      <c r="M172" s="170">
        <f>'Costos de O&amp;M'!O109</f>
        <v>0</v>
      </c>
      <c r="N172" s="169"/>
      <c r="O172" s="2693">
        <f t="shared" si="55"/>
        <v>0</v>
      </c>
      <c r="P172" s="1630"/>
      <c r="Q172" s="709"/>
      <c r="R172" s="931"/>
    </row>
    <row r="173" spans="1:18">
      <c r="A173" s="1"/>
      <c r="B173" s="393"/>
      <c r="C173" s="2552" t="s">
        <v>531</v>
      </c>
      <c r="D173" s="1965"/>
      <c r="E173" s="2687">
        <f>'Costos de O&amp;M'!J110</f>
        <v>0</v>
      </c>
      <c r="F173" s="1671"/>
      <c r="G173" s="169"/>
      <c r="H173" s="2693">
        <f t="shared" si="54"/>
        <v>0</v>
      </c>
      <c r="I173" s="1629"/>
      <c r="J173" s="1629"/>
      <c r="K173" s="1630"/>
      <c r="L173" s="395"/>
      <c r="M173" s="170">
        <f>'Costos de O&amp;M'!O110</f>
        <v>0</v>
      </c>
      <c r="N173" s="169"/>
      <c r="O173" s="2693">
        <f t="shared" si="55"/>
        <v>0</v>
      </c>
      <c r="P173" s="1630"/>
      <c r="Q173" s="709"/>
      <c r="R173" s="931"/>
    </row>
    <row r="174" spans="1:18">
      <c r="A174" s="1"/>
      <c r="B174" s="393"/>
      <c r="C174" s="2552" t="s">
        <v>532</v>
      </c>
      <c r="D174" s="1965"/>
      <c r="E174" s="2687">
        <f>'Costos de O&amp;M'!J111</f>
        <v>0</v>
      </c>
      <c r="F174" s="1671"/>
      <c r="G174" s="169"/>
      <c r="H174" s="2693">
        <f t="shared" si="54"/>
        <v>0</v>
      </c>
      <c r="I174" s="1629"/>
      <c r="J174" s="1629"/>
      <c r="K174" s="1630"/>
      <c r="L174" s="395"/>
      <c r="M174" s="170">
        <f>'Costos de O&amp;M'!O111</f>
        <v>0</v>
      </c>
      <c r="N174" s="169"/>
      <c r="O174" s="2693">
        <f t="shared" si="55"/>
        <v>0</v>
      </c>
      <c r="P174" s="1630"/>
      <c r="Q174" s="709"/>
      <c r="R174" s="931"/>
    </row>
    <row r="175" spans="1:18">
      <c r="A175" s="1"/>
      <c r="B175" s="393"/>
      <c r="C175" s="2552" t="s">
        <v>667</v>
      </c>
      <c r="D175" s="1965"/>
      <c r="E175" s="2691"/>
      <c r="F175" s="1660"/>
      <c r="G175" s="169"/>
      <c r="H175" s="2693">
        <f t="shared" si="54"/>
        <v>0</v>
      </c>
      <c r="I175" s="1629"/>
      <c r="J175" s="1629"/>
      <c r="K175" s="1630"/>
      <c r="L175" s="395"/>
      <c r="M175" s="1480"/>
      <c r="N175" s="169"/>
      <c r="O175" s="2693">
        <f t="shared" si="55"/>
        <v>0</v>
      </c>
      <c r="P175" s="1630"/>
      <c r="Q175" s="709"/>
      <c r="R175" s="931"/>
    </row>
    <row r="176" spans="1:18" ht="25.5" customHeight="1">
      <c r="A176" s="1"/>
      <c r="B176" s="393"/>
      <c r="C176" s="2568" t="s">
        <v>559</v>
      </c>
      <c r="D176" s="1965"/>
      <c r="E176" s="2692">
        <f>SUM(E177:F182)</f>
        <v>0</v>
      </c>
      <c r="F176" s="1660"/>
      <c r="G176" s="1482"/>
      <c r="H176" s="2697">
        <f>SUM(H177:K182)</f>
        <v>0</v>
      </c>
      <c r="I176" s="2594"/>
      <c r="J176" s="2594"/>
      <c r="K176" s="2551"/>
      <c r="L176" s="395"/>
      <c r="M176" s="1487">
        <f>SUM(M177:M182)</f>
        <v>0</v>
      </c>
      <c r="N176" s="1488"/>
      <c r="O176" s="2697">
        <f>SUM(O177:P182)</f>
        <v>0</v>
      </c>
      <c r="P176" s="2551"/>
      <c r="Q176" s="709"/>
      <c r="R176" s="931"/>
    </row>
    <row r="177" spans="1:18">
      <c r="A177" s="1"/>
      <c r="B177" s="393"/>
      <c r="C177" s="2552" t="s">
        <v>665</v>
      </c>
      <c r="D177" s="1965"/>
      <c r="E177" s="2688"/>
      <c r="F177" s="1671"/>
      <c r="G177" s="167"/>
      <c r="H177" s="2693">
        <f t="shared" ref="H177" si="56">G177*E177</f>
        <v>0</v>
      </c>
      <c r="I177" s="1629"/>
      <c r="J177" s="1629"/>
      <c r="K177" s="1630"/>
      <c r="L177" s="395"/>
      <c r="M177" s="1479"/>
      <c r="N177" s="167"/>
      <c r="O177" s="2693">
        <f t="shared" ref="O177" si="57">M177*N177</f>
        <v>0</v>
      </c>
      <c r="P177" s="1630"/>
      <c r="Q177" s="709"/>
      <c r="R177" s="931"/>
    </row>
    <row r="178" spans="1:18">
      <c r="A178" s="1"/>
      <c r="B178" s="393"/>
      <c r="C178" s="2552" t="s">
        <v>666</v>
      </c>
      <c r="D178" s="1965"/>
      <c r="E178" s="2687">
        <f>+'Costos de O&amp;M'!J119+'Costos de O&amp;M'!J120</f>
        <v>0</v>
      </c>
      <c r="F178" s="1671"/>
      <c r="G178" s="1431"/>
      <c r="H178" s="2693">
        <f t="shared" ref="H178:H182" si="58">G178*E178</f>
        <v>0</v>
      </c>
      <c r="I178" s="2732"/>
      <c r="J178" s="2732"/>
      <c r="K178" s="2733"/>
      <c r="L178" s="395"/>
      <c r="M178" s="172">
        <f>+'Costos de O&amp;M'!O119+'Costos de O&amp;M'!O120</f>
        <v>0</v>
      </c>
      <c r="N178" s="1431"/>
      <c r="O178" s="2693">
        <f t="shared" ref="O178:O182" si="59">M178*N178</f>
        <v>0</v>
      </c>
      <c r="P178" s="1630"/>
      <c r="Q178" s="709"/>
      <c r="R178" s="931"/>
    </row>
    <row r="179" spans="1:18">
      <c r="A179" s="1"/>
      <c r="B179" s="393"/>
      <c r="C179" s="2552" t="s">
        <v>530</v>
      </c>
      <c r="D179" s="1965"/>
      <c r="E179" s="2687">
        <f>'Costos de O&amp;M'!J116</f>
        <v>0</v>
      </c>
      <c r="F179" s="1671"/>
      <c r="G179" s="169"/>
      <c r="H179" s="2734">
        <f t="shared" si="58"/>
        <v>0</v>
      </c>
      <c r="I179" s="2732"/>
      <c r="J179" s="2732"/>
      <c r="K179" s="2733"/>
      <c r="L179" s="395"/>
      <c r="M179" s="170">
        <f>'Costos de O&amp;M'!O116</f>
        <v>0</v>
      </c>
      <c r="N179" s="169"/>
      <c r="O179" s="2693">
        <f t="shared" si="59"/>
        <v>0</v>
      </c>
      <c r="P179" s="1630"/>
      <c r="Q179" s="709"/>
      <c r="R179" s="931"/>
    </row>
    <row r="180" spans="1:18">
      <c r="A180" s="1"/>
      <c r="B180" s="393"/>
      <c r="C180" s="2552" t="s">
        <v>531</v>
      </c>
      <c r="D180" s="1965"/>
      <c r="E180" s="2687">
        <f>'Costos de O&amp;M'!J117</f>
        <v>0</v>
      </c>
      <c r="F180" s="1671"/>
      <c r="G180" s="169"/>
      <c r="H180" s="2734">
        <f t="shared" si="58"/>
        <v>0</v>
      </c>
      <c r="I180" s="2732"/>
      <c r="J180" s="2732"/>
      <c r="K180" s="2733"/>
      <c r="L180" s="395"/>
      <c r="M180" s="170">
        <f>'Costos de O&amp;M'!O117</f>
        <v>0</v>
      </c>
      <c r="N180" s="169"/>
      <c r="O180" s="2693">
        <f t="shared" si="59"/>
        <v>0</v>
      </c>
      <c r="P180" s="1630"/>
      <c r="Q180" s="709"/>
      <c r="R180" s="931"/>
    </row>
    <row r="181" spans="1:18">
      <c r="A181" s="1"/>
      <c r="B181" s="393"/>
      <c r="C181" s="2552" t="s">
        <v>532</v>
      </c>
      <c r="D181" s="1965"/>
      <c r="E181" s="2687">
        <f>'Costos de O&amp;M'!J118</f>
        <v>0</v>
      </c>
      <c r="F181" s="1671"/>
      <c r="G181" s="169"/>
      <c r="H181" s="2734">
        <f t="shared" si="58"/>
        <v>0</v>
      </c>
      <c r="I181" s="2732"/>
      <c r="J181" s="2732"/>
      <c r="K181" s="2733"/>
      <c r="L181" s="395"/>
      <c r="M181" s="170">
        <f>'Costos de O&amp;M'!O118</f>
        <v>0</v>
      </c>
      <c r="N181" s="169"/>
      <c r="O181" s="2693">
        <f t="shared" si="59"/>
        <v>0</v>
      </c>
      <c r="P181" s="1630"/>
      <c r="Q181" s="709"/>
      <c r="R181" s="931"/>
    </row>
    <row r="182" spans="1:18">
      <c r="A182" s="1"/>
      <c r="B182" s="393"/>
      <c r="C182" s="2690" t="s">
        <v>667</v>
      </c>
      <c r="D182" s="2201"/>
      <c r="E182" s="2688"/>
      <c r="F182" s="1671"/>
      <c r="G182" s="169"/>
      <c r="H182" s="2693">
        <f t="shared" si="58"/>
        <v>0</v>
      </c>
      <c r="I182" s="1629"/>
      <c r="J182" s="1629"/>
      <c r="K182" s="1630"/>
      <c r="L182" s="395"/>
      <c r="M182" s="1480"/>
      <c r="N182" s="169"/>
      <c r="O182" s="2693">
        <f t="shared" si="59"/>
        <v>0</v>
      </c>
      <c r="P182" s="1630"/>
      <c r="Q182" s="709"/>
      <c r="R182" s="931"/>
    </row>
    <row r="183" spans="1:18" ht="14.25">
      <c r="A183" s="379"/>
      <c r="B183" s="932"/>
      <c r="C183" s="1421" t="s">
        <v>560</v>
      </c>
      <c r="D183" s="933"/>
      <c r="E183" s="1483">
        <f>IFERROR(E168+E161,"")</f>
        <v>0</v>
      </c>
      <c r="F183" s="1484"/>
      <c r="G183" s="1484"/>
      <c r="H183" s="2729">
        <f>IFERROR(H168+H161,"")</f>
        <v>0</v>
      </c>
      <c r="I183" s="1629"/>
      <c r="J183" s="1629"/>
      <c r="K183" s="1630"/>
      <c r="L183" s="395"/>
      <c r="M183" s="1483">
        <f>IFERROR(M168+M161,"")</f>
        <v>0</v>
      </c>
      <c r="N183" s="1489"/>
      <c r="O183" s="2731">
        <f>IFERROR(O168+O161,"")</f>
        <v>0</v>
      </c>
      <c r="P183" s="1630"/>
      <c r="Q183" s="709"/>
      <c r="R183" s="931"/>
    </row>
    <row r="184" spans="1:18" ht="16.5">
      <c r="A184" s="1"/>
      <c r="B184" s="393"/>
      <c r="C184" s="1397"/>
      <c r="D184" s="1394"/>
      <c r="E184" s="1394"/>
      <c r="F184" s="1394"/>
      <c r="G184" s="1394"/>
      <c r="H184" s="1394"/>
      <c r="I184" s="1394"/>
      <c r="J184" s="1053"/>
      <c r="K184" s="1053"/>
      <c r="L184" s="1053"/>
      <c r="M184" s="1053"/>
      <c r="N184" s="1053"/>
      <c r="O184" s="1053"/>
      <c r="P184" s="1053"/>
      <c r="Q184" s="1053"/>
      <c r="R184" s="1047"/>
    </row>
    <row r="185" spans="1:18" ht="16.5">
      <c r="A185" s="1"/>
      <c r="B185" s="393"/>
      <c r="C185" s="1397" t="s">
        <v>1309</v>
      </c>
      <c r="D185" s="1394"/>
      <c r="E185" s="1394"/>
      <c r="F185" s="1394"/>
      <c r="G185" s="1394"/>
      <c r="H185" s="1394"/>
      <c r="I185" s="1394"/>
      <c r="J185" s="2730"/>
      <c r="K185" s="2453"/>
      <c r="L185" s="1053"/>
      <c r="M185" s="1053"/>
      <c r="N185" s="1053"/>
      <c r="O185" s="1053"/>
      <c r="P185" s="1053"/>
      <c r="Q185" s="1053"/>
      <c r="R185" s="1047"/>
    </row>
    <row r="186" spans="1:18" ht="16.5">
      <c r="A186" s="1"/>
      <c r="B186" s="393"/>
      <c r="C186" s="2555" t="s">
        <v>554</v>
      </c>
      <c r="D186" s="2556"/>
      <c r="E186" s="2571" t="s">
        <v>524</v>
      </c>
      <c r="F186" s="2708"/>
      <c r="G186" s="2708"/>
      <c r="H186" s="2708"/>
      <c r="I186" s="2708"/>
      <c r="J186" s="2708"/>
      <c r="K186" s="2201"/>
      <c r="L186" s="397"/>
      <c r="M186" s="2464" t="s">
        <v>525</v>
      </c>
      <c r="N186" s="1629"/>
      <c r="O186" s="1629"/>
      <c r="P186" s="1630"/>
      <c r="Q186" s="1053"/>
      <c r="R186" s="1047"/>
    </row>
    <row r="187" spans="1:18" ht="40.5">
      <c r="A187" s="1"/>
      <c r="B187" s="393"/>
      <c r="C187" s="2557"/>
      <c r="D187" s="2551"/>
      <c r="E187" s="2555" t="s">
        <v>660</v>
      </c>
      <c r="F187" s="2556"/>
      <c r="G187" s="684" t="s">
        <v>662</v>
      </c>
      <c r="H187" s="2069" t="s">
        <v>663</v>
      </c>
      <c r="I187" s="1629"/>
      <c r="J187" s="1629"/>
      <c r="K187" s="1630"/>
      <c r="L187" s="397"/>
      <c r="M187" s="1046" t="s">
        <v>660</v>
      </c>
      <c r="N187" s="684" t="s">
        <v>662</v>
      </c>
      <c r="O187" s="2069" t="s">
        <v>663</v>
      </c>
      <c r="P187" s="1630"/>
      <c r="Q187" s="1053"/>
      <c r="R187" s="1047"/>
    </row>
    <row r="188" spans="1:18" ht="16.5">
      <c r="A188" s="1"/>
      <c r="B188" s="393"/>
      <c r="C188" s="934" t="s">
        <v>561</v>
      </c>
      <c r="D188" s="935"/>
      <c r="E188" s="2689">
        <f>SUM(E189:F194)</f>
        <v>0</v>
      </c>
      <c r="F188" s="1630"/>
      <c r="G188" s="921"/>
      <c r="H188" s="2697">
        <f>SUM(H189:K194)</f>
        <v>0</v>
      </c>
      <c r="I188" s="2594"/>
      <c r="J188" s="2594"/>
      <c r="K188" s="2551"/>
      <c r="L188" s="395"/>
      <c r="M188" s="922">
        <f>SUM(M189:M194)</f>
        <v>0</v>
      </c>
      <c r="N188" s="923"/>
      <c r="O188" s="2697">
        <f>SUM(O189:P194)</f>
        <v>0</v>
      </c>
      <c r="P188" s="2551"/>
      <c r="Q188" s="1053"/>
      <c r="R188" s="1047"/>
    </row>
    <row r="189" spans="1:18" ht="16.5">
      <c r="A189" s="1"/>
      <c r="B189" s="393"/>
      <c r="C189" s="2552" t="s">
        <v>665</v>
      </c>
      <c r="D189" s="1965"/>
      <c r="E189" s="2688"/>
      <c r="F189" s="1671"/>
      <c r="G189" s="167"/>
      <c r="H189" s="2693">
        <f>+E189*G189</f>
        <v>0</v>
      </c>
      <c r="I189" s="1629"/>
      <c r="J189" s="1629"/>
      <c r="K189" s="1630"/>
      <c r="L189" s="395"/>
      <c r="M189" s="168"/>
      <c r="N189" s="167"/>
      <c r="O189" s="2693">
        <f>M189*N189</f>
        <v>0</v>
      </c>
      <c r="P189" s="1630"/>
      <c r="Q189" s="1053"/>
      <c r="R189" s="1047"/>
    </row>
    <row r="190" spans="1:18" ht="16.5">
      <c r="A190" s="1"/>
      <c r="B190" s="393"/>
      <c r="C190" s="2552" t="s">
        <v>666</v>
      </c>
      <c r="D190" s="1965"/>
      <c r="E190" s="2687">
        <f>IFERROR('Costos de O&amp;M'!J132+'Costos de O&amp;M'!J133+'Costos de O&amp;M'!J131,"")</f>
        <v>0</v>
      </c>
      <c r="F190" s="1671"/>
      <c r="G190" s="1431"/>
      <c r="H190" s="2693">
        <f t="shared" ref="H190:H194" si="60">+E190*G190</f>
        <v>0</v>
      </c>
      <c r="I190" s="1629"/>
      <c r="J190" s="1629"/>
      <c r="K190" s="1630"/>
      <c r="L190" s="395"/>
      <c r="M190" s="172">
        <f>IFERROR('Costos de O&amp;M'!O132+'Costos de O&amp;M'!O133+'Costos de O&amp;M'!O131,"")</f>
        <v>0</v>
      </c>
      <c r="N190" s="1431"/>
      <c r="O190" s="2693">
        <f t="shared" ref="O190:O194" si="61">M190*N190</f>
        <v>0</v>
      </c>
      <c r="P190" s="1630"/>
      <c r="Q190" s="1053"/>
      <c r="R190" s="1047"/>
    </row>
    <row r="191" spans="1:18" ht="16.5">
      <c r="A191" s="1"/>
      <c r="B191" s="393"/>
      <c r="C191" s="2552" t="s">
        <v>530</v>
      </c>
      <c r="D191" s="1965"/>
      <c r="E191" s="2687">
        <f>'Costos de O&amp;M'!J128</f>
        <v>0</v>
      </c>
      <c r="F191" s="1671"/>
      <c r="G191" s="169"/>
      <c r="H191" s="2693">
        <f t="shared" si="60"/>
        <v>0</v>
      </c>
      <c r="I191" s="1629"/>
      <c r="J191" s="1629"/>
      <c r="K191" s="1630"/>
      <c r="L191" s="395"/>
      <c r="M191" s="170">
        <f>'Costos de O&amp;M'!O128</f>
        <v>0</v>
      </c>
      <c r="N191" s="169"/>
      <c r="O191" s="2693">
        <f t="shared" si="61"/>
        <v>0</v>
      </c>
      <c r="P191" s="1630"/>
      <c r="Q191" s="1053"/>
      <c r="R191" s="1047"/>
    </row>
    <row r="192" spans="1:18" ht="16.5">
      <c r="A192" s="1"/>
      <c r="B192" s="393"/>
      <c r="C192" s="2552" t="s">
        <v>531</v>
      </c>
      <c r="D192" s="1965"/>
      <c r="E192" s="2687">
        <f>'Costos de O&amp;M'!J129</f>
        <v>0</v>
      </c>
      <c r="F192" s="1671"/>
      <c r="G192" s="169"/>
      <c r="H192" s="2693">
        <f t="shared" si="60"/>
        <v>0</v>
      </c>
      <c r="I192" s="1629"/>
      <c r="J192" s="1629"/>
      <c r="K192" s="1630"/>
      <c r="L192" s="395"/>
      <c r="M192" s="170">
        <f>'Costos de O&amp;M'!O129</f>
        <v>0</v>
      </c>
      <c r="N192" s="169"/>
      <c r="O192" s="2693">
        <f t="shared" si="61"/>
        <v>0</v>
      </c>
      <c r="P192" s="1630"/>
      <c r="Q192" s="1053"/>
      <c r="R192" s="1047"/>
    </row>
    <row r="193" spans="1:18" ht="16.5">
      <c r="A193" s="1"/>
      <c r="B193" s="393"/>
      <c r="C193" s="2552" t="s">
        <v>532</v>
      </c>
      <c r="D193" s="1965"/>
      <c r="E193" s="2687">
        <f>'Costos de O&amp;M'!J130</f>
        <v>0</v>
      </c>
      <c r="F193" s="1671"/>
      <c r="G193" s="169"/>
      <c r="H193" s="2693">
        <f t="shared" si="60"/>
        <v>0</v>
      </c>
      <c r="I193" s="1629"/>
      <c r="J193" s="1629"/>
      <c r="K193" s="1630"/>
      <c r="L193" s="395"/>
      <c r="M193" s="170">
        <f>'Costos de O&amp;M'!O130</f>
        <v>0</v>
      </c>
      <c r="N193" s="169"/>
      <c r="O193" s="2693">
        <f t="shared" si="61"/>
        <v>0</v>
      </c>
      <c r="P193" s="1630"/>
      <c r="Q193" s="1053"/>
      <c r="R193" s="1047"/>
    </row>
    <row r="194" spans="1:18" ht="16.5">
      <c r="A194" s="1"/>
      <c r="B194" s="393"/>
      <c r="C194" s="2552" t="s">
        <v>667</v>
      </c>
      <c r="D194" s="1965"/>
      <c r="E194" s="2688"/>
      <c r="F194" s="1671"/>
      <c r="G194" s="1431"/>
      <c r="H194" s="2693">
        <f t="shared" si="60"/>
        <v>0</v>
      </c>
      <c r="I194" s="1629"/>
      <c r="J194" s="1629"/>
      <c r="K194" s="1630"/>
      <c r="L194" s="395"/>
      <c r="M194" s="171"/>
      <c r="N194" s="169"/>
      <c r="O194" s="2693">
        <f t="shared" si="61"/>
        <v>0</v>
      </c>
      <c r="P194" s="1630"/>
      <c r="Q194" s="1053"/>
      <c r="R194" s="1047"/>
    </row>
    <row r="195" spans="1:18" ht="16.5">
      <c r="A195" s="1"/>
      <c r="B195" s="393"/>
      <c r="C195" s="936" t="s">
        <v>562</v>
      </c>
      <c r="D195" s="622"/>
      <c r="E195" s="2689">
        <f>SUM(E196:F201)</f>
        <v>0</v>
      </c>
      <c r="F195" s="1630"/>
      <c r="G195" s="921"/>
      <c r="H195" s="2697">
        <f>SUM(H196:K201)</f>
        <v>0</v>
      </c>
      <c r="I195" s="2594"/>
      <c r="J195" s="2594"/>
      <c r="K195" s="2551"/>
      <c r="L195" s="395"/>
      <c r="M195" s="922">
        <f>SUM(M196:M201)</f>
        <v>0</v>
      </c>
      <c r="N195" s="923"/>
      <c r="O195" s="2697">
        <f>SUM(O196:P201)</f>
        <v>0</v>
      </c>
      <c r="P195" s="2551"/>
      <c r="Q195" s="1053"/>
      <c r="R195" s="1047"/>
    </row>
    <row r="196" spans="1:18" ht="16.5">
      <c r="A196" s="1"/>
      <c r="B196" s="393"/>
      <c r="C196" s="2552" t="s">
        <v>665</v>
      </c>
      <c r="D196" s="1965"/>
      <c r="E196" s="2688"/>
      <c r="F196" s="1671"/>
      <c r="G196" s="167"/>
      <c r="H196" s="2693">
        <f>G196*E196</f>
        <v>0</v>
      </c>
      <c r="I196" s="1629"/>
      <c r="J196" s="1629"/>
      <c r="K196" s="1630"/>
      <c r="L196" s="395"/>
      <c r="M196" s="1479"/>
      <c r="N196" s="167"/>
      <c r="O196" s="2693">
        <f>M196*N196</f>
        <v>0</v>
      </c>
      <c r="P196" s="1630"/>
      <c r="Q196" s="1053"/>
      <c r="R196" s="1047"/>
    </row>
    <row r="197" spans="1:18" ht="16.5">
      <c r="A197" s="1"/>
      <c r="B197" s="393"/>
      <c r="C197" s="2552" t="s">
        <v>666</v>
      </c>
      <c r="D197" s="1965"/>
      <c r="E197" s="2687">
        <f>IFERROR('Costos de O&amp;M'!J140+'Costos de O&amp;M'!J141+'Costos de O&amp;M'!J139,"")</f>
        <v>0</v>
      </c>
      <c r="F197" s="1671"/>
      <c r="G197" s="1431"/>
      <c r="H197" s="2693">
        <f t="shared" ref="H197:H201" si="62">G197*E197</f>
        <v>0</v>
      </c>
      <c r="I197" s="1629"/>
      <c r="J197" s="1629"/>
      <c r="K197" s="1630"/>
      <c r="L197" s="395"/>
      <c r="M197" s="172">
        <f>IFERROR('Costos de O&amp;M'!O140+'Costos de O&amp;M'!O141+'Costos de O&amp;M'!O139,"")</f>
        <v>0</v>
      </c>
      <c r="N197" s="1431"/>
      <c r="O197" s="2693">
        <f t="shared" ref="O197:O201" si="63">M197*N197</f>
        <v>0</v>
      </c>
      <c r="P197" s="1630"/>
      <c r="Q197" s="1053"/>
      <c r="R197" s="1047"/>
    </row>
    <row r="198" spans="1:18" ht="16.5">
      <c r="A198" s="1"/>
      <c r="B198" s="393"/>
      <c r="C198" s="2552" t="s">
        <v>530</v>
      </c>
      <c r="D198" s="1965"/>
      <c r="E198" s="2687">
        <f>'Costos de O&amp;M'!J136</f>
        <v>0</v>
      </c>
      <c r="F198" s="1671"/>
      <c r="G198" s="169"/>
      <c r="H198" s="2693">
        <f t="shared" si="62"/>
        <v>0</v>
      </c>
      <c r="I198" s="1629"/>
      <c r="J198" s="1629"/>
      <c r="K198" s="1630"/>
      <c r="L198" s="395"/>
      <c r="M198" s="170">
        <f>'Costos de O&amp;M'!O136</f>
        <v>0</v>
      </c>
      <c r="N198" s="169"/>
      <c r="O198" s="2693">
        <f t="shared" si="63"/>
        <v>0</v>
      </c>
      <c r="P198" s="1630"/>
      <c r="Q198" s="1053"/>
      <c r="R198" s="1047"/>
    </row>
    <row r="199" spans="1:18" ht="16.5">
      <c r="A199" s="1"/>
      <c r="B199" s="393"/>
      <c r="C199" s="2552" t="s">
        <v>531</v>
      </c>
      <c r="D199" s="1965"/>
      <c r="E199" s="2687">
        <f>'Costos de O&amp;M'!J137</f>
        <v>0</v>
      </c>
      <c r="F199" s="1671"/>
      <c r="G199" s="169"/>
      <c r="H199" s="2693">
        <f t="shared" si="62"/>
        <v>0</v>
      </c>
      <c r="I199" s="1629"/>
      <c r="J199" s="1629"/>
      <c r="K199" s="1630"/>
      <c r="L199" s="395"/>
      <c r="M199" s="170">
        <f>'Costos de O&amp;M'!O137</f>
        <v>0</v>
      </c>
      <c r="N199" s="169"/>
      <c r="O199" s="2693">
        <f t="shared" si="63"/>
        <v>0</v>
      </c>
      <c r="P199" s="1630"/>
      <c r="Q199" s="1053"/>
      <c r="R199" s="1047"/>
    </row>
    <row r="200" spans="1:18" ht="16.5">
      <c r="A200" s="1"/>
      <c r="B200" s="393"/>
      <c r="C200" s="2552" t="s">
        <v>532</v>
      </c>
      <c r="D200" s="1965"/>
      <c r="E200" s="2687">
        <f>'Costos de O&amp;M'!J138</f>
        <v>0</v>
      </c>
      <c r="F200" s="1671"/>
      <c r="G200" s="169"/>
      <c r="H200" s="2693">
        <f t="shared" si="62"/>
        <v>0</v>
      </c>
      <c r="I200" s="1629"/>
      <c r="J200" s="1629"/>
      <c r="K200" s="1630"/>
      <c r="L200" s="395"/>
      <c r="M200" s="170">
        <f>'Costos de O&amp;M'!O138</f>
        <v>0</v>
      </c>
      <c r="N200" s="169"/>
      <c r="O200" s="2693">
        <f t="shared" si="63"/>
        <v>0</v>
      </c>
      <c r="P200" s="1630"/>
      <c r="Q200" s="1053"/>
      <c r="R200" s="1047"/>
    </row>
    <row r="201" spans="1:18" ht="16.5">
      <c r="A201" s="1"/>
      <c r="B201" s="393"/>
      <c r="C201" s="2552" t="s">
        <v>667</v>
      </c>
      <c r="D201" s="1965"/>
      <c r="E201" s="2688"/>
      <c r="F201" s="1671"/>
      <c r="G201" s="169"/>
      <c r="H201" s="2693">
        <f t="shared" si="62"/>
        <v>0</v>
      </c>
      <c r="I201" s="1629"/>
      <c r="J201" s="1629"/>
      <c r="K201" s="1630"/>
      <c r="L201" s="395"/>
      <c r="M201" s="1480"/>
      <c r="N201" s="169"/>
      <c r="O201" s="2693">
        <f t="shared" si="63"/>
        <v>0</v>
      </c>
      <c r="P201" s="1630"/>
      <c r="Q201" s="1053"/>
      <c r="R201" s="1047"/>
    </row>
    <row r="202" spans="1:18" ht="6" customHeight="1">
      <c r="A202" s="1"/>
      <c r="B202" s="393"/>
      <c r="C202" s="1053"/>
      <c r="D202" s="1053"/>
      <c r="E202" s="1053"/>
      <c r="F202" s="1053"/>
      <c r="G202" s="1053"/>
      <c r="H202" s="1053"/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47"/>
    </row>
    <row r="203" spans="1:18" ht="16.5">
      <c r="A203" s="1"/>
      <c r="B203" s="393"/>
      <c r="C203" s="1422" t="s">
        <v>563</v>
      </c>
      <c r="D203" s="937"/>
      <c r="E203" s="937"/>
      <c r="F203" s="937"/>
      <c r="G203" s="937"/>
      <c r="H203" s="2725">
        <f>'Costos de O&amp;M'!J143</f>
        <v>0</v>
      </c>
      <c r="I203" s="2726"/>
      <c r="J203" s="2726"/>
      <c r="K203" s="2727"/>
      <c r="L203" s="395"/>
      <c r="M203" s="736"/>
      <c r="N203" s="937"/>
      <c r="O203" s="2728">
        <f>'Costos de O&amp;M'!O143</f>
        <v>0</v>
      </c>
      <c r="P203" s="2727"/>
      <c r="Q203" s="1053"/>
      <c r="R203" s="403"/>
    </row>
    <row r="204" spans="1:18" ht="16.5">
      <c r="A204" s="1"/>
      <c r="B204" s="393"/>
      <c r="C204" s="1422" t="s">
        <v>564</v>
      </c>
      <c r="D204" s="937"/>
      <c r="E204" s="937"/>
      <c r="F204" s="937"/>
      <c r="G204" s="937"/>
      <c r="H204" s="2693">
        <f>IFERROR(H188*H203,"")</f>
        <v>0</v>
      </c>
      <c r="I204" s="1629"/>
      <c r="J204" s="1629"/>
      <c r="K204" s="1630"/>
      <c r="L204" s="395"/>
      <c r="M204" s="736"/>
      <c r="N204" s="937"/>
      <c r="O204" s="2713">
        <f>IFERROR(O203*O188,"")</f>
        <v>0</v>
      </c>
      <c r="P204" s="1630"/>
      <c r="Q204" s="1053"/>
      <c r="R204" s="403"/>
    </row>
    <row r="205" spans="1:18" ht="16.5">
      <c r="A205" s="1"/>
      <c r="B205" s="393"/>
      <c r="C205" s="1422" t="s">
        <v>565</v>
      </c>
      <c r="D205" s="937"/>
      <c r="E205" s="937"/>
      <c r="F205" s="937"/>
      <c r="G205" s="937"/>
      <c r="H205" s="2693">
        <f>IFERROR(H195*H203,"")</f>
        <v>0</v>
      </c>
      <c r="I205" s="1629"/>
      <c r="J205" s="1629"/>
      <c r="K205" s="1630"/>
      <c r="L205" s="395"/>
      <c r="M205" s="736"/>
      <c r="N205" s="937"/>
      <c r="O205" s="2713">
        <f>IFERROR(O203*O195,"")</f>
        <v>0</v>
      </c>
      <c r="P205" s="1630"/>
      <c r="Q205" s="1053"/>
      <c r="R205" s="403"/>
    </row>
    <row r="206" spans="1:18" ht="16.5">
      <c r="A206" s="1"/>
      <c r="B206" s="393"/>
      <c r="C206" s="1423" t="s">
        <v>566</v>
      </c>
      <c r="D206" s="938"/>
      <c r="E206" s="938"/>
      <c r="F206" s="938"/>
      <c r="G206" s="938"/>
      <c r="H206" s="2723">
        <f>IFERROR(H205+H204,"")</f>
        <v>0</v>
      </c>
      <c r="I206" s="1629"/>
      <c r="J206" s="1629"/>
      <c r="K206" s="1629"/>
      <c r="L206" s="395"/>
      <c r="M206" s="938"/>
      <c r="N206" s="938"/>
      <c r="O206" s="2723">
        <f>IFERROR(O205+O204,"")</f>
        <v>0</v>
      </c>
      <c r="P206" s="1630"/>
      <c r="Q206" s="1053"/>
      <c r="R206" s="403"/>
    </row>
    <row r="207" spans="1:18" ht="16.5">
      <c r="A207" s="1"/>
      <c r="B207" s="393"/>
      <c r="C207" s="1053"/>
      <c r="D207" s="1053"/>
      <c r="E207" s="1053"/>
      <c r="F207" s="1053"/>
      <c r="G207" s="1053"/>
      <c r="H207" s="1053"/>
      <c r="I207" s="1053"/>
      <c r="J207" s="1053"/>
      <c r="K207" s="1053"/>
      <c r="L207" s="1053"/>
      <c r="M207" s="1053"/>
      <c r="N207" s="1053"/>
      <c r="O207" s="1053"/>
      <c r="P207" s="1053"/>
      <c r="Q207" s="1053"/>
      <c r="R207" s="1047"/>
    </row>
    <row r="208" spans="1:18">
      <c r="A208" s="1"/>
      <c r="B208" s="393"/>
      <c r="C208" s="1397" t="s">
        <v>1310</v>
      </c>
      <c r="D208" s="1386"/>
      <c r="E208" s="1386"/>
      <c r="F208" s="1386"/>
      <c r="G208" s="1386"/>
      <c r="H208" s="1386"/>
      <c r="I208" s="1386"/>
      <c r="J208" s="1386"/>
      <c r="K208" s="1386"/>
      <c r="L208" s="1386"/>
      <c r="M208" s="1386"/>
      <c r="N208" s="396"/>
      <c r="O208" s="396"/>
      <c r="P208" s="396"/>
      <c r="Q208" s="396"/>
      <c r="R208" s="403"/>
    </row>
    <row r="209" spans="1:18">
      <c r="A209" s="1"/>
      <c r="B209" s="393"/>
      <c r="C209" s="2558" t="s">
        <v>44</v>
      </c>
      <c r="D209" s="2464" t="s">
        <v>524</v>
      </c>
      <c r="E209" s="1629"/>
      <c r="F209" s="1629"/>
      <c r="G209" s="1629"/>
      <c r="H209" s="1629"/>
      <c r="I209" s="1629"/>
      <c r="J209" s="1629"/>
      <c r="K209" s="1630"/>
      <c r="L209" s="396"/>
      <c r="M209" s="2464" t="s">
        <v>525</v>
      </c>
      <c r="N209" s="1629"/>
      <c r="O209" s="1629"/>
      <c r="P209" s="1629"/>
      <c r="Q209" s="1630"/>
      <c r="R209" s="403"/>
    </row>
    <row r="210" spans="1:18" ht="27">
      <c r="A210" s="1"/>
      <c r="B210" s="393"/>
      <c r="C210" s="2458"/>
      <c r="D210" s="1045" t="s">
        <v>567</v>
      </c>
      <c r="E210" s="2543" t="s">
        <v>687</v>
      </c>
      <c r="F210" s="1629"/>
      <c r="G210" s="1629"/>
      <c r="H210" s="1629"/>
      <c r="I210" s="1630"/>
      <c r="J210" s="2555" t="s">
        <v>550</v>
      </c>
      <c r="K210" s="2556"/>
      <c r="L210" s="396"/>
      <c r="M210" s="1045" t="s">
        <v>567</v>
      </c>
      <c r="N210" s="2572" t="s">
        <v>687</v>
      </c>
      <c r="O210" s="2573"/>
      <c r="P210" s="2573"/>
      <c r="Q210" s="2558" t="s">
        <v>551</v>
      </c>
      <c r="R210" s="403"/>
    </row>
    <row r="211" spans="1:18" ht="27">
      <c r="A211" s="1"/>
      <c r="B211" s="393"/>
      <c r="C211" s="2459"/>
      <c r="D211" s="1046" t="s">
        <v>688</v>
      </c>
      <c r="E211" s="2721" t="s">
        <v>689</v>
      </c>
      <c r="F211" s="2205"/>
      <c r="G211" s="2724" t="s">
        <v>688</v>
      </c>
      <c r="H211" s="1630"/>
      <c r="I211" s="735" t="s">
        <v>266</v>
      </c>
      <c r="J211" s="2557"/>
      <c r="K211" s="2551"/>
      <c r="L211" s="396"/>
      <c r="M211" s="1046" t="s">
        <v>688</v>
      </c>
      <c r="N211" s="939" t="s">
        <v>689</v>
      </c>
      <c r="O211" s="1430" t="s">
        <v>688</v>
      </c>
      <c r="P211" s="738" t="s">
        <v>266</v>
      </c>
      <c r="Q211" s="2459"/>
      <c r="R211" s="403"/>
    </row>
    <row r="212" spans="1:18">
      <c r="A212" s="1"/>
      <c r="B212" s="393"/>
      <c r="C212" s="703">
        <v>1</v>
      </c>
      <c r="D212" s="1275">
        <f>+$H$206</f>
        <v>0</v>
      </c>
      <c r="E212" s="2722">
        <f>H161</f>
        <v>0</v>
      </c>
      <c r="F212" s="2551"/>
      <c r="G212" s="2718">
        <f>$H$168</f>
        <v>0</v>
      </c>
      <c r="H212" s="2719"/>
      <c r="I212" s="1281">
        <f>IFERROR(G212+E212,"")</f>
        <v>0</v>
      </c>
      <c r="J212" s="2693">
        <f>+D212+I212</f>
        <v>0</v>
      </c>
      <c r="K212" s="1630"/>
      <c r="L212" s="396"/>
      <c r="M212" s="1275">
        <f>$O$206</f>
        <v>0</v>
      </c>
      <c r="N212" s="1426">
        <f>O161</f>
        <v>0</v>
      </c>
      <c r="O212" s="1275">
        <f>$O$168</f>
        <v>0</v>
      </c>
      <c r="P212" s="1281">
        <f>IFERROR(N212+O212,"")</f>
        <v>0</v>
      </c>
      <c r="Q212" s="644">
        <f>+M212+P212</f>
        <v>0</v>
      </c>
      <c r="R212" s="403"/>
    </row>
    <row r="213" spans="1:18">
      <c r="A213" s="1"/>
      <c r="B213" s="393"/>
      <c r="C213" s="703">
        <v>2</v>
      </c>
      <c r="D213" s="1275">
        <f t="shared" ref="D213:D231" si="64">+$H$206</f>
        <v>0</v>
      </c>
      <c r="E213" s="2720">
        <f t="shared" ref="E213" si="65">E212</f>
        <v>0</v>
      </c>
      <c r="F213" s="1630"/>
      <c r="G213" s="2718">
        <f t="shared" ref="G213:G231" si="66">$H$168</f>
        <v>0</v>
      </c>
      <c r="H213" s="2719"/>
      <c r="I213" s="1281">
        <f t="shared" ref="I213:I231" si="67">IFERROR(G213+E213,"")</f>
        <v>0</v>
      </c>
      <c r="J213" s="2693">
        <f t="shared" ref="J213:J231" si="68">+D213+I213</f>
        <v>0</v>
      </c>
      <c r="K213" s="1630"/>
      <c r="L213" s="396"/>
      <c r="M213" s="1275">
        <f t="shared" ref="M213:M231" si="69">$O$206</f>
        <v>0</v>
      </c>
      <c r="N213" s="1427">
        <f t="shared" ref="N213" si="70">N212</f>
        <v>0</v>
      </c>
      <c r="O213" s="1275">
        <f t="shared" ref="O213:O231" si="71">$O$168</f>
        <v>0</v>
      </c>
      <c r="P213" s="1281">
        <f t="shared" ref="P213:P231" si="72">IFERROR(N213+O213,"")</f>
        <v>0</v>
      </c>
      <c r="Q213" s="644">
        <f t="shared" ref="Q213:Q231" si="73">+M213+P213</f>
        <v>0</v>
      </c>
      <c r="R213" s="403"/>
    </row>
    <row r="214" spans="1:18">
      <c r="A214" s="1"/>
      <c r="B214" s="393"/>
      <c r="C214" s="703">
        <v>3</v>
      </c>
      <c r="D214" s="1275">
        <f t="shared" si="64"/>
        <v>0</v>
      </c>
      <c r="E214" s="2720">
        <f t="shared" ref="E214:E215" si="74">E213</f>
        <v>0</v>
      </c>
      <c r="F214" s="1630"/>
      <c r="G214" s="2718">
        <f t="shared" si="66"/>
        <v>0</v>
      </c>
      <c r="H214" s="2719"/>
      <c r="I214" s="1281">
        <f t="shared" si="67"/>
        <v>0</v>
      </c>
      <c r="J214" s="2693">
        <f t="shared" si="68"/>
        <v>0</v>
      </c>
      <c r="K214" s="1630"/>
      <c r="L214" s="396"/>
      <c r="M214" s="1275">
        <f t="shared" si="69"/>
        <v>0</v>
      </c>
      <c r="N214" s="1427">
        <f t="shared" ref="N214:N215" si="75">N213</f>
        <v>0</v>
      </c>
      <c r="O214" s="1275">
        <f t="shared" si="71"/>
        <v>0</v>
      </c>
      <c r="P214" s="1281">
        <f t="shared" si="72"/>
        <v>0</v>
      </c>
      <c r="Q214" s="644">
        <f t="shared" si="73"/>
        <v>0</v>
      </c>
      <c r="R214" s="403"/>
    </row>
    <row r="215" spans="1:18">
      <c r="A215" s="1"/>
      <c r="B215" s="393"/>
      <c r="C215" s="703">
        <v>4</v>
      </c>
      <c r="D215" s="1275">
        <f t="shared" si="64"/>
        <v>0</v>
      </c>
      <c r="E215" s="2720">
        <f t="shared" si="74"/>
        <v>0</v>
      </c>
      <c r="F215" s="1630"/>
      <c r="G215" s="2718">
        <f t="shared" si="66"/>
        <v>0</v>
      </c>
      <c r="H215" s="2719"/>
      <c r="I215" s="1281">
        <f t="shared" si="67"/>
        <v>0</v>
      </c>
      <c r="J215" s="2693">
        <f t="shared" si="68"/>
        <v>0</v>
      </c>
      <c r="K215" s="1630"/>
      <c r="L215" s="396"/>
      <c r="M215" s="1275">
        <f t="shared" si="69"/>
        <v>0</v>
      </c>
      <c r="N215" s="1427">
        <f t="shared" si="75"/>
        <v>0</v>
      </c>
      <c r="O215" s="1275">
        <f t="shared" si="71"/>
        <v>0</v>
      </c>
      <c r="P215" s="1281">
        <f t="shared" si="72"/>
        <v>0</v>
      </c>
      <c r="Q215" s="644">
        <f t="shared" si="73"/>
        <v>0</v>
      </c>
      <c r="R215" s="403"/>
    </row>
    <row r="216" spans="1:18">
      <c r="A216" s="1"/>
      <c r="B216" s="393"/>
      <c r="C216" s="703">
        <v>5</v>
      </c>
      <c r="D216" s="1275">
        <f t="shared" si="64"/>
        <v>0</v>
      </c>
      <c r="E216" s="2720">
        <f t="shared" ref="E216" si="76">E215</f>
        <v>0</v>
      </c>
      <c r="F216" s="1630"/>
      <c r="G216" s="2718">
        <f>$H$168</f>
        <v>0</v>
      </c>
      <c r="H216" s="2719"/>
      <c r="I216" s="1281">
        <f t="shared" si="67"/>
        <v>0</v>
      </c>
      <c r="J216" s="2693">
        <f t="shared" si="68"/>
        <v>0</v>
      </c>
      <c r="K216" s="1630"/>
      <c r="L216" s="396"/>
      <c r="M216" s="1275">
        <f t="shared" si="69"/>
        <v>0</v>
      </c>
      <c r="N216" s="1427">
        <f t="shared" ref="N216" si="77">N215</f>
        <v>0</v>
      </c>
      <c r="O216" s="1275">
        <f t="shared" si="71"/>
        <v>0</v>
      </c>
      <c r="P216" s="1281">
        <f t="shared" si="72"/>
        <v>0</v>
      </c>
      <c r="Q216" s="644">
        <f t="shared" si="73"/>
        <v>0</v>
      </c>
      <c r="R216" s="403"/>
    </row>
    <row r="217" spans="1:18">
      <c r="A217" s="1"/>
      <c r="B217" s="393"/>
      <c r="C217" s="703">
        <v>6</v>
      </c>
      <c r="D217" s="1275">
        <f t="shared" si="64"/>
        <v>0</v>
      </c>
      <c r="E217" s="2720">
        <f t="shared" ref="E217:E218" si="78">E216</f>
        <v>0</v>
      </c>
      <c r="F217" s="1630"/>
      <c r="G217" s="2718">
        <f t="shared" si="66"/>
        <v>0</v>
      </c>
      <c r="H217" s="2719"/>
      <c r="I217" s="1281">
        <f t="shared" si="67"/>
        <v>0</v>
      </c>
      <c r="J217" s="2693">
        <f t="shared" si="68"/>
        <v>0</v>
      </c>
      <c r="K217" s="1630"/>
      <c r="L217" s="396"/>
      <c r="M217" s="1275">
        <f t="shared" si="69"/>
        <v>0</v>
      </c>
      <c r="N217" s="1427">
        <f t="shared" ref="N217:N218" si="79">N216</f>
        <v>0</v>
      </c>
      <c r="O217" s="1275">
        <f t="shared" si="71"/>
        <v>0</v>
      </c>
      <c r="P217" s="1281">
        <f t="shared" si="72"/>
        <v>0</v>
      </c>
      <c r="Q217" s="644">
        <f t="shared" si="73"/>
        <v>0</v>
      </c>
      <c r="R217" s="403"/>
    </row>
    <row r="218" spans="1:18">
      <c r="A218" s="1"/>
      <c r="B218" s="393"/>
      <c r="C218" s="703">
        <v>7</v>
      </c>
      <c r="D218" s="1275">
        <f t="shared" si="64"/>
        <v>0</v>
      </c>
      <c r="E218" s="2720">
        <f t="shared" si="78"/>
        <v>0</v>
      </c>
      <c r="F218" s="1630"/>
      <c r="G218" s="2718">
        <f t="shared" si="66"/>
        <v>0</v>
      </c>
      <c r="H218" s="2719"/>
      <c r="I218" s="1281">
        <f t="shared" si="67"/>
        <v>0</v>
      </c>
      <c r="J218" s="2693">
        <f t="shared" si="68"/>
        <v>0</v>
      </c>
      <c r="K218" s="1630"/>
      <c r="L218" s="396"/>
      <c r="M218" s="1275">
        <f t="shared" si="69"/>
        <v>0</v>
      </c>
      <c r="N218" s="1427">
        <f t="shared" si="79"/>
        <v>0</v>
      </c>
      <c r="O218" s="1275">
        <f t="shared" si="71"/>
        <v>0</v>
      </c>
      <c r="P218" s="1281">
        <f t="shared" si="72"/>
        <v>0</v>
      </c>
      <c r="Q218" s="644">
        <f t="shared" si="73"/>
        <v>0</v>
      </c>
      <c r="R218" s="403"/>
    </row>
    <row r="219" spans="1:18">
      <c r="A219" s="1"/>
      <c r="B219" s="393"/>
      <c r="C219" s="703">
        <v>8</v>
      </c>
      <c r="D219" s="1275">
        <f t="shared" si="64"/>
        <v>0</v>
      </c>
      <c r="E219" s="2720">
        <f t="shared" ref="E219" si="80">E218</f>
        <v>0</v>
      </c>
      <c r="F219" s="1630"/>
      <c r="G219" s="2718">
        <f t="shared" si="66"/>
        <v>0</v>
      </c>
      <c r="H219" s="2719"/>
      <c r="I219" s="1281">
        <f t="shared" si="67"/>
        <v>0</v>
      </c>
      <c r="J219" s="2693">
        <f t="shared" si="68"/>
        <v>0</v>
      </c>
      <c r="K219" s="1630"/>
      <c r="L219" s="396"/>
      <c r="M219" s="1275">
        <f t="shared" si="69"/>
        <v>0</v>
      </c>
      <c r="N219" s="1427">
        <f t="shared" ref="N219" si="81">N218</f>
        <v>0</v>
      </c>
      <c r="O219" s="1275">
        <f t="shared" si="71"/>
        <v>0</v>
      </c>
      <c r="P219" s="1281">
        <f t="shared" si="72"/>
        <v>0</v>
      </c>
      <c r="Q219" s="644">
        <f t="shared" si="73"/>
        <v>0</v>
      </c>
      <c r="R219" s="403"/>
    </row>
    <row r="220" spans="1:18">
      <c r="A220" s="1"/>
      <c r="B220" s="393"/>
      <c r="C220" s="703">
        <v>9</v>
      </c>
      <c r="D220" s="1275">
        <f t="shared" si="64"/>
        <v>0</v>
      </c>
      <c r="E220" s="2720">
        <f t="shared" ref="E220:E221" si="82">E219</f>
        <v>0</v>
      </c>
      <c r="F220" s="1630"/>
      <c r="G220" s="2718">
        <f t="shared" si="66"/>
        <v>0</v>
      </c>
      <c r="H220" s="2719"/>
      <c r="I220" s="1281">
        <f t="shared" si="67"/>
        <v>0</v>
      </c>
      <c r="J220" s="2693">
        <f t="shared" si="68"/>
        <v>0</v>
      </c>
      <c r="K220" s="1630"/>
      <c r="L220" s="396"/>
      <c r="M220" s="1275">
        <f t="shared" si="69"/>
        <v>0</v>
      </c>
      <c r="N220" s="1427">
        <f t="shared" ref="N220:N221" si="83">N219</f>
        <v>0</v>
      </c>
      <c r="O220" s="1275">
        <f t="shared" si="71"/>
        <v>0</v>
      </c>
      <c r="P220" s="1281">
        <f t="shared" si="72"/>
        <v>0</v>
      </c>
      <c r="Q220" s="644">
        <f t="shared" si="73"/>
        <v>0</v>
      </c>
      <c r="R220" s="403"/>
    </row>
    <row r="221" spans="1:18">
      <c r="A221" s="1"/>
      <c r="B221" s="393"/>
      <c r="C221" s="703">
        <v>10</v>
      </c>
      <c r="D221" s="1275">
        <f t="shared" si="64"/>
        <v>0</v>
      </c>
      <c r="E221" s="2720">
        <f t="shared" si="82"/>
        <v>0</v>
      </c>
      <c r="F221" s="1630"/>
      <c r="G221" s="2718">
        <f t="shared" si="66"/>
        <v>0</v>
      </c>
      <c r="H221" s="2719"/>
      <c r="I221" s="1281">
        <f t="shared" si="67"/>
        <v>0</v>
      </c>
      <c r="J221" s="2693">
        <f t="shared" si="68"/>
        <v>0</v>
      </c>
      <c r="K221" s="1630"/>
      <c r="L221" s="396"/>
      <c r="M221" s="1275">
        <f t="shared" si="69"/>
        <v>0</v>
      </c>
      <c r="N221" s="1427">
        <f t="shared" si="83"/>
        <v>0</v>
      </c>
      <c r="O221" s="1275">
        <f t="shared" si="71"/>
        <v>0</v>
      </c>
      <c r="P221" s="1281">
        <f t="shared" si="72"/>
        <v>0</v>
      </c>
      <c r="Q221" s="644">
        <f t="shared" si="73"/>
        <v>0</v>
      </c>
      <c r="R221" s="403"/>
    </row>
    <row r="222" spans="1:18">
      <c r="A222" s="1"/>
      <c r="B222" s="393"/>
      <c r="C222" s="703">
        <v>11</v>
      </c>
      <c r="D222" s="1275">
        <f t="shared" si="64"/>
        <v>0</v>
      </c>
      <c r="E222" s="2720">
        <f t="shared" ref="E222" si="84">E221</f>
        <v>0</v>
      </c>
      <c r="F222" s="1630"/>
      <c r="G222" s="2718">
        <f t="shared" si="66"/>
        <v>0</v>
      </c>
      <c r="H222" s="2719"/>
      <c r="I222" s="1281">
        <f t="shared" si="67"/>
        <v>0</v>
      </c>
      <c r="J222" s="2693">
        <f t="shared" si="68"/>
        <v>0</v>
      </c>
      <c r="K222" s="1630"/>
      <c r="L222" s="396"/>
      <c r="M222" s="1275">
        <f t="shared" si="69"/>
        <v>0</v>
      </c>
      <c r="N222" s="1427">
        <f t="shared" ref="N222" si="85">N221</f>
        <v>0</v>
      </c>
      <c r="O222" s="1275">
        <f t="shared" si="71"/>
        <v>0</v>
      </c>
      <c r="P222" s="1281">
        <f t="shared" si="72"/>
        <v>0</v>
      </c>
      <c r="Q222" s="644">
        <f t="shared" si="73"/>
        <v>0</v>
      </c>
      <c r="R222" s="403"/>
    </row>
    <row r="223" spans="1:18">
      <c r="A223" s="1"/>
      <c r="B223" s="393"/>
      <c r="C223" s="703">
        <v>12</v>
      </c>
      <c r="D223" s="1275">
        <f t="shared" si="64"/>
        <v>0</v>
      </c>
      <c r="E223" s="2720">
        <f t="shared" ref="E223:E224" si="86">E222</f>
        <v>0</v>
      </c>
      <c r="F223" s="1630"/>
      <c r="G223" s="2718">
        <f t="shared" si="66"/>
        <v>0</v>
      </c>
      <c r="H223" s="2719"/>
      <c r="I223" s="1281">
        <f t="shared" si="67"/>
        <v>0</v>
      </c>
      <c r="J223" s="2693">
        <f t="shared" si="68"/>
        <v>0</v>
      </c>
      <c r="K223" s="1630"/>
      <c r="L223" s="396"/>
      <c r="M223" s="1275">
        <f t="shared" si="69"/>
        <v>0</v>
      </c>
      <c r="N223" s="1427">
        <f t="shared" ref="N223:N224" si="87">N222</f>
        <v>0</v>
      </c>
      <c r="O223" s="1275">
        <f t="shared" si="71"/>
        <v>0</v>
      </c>
      <c r="P223" s="1281">
        <f t="shared" si="72"/>
        <v>0</v>
      </c>
      <c r="Q223" s="644">
        <f t="shared" si="73"/>
        <v>0</v>
      </c>
      <c r="R223" s="403"/>
    </row>
    <row r="224" spans="1:18">
      <c r="A224" s="1"/>
      <c r="B224" s="393"/>
      <c r="C224" s="703">
        <v>13</v>
      </c>
      <c r="D224" s="1275">
        <f t="shared" si="64"/>
        <v>0</v>
      </c>
      <c r="E224" s="2720">
        <f t="shared" si="86"/>
        <v>0</v>
      </c>
      <c r="F224" s="1630"/>
      <c r="G224" s="2718">
        <f t="shared" si="66"/>
        <v>0</v>
      </c>
      <c r="H224" s="2719"/>
      <c r="I224" s="1281">
        <f t="shared" si="67"/>
        <v>0</v>
      </c>
      <c r="J224" s="2693">
        <f t="shared" si="68"/>
        <v>0</v>
      </c>
      <c r="K224" s="1630"/>
      <c r="L224" s="396"/>
      <c r="M224" s="1275">
        <f t="shared" si="69"/>
        <v>0</v>
      </c>
      <c r="N224" s="1427">
        <f t="shared" si="87"/>
        <v>0</v>
      </c>
      <c r="O224" s="1275">
        <f t="shared" si="71"/>
        <v>0</v>
      </c>
      <c r="P224" s="1281">
        <f t="shared" si="72"/>
        <v>0</v>
      </c>
      <c r="Q224" s="644">
        <f t="shared" si="73"/>
        <v>0</v>
      </c>
      <c r="R224" s="403"/>
    </row>
    <row r="225" spans="1:18">
      <c r="A225" s="1"/>
      <c r="B225" s="393"/>
      <c r="C225" s="703">
        <v>14</v>
      </c>
      <c r="D225" s="1275">
        <f t="shared" si="64"/>
        <v>0</v>
      </c>
      <c r="E225" s="2720">
        <f t="shared" ref="E225" si="88">E224</f>
        <v>0</v>
      </c>
      <c r="F225" s="1630"/>
      <c r="G225" s="2718">
        <f t="shared" si="66"/>
        <v>0</v>
      </c>
      <c r="H225" s="2719"/>
      <c r="I225" s="1281">
        <f t="shared" si="67"/>
        <v>0</v>
      </c>
      <c r="J225" s="2693">
        <f t="shared" si="68"/>
        <v>0</v>
      </c>
      <c r="K225" s="1630"/>
      <c r="L225" s="396"/>
      <c r="M225" s="1275">
        <f t="shared" si="69"/>
        <v>0</v>
      </c>
      <c r="N225" s="1427">
        <f t="shared" ref="N225" si="89">N224</f>
        <v>0</v>
      </c>
      <c r="O225" s="1275">
        <f t="shared" si="71"/>
        <v>0</v>
      </c>
      <c r="P225" s="1281">
        <f t="shared" si="72"/>
        <v>0</v>
      </c>
      <c r="Q225" s="644">
        <f t="shared" si="73"/>
        <v>0</v>
      </c>
      <c r="R225" s="403"/>
    </row>
    <row r="226" spans="1:18">
      <c r="A226" s="1"/>
      <c r="B226" s="393"/>
      <c r="C226" s="703">
        <v>15</v>
      </c>
      <c r="D226" s="1275">
        <f t="shared" si="64"/>
        <v>0</v>
      </c>
      <c r="E226" s="2720">
        <f t="shared" ref="E226:E227" si="90">E225</f>
        <v>0</v>
      </c>
      <c r="F226" s="1630"/>
      <c r="G226" s="2718">
        <f t="shared" si="66"/>
        <v>0</v>
      </c>
      <c r="H226" s="2719"/>
      <c r="I226" s="1281">
        <f t="shared" si="67"/>
        <v>0</v>
      </c>
      <c r="J226" s="2693">
        <f t="shared" si="68"/>
        <v>0</v>
      </c>
      <c r="K226" s="1630"/>
      <c r="L226" s="396"/>
      <c r="M226" s="1275">
        <f t="shared" si="69"/>
        <v>0</v>
      </c>
      <c r="N226" s="1427">
        <f t="shared" ref="N226:N227" si="91">N225</f>
        <v>0</v>
      </c>
      <c r="O226" s="1275">
        <f t="shared" si="71"/>
        <v>0</v>
      </c>
      <c r="P226" s="1281">
        <f t="shared" si="72"/>
        <v>0</v>
      </c>
      <c r="Q226" s="644">
        <f t="shared" si="73"/>
        <v>0</v>
      </c>
      <c r="R226" s="403"/>
    </row>
    <row r="227" spans="1:18">
      <c r="A227" s="1"/>
      <c r="B227" s="393"/>
      <c r="C227" s="703">
        <v>16</v>
      </c>
      <c r="D227" s="1275">
        <f t="shared" si="64"/>
        <v>0</v>
      </c>
      <c r="E227" s="2720">
        <f t="shared" si="90"/>
        <v>0</v>
      </c>
      <c r="F227" s="1630"/>
      <c r="G227" s="2718">
        <f t="shared" si="66"/>
        <v>0</v>
      </c>
      <c r="H227" s="2719"/>
      <c r="I227" s="1281">
        <f t="shared" si="67"/>
        <v>0</v>
      </c>
      <c r="J227" s="2693">
        <f t="shared" si="68"/>
        <v>0</v>
      </c>
      <c r="K227" s="1630"/>
      <c r="L227" s="396"/>
      <c r="M227" s="1275">
        <f t="shared" si="69"/>
        <v>0</v>
      </c>
      <c r="N227" s="1427">
        <f t="shared" si="91"/>
        <v>0</v>
      </c>
      <c r="O227" s="1275">
        <f t="shared" si="71"/>
        <v>0</v>
      </c>
      <c r="P227" s="1281">
        <f t="shared" si="72"/>
        <v>0</v>
      </c>
      <c r="Q227" s="644">
        <f t="shared" si="73"/>
        <v>0</v>
      </c>
      <c r="R227" s="403"/>
    </row>
    <row r="228" spans="1:18">
      <c r="A228" s="1"/>
      <c r="B228" s="393"/>
      <c r="C228" s="703">
        <v>17</v>
      </c>
      <c r="D228" s="1275">
        <f t="shared" si="64"/>
        <v>0</v>
      </c>
      <c r="E228" s="2720">
        <f t="shared" ref="E228" si="92">E227</f>
        <v>0</v>
      </c>
      <c r="F228" s="1630"/>
      <c r="G228" s="2718">
        <f t="shared" si="66"/>
        <v>0</v>
      </c>
      <c r="H228" s="2719"/>
      <c r="I228" s="1281">
        <f t="shared" si="67"/>
        <v>0</v>
      </c>
      <c r="J228" s="2693">
        <f t="shared" si="68"/>
        <v>0</v>
      </c>
      <c r="K228" s="1630"/>
      <c r="L228" s="396"/>
      <c r="M228" s="1275">
        <f t="shared" si="69"/>
        <v>0</v>
      </c>
      <c r="N228" s="1427">
        <f t="shared" ref="N228" si="93">N227</f>
        <v>0</v>
      </c>
      <c r="O228" s="1275">
        <f t="shared" si="71"/>
        <v>0</v>
      </c>
      <c r="P228" s="1281">
        <f t="shared" si="72"/>
        <v>0</v>
      </c>
      <c r="Q228" s="644">
        <f t="shared" si="73"/>
        <v>0</v>
      </c>
      <c r="R228" s="403"/>
    </row>
    <row r="229" spans="1:18">
      <c r="A229" s="1"/>
      <c r="B229" s="393"/>
      <c r="C229" s="703">
        <v>18</v>
      </c>
      <c r="D229" s="1275">
        <f t="shared" si="64"/>
        <v>0</v>
      </c>
      <c r="E229" s="2720">
        <f t="shared" ref="E229:E230" si="94">E228</f>
        <v>0</v>
      </c>
      <c r="F229" s="1630"/>
      <c r="G229" s="2718">
        <f t="shared" si="66"/>
        <v>0</v>
      </c>
      <c r="H229" s="2719"/>
      <c r="I229" s="1281">
        <f t="shared" si="67"/>
        <v>0</v>
      </c>
      <c r="J229" s="2693">
        <f t="shared" si="68"/>
        <v>0</v>
      </c>
      <c r="K229" s="1630"/>
      <c r="L229" s="396"/>
      <c r="M229" s="1275">
        <f t="shared" si="69"/>
        <v>0</v>
      </c>
      <c r="N229" s="1427">
        <f t="shared" ref="N229:N230" si="95">N228</f>
        <v>0</v>
      </c>
      <c r="O229" s="1275">
        <f t="shared" si="71"/>
        <v>0</v>
      </c>
      <c r="P229" s="1281">
        <f t="shared" si="72"/>
        <v>0</v>
      </c>
      <c r="Q229" s="644">
        <f t="shared" si="73"/>
        <v>0</v>
      </c>
      <c r="R229" s="403"/>
    </row>
    <row r="230" spans="1:18">
      <c r="A230" s="1"/>
      <c r="B230" s="393"/>
      <c r="C230" s="703">
        <v>19</v>
      </c>
      <c r="D230" s="1275">
        <f t="shared" si="64"/>
        <v>0</v>
      </c>
      <c r="E230" s="2720">
        <f t="shared" si="94"/>
        <v>0</v>
      </c>
      <c r="F230" s="1630"/>
      <c r="G230" s="2718">
        <f t="shared" si="66"/>
        <v>0</v>
      </c>
      <c r="H230" s="2719"/>
      <c r="I230" s="1281">
        <f t="shared" si="67"/>
        <v>0</v>
      </c>
      <c r="J230" s="2693">
        <f t="shared" si="68"/>
        <v>0</v>
      </c>
      <c r="K230" s="1630"/>
      <c r="L230" s="396"/>
      <c r="M230" s="1275">
        <f t="shared" si="69"/>
        <v>0</v>
      </c>
      <c r="N230" s="1427">
        <f t="shared" si="95"/>
        <v>0</v>
      </c>
      <c r="O230" s="1275">
        <f t="shared" si="71"/>
        <v>0</v>
      </c>
      <c r="P230" s="1281">
        <f t="shared" si="72"/>
        <v>0</v>
      </c>
      <c r="Q230" s="644">
        <f t="shared" si="73"/>
        <v>0</v>
      </c>
      <c r="R230" s="403"/>
    </row>
    <row r="231" spans="1:18">
      <c r="A231" s="1"/>
      <c r="B231" s="393"/>
      <c r="C231" s="703">
        <v>20</v>
      </c>
      <c r="D231" s="1275">
        <f t="shared" si="64"/>
        <v>0</v>
      </c>
      <c r="E231" s="2720">
        <f t="shared" ref="E231" si="96">E230</f>
        <v>0</v>
      </c>
      <c r="F231" s="1630"/>
      <c r="G231" s="2718">
        <f t="shared" si="66"/>
        <v>0</v>
      </c>
      <c r="H231" s="2719"/>
      <c r="I231" s="1281">
        <f t="shared" si="67"/>
        <v>0</v>
      </c>
      <c r="J231" s="2693">
        <f t="shared" si="68"/>
        <v>0</v>
      </c>
      <c r="K231" s="1630"/>
      <c r="L231" s="396"/>
      <c r="M231" s="1275">
        <f t="shared" si="69"/>
        <v>0</v>
      </c>
      <c r="N231" s="1427">
        <f t="shared" ref="N231" si="97">N230</f>
        <v>0</v>
      </c>
      <c r="O231" s="1275">
        <f t="shared" si="71"/>
        <v>0</v>
      </c>
      <c r="P231" s="1281">
        <f t="shared" si="72"/>
        <v>0</v>
      </c>
      <c r="Q231" s="644">
        <f t="shared" si="73"/>
        <v>0</v>
      </c>
      <c r="R231" s="403"/>
    </row>
    <row r="232" spans="1:18" ht="16.5">
      <c r="A232" s="1"/>
      <c r="B232" s="393"/>
      <c r="C232" s="397"/>
      <c r="D232" s="397"/>
      <c r="E232" s="397"/>
      <c r="F232" s="397"/>
      <c r="G232" s="397"/>
      <c r="H232" s="397"/>
      <c r="I232" s="397"/>
      <c r="J232" s="397"/>
      <c r="K232" s="397"/>
      <c r="L232" s="397"/>
      <c r="M232" s="397"/>
      <c r="N232" s="397"/>
      <c r="O232" s="397"/>
      <c r="P232" s="1053"/>
      <c r="Q232" s="1053"/>
      <c r="R232" s="1047"/>
    </row>
    <row r="233" spans="1:18" ht="16.5">
      <c r="A233" s="1"/>
      <c r="B233" s="393"/>
      <c r="C233" s="632" t="s">
        <v>690</v>
      </c>
      <c r="D233" s="397"/>
      <c r="E233" s="397"/>
      <c r="F233" s="397"/>
      <c r="G233" s="397"/>
      <c r="H233" s="397"/>
      <c r="I233" s="397"/>
      <c r="J233" s="397"/>
      <c r="K233" s="397"/>
      <c r="L233" s="397"/>
      <c r="M233" s="397"/>
      <c r="N233" s="397"/>
      <c r="O233" s="397"/>
      <c r="P233" s="1053"/>
      <c r="Q233" s="1053"/>
      <c r="R233" s="1047"/>
    </row>
    <row r="234" spans="1:18" ht="21" customHeight="1">
      <c r="A234" s="1"/>
      <c r="B234" s="393"/>
      <c r="C234" s="2571" t="s">
        <v>44</v>
      </c>
      <c r="D234" s="2201"/>
      <c r="E234" s="2543" t="s">
        <v>571</v>
      </c>
      <c r="F234" s="1629"/>
      <c r="G234" s="1629"/>
      <c r="H234" s="1629"/>
      <c r="I234" s="1630"/>
      <c r="J234" s="397"/>
      <c r="K234" s="2543" t="s">
        <v>572</v>
      </c>
      <c r="L234" s="1629"/>
      <c r="M234" s="1629"/>
      <c r="N234" s="1630"/>
      <c r="O234" s="2570" t="s">
        <v>573</v>
      </c>
      <c r="P234" s="396"/>
      <c r="Q234" s="1053"/>
      <c r="R234" s="403"/>
    </row>
    <row r="235" spans="1:18" ht="27">
      <c r="A235" s="1"/>
      <c r="B235" s="393"/>
      <c r="C235" s="2204"/>
      <c r="D235" s="2205"/>
      <c r="E235" s="2721" t="s">
        <v>556</v>
      </c>
      <c r="F235" s="2205"/>
      <c r="G235" s="2721" t="s">
        <v>557</v>
      </c>
      <c r="H235" s="2205"/>
      <c r="I235" s="735" t="s">
        <v>574</v>
      </c>
      <c r="J235" s="397"/>
      <c r="K235" s="2721" t="s">
        <v>556</v>
      </c>
      <c r="L235" s="2205"/>
      <c r="M235" s="735" t="s">
        <v>557</v>
      </c>
      <c r="N235" s="1429" t="s">
        <v>574</v>
      </c>
      <c r="O235" s="2208"/>
      <c r="P235" s="396"/>
      <c r="Q235" s="1053"/>
      <c r="R235" s="403"/>
    </row>
    <row r="236" spans="1:18" ht="16.5">
      <c r="A236" s="1"/>
      <c r="B236" s="393"/>
      <c r="C236" s="739">
        <v>1</v>
      </c>
      <c r="D236" s="722" t="str">
        <f>'Costos de O&amp;M'!D176</f>
        <v/>
      </c>
      <c r="E236" s="2717" t="str">
        <f>IFERROR(E212+G135,"")</f>
        <v/>
      </c>
      <c r="F236" s="1965"/>
      <c r="G236" s="2717">
        <f>D212+G212+I135</f>
        <v>0</v>
      </c>
      <c r="H236" s="1965"/>
      <c r="I236" s="754" t="str">
        <f>IFERROR(E236+G236,"")</f>
        <v/>
      </c>
      <c r="J236" s="397"/>
      <c r="K236" s="2717" t="str">
        <f>IFERROR(N212+O135,"")</f>
        <v/>
      </c>
      <c r="L236" s="1965"/>
      <c r="M236" s="754">
        <f>P135+M212+O212</f>
        <v>0</v>
      </c>
      <c r="N236" s="1428" t="str">
        <f>IFERROR(M236+K236,"")</f>
        <v/>
      </c>
      <c r="O236" s="754" t="str">
        <f>IFERROR(I236-N236,"")</f>
        <v/>
      </c>
      <c r="P236" s="396"/>
      <c r="Q236" s="1053"/>
      <c r="R236" s="403"/>
    </row>
    <row r="237" spans="1:18" ht="16.5">
      <c r="A237" s="1"/>
      <c r="B237" s="393"/>
      <c r="C237" s="739">
        <v>2</v>
      </c>
      <c r="D237" s="739" t="str">
        <f>IFERROR(D236+1,"")</f>
        <v/>
      </c>
      <c r="E237" s="2717" t="str">
        <f t="shared" ref="E237:E255" si="98">IFERROR(E213+G136,"")</f>
        <v/>
      </c>
      <c r="F237" s="1965"/>
      <c r="G237" s="2717">
        <f t="shared" ref="G237:G255" si="99">D213+G213+I136</f>
        <v>0</v>
      </c>
      <c r="H237" s="1965"/>
      <c r="I237" s="754" t="str">
        <f t="shared" ref="I237:I255" si="100">IFERROR(E237+G237,"")</f>
        <v/>
      </c>
      <c r="J237" s="397"/>
      <c r="K237" s="2717" t="str">
        <f t="shared" ref="K237:K255" si="101">IFERROR(N213+O136,"")</f>
        <v/>
      </c>
      <c r="L237" s="1965"/>
      <c r="M237" s="754">
        <f t="shared" ref="M237:M255" si="102">P136+M213+O213</f>
        <v>0</v>
      </c>
      <c r="N237" s="1428" t="str">
        <f t="shared" ref="N237:N255" si="103">IFERROR(M237+K237,"")</f>
        <v/>
      </c>
      <c r="O237" s="754" t="str">
        <f t="shared" ref="O237:O255" si="104">IFERROR(I237-N237,"")</f>
        <v/>
      </c>
      <c r="P237" s="396"/>
      <c r="Q237" s="1053"/>
      <c r="R237" s="403"/>
    </row>
    <row r="238" spans="1:18" ht="16.5">
      <c r="A238" s="1"/>
      <c r="B238" s="393"/>
      <c r="C238" s="739">
        <v>3</v>
      </c>
      <c r="D238" s="739" t="str">
        <f t="shared" ref="D238:D255" si="105">IFERROR(D237+1,"")</f>
        <v/>
      </c>
      <c r="E238" s="2717" t="str">
        <f t="shared" si="98"/>
        <v/>
      </c>
      <c r="F238" s="1965"/>
      <c r="G238" s="2717">
        <f t="shared" si="99"/>
        <v>0</v>
      </c>
      <c r="H238" s="1965"/>
      <c r="I238" s="754" t="str">
        <f t="shared" si="100"/>
        <v/>
      </c>
      <c r="J238" s="397"/>
      <c r="K238" s="2717" t="str">
        <f t="shared" si="101"/>
        <v/>
      </c>
      <c r="L238" s="1965"/>
      <c r="M238" s="754">
        <f t="shared" si="102"/>
        <v>0</v>
      </c>
      <c r="N238" s="1428" t="str">
        <f t="shared" si="103"/>
        <v/>
      </c>
      <c r="O238" s="754" t="str">
        <f t="shared" si="104"/>
        <v/>
      </c>
      <c r="P238" s="396"/>
      <c r="Q238" s="1053"/>
      <c r="R238" s="403"/>
    </row>
    <row r="239" spans="1:18" ht="16.5">
      <c r="A239" s="1"/>
      <c r="B239" s="393"/>
      <c r="C239" s="739">
        <v>4</v>
      </c>
      <c r="D239" s="739" t="str">
        <f t="shared" si="105"/>
        <v/>
      </c>
      <c r="E239" s="2717" t="str">
        <f t="shared" si="98"/>
        <v/>
      </c>
      <c r="F239" s="1965"/>
      <c r="G239" s="2717">
        <f t="shared" si="99"/>
        <v>0</v>
      </c>
      <c r="H239" s="1965"/>
      <c r="I239" s="754" t="str">
        <f t="shared" si="100"/>
        <v/>
      </c>
      <c r="J239" s="397"/>
      <c r="K239" s="2717" t="str">
        <f t="shared" si="101"/>
        <v/>
      </c>
      <c r="L239" s="1965"/>
      <c r="M239" s="754">
        <f t="shared" si="102"/>
        <v>0</v>
      </c>
      <c r="N239" s="1428" t="str">
        <f t="shared" si="103"/>
        <v/>
      </c>
      <c r="O239" s="754" t="str">
        <f t="shared" si="104"/>
        <v/>
      </c>
      <c r="P239" s="396"/>
      <c r="Q239" s="1053"/>
      <c r="R239" s="403"/>
    </row>
    <row r="240" spans="1:18" ht="16.5">
      <c r="A240" s="1"/>
      <c r="B240" s="393"/>
      <c r="C240" s="739">
        <v>5</v>
      </c>
      <c r="D240" s="739" t="str">
        <f t="shared" si="105"/>
        <v/>
      </c>
      <c r="E240" s="2717" t="str">
        <f t="shared" si="98"/>
        <v/>
      </c>
      <c r="F240" s="1965"/>
      <c r="G240" s="2717">
        <f t="shared" si="99"/>
        <v>0</v>
      </c>
      <c r="H240" s="1965"/>
      <c r="I240" s="754" t="str">
        <f t="shared" si="100"/>
        <v/>
      </c>
      <c r="J240" s="397"/>
      <c r="K240" s="2717" t="str">
        <f t="shared" si="101"/>
        <v/>
      </c>
      <c r="L240" s="1965"/>
      <c r="M240" s="754">
        <f t="shared" si="102"/>
        <v>0</v>
      </c>
      <c r="N240" s="1428" t="str">
        <f t="shared" si="103"/>
        <v/>
      </c>
      <c r="O240" s="754" t="str">
        <f t="shared" si="104"/>
        <v/>
      </c>
      <c r="P240" s="396"/>
      <c r="Q240" s="1053"/>
      <c r="R240" s="403"/>
    </row>
    <row r="241" spans="1:18" ht="16.5">
      <c r="A241" s="1"/>
      <c r="B241" s="393"/>
      <c r="C241" s="739">
        <v>6</v>
      </c>
      <c r="D241" s="739" t="str">
        <f t="shared" si="105"/>
        <v/>
      </c>
      <c r="E241" s="2717" t="str">
        <f t="shared" si="98"/>
        <v/>
      </c>
      <c r="F241" s="1965"/>
      <c r="G241" s="2717">
        <f t="shared" si="99"/>
        <v>0</v>
      </c>
      <c r="H241" s="1965"/>
      <c r="I241" s="754" t="str">
        <f t="shared" si="100"/>
        <v/>
      </c>
      <c r="J241" s="397"/>
      <c r="K241" s="2717" t="str">
        <f t="shared" si="101"/>
        <v/>
      </c>
      <c r="L241" s="1965"/>
      <c r="M241" s="754">
        <f t="shared" si="102"/>
        <v>0</v>
      </c>
      <c r="N241" s="1428" t="str">
        <f t="shared" si="103"/>
        <v/>
      </c>
      <c r="O241" s="754" t="str">
        <f t="shared" si="104"/>
        <v/>
      </c>
      <c r="P241" s="396"/>
      <c r="Q241" s="1053"/>
      <c r="R241" s="403"/>
    </row>
    <row r="242" spans="1:18" ht="16.5">
      <c r="A242" s="1"/>
      <c r="B242" s="393"/>
      <c r="C242" s="739">
        <v>7</v>
      </c>
      <c r="D242" s="739" t="str">
        <f t="shared" si="105"/>
        <v/>
      </c>
      <c r="E242" s="2717" t="str">
        <f t="shared" si="98"/>
        <v/>
      </c>
      <c r="F242" s="1965"/>
      <c r="G242" s="2717">
        <f t="shared" si="99"/>
        <v>0</v>
      </c>
      <c r="H242" s="1965"/>
      <c r="I242" s="754" t="str">
        <f t="shared" si="100"/>
        <v/>
      </c>
      <c r="J242" s="397"/>
      <c r="K242" s="2717" t="str">
        <f t="shared" si="101"/>
        <v/>
      </c>
      <c r="L242" s="1965"/>
      <c r="M242" s="754">
        <f t="shared" si="102"/>
        <v>0</v>
      </c>
      <c r="N242" s="1428" t="str">
        <f t="shared" si="103"/>
        <v/>
      </c>
      <c r="O242" s="754" t="str">
        <f t="shared" si="104"/>
        <v/>
      </c>
      <c r="P242" s="396"/>
      <c r="Q242" s="1053"/>
      <c r="R242" s="403"/>
    </row>
    <row r="243" spans="1:18" ht="16.5">
      <c r="A243" s="1"/>
      <c r="B243" s="393"/>
      <c r="C243" s="739">
        <v>8</v>
      </c>
      <c r="D243" s="739" t="str">
        <f t="shared" si="105"/>
        <v/>
      </c>
      <c r="E243" s="2717" t="str">
        <f t="shared" si="98"/>
        <v/>
      </c>
      <c r="F243" s="1965"/>
      <c r="G243" s="2717">
        <f t="shared" si="99"/>
        <v>0</v>
      </c>
      <c r="H243" s="1965"/>
      <c r="I243" s="754" t="str">
        <f t="shared" si="100"/>
        <v/>
      </c>
      <c r="J243" s="397"/>
      <c r="K243" s="2717" t="str">
        <f t="shared" si="101"/>
        <v/>
      </c>
      <c r="L243" s="1965"/>
      <c r="M243" s="754">
        <f t="shared" si="102"/>
        <v>0</v>
      </c>
      <c r="N243" s="1428" t="str">
        <f t="shared" si="103"/>
        <v/>
      </c>
      <c r="O243" s="754" t="str">
        <f t="shared" si="104"/>
        <v/>
      </c>
      <c r="P243" s="396"/>
      <c r="Q243" s="1053"/>
      <c r="R243" s="403"/>
    </row>
    <row r="244" spans="1:18" ht="16.5">
      <c r="A244" s="1"/>
      <c r="B244" s="393"/>
      <c r="C244" s="739">
        <v>9</v>
      </c>
      <c r="D244" s="739" t="str">
        <f t="shared" si="105"/>
        <v/>
      </c>
      <c r="E244" s="2717" t="str">
        <f t="shared" si="98"/>
        <v/>
      </c>
      <c r="F244" s="1965"/>
      <c r="G244" s="2717">
        <f t="shared" si="99"/>
        <v>0</v>
      </c>
      <c r="H244" s="1965"/>
      <c r="I244" s="754" t="str">
        <f t="shared" si="100"/>
        <v/>
      </c>
      <c r="J244" s="397"/>
      <c r="K244" s="2717" t="str">
        <f t="shared" si="101"/>
        <v/>
      </c>
      <c r="L244" s="1965"/>
      <c r="M244" s="754">
        <f t="shared" si="102"/>
        <v>0</v>
      </c>
      <c r="N244" s="1428" t="str">
        <f t="shared" si="103"/>
        <v/>
      </c>
      <c r="O244" s="754" t="str">
        <f t="shared" si="104"/>
        <v/>
      </c>
      <c r="P244" s="396"/>
      <c r="Q244" s="1053"/>
      <c r="R244" s="403"/>
    </row>
    <row r="245" spans="1:18" ht="16.5">
      <c r="A245" s="1"/>
      <c r="B245" s="393"/>
      <c r="C245" s="739">
        <v>10</v>
      </c>
      <c r="D245" s="739" t="str">
        <f t="shared" si="105"/>
        <v/>
      </c>
      <c r="E245" s="2717" t="str">
        <f t="shared" si="98"/>
        <v/>
      </c>
      <c r="F245" s="1965"/>
      <c r="G245" s="2717">
        <f t="shared" si="99"/>
        <v>0</v>
      </c>
      <c r="H245" s="1965"/>
      <c r="I245" s="754" t="str">
        <f t="shared" si="100"/>
        <v/>
      </c>
      <c r="J245" s="397"/>
      <c r="K245" s="2717" t="str">
        <f t="shared" si="101"/>
        <v/>
      </c>
      <c r="L245" s="1965"/>
      <c r="M245" s="754">
        <f t="shared" si="102"/>
        <v>0</v>
      </c>
      <c r="N245" s="1428" t="str">
        <f t="shared" si="103"/>
        <v/>
      </c>
      <c r="O245" s="754" t="str">
        <f t="shared" si="104"/>
        <v/>
      </c>
      <c r="P245" s="396"/>
      <c r="Q245" s="1053"/>
      <c r="R245" s="403"/>
    </row>
    <row r="246" spans="1:18" ht="16.5">
      <c r="A246" s="1"/>
      <c r="B246" s="393"/>
      <c r="C246" s="739">
        <v>11</v>
      </c>
      <c r="D246" s="739" t="str">
        <f t="shared" si="105"/>
        <v/>
      </c>
      <c r="E246" s="2717" t="str">
        <f t="shared" si="98"/>
        <v/>
      </c>
      <c r="F246" s="1965"/>
      <c r="G246" s="2717">
        <f t="shared" si="99"/>
        <v>0</v>
      </c>
      <c r="H246" s="1965"/>
      <c r="I246" s="754" t="str">
        <f t="shared" si="100"/>
        <v/>
      </c>
      <c r="J246" s="397"/>
      <c r="K246" s="2717" t="str">
        <f t="shared" si="101"/>
        <v/>
      </c>
      <c r="L246" s="1965"/>
      <c r="M246" s="754">
        <f t="shared" si="102"/>
        <v>0</v>
      </c>
      <c r="N246" s="1428" t="str">
        <f t="shared" si="103"/>
        <v/>
      </c>
      <c r="O246" s="754" t="str">
        <f t="shared" si="104"/>
        <v/>
      </c>
      <c r="P246" s="396"/>
      <c r="Q246" s="1053"/>
      <c r="R246" s="403"/>
    </row>
    <row r="247" spans="1:18" ht="16.5">
      <c r="A247" s="1"/>
      <c r="B247" s="393"/>
      <c r="C247" s="739">
        <v>12</v>
      </c>
      <c r="D247" s="739" t="str">
        <f t="shared" si="105"/>
        <v/>
      </c>
      <c r="E247" s="2717" t="str">
        <f t="shared" si="98"/>
        <v/>
      </c>
      <c r="F247" s="1965"/>
      <c r="G247" s="2717">
        <f t="shared" si="99"/>
        <v>0</v>
      </c>
      <c r="H247" s="1965"/>
      <c r="I247" s="754" t="str">
        <f t="shared" si="100"/>
        <v/>
      </c>
      <c r="J247" s="397"/>
      <c r="K247" s="2717" t="str">
        <f t="shared" si="101"/>
        <v/>
      </c>
      <c r="L247" s="1965"/>
      <c r="M247" s="754">
        <f t="shared" si="102"/>
        <v>0</v>
      </c>
      <c r="N247" s="1428" t="str">
        <f t="shared" si="103"/>
        <v/>
      </c>
      <c r="O247" s="754" t="str">
        <f t="shared" si="104"/>
        <v/>
      </c>
      <c r="P247" s="396"/>
      <c r="Q247" s="1053"/>
      <c r="R247" s="403"/>
    </row>
    <row r="248" spans="1:18" ht="16.5">
      <c r="A248" s="1"/>
      <c r="B248" s="393"/>
      <c r="C248" s="739">
        <v>13</v>
      </c>
      <c r="D248" s="739" t="str">
        <f t="shared" si="105"/>
        <v/>
      </c>
      <c r="E248" s="2717" t="str">
        <f t="shared" si="98"/>
        <v/>
      </c>
      <c r="F248" s="1965"/>
      <c r="G248" s="2717">
        <f t="shared" si="99"/>
        <v>0</v>
      </c>
      <c r="H248" s="1965"/>
      <c r="I248" s="754" t="str">
        <f t="shared" si="100"/>
        <v/>
      </c>
      <c r="J248" s="397"/>
      <c r="K248" s="2717" t="str">
        <f t="shared" si="101"/>
        <v/>
      </c>
      <c r="L248" s="1965"/>
      <c r="M248" s="754">
        <f t="shared" si="102"/>
        <v>0</v>
      </c>
      <c r="N248" s="1428" t="str">
        <f t="shared" si="103"/>
        <v/>
      </c>
      <c r="O248" s="754" t="str">
        <f t="shared" si="104"/>
        <v/>
      </c>
      <c r="P248" s="396"/>
      <c r="Q248" s="1053"/>
      <c r="R248" s="403"/>
    </row>
    <row r="249" spans="1:18" ht="16.5">
      <c r="A249" s="1"/>
      <c r="B249" s="393"/>
      <c r="C249" s="739">
        <v>14</v>
      </c>
      <c r="D249" s="739" t="str">
        <f t="shared" si="105"/>
        <v/>
      </c>
      <c r="E249" s="2717" t="str">
        <f t="shared" si="98"/>
        <v/>
      </c>
      <c r="F249" s="1965"/>
      <c r="G249" s="2717">
        <f t="shared" si="99"/>
        <v>0</v>
      </c>
      <c r="H249" s="1965"/>
      <c r="I249" s="754" t="str">
        <f t="shared" si="100"/>
        <v/>
      </c>
      <c r="J249" s="397"/>
      <c r="K249" s="2717" t="str">
        <f t="shared" si="101"/>
        <v/>
      </c>
      <c r="L249" s="1965"/>
      <c r="M249" s="754">
        <f t="shared" si="102"/>
        <v>0</v>
      </c>
      <c r="N249" s="1428" t="str">
        <f t="shared" si="103"/>
        <v/>
      </c>
      <c r="O249" s="754" t="str">
        <f t="shared" si="104"/>
        <v/>
      </c>
      <c r="P249" s="396"/>
      <c r="Q249" s="1053"/>
      <c r="R249" s="403"/>
    </row>
    <row r="250" spans="1:18" ht="16.5">
      <c r="A250" s="1"/>
      <c r="B250" s="393"/>
      <c r="C250" s="739">
        <v>15</v>
      </c>
      <c r="D250" s="739" t="str">
        <f t="shared" si="105"/>
        <v/>
      </c>
      <c r="E250" s="2717" t="str">
        <f t="shared" si="98"/>
        <v/>
      </c>
      <c r="F250" s="1965"/>
      <c r="G250" s="2717">
        <f t="shared" si="99"/>
        <v>0</v>
      </c>
      <c r="H250" s="1965"/>
      <c r="I250" s="754" t="str">
        <f t="shared" si="100"/>
        <v/>
      </c>
      <c r="J250" s="397"/>
      <c r="K250" s="2717" t="str">
        <f t="shared" si="101"/>
        <v/>
      </c>
      <c r="L250" s="1965"/>
      <c r="M250" s="754">
        <f t="shared" si="102"/>
        <v>0</v>
      </c>
      <c r="N250" s="1428" t="str">
        <f t="shared" si="103"/>
        <v/>
      </c>
      <c r="O250" s="754" t="str">
        <f t="shared" si="104"/>
        <v/>
      </c>
      <c r="P250" s="396"/>
      <c r="Q250" s="1053"/>
      <c r="R250" s="403"/>
    </row>
    <row r="251" spans="1:18" ht="16.5">
      <c r="A251" s="1"/>
      <c r="B251" s="393"/>
      <c r="C251" s="739">
        <v>16</v>
      </c>
      <c r="D251" s="739" t="str">
        <f t="shared" si="105"/>
        <v/>
      </c>
      <c r="E251" s="2717" t="str">
        <f t="shared" si="98"/>
        <v/>
      </c>
      <c r="F251" s="1965"/>
      <c r="G251" s="2717">
        <f t="shared" si="99"/>
        <v>0</v>
      </c>
      <c r="H251" s="1965"/>
      <c r="I251" s="754" t="str">
        <f t="shared" si="100"/>
        <v/>
      </c>
      <c r="J251" s="397"/>
      <c r="K251" s="2717" t="str">
        <f t="shared" si="101"/>
        <v/>
      </c>
      <c r="L251" s="1965"/>
      <c r="M251" s="754">
        <f t="shared" si="102"/>
        <v>0</v>
      </c>
      <c r="N251" s="1428" t="str">
        <f t="shared" si="103"/>
        <v/>
      </c>
      <c r="O251" s="754" t="str">
        <f t="shared" si="104"/>
        <v/>
      </c>
      <c r="P251" s="396"/>
      <c r="Q251" s="1053"/>
      <c r="R251" s="403"/>
    </row>
    <row r="252" spans="1:18" ht="16.5">
      <c r="A252" s="1"/>
      <c r="B252" s="393"/>
      <c r="C252" s="739">
        <v>17</v>
      </c>
      <c r="D252" s="739" t="str">
        <f t="shared" si="105"/>
        <v/>
      </c>
      <c r="E252" s="2717" t="str">
        <f t="shared" si="98"/>
        <v/>
      </c>
      <c r="F252" s="1965"/>
      <c r="G252" s="2717">
        <f t="shared" si="99"/>
        <v>0</v>
      </c>
      <c r="H252" s="1965"/>
      <c r="I252" s="754" t="str">
        <f t="shared" si="100"/>
        <v/>
      </c>
      <c r="J252" s="397"/>
      <c r="K252" s="2717" t="str">
        <f t="shared" si="101"/>
        <v/>
      </c>
      <c r="L252" s="1965"/>
      <c r="M252" s="754">
        <f t="shared" si="102"/>
        <v>0</v>
      </c>
      <c r="N252" s="1428" t="str">
        <f t="shared" si="103"/>
        <v/>
      </c>
      <c r="O252" s="754" t="str">
        <f t="shared" si="104"/>
        <v/>
      </c>
      <c r="P252" s="396"/>
      <c r="Q252" s="1053"/>
      <c r="R252" s="403"/>
    </row>
    <row r="253" spans="1:18" ht="16.5">
      <c r="A253" s="1"/>
      <c r="B253" s="393"/>
      <c r="C253" s="739">
        <v>18</v>
      </c>
      <c r="D253" s="739" t="str">
        <f t="shared" si="105"/>
        <v/>
      </c>
      <c r="E253" s="2717" t="str">
        <f t="shared" si="98"/>
        <v/>
      </c>
      <c r="F253" s="1965"/>
      <c r="G253" s="2717">
        <f t="shared" si="99"/>
        <v>0</v>
      </c>
      <c r="H253" s="1965"/>
      <c r="I253" s="754" t="str">
        <f t="shared" si="100"/>
        <v/>
      </c>
      <c r="J253" s="397"/>
      <c r="K253" s="2717" t="str">
        <f t="shared" si="101"/>
        <v/>
      </c>
      <c r="L253" s="1965"/>
      <c r="M253" s="754">
        <f t="shared" si="102"/>
        <v>0</v>
      </c>
      <c r="N253" s="1428" t="str">
        <f t="shared" si="103"/>
        <v/>
      </c>
      <c r="O253" s="754" t="str">
        <f t="shared" si="104"/>
        <v/>
      </c>
      <c r="P253" s="396"/>
      <c r="Q253" s="1053"/>
      <c r="R253" s="403"/>
    </row>
    <row r="254" spans="1:18" ht="16.5">
      <c r="A254" s="1"/>
      <c r="B254" s="393"/>
      <c r="C254" s="739">
        <v>19</v>
      </c>
      <c r="D254" s="739" t="str">
        <f t="shared" si="105"/>
        <v/>
      </c>
      <c r="E254" s="2717" t="str">
        <f t="shared" si="98"/>
        <v/>
      </c>
      <c r="F254" s="1965"/>
      <c r="G254" s="2717">
        <f t="shared" si="99"/>
        <v>0</v>
      </c>
      <c r="H254" s="1965"/>
      <c r="I254" s="754" t="str">
        <f t="shared" si="100"/>
        <v/>
      </c>
      <c r="J254" s="397"/>
      <c r="K254" s="2717" t="str">
        <f t="shared" si="101"/>
        <v/>
      </c>
      <c r="L254" s="1965"/>
      <c r="M254" s="754">
        <f t="shared" si="102"/>
        <v>0</v>
      </c>
      <c r="N254" s="1428" t="str">
        <f t="shared" si="103"/>
        <v/>
      </c>
      <c r="O254" s="754" t="str">
        <f t="shared" si="104"/>
        <v/>
      </c>
      <c r="P254" s="396"/>
      <c r="Q254" s="1053"/>
      <c r="R254" s="403"/>
    </row>
    <row r="255" spans="1:18" ht="16.5">
      <c r="A255" s="1"/>
      <c r="B255" s="393"/>
      <c r="C255" s="739">
        <v>20</v>
      </c>
      <c r="D255" s="739" t="str">
        <f t="shared" si="105"/>
        <v/>
      </c>
      <c r="E255" s="2717" t="str">
        <f t="shared" si="98"/>
        <v/>
      </c>
      <c r="F255" s="1965"/>
      <c r="G255" s="2717">
        <f t="shared" si="99"/>
        <v>0</v>
      </c>
      <c r="H255" s="1965"/>
      <c r="I255" s="754" t="str">
        <f t="shared" si="100"/>
        <v/>
      </c>
      <c r="J255" s="397"/>
      <c r="K255" s="2717" t="str">
        <f t="shared" si="101"/>
        <v/>
      </c>
      <c r="L255" s="1965"/>
      <c r="M255" s="754">
        <f t="shared" si="102"/>
        <v>0</v>
      </c>
      <c r="N255" s="1428" t="str">
        <f t="shared" si="103"/>
        <v/>
      </c>
      <c r="O255" s="754" t="str">
        <f t="shared" si="104"/>
        <v/>
      </c>
      <c r="P255" s="396"/>
      <c r="Q255" s="1053"/>
      <c r="R255" s="403"/>
    </row>
    <row r="256" spans="1:18" ht="15.75" thickBot="1">
      <c r="A256" s="1"/>
      <c r="B256" s="765"/>
      <c r="C256" s="398"/>
      <c r="D256" s="398"/>
      <c r="E256" s="398"/>
      <c r="F256" s="398"/>
      <c r="G256" s="398"/>
      <c r="H256" s="398"/>
      <c r="I256" s="398"/>
      <c r="J256" s="398"/>
      <c r="K256" s="398"/>
      <c r="L256" s="398"/>
      <c r="M256" s="398"/>
      <c r="N256" s="398"/>
      <c r="O256" s="398"/>
      <c r="P256" s="398"/>
      <c r="Q256" s="398"/>
      <c r="R256" s="766"/>
    </row>
    <row r="257" spans="1:18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</row>
    <row r="258" spans="1:18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</row>
    <row r="259" spans="1:18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</row>
    <row r="260" spans="1:18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</row>
    <row r="261" spans="1:18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</row>
    <row r="262" spans="1:18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</row>
    <row r="263" spans="1:18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</row>
    <row r="264" spans="1:18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</row>
    <row r="265" spans="1:18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</row>
    <row r="266" spans="1:18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</row>
    <row r="267" spans="1:18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</row>
    <row r="268" spans="1:18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</row>
    <row r="269" spans="1:18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</row>
    <row r="270" spans="1:18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</row>
    <row r="271" spans="1:18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</row>
    <row r="272" spans="1:18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</row>
    <row r="273" spans="1:18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</row>
    <row r="274" spans="1:18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</row>
    <row r="275" spans="1:18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</row>
    <row r="276" spans="1:18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</row>
    <row r="277" spans="1:18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</row>
    <row r="278" spans="1:18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</row>
    <row r="279" spans="1:18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</row>
    <row r="280" spans="1:18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</row>
    <row r="281" spans="1:18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</row>
    <row r="282" spans="1:18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</row>
    <row r="283" spans="1:18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</row>
    <row r="284" spans="1:18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</row>
    <row r="285" spans="1:18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</row>
    <row r="286" spans="1:18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</row>
    <row r="287" spans="1:18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</row>
    <row r="288" spans="1:18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</row>
    <row r="289" spans="1:18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</row>
    <row r="290" spans="1:18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</row>
    <row r="291" spans="1:18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</row>
    <row r="292" spans="1:18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</row>
    <row r="293" spans="1:18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</row>
    <row r="294" spans="1:18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</row>
    <row r="295" spans="1:18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</row>
    <row r="296" spans="1:18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</row>
    <row r="297" spans="1:18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</row>
    <row r="298" spans="1:18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</row>
    <row r="299" spans="1:18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</row>
    <row r="300" spans="1:18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</row>
    <row r="301" spans="1:18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</row>
    <row r="302" spans="1:18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</row>
    <row r="303" spans="1:18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</row>
    <row r="304" spans="1:18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</row>
    <row r="305" spans="1:18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</row>
    <row r="306" spans="1:18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</row>
    <row r="307" spans="1:18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</row>
    <row r="308" spans="1:18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</row>
    <row r="309" spans="1:18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</row>
    <row r="310" spans="1:18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</row>
    <row r="311" spans="1:18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</row>
    <row r="312" spans="1:18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</row>
    <row r="313" spans="1:18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</row>
    <row r="314" spans="1:18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</row>
    <row r="315" spans="1:18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</row>
    <row r="316" spans="1:18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</row>
    <row r="317" spans="1:18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</row>
    <row r="318" spans="1:18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</row>
    <row r="319" spans="1:18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</row>
    <row r="320" spans="1:18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</row>
    <row r="321" spans="1:18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</row>
    <row r="322" spans="1:18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</row>
    <row r="323" spans="1:18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</row>
    <row r="324" spans="1:18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</row>
    <row r="325" spans="1:18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</row>
    <row r="326" spans="1:18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</row>
    <row r="327" spans="1:18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</row>
    <row r="328" spans="1:18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</row>
    <row r="329" spans="1:18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</row>
    <row r="330" spans="1:18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</row>
    <row r="331" spans="1:18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</row>
    <row r="332" spans="1:18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</row>
    <row r="333" spans="1:18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</row>
    <row r="334" spans="1:18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</row>
    <row r="335" spans="1:18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</row>
    <row r="336" spans="1:18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</row>
    <row r="337" spans="1:18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</row>
    <row r="338" spans="1:18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</row>
    <row r="339" spans="1:18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</row>
    <row r="340" spans="1:18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</row>
    <row r="341" spans="1:18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</row>
    <row r="342" spans="1:18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</row>
    <row r="343" spans="1:18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</row>
    <row r="344" spans="1:18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</row>
    <row r="345" spans="1:18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</row>
    <row r="346" spans="1:18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</row>
    <row r="347" spans="1:18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</row>
    <row r="348" spans="1:18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</row>
    <row r="349" spans="1:18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</row>
    <row r="350" spans="1:18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</row>
    <row r="351" spans="1:18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</row>
    <row r="352" spans="1:18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</row>
    <row r="353" spans="1:18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</row>
    <row r="354" spans="1:18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</row>
    <row r="355" spans="1:18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</row>
    <row r="356" spans="1:18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</row>
    <row r="357" spans="1:18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</row>
    <row r="358" spans="1:18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</row>
    <row r="359" spans="1:18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</row>
    <row r="360" spans="1:18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</row>
    <row r="361" spans="1:18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</row>
    <row r="362" spans="1:18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</row>
    <row r="363" spans="1:18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</row>
    <row r="364" spans="1:18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</row>
    <row r="365" spans="1:18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</row>
    <row r="366" spans="1:18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</row>
    <row r="367" spans="1:18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</row>
    <row r="368" spans="1:18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</row>
    <row r="369" spans="1:18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</row>
    <row r="370" spans="1:18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</row>
    <row r="371" spans="1:18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</row>
    <row r="372" spans="1:18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</row>
    <row r="373" spans="1:18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</row>
    <row r="374" spans="1:18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</row>
    <row r="375" spans="1:18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</row>
    <row r="376" spans="1:18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</row>
    <row r="377" spans="1:18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</row>
    <row r="378" spans="1:18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</row>
    <row r="379" spans="1:18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</row>
    <row r="380" spans="1:18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</row>
    <row r="381" spans="1:18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</row>
    <row r="382" spans="1:18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</row>
    <row r="383" spans="1:18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</row>
    <row r="384" spans="1:18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</row>
    <row r="385" spans="1:18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</row>
    <row r="386" spans="1:18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</row>
    <row r="387" spans="1:18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</row>
    <row r="388" spans="1:18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</row>
    <row r="389" spans="1:18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</row>
    <row r="390" spans="1:18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</row>
    <row r="391" spans="1:18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</row>
    <row r="392" spans="1:18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</row>
    <row r="393" spans="1:18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</row>
    <row r="394" spans="1:18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</row>
    <row r="395" spans="1:18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</row>
    <row r="396" spans="1:18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</row>
    <row r="397" spans="1:18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</row>
    <row r="398" spans="1:18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</row>
    <row r="399" spans="1:18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</row>
    <row r="400" spans="1:18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</row>
    <row r="401" spans="1:18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</row>
    <row r="402" spans="1:18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</row>
    <row r="403" spans="1:18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</row>
    <row r="404" spans="1:18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</row>
    <row r="405" spans="1:18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</row>
    <row r="406" spans="1:18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</row>
    <row r="407" spans="1:18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</row>
    <row r="408" spans="1:18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</row>
    <row r="409" spans="1:18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</row>
    <row r="410" spans="1:18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</row>
    <row r="411" spans="1:18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</row>
    <row r="412" spans="1:18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</row>
    <row r="413" spans="1:18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</row>
    <row r="414" spans="1:18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</row>
    <row r="415" spans="1:18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</row>
    <row r="416" spans="1:18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</row>
    <row r="417" spans="1:18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</row>
    <row r="418" spans="1:18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</row>
    <row r="419" spans="1:18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</row>
    <row r="420" spans="1:18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</row>
    <row r="421" spans="1:18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</row>
    <row r="422" spans="1:18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</row>
    <row r="423" spans="1:18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</row>
    <row r="424" spans="1:18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</row>
    <row r="425" spans="1:18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</row>
    <row r="426" spans="1:18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</row>
    <row r="427" spans="1:18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</row>
    <row r="428" spans="1:18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</row>
    <row r="429" spans="1:18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</row>
    <row r="430" spans="1:18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</row>
    <row r="431" spans="1:18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</row>
    <row r="432" spans="1:18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</row>
    <row r="433" spans="1:18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</row>
    <row r="434" spans="1:18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</row>
    <row r="435" spans="1:18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</row>
    <row r="436" spans="1:18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</row>
    <row r="437" spans="1:18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</row>
    <row r="438" spans="1:18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</row>
    <row r="439" spans="1:18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</row>
    <row r="440" spans="1:18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</row>
    <row r="441" spans="1:18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</row>
    <row r="442" spans="1:18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</row>
    <row r="443" spans="1:18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</row>
    <row r="444" spans="1:18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</row>
    <row r="445" spans="1:18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</row>
    <row r="446" spans="1:18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</row>
    <row r="447" spans="1:18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</row>
    <row r="448" spans="1:18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</row>
    <row r="449" spans="1:18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</row>
    <row r="450" spans="1:18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</row>
    <row r="451" spans="1:18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</row>
    <row r="452" spans="1:18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</row>
    <row r="453" spans="1:18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</row>
    <row r="454" spans="1:18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</row>
    <row r="455" spans="1:18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</row>
    <row r="456" spans="1:18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</row>
    <row r="457" spans="1:18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</row>
    <row r="458" spans="1:18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</row>
    <row r="459" spans="1:18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</row>
    <row r="460" spans="1:18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</row>
    <row r="461" spans="1:18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</row>
    <row r="462" spans="1:18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</row>
    <row r="463" spans="1:18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</row>
    <row r="464" spans="1:18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</row>
    <row r="465" spans="1:18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</row>
    <row r="466" spans="1:18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</row>
    <row r="467" spans="1:18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</row>
    <row r="468" spans="1:18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</row>
    <row r="469" spans="1:18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</row>
    <row r="470" spans="1:18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</row>
    <row r="471" spans="1:18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</row>
    <row r="472" spans="1:18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</row>
    <row r="473" spans="1:18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</row>
    <row r="474" spans="1:18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</row>
    <row r="475" spans="1:18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</row>
    <row r="476" spans="1:18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</row>
    <row r="477" spans="1:18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</row>
    <row r="478" spans="1:18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</row>
    <row r="479" spans="1:18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</row>
    <row r="480" spans="1:18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</row>
    <row r="481" spans="1:18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</row>
    <row r="482" spans="1:18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</row>
    <row r="483" spans="1:18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</row>
    <row r="484" spans="1:18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</row>
    <row r="485" spans="1:18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</row>
    <row r="486" spans="1:18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</row>
    <row r="487" spans="1:18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</row>
    <row r="488" spans="1:18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</row>
    <row r="489" spans="1:18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</row>
    <row r="490" spans="1:18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</row>
    <row r="491" spans="1:18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</row>
    <row r="492" spans="1:18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</row>
    <row r="493" spans="1:18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</row>
    <row r="494" spans="1:18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</row>
    <row r="495" spans="1:18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</row>
    <row r="496" spans="1:18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</row>
    <row r="497" spans="1:18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</row>
    <row r="498" spans="1:18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</row>
    <row r="499" spans="1:18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</row>
    <row r="500" spans="1:18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</row>
    <row r="501" spans="1:18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</row>
    <row r="502" spans="1:18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</row>
    <row r="503" spans="1:18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</row>
    <row r="504" spans="1:18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</row>
    <row r="505" spans="1:18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</row>
    <row r="506" spans="1:18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</row>
    <row r="507" spans="1:18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</row>
    <row r="508" spans="1:18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</row>
    <row r="509" spans="1:18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</row>
    <row r="510" spans="1:18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</row>
    <row r="511" spans="1:18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</row>
    <row r="512" spans="1:18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</row>
    <row r="513" spans="1:18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</row>
    <row r="514" spans="1:18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</row>
    <row r="515" spans="1:18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</row>
    <row r="516" spans="1:18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</row>
    <row r="517" spans="1:18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</row>
    <row r="518" spans="1:18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</row>
    <row r="519" spans="1:18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</row>
    <row r="520" spans="1:18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</row>
    <row r="521" spans="1:18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</row>
    <row r="522" spans="1:18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</row>
    <row r="523" spans="1:18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</row>
    <row r="524" spans="1:18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</row>
    <row r="525" spans="1:18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</row>
    <row r="526" spans="1:18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</row>
    <row r="527" spans="1:18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</row>
    <row r="528" spans="1:18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</row>
    <row r="529" spans="1:18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</row>
    <row r="530" spans="1:18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</row>
    <row r="531" spans="1:18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</row>
    <row r="532" spans="1:18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</row>
    <row r="533" spans="1:18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</row>
    <row r="534" spans="1:18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</row>
    <row r="535" spans="1:18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</row>
    <row r="536" spans="1:18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</row>
    <row r="537" spans="1:18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</row>
    <row r="538" spans="1:18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</row>
    <row r="539" spans="1:18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</row>
    <row r="540" spans="1:18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</row>
    <row r="541" spans="1:18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</row>
    <row r="542" spans="1:18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</row>
    <row r="543" spans="1:18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</row>
    <row r="544" spans="1:18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</row>
    <row r="545" spans="1:18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</row>
    <row r="546" spans="1:18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</row>
    <row r="547" spans="1:18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</row>
    <row r="548" spans="1:18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</row>
    <row r="549" spans="1:18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</row>
    <row r="550" spans="1:18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</row>
    <row r="551" spans="1:18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</row>
    <row r="552" spans="1:18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</row>
    <row r="553" spans="1:18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</row>
    <row r="554" spans="1:18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</row>
    <row r="555" spans="1:18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</row>
    <row r="556" spans="1:18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</row>
    <row r="557" spans="1:18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</row>
    <row r="558" spans="1:18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</row>
    <row r="559" spans="1:18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</row>
    <row r="560" spans="1:18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</row>
    <row r="561" spans="1:18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</row>
    <row r="562" spans="1:18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</row>
    <row r="563" spans="1:18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</row>
    <row r="564" spans="1:18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</row>
    <row r="565" spans="1:18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</row>
    <row r="566" spans="1:18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</row>
    <row r="567" spans="1:18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</row>
    <row r="568" spans="1:18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</row>
    <row r="569" spans="1:18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</row>
    <row r="570" spans="1:18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</row>
    <row r="571" spans="1:18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</row>
    <row r="572" spans="1:18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</row>
    <row r="573" spans="1:18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</row>
    <row r="574" spans="1:18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</row>
    <row r="575" spans="1:18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</row>
    <row r="576" spans="1:18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</row>
    <row r="577" spans="1:18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</row>
    <row r="578" spans="1:18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</row>
    <row r="579" spans="1:18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</row>
    <row r="580" spans="1:18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</row>
    <row r="581" spans="1:18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</row>
    <row r="582" spans="1:18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</row>
    <row r="583" spans="1:18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</row>
    <row r="584" spans="1:18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</row>
    <row r="585" spans="1:18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</row>
    <row r="586" spans="1:18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</row>
    <row r="587" spans="1:18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</row>
    <row r="588" spans="1:18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</row>
    <row r="589" spans="1:18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</row>
    <row r="590" spans="1:18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</row>
    <row r="591" spans="1:18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</row>
    <row r="592" spans="1:18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</row>
    <row r="593" spans="1:18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</row>
    <row r="594" spans="1:18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</row>
    <row r="595" spans="1:18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</row>
    <row r="596" spans="1:18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</row>
    <row r="597" spans="1:18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</row>
    <row r="598" spans="1:18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</row>
    <row r="599" spans="1:18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</row>
    <row r="600" spans="1:18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</row>
    <row r="601" spans="1:18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</row>
    <row r="602" spans="1:18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</row>
    <row r="603" spans="1:18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</row>
    <row r="604" spans="1:18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</row>
    <row r="605" spans="1:18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</row>
    <row r="606" spans="1:18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</row>
    <row r="607" spans="1:18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</row>
    <row r="608" spans="1:18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</row>
    <row r="609" spans="1:18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</row>
    <row r="610" spans="1:18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</row>
    <row r="611" spans="1:18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</row>
    <row r="612" spans="1:18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</row>
    <row r="613" spans="1:18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</row>
    <row r="614" spans="1:18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</row>
    <row r="615" spans="1:18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</row>
    <row r="616" spans="1:18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</row>
    <row r="617" spans="1:18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</row>
    <row r="618" spans="1:18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</row>
    <row r="619" spans="1:18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</row>
    <row r="620" spans="1:18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</row>
    <row r="621" spans="1:18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</row>
    <row r="622" spans="1:18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</row>
    <row r="623" spans="1:18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</row>
    <row r="624" spans="1:18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</row>
    <row r="625" spans="1:18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</row>
    <row r="626" spans="1:18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</row>
    <row r="627" spans="1:18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</row>
    <row r="628" spans="1:18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</row>
    <row r="629" spans="1:18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</row>
    <row r="630" spans="1:18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</row>
    <row r="631" spans="1:18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</row>
    <row r="632" spans="1:18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</row>
    <row r="633" spans="1:18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</row>
    <row r="634" spans="1:18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</row>
    <row r="635" spans="1:18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</row>
    <row r="636" spans="1:18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</row>
    <row r="637" spans="1:18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</row>
    <row r="638" spans="1:18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</row>
    <row r="639" spans="1:18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</row>
    <row r="640" spans="1:18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</row>
    <row r="641" spans="1:18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</row>
    <row r="642" spans="1:18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</row>
    <row r="643" spans="1:18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</row>
    <row r="644" spans="1:18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</row>
    <row r="645" spans="1:18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</row>
    <row r="646" spans="1:18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</row>
    <row r="647" spans="1:18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</row>
    <row r="648" spans="1:18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</row>
    <row r="649" spans="1:18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</row>
    <row r="650" spans="1:18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</row>
    <row r="651" spans="1:18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</row>
    <row r="652" spans="1:18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</row>
    <row r="653" spans="1:18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</row>
    <row r="654" spans="1:18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</row>
    <row r="655" spans="1:18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</row>
    <row r="656" spans="1:18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</row>
    <row r="657" spans="1:18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</row>
    <row r="658" spans="1:18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</row>
    <row r="659" spans="1:18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</row>
    <row r="660" spans="1:18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</row>
    <row r="661" spans="1:18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</row>
    <row r="662" spans="1:18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</row>
    <row r="663" spans="1:18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</row>
    <row r="664" spans="1:18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</row>
    <row r="665" spans="1:18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</row>
    <row r="666" spans="1:18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</row>
    <row r="667" spans="1:18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</row>
    <row r="668" spans="1:18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</row>
    <row r="669" spans="1:18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</row>
    <row r="670" spans="1:18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</row>
    <row r="671" spans="1:18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</row>
    <row r="672" spans="1:18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</row>
    <row r="673" spans="1:18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</row>
    <row r="674" spans="1:18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</row>
    <row r="675" spans="1:18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</row>
    <row r="676" spans="1:18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</row>
    <row r="677" spans="1:18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</row>
    <row r="678" spans="1:18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</row>
    <row r="679" spans="1:18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</row>
    <row r="680" spans="1:18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</row>
    <row r="681" spans="1:18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</row>
    <row r="682" spans="1:18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</row>
    <row r="683" spans="1:18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</row>
    <row r="684" spans="1:18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</row>
    <row r="685" spans="1:18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</row>
    <row r="686" spans="1:18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</row>
    <row r="687" spans="1:18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</row>
    <row r="688" spans="1:18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</row>
    <row r="689" spans="1:18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</row>
    <row r="690" spans="1:18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</row>
    <row r="691" spans="1:18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</row>
    <row r="692" spans="1:18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</row>
    <row r="693" spans="1:18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</row>
    <row r="694" spans="1:18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</row>
    <row r="695" spans="1:18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</row>
    <row r="696" spans="1:18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</row>
    <row r="697" spans="1:18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</row>
    <row r="698" spans="1:18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</row>
    <row r="699" spans="1:18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</row>
    <row r="700" spans="1:18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</row>
    <row r="701" spans="1:18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</row>
    <row r="702" spans="1:18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</row>
    <row r="703" spans="1:18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</row>
    <row r="704" spans="1:18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</row>
    <row r="705" spans="1:18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</row>
    <row r="706" spans="1:18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</row>
    <row r="707" spans="1:18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</row>
    <row r="708" spans="1:18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</row>
    <row r="709" spans="1:18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</row>
    <row r="710" spans="1:18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</row>
    <row r="711" spans="1:18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</row>
    <row r="712" spans="1:18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</row>
    <row r="713" spans="1:18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</row>
    <row r="714" spans="1:18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</row>
    <row r="715" spans="1:18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</row>
    <row r="716" spans="1:18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</row>
    <row r="717" spans="1:18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</row>
    <row r="718" spans="1:18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</row>
    <row r="719" spans="1:18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</row>
    <row r="720" spans="1:18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</row>
    <row r="721" spans="1:18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</row>
    <row r="722" spans="1:18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</row>
    <row r="723" spans="1:18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</row>
    <row r="724" spans="1:18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</row>
    <row r="725" spans="1:18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</row>
    <row r="726" spans="1:18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</row>
    <row r="727" spans="1:18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</row>
    <row r="728" spans="1:18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</row>
    <row r="729" spans="1:18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</row>
    <row r="730" spans="1:18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</row>
    <row r="731" spans="1:18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</row>
    <row r="732" spans="1:18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</row>
    <row r="733" spans="1:18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</row>
    <row r="734" spans="1:18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</row>
    <row r="735" spans="1:18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</row>
    <row r="736" spans="1:18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</row>
    <row r="737" spans="1:18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</row>
    <row r="738" spans="1:18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</row>
    <row r="739" spans="1:18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</row>
    <row r="740" spans="1:18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</row>
    <row r="741" spans="1:18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</row>
    <row r="742" spans="1:18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</row>
    <row r="743" spans="1:18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</row>
    <row r="744" spans="1:18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</row>
    <row r="745" spans="1:18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</row>
    <row r="746" spans="1:18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</row>
    <row r="747" spans="1:18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</row>
    <row r="748" spans="1:18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</row>
    <row r="749" spans="1:18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</row>
    <row r="750" spans="1:18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</row>
    <row r="751" spans="1:18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</row>
    <row r="752" spans="1:18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</row>
    <row r="753" spans="1:18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</row>
    <row r="754" spans="1:18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</row>
    <row r="755" spans="1:18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</row>
    <row r="756" spans="1:18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</row>
    <row r="757" spans="1:18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</row>
    <row r="758" spans="1:18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</row>
    <row r="759" spans="1:18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</row>
    <row r="760" spans="1:18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</row>
    <row r="761" spans="1:18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</row>
    <row r="762" spans="1:18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</row>
    <row r="763" spans="1:18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</row>
    <row r="764" spans="1:18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</row>
    <row r="765" spans="1:18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</row>
    <row r="766" spans="1:18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</row>
    <row r="767" spans="1:18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</row>
    <row r="768" spans="1:18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</row>
    <row r="769" spans="1:18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</row>
    <row r="770" spans="1:18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</row>
    <row r="771" spans="1:18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</row>
    <row r="772" spans="1:18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</row>
    <row r="773" spans="1:18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</row>
    <row r="774" spans="1:18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</row>
    <row r="775" spans="1:18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</row>
    <row r="776" spans="1:18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</row>
    <row r="777" spans="1:18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</row>
    <row r="778" spans="1:18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</row>
    <row r="779" spans="1:18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</row>
    <row r="780" spans="1:18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</row>
    <row r="781" spans="1:18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</row>
    <row r="782" spans="1:18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</row>
    <row r="783" spans="1:18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</row>
    <row r="784" spans="1:18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</row>
    <row r="785" spans="1:18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</row>
    <row r="786" spans="1:18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</row>
    <row r="787" spans="1:18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</row>
    <row r="788" spans="1:18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</row>
    <row r="789" spans="1:18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</row>
    <row r="790" spans="1:18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</row>
    <row r="791" spans="1:18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</row>
    <row r="792" spans="1:18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</row>
    <row r="793" spans="1:18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</row>
    <row r="794" spans="1:18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</row>
    <row r="795" spans="1:18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</row>
    <row r="796" spans="1:18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</row>
    <row r="797" spans="1:18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</row>
    <row r="798" spans="1:18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</row>
    <row r="799" spans="1:18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</row>
    <row r="800" spans="1:18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</row>
    <row r="801" spans="1:18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</row>
    <row r="802" spans="1:18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</row>
    <row r="803" spans="1:18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</row>
    <row r="804" spans="1:18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</row>
    <row r="805" spans="1:18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</row>
    <row r="806" spans="1:18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</row>
    <row r="807" spans="1:18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</row>
    <row r="808" spans="1:18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</row>
    <row r="809" spans="1:18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</row>
    <row r="810" spans="1:18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</row>
    <row r="811" spans="1:18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</row>
    <row r="812" spans="1:18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</row>
    <row r="813" spans="1:18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</row>
    <row r="814" spans="1:18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</row>
    <row r="815" spans="1:18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</row>
    <row r="816" spans="1:18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</row>
    <row r="817" spans="1:18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</row>
    <row r="818" spans="1:18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</row>
    <row r="819" spans="1:18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</row>
    <row r="820" spans="1:18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</row>
    <row r="821" spans="1:18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</row>
    <row r="822" spans="1:18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</row>
    <row r="823" spans="1:18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</row>
    <row r="824" spans="1:18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</row>
    <row r="825" spans="1:18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</row>
    <row r="826" spans="1:18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</row>
    <row r="827" spans="1:18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</row>
    <row r="828" spans="1:18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</row>
    <row r="829" spans="1:18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</row>
    <row r="830" spans="1:18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</row>
    <row r="831" spans="1:18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</row>
    <row r="832" spans="1:18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</row>
    <row r="833" spans="1:18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</row>
    <row r="834" spans="1:18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</row>
    <row r="835" spans="1:18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</row>
    <row r="836" spans="1:18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</row>
    <row r="837" spans="1:18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</row>
    <row r="838" spans="1:18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</row>
    <row r="839" spans="1:18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</row>
    <row r="840" spans="1:18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</row>
    <row r="841" spans="1:18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</row>
    <row r="842" spans="1:18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</row>
    <row r="843" spans="1:18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</row>
    <row r="844" spans="1:18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</row>
    <row r="845" spans="1:18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</row>
    <row r="846" spans="1:18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</row>
    <row r="847" spans="1:18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</row>
    <row r="848" spans="1:18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</row>
    <row r="849" spans="1:18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</row>
    <row r="850" spans="1:18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</row>
    <row r="851" spans="1:18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</row>
    <row r="852" spans="1:18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</row>
    <row r="853" spans="1:18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</row>
    <row r="854" spans="1:18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</row>
    <row r="855" spans="1:18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</row>
    <row r="856" spans="1:18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</row>
    <row r="857" spans="1:18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</row>
    <row r="858" spans="1:18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</row>
    <row r="859" spans="1:18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</row>
    <row r="860" spans="1:18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</row>
    <row r="861" spans="1:18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</row>
    <row r="862" spans="1:18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</row>
    <row r="863" spans="1:18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</row>
    <row r="864" spans="1:18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</row>
    <row r="865" spans="1:18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</row>
    <row r="866" spans="1:18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</row>
    <row r="867" spans="1:18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</row>
    <row r="868" spans="1:18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</row>
    <row r="869" spans="1:18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</row>
    <row r="870" spans="1:18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</row>
    <row r="871" spans="1:18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</row>
    <row r="872" spans="1:18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</row>
    <row r="873" spans="1:18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</row>
    <row r="874" spans="1:18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</row>
    <row r="875" spans="1:18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</row>
    <row r="876" spans="1:18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</row>
    <row r="877" spans="1:18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</row>
    <row r="878" spans="1:18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</row>
    <row r="879" spans="1:18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</row>
    <row r="880" spans="1:18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</row>
    <row r="881" spans="1:18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</row>
    <row r="882" spans="1:18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</row>
    <row r="883" spans="1:18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</row>
    <row r="884" spans="1:18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</row>
    <row r="885" spans="1:18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</row>
    <row r="886" spans="1:18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</row>
    <row r="887" spans="1:18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</row>
    <row r="888" spans="1:18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</row>
    <row r="889" spans="1:18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</row>
    <row r="890" spans="1:18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</row>
    <row r="891" spans="1:18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</row>
    <row r="892" spans="1:18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</row>
    <row r="893" spans="1:18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</row>
    <row r="894" spans="1:18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</row>
    <row r="895" spans="1:18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</row>
    <row r="896" spans="1:18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</row>
    <row r="897" spans="1:18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</row>
    <row r="898" spans="1:18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</row>
    <row r="899" spans="1:18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</row>
    <row r="900" spans="1:18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</row>
    <row r="901" spans="1:18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</row>
    <row r="902" spans="1:18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</row>
    <row r="903" spans="1:18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</row>
    <row r="904" spans="1:18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</row>
    <row r="905" spans="1:18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</row>
    <row r="906" spans="1:18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</row>
    <row r="907" spans="1:18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</row>
    <row r="908" spans="1:18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</row>
    <row r="909" spans="1:18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</row>
    <row r="910" spans="1:18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</row>
    <row r="911" spans="1:18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</row>
    <row r="912" spans="1:18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</row>
    <row r="913" spans="1:18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</row>
    <row r="914" spans="1:18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</row>
    <row r="915" spans="1:18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</row>
    <row r="916" spans="1:18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</row>
    <row r="917" spans="1:18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</row>
    <row r="918" spans="1:18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</row>
    <row r="919" spans="1:18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</row>
    <row r="920" spans="1:18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</row>
    <row r="921" spans="1:18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</row>
    <row r="922" spans="1:18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</row>
    <row r="923" spans="1:18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</row>
    <row r="924" spans="1:18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</row>
    <row r="925" spans="1:18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</row>
    <row r="926" spans="1:18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</row>
    <row r="927" spans="1:18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</row>
    <row r="928" spans="1:18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</row>
    <row r="929" spans="1:18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</row>
    <row r="930" spans="1:18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</row>
    <row r="931" spans="1:18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</row>
    <row r="932" spans="1:18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</row>
    <row r="933" spans="1:18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</row>
    <row r="934" spans="1:18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</row>
    <row r="935" spans="1:18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</row>
    <row r="936" spans="1:18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</row>
    <row r="937" spans="1:18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</row>
    <row r="938" spans="1:18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</row>
    <row r="939" spans="1:18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</row>
    <row r="940" spans="1:18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</row>
    <row r="941" spans="1:18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</row>
    <row r="942" spans="1:18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</row>
    <row r="943" spans="1:18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</row>
    <row r="944" spans="1:18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</row>
    <row r="945" spans="1:18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</row>
    <row r="946" spans="1:18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</row>
    <row r="947" spans="1:18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</row>
    <row r="948" spans="1:18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</row>
    <row r="949" spans="1:18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</row>
    <row r="950" spans="1:18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</row>
    <row r="951" spans="1:18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</row>
    <row r="952" spans="1:18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</row>
    <row r="953" spans="1:18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</row>
    <row r="954" spans="1:18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</row>
    <row r="955" spans="1:18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</row>
    <row r="956" spans="1:18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</row>
    <row r="957" spans="1:18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</row>
    <row r="958" spans="1:18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</row>
    <row r="959" spans="1:18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</row>
    <row r="960" spans="1:18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</row>
    <row r="961" spans="1:18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</row>
    <row r="962" spans="1:18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</row>
    <row r="963" spans="1:18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</row>
    <row r="964" spans="1:18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</row>
    <row r="965" spans="1:18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</row>
    <row r="966" spans="1:18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</row>
    <row r="967" spans="1:18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</row>
    <row r="968" spans="1:18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</row>
    <row r="969" spans="1:18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</row>
    <row r="970" spans="1:18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</row>
    <row r="971" spans="1:18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</row>
    <row r="972" spans="1:18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</row>
    <row r="973" spans="1:18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</row>
    <row r="974" spans="1:18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</row>
    <row r="975" spans="1:18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</row>
    <row r="976" spans="1:18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</row>
  </sheetData>
  <sheetProtection algorithmName="SHA-512" hashValue="Eta7AxFb+DLvOzvx/b3ZJT9/notbOwHKIc4QBuDNZVKzqLT9Zd2HSwySNNybgZqRKC/vzCU7zzu4KfCapMCxrQ==" saltValue="gVolVTmI6sBIA/6oEAl+kw==" spinCount="100000" sheet="1" objects="1" scenarios="1" formatColumns="0" formatRows="0"/>
  <mergeCells count="679">
    <mergeCell ref="D16:E16"/>
    <mergeCell ref="H16:I16"/>
    <mergeCell ref="J16:K16"/>
    <mergeCell ref="D17:E17"/>
    <mergeCell ref="H17:I17"/>
    <mergeCell ref="H19:I19"/>
    <mergeCell ref="J19:K19"/>
    <mergeCell ref="H20:I20"/>
    <mergeCell ref="J20:K20"/>
    <mergeCell ref="J12:K12"/>
    <mergeCell ref="D13:E13"/>
    <mergeCell ref="H13:I13"/>
    <mergeCell ref="J13:K13"/>
    <mergeCell ref="D14:E14"/>
    <mergeCell ref="H14:I14"/>
    <mergeCell ref="J14:K14"/>
    <mergeCell ref="D15:E15"/>
    <mergeCell ref="H15:I15"/>
    <mergeCell ref="J15:K15"/>
    <mergeCell ref="D11:E11"/>
    <mergeCell ref="D12:E12"/>
    <mergeCell ref="C19:C25"/>
    <mergeCell ref="D19:E19"/>
    <mergeCell ref="D20:E20"/>
    <mergeCell ref="D21:E21"/>
    <mergeCell ref="D22:E22"/>
    <mergeCell ref="D25:E25"/>
    <mergeCell ref="C3:Q3"/>
    <mergeCell ref="C4:Q4"/>
    <mergeCell ref="H10:I10"/>
    <mergeCell ref="J10:K10"/>
    <mergeCell ref="C11:C17"/>
    <mergeCell ref="H11:I11"/>
    <mergeCell ref="J11:K11"/>
    <mergeCell ref="J17:K17"/>
    <mergeCell ref="D23:E23"/>
    <mergeCell ref="H21:I21"/>
    <mergeCell ref="H22:I22"/>
    <mergeCell ref="J22:K22"/>
    <mergeCell ref="H23:I23"/>
    <mergeCell ref="J23:K23"/>
    <mergeCell ref="J21:K21"/>
    <mergeCell ref="H12:I12"/>
    <mergeCell ref="D24:E24"/>
    <mergeCell ref="H24:I24"/>
    <mergeCell ref="J24:K24"/>
    <mergeCell ref="H28:I28"/>
    <mergeCell ref="J28:K28"/>
    <mergeCell ref="D29:E29"/>
    <mergeCell ref="H29:I29"/>
    <mergeCell ref="D28:E28"/>
    <mergeCell ref="D30:E30"/>
    <mergeCell ref="H30:I30"/>
    <mergeCell ref="J30:K30"/>
    <mergeCell ref="H25:I25"/>
    <mergeCell ref="J25:K25"/>
    <mergeCell ref="H27:I27"/>
    <mergeCell ref="J27:K27"/>
    <mergeCell ref="J29:K29"/>
    <mergeCell ref="H45:I45"/>
    <mergeCell ref="H46:I46"/>
    <mergeCell ref="H41:I41"/>
    <mergeCell ref="J41:K41"/>
    <mergeCell ref="H43:I43"/>
    <mergeCell ref="J43:K43"/>
    <mergeCell ref="H44:I44"/>
    <mergeCell ref="J44:K44"/>
    <mergeCell ref="J45:K45"/>
    <mergeCell ref="J46:K46"/>
    <mergeCell ref="C53:E53"/>
    <mergeCell ref="H53:I53"/>
    <mergeCell ref="J53:K53"/>
    <mergeCell ref="C54:E54"/>
    <mergeCell ref="J54:K54"/>
    <mergeCell ref="J55:K55"/>
    <mergeCell ref="H47:I47"/>
    <mergeCell ref="H48:I48"/>
    <mergeCell ref="N52:O52"/>
    <mergeCell ref="D47:E47"/>
    <mergeCell ref="J47:K47"/>
    <mergeCell ref="J48:K48"/>
    <mergeCell ref="H51:I51"/>
    <mergeCell ref="H52:I52"/>
    <mergeCell ref="D48:E48"/>
    <mergeCell ref="D49:E49"/>
    <mergeCell ref="H49:I49"/>
    <mergeCell ref="J49:K49"/>
    <mergeCell ref="C51:E51"/>
    <mergeCell ref="J51:K51"/>
    <mergeCell ref="J52:K52"/>
    <mergeCell ref="M71:P71"/>
    <mergeCell ref="O72:P72"/>
    <mergeCell ref="O74:P74"/>
    <mergeCell ref="O75:P75"/>
    <mergeCell ref="O76:P76"/>
    <mergeCell ref="H76:K76"/>
    <mergeCell ref="H74:K74"/>
    <mergeCell ref="H75:K75"/>
    <mergeCell ref="H60:I60"/>
    <mergeCell ref="H61:I61"/>
    <mergeCell ref="J60:L60"/>
    <mergeCell ref="J61:L61"/>
    <mergeCell ref="O77:P77"/>
    <mergeCell ref="Q77:R77"/>
    <mergeCell ref="O78:P78"/>
    <mergeCell ref="Q78:R78"/>
    <mergeCell ref="Q79:R79"/>
    <mergeCell ref="O79:P79"/>
    <mergeCell ref="O80:P80"/>
    <mergeCell ref="O82:P82"/>
    <mergeCell ref="O83:P83"/>
    <mergeCell ref="O84:P84"/>
    <mergeCell ref="O85:P85"/>
    <mergeCell ref="O86:P86"/>
    <mergeCell ref="O94:P94"/>
    <mergeCell ref="O95:P95"/>
    <mergeCell ref="O96:P96"/>
    <mergeCell ref="O98:P98"/>
    <mergeCell ref="O87:P87"/>
    <mergeCell ref="O88:P88"/>
    <mergeCell ref="O89:P89"/>
    <mergeCell ref="O90:P90"/>
    <mergeCell ref="O91:P91"/>
    <mergeCell ref="O92:P92"/>
    <mergeCell ref="O93:P93"/>
    <mergeCell ref="J31:K31"/>
    <mergeCell ref="J33:K33"/>
    <mergeCell ref="D33:E33"/>
    <mergeCell ref="H33:I33"/>
    <mergeCell ref="H35:I35"/>
    <mergeCell ref="J35:K35"/>
    <mergeCell ref="H31:I31"/>
    <mergeCell ref="H32:I32"/>
    <mergeCell ref="J32:K32"/>
    <mergeCell ref="C61:D61"/>
    <mergeCell ref="C62:D62"/>
    <mergeCell ref="H62:I62"/>
    <mergeCell ref="H36:I36"/>
    <mergeCell ref="J36:K36"/>
    <mergeCell ref="J37:K37"/>
    <mergeCell ref="D39:E39"/>
    <mergeCell ref="D40:E40"/>
    <mergeCell ref="H37:I37"/>
    <mergeCell ref="H38:I38"/>
    <mergeCell ref="J38:K38"/>
    <mergeCell ref="H39:I39"/>
    <mergeCell ref="J39:K39"/>
    <mergeCell ref="H40:I40"/>
    <mergeCell ref="J40:K40"/>
    <mergeCell ref="J62:L62"/>
    <mergeCell ref="C55:E55"/>
    <mergeCell ref="C56:E56"/>
    <mergeCell ref="H56:I56"/>
    <mergeCell ref="J56:K56"/>
    <mergeCell ref="C60:D60"/>
    <mergeCell ref="H54:I54"/>
    <mergeCell ref="H55:I55"/>
    <mergeCell ref="C52:E52"/>
    <mergeCell ref="C35:C41"/>
    <mergeCell ref="C43:C49"/>
    <mergeCell ref="D27:E27"/>
    <mergeCell ref="D32:E32"/>
    <mergeCell ref="D35:E35"/>
    <mergeCell ref="D36:E36"/>
    <mergeCell ref="D37:E37"/>
    <mergeCell ref="D38:E38"/>
    <mergeCell ref="D41:E41"/>
    <mergeCell ref="D31:E31"/>
    <mergeCell ref="C27:C33"/>
    <mergeCell ref="D43:E43"/>
    <mergeCell ref="D44:E44"/>
    <mergeCell ref="D45:E45"/>
    <mergeCell ref="D46:E46"/>
    <mergeCell ref="C63:D63"/>
    <mergeCell ref="H63:I63"/>
    <mergeCell ref="C64:D64"/>
    <mergeCell ref="C65:D65"/>
    <mergeCell ref="C77:D77"/>
    <mergeCell ref="E77:F77"/>
    <mergeCell ref="C78:D78"/>
    <mergeCell ref="E78:F78"/>
    <mergeCell ref="H82:K82"/>
    <mergeCell ref="C76:D76"/>
    <mergeCell ref="E76:F76"/>
    <mergeCell ref="C71:D72"/>
    <mergeCell ref="E71:K71"/>
    <mergeCell ref="E72:F72"/>
    <mergeCell ref="H72:K72"/>
    <mergeCell ref="E74:F74"/>
    <mergeCell ref="C75:D75"/>
    <mergeCell ref="E75:F75"/>
    <mergeCell ref="H64:I64"/>
    <mergeCell ref="H65:I65"/>
    <mergeCell ref="J63:L63"/>
    <mergeCell ref="J64:L64"/>
    <mergeCell ref="J65:L65"/>
    <mergeCell ref="H83:K83"/>
    <mergeCell ref="C79:D79"/>
    <mergeCell ref="E79:F79"/>
    <mergeCell ref="H79:K79"/>
    <mergeCell ref="C80:D80"/>
    <mergeCell ref="E80:F80"/>
    <mergeCell ref="H80:K80"/>
    <mergeCell ref="E83:F83"/>
    <mergeCell ref="H77:K77"/>
    <mergeCell ref="H78:K78"/>
    <mergeCell ref="H85:K85"/>
    <mergeCell ref="H86:K86"/>
    <mergeCell ref="C84:D84"/>
    <mergeCell ref="E84:F84"/>
    <mergeCell ref="H84:K84"/>
    <mergeCell ref="C85:D85"/>
    <mergeCell ref="E85:F85"/>
    <mergeCell ref="C86:D86"/>
    <mergeCell ref="E86:F86"/>
    <mergeCell ref="C132:C134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1:G121"/>
    <mergeCell ref="E139:F139"/>
    <mergeCell ref="E140:F140"/>
    <mergeCell ref="E141:F141"/>
    <mergeCell ref="E142:F142"/>
    <mergeCell ref="E143:F143"/>
    <mergeCell ref="F122:G122"/>
    <mergeCell ref="F123:G123"/>
    <mergeCell ref="F124:G124"/>
    <mergeCell ref="F125:G125"/>
    <mergeCell ref="F126:G126"/>
    <mergeCell ref="F127:G127"/>
    <mergeCell ref="F128:G128"/>
    <mergeCell ref="F129:G129"/>
    <mergeCell ref="G139:H139"/>
    <mergeCell ref="J155:K155"/>
    <mergeCell ref="J143:K143"/>
    <mergeCell ref="J144:K144"/>
    <mergeCell ref="J145:K145"/>
    <mergeCell ref="J146:K146"/>
    <mergeCell ref="J147:K147"/>
    <mergeCell ref="J148:K148"/>
    <mergeCell ref="J149:K149"/>
    <mergeCell ref="E144:F144"/>
    <mergeCell ref="E152:F152"/>
    <mergeCell ref="E153:F153"/>
    <mergeCell ref="E154:F154"/>
    <mergeCell ref="E145:F145"/>
    <mergeCell ref="E146:F146"/>
    <mergeCell ref="E147:F147"/>
    <mergeCell ref="E148:F148"/>
    <mergeCell ref="E149:F149"/>
    <mergeCell ref="E150:F150"/>
    <mergeCell ref="E151:F151"/>
    <mergeCell ref="G145:H145"/>
    <mergeCell ref="G146:H146"/>
    <mergeCell ref="G147:H147"/>
    <mergeCell ref="G148:H148"/>
    <mergeCell ref="J153:K153"/>
    <mergeCell ref="J120:L120"/>
    <mergeCell ref="J121:L121"/>
    <mergeCell ref="J122:L122"/>
    <mergeCell ref="J123:L123"/>
    <mergeCell ref="J124:L124"/>
    <mergeCell ref="J125:L125"/>
    <mergeCell ref="J126:L126"/>
    <mergeCell ref="J127:L127"/>
    <mergeCell ref="J128:L128"/>
    <mergeCell ref="J129:L129"/>
    <mergeCell ref="K130:L130"/>
    <mergeCell ref="D132:K132"/>
    <mergeCell ref="D133:H133"/>
    <mergeCell ref="J133:K134"/>
    <mergeCell ref="J137:K137"/>
    <mergeCell ref="J138:K138"/>
    <mergeCell ref="I133:I134"/>
    <mergeCell ref="G135:H135"/>
    <mergeCell ref="J135:K135"/>
    <mergeCell ref="G136:H136"/>
    <mergeCell ref="J136:K136"/>
    <mergeCell ref="G137:H137"/>
    <mergeCell ref="G138:H138"/>
    <mergeCell ref="E134:F134"/>
    <mergeCell ref="G134:H134"/>
    <mergeCell ref="E135:F135"/>
    <mergeCell ref="E136:F136"/>
    <mergeCell ref="E137:F137"/>
    <mergeCell ref="E138:F138"/>
    <mergeCell ref="J139:K139"/>
    <mergeCell ref="G140:H140"/>
    <mergeCell ref="J140:K140"/>
    <mergeCell ref="G141:H141"/>
    <mergeCell ref="J141:K141"/>
    <mergeCell ref="J142:K142"/>
    <mergeCell ref="G142:H142"/>
    <mergeCell ref="G143:H143"/>
    <mergeCell ref="G144:H144"/>
    <mergeCell ref="J154:K154"/>
    <mergeCell ref="G149:H149"/>
    <mergeCell ref="G150:H150"/>
    <mergeCell ref="G151:H151"/>
    <mergeCell ref="G152:H152"/>
    <mergeCell ref="J152:K152"/>
    <mergeCell ref="G153:H153"/>
    <mergeCell ref="G154:H154"/>
    <mergeCell ref="J150:K150"/>
    <mergeCell ref="J151:K151"/>
    <mergeCell ref="O176:P176"/>
    <mergeCell ref="O177:P177"/>
    <mergeCell ref="H173:K173"/>
    <mergeCell ref="H174:K174"/>
    <mergeCell ref="O174:P174"/>
    <mergeCell ref="H175:K175"/>
    <mergeCell ref="O175:P175"/>
    <mergeCell ref="H176:K176"/>
    <mergeCell ref="H177:K177"/>
    <mergeCell ref="H178:K178"/>
    <mergeCell ref="O178:P178"/>
    <mergeCell ref="H179:K179"/>
    <mergeCell ref="O179:P179"/>
    <mergeCell ref="H180:K180"/>
    <mergeCell ref="O180:P180"/>
    <mergeCell ref="O181:P181"/>
    <mergeCell ref="H181:K181"/>
    <mergeCell ref="H182:K182"/>
    <mergeCell ref="H183:K183"/>
    <mergeCell ref="J185:K185"/>
    <mergeCell ref="E186:K186"/>
    <mergeCell ref="H187:K187"/>
    <mergeCell ref="H188:K188"/>
    <mergeCell ref="O182:P182"/>
    <mergeCell ref="O183:P183"/>
    <mergeCell ref="M186:P186"/>
    <mergeCell ref="O187:P187"/>
    <mergeCell ref="O188:P188"/>
    <mergeCell ref="J219:K219"/>
    <mergeCell ref="J220:K220"/>
    <mergeCell ref="J221:K221"/>
    <mergeCell ref="J222:K222"/>
    <mergeCell ref="J223:K223"/>
    <mergeCell ref="O189:P189"/>
    <mergeCell ref="O190:P190"/>
    <mergeCell ref="H189:K189"/>
    <mergeCell ref="H190:K190"/>
    <mergeCell ref="H191:K191"/>
    <mergeCell ref="H192:K192"/>
    <mergeCell ref="H193:K193"/>
    <mergeCell ref="H194:K194"/>
    <mergeCell ref="H195:K195"/>
    <mergeCell ref="O191:P191"/>
    <mergeCell ref="O192:P192"/>
    <mergeCell ref="O193:P193"/>
    <mergeCell ref="O194:P194"/>
    <mergeCell ref="O195:P195"/>
    <mergeCell ref="H196:K196"/>
    <mergeCell ref="H197:K197"/>
    <mergeCell ref="H198:K198"/>
    <mergeCell ref="H199:K199"/>
    <mergeCell ref="H200:K200"/>
    <mergeCell ref="J224:K224"/>
    <mergeCell ref="J225:K225"/>
    <mergeCell ref="J226:K226"/>
    <mergeCell ref="J227:K227"/>
    <mergeCell ref="J228:K228"/>
    <mergeCell ref="J229:K229"/>
    <mergeCell ref="J230:K230"/>
    <mergeCell ref="E238:F238"/>
    <mergeCell ref="E239:F239"/>
    <mergeCell ref="G239:H239"/>
    <mergeCell ref="J231:K231"/>
    <mergeCell ref="K234:N234"/>
    <mergeCell ref="E224:F224"/>
    <mergeCell ref="E225:F225"/>
    <mergeCell ref="E226:F226"/>
    <mergeCell ref="E227:F227"/>
    <mergeCell ref="E228:F228"/>
    <mergeCell ref="G230:H230"/>
    <mergeCell ref="G231:H231"/>
    <mergeCell ref="G224:H224"/>
    <mergeCell ref="G225:H225"/>
    <mergeCell ref="G226:H226"/>
    <mergeCell ref="G227:H227"/>
    <mergeCell ref="G228:H228"/>
    <mergeCell ref="K241:L241"/>
    <mergeCell ref="K242:L242"/>
    <mergeCell ref="K243:L243"/>
    <mergeCell ref="K244:L244"/>
    <mergeCell ref="K245:L245"/>
    <mergeCell ref="K253:L253"/>
    <mergeCell ref="E240:F240"/>
    <mergeCell ref="G240:H240"/>
    <mergeCell ref="E241:F241"/>
    <mergeCell ref="G241:H241"/>
    <mergeCell ref="E242:F242"/>
    <mergeCell ref="G242:H242"/>
    <mergeCell ref="E243:F243"/>
    <mergeCell ref="G243:H243"/>
    <mergeCell ref="E244:F244"/>
    <mergeCell ref="G244:H244"/>
    <mergeCell ref="E252:F252"/>
    <mergeCell ref="K255:L255"/>
    <mergeCell ref="K246:L246"/>
    <mergeCell ref="K247:L247"/>
    <mergeCell ref="K248:L248"/>
    <mergeCell ref="K249:L249"/>
    <mergeCell ref="K250:L250"/>
    <mergeCell ref="K251:L251"/>
    <mergeCell ref="K252:L252"/>
    <mergeCell ref="G245:H245"/>
    <mergeCell ref="O200:P200"/>
    <mergeCell ref="O201:P201"/>
    <mergeCell ref="H201:K201"/>
    <mergeCell ref="H203:K203"/>
    <mergeCell ref="O203:P203"/>
    <mergeCell ref="O198:P198"/>
    <mergeCell ref="O199:P199"/>
    <mergeCell ref="O196:P196"/>
    <mergeCell ref="O197:P197"/>
    <mergeCell ref="H204:K204"/>
    <mergeCell ref="O204:P204"/>
    <mergeCell ref="H205:K205"/>
    <mergeCell ref="H206:K206"/>
    <mergeCell ref="C209:C211"/>
    <mergeCell ref="D209:K209"/>
    <mergeCell ref="M209:Q209"/>
    <mergeCell ref="E210:I210"/>
    <mergeCell ref="J210:K211"/>
    <mergeCell ref="N210:P210"/>
    <mergeCell ref="Q210:Q211"/>
    <mergeCell ref="E211:F211"/>
    <mergeCell ref="G211:H211"/>
    <mergeCell ref="O205:P205"/>
    <mergeCell ref="O206:P206"/>
    <mergeCell ref="E212:F212"/>
    <mergeCell ref="G212:H212"/>
    <mergeCell ref="J212:K212"/>
    <mergeCell ref="G213:H213"/>
    <mergeCell ref="J213:K213"/>
    <mergeCell ref="E213:F213"/>
    <mergeCell ref="E214:F214"/>
    <mergeCell ref="G214:H214"/>
    <mergeCell ref="J214:K214"/>
    <mergeCell ref="E215:F215"/>
    <mergeCell ref="G215:H215"/>
    <mergeCell ref="J215:K215"/>
    <mergeCell ref="E216:F216"/>
    <mergeCell ref="G216:H216"/>
    <mergeCell ref="J216:K216"/>
    <mergeCell ref="E217:F217"/>
    <mergeCell ref="G217:H217"/>
    <mergeCell ref="E218:F218"/>
    <mergeCell ref="G218:H218"/>
    <mergeCell ref="J217:K217"/>
    <mergeCell ref="J218:K218"/>
    <mergeCell ref="O234:O235"/>
    <mergeCell ref="K235:L235"/>
    <mergeCell ref="K236:L236"/>
    <mergeCell ref="K237:L237"/>
    <mergeCell ref="K238:L238"/>
    <mergeCell ref="G253:H253"/>
    <mergeCell ref="G254:H254"/>
    <mergeCell ref="G246:H246"/>
    <mergeCell ref="G247:H247"/>
    <mergeCell ref="G248:H248"/>
    <mergeCell ref="G249:H249"/>
    <mergeCell ref="G250:H250"/>
    <mergeCell ref="G251:H251"/>
    <mergeCell ref="G252:H252"/>
    <mergeCell ref="E234:I234"/>
    <mergeCell ref="G235:H235"/>
    <mergeCell ref="G236:H236"/>
    <mergeCell ref="G237:H237"/>
    <mergeCell ref="G238:H238"/>
    <mergeCell ref="E253:F253"/>
    <mergeCell ref="E254:F254"/>
    <mergeCell ref="K254:L254"/>
    <mergeCell ref="K239:L239"/>
    <mergeCell ref="K240:L240"/>
    <mergeCell ref="E219:F219"/>
    <mergeCell ref="G219:H219"/>
    <mergeCell ref="E220:F220"/>
    <mergeCell ref="G220:H220"/>
    <mergeCell ref="E221:F221"/>
    <mergeCell ref="G221:H221"/>
    <mergeCell ref="G222:H222"/>
    <mergeCell ref="E222:F222"/>
    <mergeCell ref="E223:F223"/>
    <mergeCell ref="G223:H223"/>
    <mergeCell ref="C87:D87"/>
    <mergeCell ref="E87:F87"/>
    <mergeCell ref="H87:K87"/>
    <mergeCell ref="C88:D88"/>
    <mergeCell ref="E88:F88"/>
    <mergeCell ref="C89:D89"/>
    <mergeCell ref="E89:F89"/>
    <mergeCell ref="E255:F255"/>
    <mergeCell ref="G255:H255"/>
    <mergeCell ref="E245:F245"/>
    <mergeCell ref="E246:F246"/>
    <mergeCell ref="E247:F247"/>
    <mergeCell ref="E248:F248"/>
    <mergeCell ref="E249:F249"/>
    <mergeCell ref="E250:F250"/>
    <mergeCell ref="E251:F251"/>
    <mergeCell ref="G229:H229"/>
    <mergeCell ref="E229:F229"/>
    <mergeCell ref="E230:F230"/>
    <mergeCell ref="E231:F231"/>
    <mergeCell ref="C234:D235"/>
    <mergeCell ref="E235:F235"/>
    <mergeCell ref="E236:F236"/>
    <mergeCell ref="E237:F237"/>
    <mergeCell ref="C91:D91"/>
    <mergeCell ref="E91:F91"/>
    <mergeCell ref="H91:K91"/>
    <mergeCell ref="E92:F92"/>
    <mergeCell ref="H92:K92"/>
    <mergeCell ref="C92:D92"/>
    <mergeCell ref="C93:D93"/>
    <mergeCell ref="E93:F93"/>
    <mergeCell ref="H88:K88"/>
    <mergeCell ref="H89:K89"/>
    <mergeCell ref="H93:K93"/>
    <mergeCell ref="H95:K95"/>
    <mergeCell ref="H96:K96"/>
    <mergeCell ref="H98:K98"/>
    <mergeCell ref="H102:I102"/>
    <mergeCell ref="J102:K102"/>
    <mergeCell ref="H103:I103"/>
    <mergeCell ref="J103:K103"/>
    <mergeCell ref="E90:F90"/>
    <mergeCell ref="H90:K90"/>
    <mergeCell ref="H94:K94"/>
    <mergeCell ref="C95:D95"/>
    <mergeCell ref="C96:D96"/>
    <mergeCell ref="E96:F96"/>
    <mergeCell ref="C98:D98"/>
    <mergeCell ref="C102:E102"/>
    <mergeCell ref="C103:E103"/>
    <mergeCell ref="C104:E104"/>
    <mergeCell ref="C105:E105"/>
    <mergeCell ref="C94:D94"/>
    <mergeCell ref="E94:F94"/>
    <mergeCell ref="E95:F95"/>
    <mergeCell ref="C108:C109"/>
    <mergeCell ref="D108:G108"/>
    <mergeCell ref="F109:G109"/>
    <mergeCell ref="F110:G110"/>
    <mergeCell ref="F111:G111"/>
    <mergeCell ref="F112:G112"/>
    <mergeCell ref="H104:I104"/>
    <mergeCell ref="H105:I105"/>
    <mergeCell ref="I108:M108"/>
    <mergeCell ref="J109:L109"/>
    <mergeCell ref="J110:L110"/>
    <mergeCell ref="J111:L111"/>
    <mergeCell ref="J112:L112"/>
    <mergeCell ref="J104:K104"/>
    <mergeCell ref="J105:K105"/>
    <mergeCell ref="J113:L113"/>
    <mergeCell ref="J114:L114"/>
    <mergeCell ref="J115:L115"/>
    <mergeCell ref="J116:L116"/>
    <mergeCell ref="J117:L117"/>
    <mergeCell ref="J118:L118"/>
    <mergeCell ref="J119:L119"/>
    <mergeCell ref="O170:P170"/>
    <mergeCell ref="O171:P171"/>
    <mergeCell ref="O163:P163"/>
    <mergeCell ref="O164:P164"/>
    <mergeCell ref="O165:P165"/>
    <mergeCell ref="O166:P166"/>
    <mergeCell ref="O167:P167"/>
    <mergeCell ref="O168:P168"/>
    <mergeCell ref="O169:P169"/>
    <mergeCell ref="M132:Q132"/>
    <mergeCell ref="M133:O133"/>
    <mergeCell ref="P133:P134"/>
    <mergeCell ref="Q133:Q134"/>
    <mergeCell ref="C156:P156"/>
    <mergeCell ref="J157:K157"/>
    <mergeCell ref="C159:D160"/>
    <mergeCell ref="E159:K159"/>
    <mergeCell ref="M159:P159"/>
    <mergeCell ref="E160:F160"/>
    <mergeCell ref="H160:K160"/>
    <mergeCell ref="O160:P160"/>
    <mergeCell ref="C161:D161"/>
    <mergeCell ref="E161:F161"/>
    <mergeCell ref="H161:K161"/>
    <mergeCell ref="O161:P161"/>
    <mergeCell ref="E162:F162"/>
    <mergeCell ref="H162:K162"/>
    <mergeCell ref="O162:P162"/>
    <mergeCell ref="C162:D162"/>
    <mergeCell ref="C163:D163"/>
    <mergeCell ref="E163:F163"/>
    <mergeCell ref="H163:K163"/>
    <mergeCell ref="C164:D164"/>
    <mergeCell ref="E164:F164"/>
    <mergeCell ref="H164:K164"/>
    <mergeCell ref="C165:D165"/>
    <mergeCell ref="E165:F165"/>
    <mergeCell ref="H165:K165"/>
    <mergeCell ref="C166:D166"/>
    <mergeCell ref="E166:F166"/>
    <mergeCell ref="C167:D167"/>
    <mergeCell ref="E167:F167"/>
    <mergeCell ref="C171:D171"/>
    <mergeCell ref="C172:D172"/>
    <mergeCell ref="O172:P172"/>
    <mergeCell ref="O173:P173"/>
    <mergeCell ref="H166:K166"/>
    <mergeCell ref="H167:K167"/>
    <mergeCell ref="H168:K168"/>
    <mergeCell ref="H169:K169"/>
    <mergeCell ref="H170:K170"/>
    <mergeCell ref="H171:K171"/>
    <mergeCell ref="H172:K172"/>
    <mergeCell ref="C168:D168"/>
    <mergeCell ref="E168:F168"/>
    <mergeCell ref="C169:D169"/>
    <mergeCell ref="E169:F169"/>
    <mergeCell ref="C170:D170"/>
    <mergeCell ref="E170:F170"/>
    <mergeCell ref="E171:F171"/>
    <mergeCell ref="E172:F172"/>
    <mergeCell ref="C173:D173"/>
    <mergeCell ref="C199:D199"/>
    <mergeCell ref="C200:D200"/>
    <mergeCell ref="C201:D201"/>
    <mergeCell ref="C191:D191"/>
    <mergeCell ref="C192:D192"/>
    <mergeCell ref="C193:D193"/>
    <mergeCell ref="C194:D194"/>
    <mergeCell ref="C196:D196"/>
    <mergeCell ref="C197:D197"/>
    <mergeCell ref="C198:D198"/>
    <mergeCell ref="E173:F173"/>
    <mergeCell ref="C174:D174"/>
    <mergeCell ref="E174:F174"/>
    <mergeCell ref="C175:D175"/>
    <mergeCell ref="E175:F175"/>
    <mergeCell ref="C176:D176"/>
    <mergeCell ref="E176:F176"/>
    <mergeCell ref="C177:D177"/>
    <mergeCell ref="E177:F177"/>
    <mergeCell ref="C178:D178"/>
    <mergeCell ref="E178:F178"/>
    <mergeCell ref="E179:F179"/>
    <mergeCell ref="C179:D179"/>
    <mergeCell ref="C180:D180"/>
    <mergeCell ref="C181:D181"/>
    <mergeCell ref="C182:D182"/>
    <mergeCell ref="C186:D187"/>
    <mergeCell ref="C189:D189"/>
    <mergeCell ref="C190:D190"/>
    <mergeCell ref="E180:F180"/>
    <mergeCell ref="E181:F181"/>
    <mergeCell ref="E182:F182"/>
    <mergeCell ref="E187:F187"/>
    <mergeCell ref="E188:F188"/>
    <mergeCell ref="E189:F189"/>
    <mergeCell ref="E190:F190"/>
    <mergeCell ref="E198:F198"/>
    <mergeCell ref="E199:F199"/>
    <mergeCell ref="E200:F200"/>
    <mergeCell ref="E201:F201"/>
    <mergeCell ref="E191:F191"/>
    <mergeCell ref="E192:F192"/>
    <mergeCell ref="E193:F193"/>
    <mergeCell ref="E194:F194"/>
    <mergeCell ref="E195:F195"/>
    <mergeCell ref="E196:F196"/>
    <mergeCell ref="E197:F197"/>
  </mergeCells>
  <pageMargins left="0.70866141732283472" right="0.70866141732283472" top="0.74803149606299213" bottom="0.74803149606299213" header="0" footer="0"/>
  <pageSetup paperSize="9" scale="28" fitToHeight="10" orientation="portrait" r:id="rId1"/>
  <rowBreaks count="1" manualBreakCount="1">
    <brk id="98" max="16383" man="1"/>
  </rowBreaks>
  <ignoredErrors>
    <ignoredError sqref="N213:N226 N227:N231 P136:P154" 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>
    <tabColor theme="5" tint="0.39997558519241921"/>
    <outlinePr summaryBelow="0" summaryRight="0"/>
    <pageSetUpPr fitToPage="1"/>
  </sheetPr>
  <dimension ref="A1:AE1012"/>
  <sheetViews>
    <sheetView showGridLines="0" showZeros="0" view="pageBreakPreview" topLeftCell="A73" zoomScale="112" zoomScaleNormal="90" zoomScaleSheetLayoutView="112" workbookViewId="0">
      <selection activeCell="I88" sqref="I88"/>
    </sheetView>
  </sheetViews>
  <sheetFormatPr baseColWidth="10" defaultColWidth="12.75" defaultRowHeight="15" customHeight="1"/>
  <cols>
    <col min="1" max="1" width="3.5" customWidth="1"/>
    <col min="2" max="2" width="3.25" customWidth="1"/>
    <col min="3" max="3" width="4.75" customWidth="1"/>
    <col min="4" max="4" width="8.5" customWidth="1"/>
    <col min="5" max="5" width="9.5" customWidth="1"/>
    <col min="6" max="6" width="10.375" customWidth="1"/>
    <col min="7" max="7" width="15.75" customWidth="1"/>
    <col min="8" max="8" width="11.75" customWidth="1"/>
    <col min="9" max="9" width="14.875" customWidth="1"/>
    <col min="10" max="10" width="13.375" customWidth="1"/>
    <col min="11" max="11" width="12.875" customWidth="1"/>
    <col min="12" max="12" width="14.5" customWidth="1"/>
    <col min="13" max="13" width="12.25" customWidth="1"/>
    <col min="14" max="14" width="12.125" customWidth="1"/>
    <col min="15" max="15" width="13.75" customWidth="1"/>
    <col min="16" max="16" width="13.375" customWidth="1"/>
    <col min="17" max="17" width="9.75" customWidth="1"/>
    <col min="18" max="18" width="13.25" customWidth="1"/>
    <col min="19" max="19" width="3.75" customWidth="1"/>
  </cols>
  <sheetData>
    <row r="1" spans="1:3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15.75" thickBot="1">
      <c r="A2" s="1"/>
      <c r="B2" s="747"/>
      <c r="C2" s="748"/>
      <c r="D2" s="748"/>
      <c r="E2" s="748"/>
      <c r="F2" s="748"/>
      <c r="G2" s="748"/>
      <c r="H2" s="748"/>
      <c r="I2" s="748"/>
      <c r="J2" s="748"/>
      <c r="K2" s="748"/>
      <c r="L2" s="748"/>
      <c r="M2" s="748"/>
      <c r="N2" s="748"/>
      <c r="O2" s="748"/>
      <c r="P2" s="748"/>
      <c r="Q2" s="748"/>
      <c r="R2" s="748"/>
      <c r="S2" s="749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15.75" thickBot="1">
      <c r="A3" s="1"/>
      <c r="B3" s="393"/>
      <c r="C3" s="2194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3"/>
      <c r="R3" s="2394"/>
      <c r="S3" s="39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17.25" thickBot="1">
      <c r="A4" s="1"/>
      <c r="B4" s="393"/>
      <c r="C4" s="2775" t="s">
        <v>580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3"/>
      <c r="R4" s="2394"/>
      <c r="S4" s="39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>
      <c r="A5" s="1"/>
      <c r="B5" s="393"/>
      <c r="C5" s="397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  <c r="Q5" s="397"/>
      <c r="R5" s="397"/>
      <c r="S5" s="39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>
      <c r="A6" s="1"/>
      <c r="B6" s="393"/>
      <c r="C6" s="632" t="s">
        <v>738</v>
      </c>
      <c r="D6" s="632"/>
      <c r="E6" s="632"/>
      <c r="F6" s="632"/>
      <c r="G6" s="632"/>
      <c r="H6" s="632"/>
      <c r="I6" s="632"/>
      <c r="J6" s="632"/>
      <c r="K6" s="940"/>
      <c r="L6" s="940"/>
      <c r="M6" s="940"/>
      <c r="N6" s="888"/>
      <c r="O6" s="632"/>
      <c r="P6" s="632"/>
      <c r="Q6" s="632"/>
      <c r="R6" s="397"/>
      <c r="S6" s="39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>
      <c r="A7" s="1"/>
      <c r="B7" s="393"/>
      <c r="C7" s="397"/>
      <c r="D7" s="397"/>
      <c r="E7" s="397"/>
      <c r="F7" s="397"/>
      <c r="G7" s="397"/>
      <c r="H7" s="397"/>
      <c r="I7" s="397"/>
      <c r="J7" s="397"/>
      <c r="K7" s="397"/>
      <c r="L7" s="397"/>
      <c r="M7" s="397"/>
      <c r="N7" s="397"/>
      <c r="O7" s="397"/>
      <c r="P7" s="397"/>
      <c r="Q7" s="397"/>
      <c r="R7" s="397"/>
      <c r="S7" s="39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>
      <c r="A8" s="1"/>
      <c r="B8" s="393"/>
      <c r="C8" s="690" t="s">
        <v>739</v>
      </c>
      <c r="D8" s="397"/>
      <c r="E8" s="397"/>
      <c r="F8" s="397"/>
      <c r="G8" s="397"/>
      <c r="H8" s="397"/>
      <c r="I8" s="397"/>
      <c r="J8" s="397"/>
      <c r="K8" s="941"/>
      <c r="L8" s="942"/>
      <c r="M8" s="941"/>
      <c r="N8" s="942"/>
      <c r="O8" s="397"/>
      <c r="P8" s="397"/>
      <c r="Q8" s="397"/>
      <c r="R8" s="397"/>
      <c r="S8" s="39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>
      <c r="A9" s="1"/>
      <c r="B9" s="393"/>
      <c r="C9" s="397"/>
      <c r="D9" s="397"/>
      <c r="E9" s="397"/>
      <c r="F9" s="397"/>
      <c r="G9" s="942"/>
      <c r="H9" s="942"/>
      <c r="I9" s="397"/>
      <c r="J9" s="942"/>
      <c r="K9" s="942"/>
      <c r="L9" s="397"/>
      <c r="M9" s="397"/>
      <c r="N9" s="397"/>
      <c r="O9" s="397"/>
      <c r="P9" s="397"/>
      <c r="Q9" s="397"/>
      <c r="R9" s="397"/>
      <c r="S9" s="39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36" customHeight="1">
      <c r="A10" s="1"/>
      <c r="B10" s="393"/>
      <c r="C10" s="2555" t="s">
        <v>653</v>
      </c>
      <c r="D10" s="2556"/>
      <c r="E10" s="2558" t="s">
        <v>400</v>
      </c>
      <c r="F10" s="2558" t="s">
        <v>740</v>
      </c>
      <c r="G10" s="2543" t="s">
        <v>654</v>
      </c>
      <c r="H10" s="1629"/>
      <c r="I10" s="1630"/>
      <c r="J10" s="2543" t="s">
        <v>1233</v>
      </c>
      <c r="K10" s="1629"/>
      <c r="L10" s="2558" t="s">
        <v>741</v>
      </c>
      <c r="M10" s="2558" t="s">
        <v>1257</v>
      </c>
      <c r="N10" s="2558" t="s">
        <v>1234</v>
      </c>
      <c r="O10" s="2558" t="s">
        <v>742</v>
      </c>
      <c r="P10" s="2558" t="s">
        <v>743</v>
      </c>
      <c r="Q10" s="2558" t="s">
        <v>744</v>
      </c>
      <c r="R10" s="2558" t="s">
        <v>745</v>
      </c>
      <c r="S10" s="403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>
      <c r="A11" s="1"/>
      <c r="B11" s="393"/>
      <c r="C11" s="2630"/>
      <c r="D11" s="2622"/>
      <c r="E11" s="2458"/>
      <c r="F11" s="2458"/>
      <c r="G11" s="2558" t="s">
        <v>380</v>
      </c>
      <c r="H11" s="2558" t="s">
        <v>381</v>
      </c>
      <c r="I11" s="2558" t="s">
        <v>266</v>
      </c>
      <c r="J11" s="2558" t="s">
        <v>380</v>
      </c>
      <c r="K11" s="2558" t="s">
        <v>381</v>
      </c>
      <c r="L11" s="2458"/>
      <c r="M11" s="2458"/>
      <c r="N11" s="2458"/>
      <c r="O11" s="2458"/>
      <c r="P11" s="2458"/>
      <c r="Q11" s="2458"/>
      <c r="R11" s="2458"/>
      <c r="S11" s="403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>
      <c r="A12" s="1"/>
      <c r="B12" s="393"/>
      <c r="C12" s="2630"/>
      <c r="D12" s="2622"/>
      <c r="E12" s="2458"/>
      <c r="F12" s="2458"/>
      <c r="G12" s="2458"/>
      <c r="H12" s="2458"/>
      <c r="I12" s="2458"/>
      <c r="J12" s="2458"/>
      <c r="K12" s="2458"/>
      <c r="L12" s="2458"/>
      <c r="M12" s="2458"/>
      <c r="N12" s="2458"/>
      <c r="O12" s="2458"/>
      <c r="P12" s="2458"/>
      <c r="Q12" s="2459"/>
      <c r="R12" s="2458"/>
      <c r="S12" s="403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16.5" customHeight="1">
      <c r="A13" s="1"/>
      <c r="B13" s="393"/>
      <c r="C13" s="2557"/>
      <c r="D13" s="2551"/>
      <c r="E13" s="2459"/>
      <c r="F13" s="2459"/>
      <c r="G13" s="2459"/>
      <c r="H13" s="2459"/>
      <c r="I13" s="2459"/>
      <c r="J13" s="2458"/>
      <c r="K13" s="2458"/>
      <c r="L13" s="2459"/>
      <c r="M13" s="2459"/>
      <c r="N13" s="2459"/>
      <c r="O13" s="2459"/>
      <c r="P13" s="2459"/>
      <c r="Q13" s="175"/>
      <c r="R13" s="2459"/>
      <c r="S13" s="403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>
      <c r="A14" s="1"/>
      <c r="B14" s="393"/>
      <c r="C14" s="943">
        <v>0</v>
      </c>
      <c r="D14" s="944" t="str">
        <f>'Flujo de Costos a Precio de Mer'!D10</f>
        <v/>
      </c>
      <c r="E14" s="944"/>
      <c r="F14" s="944"/>
      <c r="G14" s="944"/>
      <c r="H14" s="944"/>
      <c r="I14" s="945"/>
      <c r="J14" s="741"/>
      <c r="K14" s="742"/>
      <c r="L14" s="1059"/>
      <c r="M14" s="1060"/>
      <c r="N14" s="946">
        <f>'Costos a precios sociales'!P61</f>
        <v>0</v>
      </c>
      <c r="O14" s="700"/>
      <c r="P14" s="947">
        <f>IFERROR(M14-N14-O14,"")</f>
        <v>0</v>
      </c>
      <c r="Q14" s="948" t="str">
        <f>IF($Q$13="","",1)</f>
        <v/>
      </c>
      <c r="R14" s="949" t="str">
        <f>IFERROR(P14*Q14,"")</f>
        <v/>
      </c>
      <c r="S14" s="403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>
      <c r="A15" s="1"/>
      <c r="B15" s="393"/>
      <c r="C15" s="950">
        <v>1</v>
      </c>
      <c r="D15" s="647" t="str">
        <f>IFERROR(D14+1,"")</f>
        <v/>
      </c>
      <c r="E15" s="951" t="str">
        <f>'Estimación de la Demanda'!E45</f>
        <v/>
      </c>
      <c r="F15" s="952">
        <f>'Estimación de la Demanda'!$J$23</f>
        <v>0</v>
      </c>
      <c r="G15" s="951">
        <f>'Beneficio social'!G89</f>
        <v>0</v>
      </c>
      <c r="H15" s="951" t="str">
        <f>'Beneficio social'!H89</f>
        <v/>
      </c>
      <c r="I15" s="953" t="str">
        <f>IFERROR(H15+G15,"")</f>
        <v/>
      </c>
      <c r="J15" s="954">
        <f>'Beneficio social'!J89</f>
        <v>0</v>
      </c>
      <c r="K15" s="955" t="str">
        <f>'Beneficio social'!K89</f>
        <v/>
      </c>
      <c r="L15" s="954">
        <f>+'Beneficio social'!M89</f>
        <v>0</v>
      </c>
      <c r="M15" s="956">
        <f>SUM(J15:L15)</f>
        <v>0</v>
      </c>
      <c r="N15" s="957"/>
      <c r="O15" s="958" t="str">
        <f>IFERROR('Costos a precios sociales'!J135-'Costos a precios sociales'!Q135,"")</f>
        <v/>
      </c>
      <c r="P15" s="958" t="str">
        <f>IFERROR(M15-N15-O15,"")</f>
        <v/>
      </c>
      <c r="Q15" s="948" t="str">
        <f>IF($Q$13="","",Q14/(1+$Q$13))</f>
        <v/>
      </c>
      <c r="R15" s="959" t="str">
        <f t="shared" ref="R15:R34" si="0">IFERROR(P15*Q15,"")</f>
        <v/>
      </c>
      <c r="S15" s="403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>
      <c r="A16" s="1"/>
      <c r="B16" s="393"/>
      <c r="C16" s="950">
        <v>2</v>
      </c>
      <c r="D16" s="647" t="str">
        <f t="shared" ref="D16:D34" si="1">IFERROR(D15+1,"")</f>
        <v/>
      </c>
      <c r="E16" s="951" t="str">
        <f>'Estimación de la Demanda'!E46</f>
        <v/>
      </c>
      <c r="F16" s="952">
        <f>'Estimación de la Demanda'!$J$23</f>
        <v>0</v>
      </c>
      <c r="G16" s="951">
        <f>'Beneficio social'!G90</f>
        <v>0</v>
      </c>
      <c r="H16" s="951" t="str">
        <f>'Beneficio social'!H90</f>
        <v/>
      </c>
      <c r="I16" s="953" t="str">
        <f t="shared" ref="I16:I34" si="2">IFERROR(H16+G16,"")</f>
        <v/>
      </c>
      <c r="J16" s="954">
        <f>'Beneficio social'!J90</f>
        <v>0</v>
      </c>
      <c r="K16" s="955" t="str">
        <f>'Beneficio social'!K90</f>
        <v/>
      </c>
      <c r="L16" s="954">
        <f>+'Beneficio social'!M90</f>
        <v>0</v>
      </c>
      <c r="M16" s="956">
        <f t="shared" ref="M16:M34" si="3">SUM(J16:L16)</f>
        <v>0</v>
      </c>
      <c r="N16" s="957"/>
      <c r="O16" s="958" t="str">
        <f>IFERROR('Costos a precios sociales'!J136-'Costos a precios sociales'!Q136,"")</f>
        <v/>
      </c>
      <c r="P16" s="958" t="str">
        <f t="shared" ref="P16:P34" si="4">IFERROR(M16-N16-O16,"")</f>
        <v/>
      </c>
      <c r="Q16" s="948" t="str">
        <f t="shared" ref="Q16:Q34" si="5">IF($Q$13="","",Q15/(1+$Q$13))</f>
        <v/>
      </c>
      <c r="R16" s="959" t="str">
        <f t="shared" si="0"/>
        <v/>
      </c>
      <c r="S16" s="403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>
      <c r="A17" s="1"/>
      <c r="B17" s="393"/>
      <c r="C17" s="950">
        <v>3</v>
      </c>
      <c r="D17" s="647" t="str">
        <f t="shared" si="1"/>
        <v/>
      </c>
      <c r="E17" s="951" t="str">
        <f>'Estimación de la Demanda'!E47</f>
        <v/>
      </c>
      <c r="F17" s="952">
        <f>'Estimación de la Demanda'!$J$23</f>
        <v>0</v>
      </c>
      <c r="G17" s="951">
        <f>'Beneficio social'!G91</f>
        <v>0</v>
      </c>
      <c r="H17" s="951" t="str">
        <f>'Beneficio social'!H91</f>
        <v/>
      </c>
      <c r="I17" s="953" t="str">
        <f t="shared" si="2"/>
        <v/>
      </c>
      <c r="J17" s="954">
        <f>'Beneficio social'!J91</f>
        <v>0</v>
      </c>
      <c r="K17" s="955" t="str">
        <f>'Beneficio social'!K91</f>
        <v/>
      </c>
      <c r="L17" s="954">
        <f>+'Beneficio social'!M91</f>
        <v>0</v>
      </c>
      <c r="M17" s="956">
        <f t="shared" si="3"/>
        <v>0</v>
      </c>
      <c r="N17" s="957"/>
      <c r="O17" s="958" t="str">
        <f>IFERROR('Costos a precios sociales'!J137-'Costos a precios sociales'!Q137,"")</f>
        <v/>
      </c>
      <c r="P17" s="958" t="str">
        <f t="shared" si="4"/>
        <v/>
      </c>
      <c r="Q17" s="948" t="str">
        <f t="shared" si="5"/>
        <v/>
      </c>
      <c r="R17" s="959" t="str">
        <f t="shared" si="0"/>
        <v/>
      </c>
      <c r="S17" s="403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>
      <c r="A18" s="1"/>
      <c r="B18" s="393"/>
      <c r="C18" s="950">
        <v>4</v>
      </c>
      <c r="D18" s="647" t="str">
        <f t="shared" si="1"/>
        <v/>
      </c>
      <c r="E18" s="951" t="str">
        <f>'Estimación de la Demanda'!E48</f>
        <v/>
      </c>
      <c r="F18" s="952">
        <f>'Estimación de la Demanda'!$J$23</f>
        <v>0</v>
      </c>
      <c r="G18" s="951">
        <f>'Beneficio social'!G92</f>
        <v>0</v>
      </c>
      <c r="H18" s="951" t="str">
        <f>'Beneficio social'!H92</f>
        <v/>
      </c>
      <c r="I18" s="953" t="str">
        <f t="shared" si="2"/>
        <v/>
      </c>
      <c r="J18" s="954">
        <f>'Beneficio social'!J92</f>
        <v>0</v>
      </c>
      <c r="K18" s="955" t="str">
        <f>'Beneficio social'!K92</f>
        <v/>
      </c>
      <c r="L18" s="954">
        <f>+'Beneficio social'!M92</f>
        <v>0</v>
      </c>
      <c r="M18" s="956">
        <f t="shared" si="3"/>
        <v>0</v>
      </c>
      <c r="N18" s="957"/>
      <c r="O18" s="958" t="str">
        <f>IFERROR('Costos a precios sociales'!J138-'Costos a precios sociales'!Q138,"")</f>
        <v/>
      </c>
      <c r="P18" s="958" t="str">
        <f t="shared" si="4"/>
        <v/>
      </c>
      <c r="Q18" s="948" t="str">
        <f t="shared" si="5"/>
        <v/>
      </c>
      <c r="R18" s="959" t="str">
        <f t="shared" si="0"/>
        <v/>
      </c>
      <c r="S18" s="403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>
      <c r="A19" s="1"/>
      <c r="B19" s="393"/>
      <c r="C19" s="950">
        <v>5</v>
      </c>
      <c r="D19" s="647" t="str">
        <f t="shared" si="1"/>
        <v/>
      </c>
      <c r="E19" s="951" t="str">
        <f>'Estimación de la Demanda'!E49</f>
        <v/>
      </c>
      <c r="F19" s="952">
        <f>'Estimación de la Demanda'!$J$23</f>
        <v>0</v>
      </c>
      <c r="G19" s="951">
        <f>'Beneficio social'!G93</f>
        <v>0</v>
      </c>
      <c r="H19" s="951" t="str">
        <f>'Beneficio social'!H93</f>
        <v/>
      </c>
      <c r="I19" s="953" t="str">
        <f t="shared" si="2"/>
        <v/>
      </c>
      <c r="J19" s="954">
        <f>'Beneficio social'!J93</f>
        <v>0</v>
      </c>
      <c r="K19" s="955" t="str">
        <f>'Beneficio social'!K93</f>
        <v/>
      </c>
      <c r="L19" s="954">
        <f>+'Beneficio social'!M93</f>
        <v>0</v>
      </c>
      <c r="M19" s="956">
        <f t="shared" si="3"/>
        <v>0</v>
      </c>
      <c r="N19" s="957"/>
      <c r="O19" s="958" t="str">
        <f>IFERROR('Costos a precios sociales'!J139-'Costos a precios sociales'!Q139,"")</f>
        <v/>
      </c>
      <c r="P19" s="958" t="str">
        <f t="shared" si="4"/>
        <v/>
      </c>
      <c r="Q19" s="948" t="str">
        <f t="shared" si="5"/>
        <v/>
      </c>
      <c r="R19" s="959" t="str">
        <f t="shared" si="0"/>
        <v/>
      </c>
      <c r="S19" s="403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>
      <c r="A20" s="1"/>
      <c r="B20" s="393"/>
      <c r="C20" s="950">
        <v>6</v>
      </c>
      <c r="D20" s="647" t="str">
        <f t="shared" si="1"/>
        <v/>
      </c>
      <c r="E20" s="951" t="str">
        <f>'Estimación de la Demanda'!E50</f>
        <v/>
      </c>
      <c r="F20" s="952">
        <f>'Estimación de la Demanda'!$J$23</f>
        <v>0</v>
      </c>
      <c r="G20" s="951">
        <f>'Beneficio social'!G94</f>
        <v>0</v>
      </c>
      <c r="H20" s="951" t="str">
        <f>'Beneficio social'!H94</f>
        <v/>
      </c>
      <c r="I20" s="953" t="str">
        <f t="shared" si="2"/>
        <v/>
      </c>
      <c r="J20" s="954">
        <f>'Beneficio social'!J94</f>
        <v>0</v>
      </c>
      <c r="K20" s="955" t="str">
        <f>'Beneficio social'!K94</f>
        <v/>
      </c>
      <c r="L20" s="954">
        <f>+'Beneficio social'!M94</f>
        <v>0</v>
      </c>
      <c r="M20" s="956">
        <f t="shared" si="3"/>
        <v>0</v>
      </c>
      <c r="N20" s="957"/>
      <c r="O20" s="958" t="str">
        <f>IFERROR('Costos a precios sociales'!J140-'Costos a precios sociales'!Q140,"")</f>
        <v/>
      </c>
      <c r="P20" s="958" t="str">
        <f t="shared" si="4"/>
        <v/>
      </c>
      <c r="Q20" s="948" t="str">
        <f t="shared" si="5"/>
        <v/>
      </c>
      <c r="R20" s="959" t="str">
        <f t="shared" si="0"/>
        <v/>
      </c>
      <c r="S20" s="403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>
      <c r="A21" s="1"/>
      <c r="B21" s="393"/>
      <c r="C21" s="950">
        <v>7</v>
      </c>
      <c r="D21" s="647" t="str">
        <f t="shared" si="1"/>
        <v/>
      </c>
      <c r="E21" s="951" t="str">
        <f>'Estimación de la Demanda'!E51</f>
        <v/>
      </c>
      <c r="F21" s="952">
        <f>'Estimación de la Demanda'!$J$23</f>
        <v>0</v>
      </c>
      <c r="G21" s="951">
        <f>'Beneficio social'!G95</f>
        <v>0</v>
      </c>
      <c r="H21" s="951" t="str">
        <f>'Beneficio social'!H95</f>
        <v/>
      </c>
      <c r="I21" s="953" t="str">
        <f t="shared" si="2"/>
        <v/>
      </c>
      <c r="J21" s="954">
        <f>'Beneficio social'!J95</f>
        <v>0</v>
      </c>
      <c r="K21" s="955" t="str">
        <f>'Beneficio social'!K95</f>
        <v/>
      </c>
      <c r="L21" s="954">
        <f>+'Beneficio social'!M95</f>
        <v>0</v>
      </c>
      <c r="M21" s="956">
        <f t="shared" si="3"/>
        <v>0</v>
      </c>
      <c r="N21" s="957"/>
      <c r="O21" s="958" t="str">
        <f>IFERROR('Costos a precios sociales'!J141-'Costos a precios sociales'!Q141,"")</f>
        <v/>
      </c>
      <c r="P21" s="958" t="str">
        <f t="shared" si="4"/>
        <v/>
      </c>
      <c r="Q21" s="948" t="str">
        <f t="shared" si="5"/>
        <v/>
      </c>
      <c r="R21" s="959" t="str">
        <f t="shared" si="0"/>
        <v/>
      </c>
      <c r="S21" s="403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</row>
    <row r="22" spans="1:31">
      <c r="A22" s="1"/>
      <c r="B22" s="393"/>
      <c r="C22" s="950">
        <v>8</v>
      </c>
      <c r="D22" s="647" t="str">
        <f t="shared" si="1"/>
        <v/>
      </c>
      <c r="E22" s="951" t="str">
        <f>'Estimación de la Demanda'!E52</f>
        <v/>
      </c>
      <c r="F22" s="952">
        <f>'Estimación de la Demanda'!$J$23</f>
        <v>0</v>
      </c>
      <c r="G22" s="951">
        <f>'Beneficio social'!G96</f>
        <v>0</v>
      </c>
      <c r="H22" s="951" t="str">
        <f>'Beneficio social'!H96</f>
        <v/>
      </c>
      <c r="I22" s="953" t="str">
        <f t="shared" si="2"/>
        <v/>
      </c>
      <c r="J22" s="954">
        <f>'Beneficio social'!J96</f>
        <v>0</v>
      </c>
      <c r="K22" s="955" t="str">
        <f>'Beneficio social'!K96</f>
        <v/>
      </c>
      <c r="L22" s="954">
        <f>+'Beneficio social'!M96</f>
        <v>0</v>
      </c>
      <c r="M22" s="956">
        <f t="shared" si="3"/>
        <v>0</v>
      </c>
      <c r="N22" s="957"/>
      <c r="O22" s="958" t="str">
        <f>IFERROR('Costos a precios sociales'!J142-'Costos a precios sociales'!Q142,"")</f>
        <v/>
      </c>
      <c r="P22" s="958" t="str">
        <f t="shared" si="4"/>
        <v/>
      </c>
      <c r="Q22" s="948" t="str">
        <f t="shared" si="5"/>
        <v/>
      </c>
      <c r="R22" s="959" t="str">
        <f t="shared" si="0"/>
        <v/>
      </c>
      <c r="S22" s="403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</row>
    <row r="23" spans="1:31">
      <c r="A23" s="1"/>
      <c r="B23" s="393"/>
      <c r="C23" s="960">
        <v>9</v>
      </c>
      <c r="D23" s="647" t="str">
        <f t="shared" si="1"/>
        <v/>
      </c>
      <c r="E23" s="951" t="str">
        <f>'Estimación de la Demanda'!E53</f>
        <v/>
      </c>
      <c r="F23" s="952">
        <f>'Estimación de la Demanda'!$J$23</f>
        <v>0</v>
      </c>
      <c r="G23" s="951">
        <f>'Beneficio social'!G97</f>
        <v>0</v>
      </c>
      <c r="H23" s="951" t="str">
        <f>'Beneficio social'!H97</f>
        <v/>
      </c>
      <c r="I23" s="953" t="str">
        <f t="shared" si="2"/>
        <v/>
      </c>
      <c r="J23" s="954">
        <f>'Beneficio social'!J97</f>
        <v>0</v>
      </c>
      <c r="K23" s="955" t="str">
        <f>'Beneficio social'!K97</f>
        <v/>
      </c>
      <c r="L23" s="954">
        <f>+'Beneficio social'!M97</f>
        <v>0</v>
      </c>
      <c r="M23" s="956">
        <f t="shared" si="3"/>
        <v>0</v>
      </c>
      <c r="N23" s="957"/>
      <c r="O23" s="958" t="str">
        <f>IFERROR('Costos a precios sociales'!J143-'Costos a precios sociales'!Q143,"")</f>
        <v/>
      </c>
      <c r="P23" s="958" t="str">
        <f t="shared" si="4"/>
        <v/>
      </c>
      <c r="Q23" s="948" t="str">
        <f t="shared" si="5"/>
        <v/>
      </c>
      <c r="R23" s="959" t="str">
        <f t="shared" si="0"/>
        <v/>
      </c>
      <c r="S23" s="403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</row>
    <row r="24" spans="1:31">
      <c r="A24" s="1"/>
      <c r="B24" s="393"/>
      <c r="C24" s="961">
        <v>10</v>
      </c>
      <c r="D24" s="647" t="str">
        <f t="shared" si="1"/>
        <v/>
      </c>
      <c r="E24" s="951" t="str">
        <f>'Estimación de la Demanda'!E54</f>
        <v/>
      </c>
      <c r="F24" s="952">
        <f>'Estimación de la Demanda'!$J$23</f>
        <v>0</v>
      </c>
      <c r="G24" s="951">
        <f>'Beneficio social'!G98</f>
        <v>0</v>
      </c>
      <c r="H24" s="951" t="str">
        <f>'Beneficio social'!H98</f>
        <v/>
      </c>
      <c r="I24" s="953" t="str">
        <f t="shared" si="2"/>
        <v/>
      </c>
      <c r="J24" s="954">
        <f>'Beneficio social'!J98</f>
        <v>0</v>
      </c>
      <c r="K24" s="955" t="str">
        <f>'Beneficio social'!K98</f>
        <v/>
      </c>
      <c r="L24" s="954">
        <f>+'Beneficio social'!M98</f>
        <v>0</v>
      </c>
      <c r="M24" s="956">
        <f t="shared" si="3"/>
        <v>0</v>
      </c>
      <c r="N24" s="957"/>
      <c r="O24" s="958" t="str">
        <f>IFERROR('Costos a precios sociales'!J144-'Costos a precios sociales'!Q144,"")</f>
        <v/>
      </c>
      <c r="P24" s="958" t="str">
        <f t="shared" si="4"/>
        <v/>
      </c>
      <c r="Q24" s="948" t="str">
        <f t="shared" si="5"/>
        <v/>
      </c>
      <c r="R24" s="959" t="str">
        <f t="shared" si="0"/>
        <v/>
      </c>
      <c r="S24" s="403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>
      <c r="A25" s="1"/>
      <c r="B25" s="393"/>
      <c r="C25" s="960">
        <v>11</v>
      </c>
      <c r="D25" s="647" t="str">
        <f t="shared" si="1"/>
        <v/>
      </c>
      <c r="E25" s="951" t="str">
        <f>'Estimación de la Demanda'!E55</f>
        <v/>
      </c>
      <c r="F25" s="952">
        <f>'Estimación de la Demanda'!$J$23</f>
        <v>0</v>
      </c>
      <c r="G25" s="951">
        <f>'Beneficio social'!G99</f>
        <v>0</v>
      </c>
      <c r="H25" s="951" t="str">
        <f>'Beneficio social'!H99</f>
        <v/>
      </c>
      <c r="I25" s="953" t="str">
        <f t="shared" si="2"/>
        <v/>
      </c>
      <c r="J25" s="954">
        <f>'Beneficio social'!J99</f>
        <v>0</v>
      </c>
      <c r="K25" s="955" t="str">
        <f>'Beneficio social'!K99</f>
        <v/>
      </c>
      <c r="L25" s="954">
        <f>+'Beneficio social'!M99</f>
        <v>0</v>
      </c>
      <c r="M25" s="956">
        <f t="shared" si="3"/>
        <v>0</v>
      </c>
      <c r="N25" s="957"/>
      <c r="O25" s="958" t="str">
        <f>IFERROR('Costos a precios sociales'!J145-'Costos a precios sociales'!Q145,"")</f>
        <v/>
      </c>
      <c r="P25" s="958" t="str">
        <f t="shared" si="4"/>
        <v/>
      </c>
      <c r="Q25" s="948" t="str">
        <f t="shared" si="5"/>
        <v/>
      </c>
      <c r="R25" s="959" t="str">
        <f t="shared" si="0"/>
        <v/>
      </c>
      <c r="S25" s="403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>
      <c r="A26" s="1"/>
      <c r="B26" s="393"/>
      <c r="C26" s="960">
        <v>12</v>
      </c>
      <c r="D26" s="647" t="str">
        <f t="shared" si="1"/>
        <v/>
      </c>
      <c r="E26" s="951" t="str">
        <f>'Estimación de la Demanda'!E56</f>
        <v/>
      </c>
      <c r="F26" s="952">
        <f>'Estimación de la Demanda'!$J$23</f>
        <v>0</v>
      </c>
      <c r="G26" s="951">
        <f>'Beneficio social'!G100</f>
        <v>0</v>
      </c>
      <c r="H26" s="951" t="str">
        <f>'Beneficio social'!H100</f>
        <v/>
      </c>
      <c r="I26" s="953" t="str">
        <f t="shared" si="2"/>
        <v/>
      </c>
      <c r="J26" s="954">
        <f>'Beneficio social'!J100</f>
        <v>0</v>
      </c>
      <c r="K26" s="955" t="str">
        <f>'Beneficio social'!K100</f>
        <v/>
      </c>
      <c r="L26" s="954">
        <f>+'Beneficio social'!M100</f>
        <v>0</v>
      </c>
      <c r="M26" s="956">
        <f t="shared" si="3"/>
        <v>0</v>
      </c>
      <c r="N26" s="957"/>
      <c r="O26" s="958" t="str">
        <f>IFERROR('Costos a precios sociales'!J146-'Costos a precios sociales'!Q146,"")</f>
        <v/>
      </c>
      <c r="P26" s="958" t="str">
        <f t="shared" si="4"/>
        <v/>
      </c>
      <c r="Q26" s="948" t="str">
        <f t="shared" si="5"/>
        <v/>
      </c>
      <c r="R26" s="959" t="str">
        <f t="shared" si="0"/>
        <v/>
      </c>
      <c r="S26" s="403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>
      <c r="A27" s="1"/>
      <c r="B27" s="393"/>
      <c r="C27" s="960">
        <v>13</v>
      </c>
      <c r="D27" s="647" t="str">
        <f t="shared" si="1"/>
        <v/>
      </c>
      <c r="E27" s="951" t="str">
        <f>'Estimación de la Demanda'!E57</f>
        <v/>
      </c>
      <c r="F27" s="952">
        <f>'Estimación de la Demanda'!$J$23</f>
        <v>0</v>
      </c>
      <c r="G27" s="951">
        <f>'Beneficio social'!G101</f>
        <v>0</v>
      </c>
      <c r="H27" s="951" t="str">
        <f>'Beneficio social'!H101</f>
        <v/>
      </c>
      <c r="I27" s="953" t="str">
        <f t="shared" si="2"/>
        <v/>
      </c>
      <c r="J27" s="954">
        <f>'Beneficio social'!J101</f>
        <v>0</v>
      </c>
      <c r="K27" s="955" t="str">
        <f>'Beneficio social'!K101</f>
        <v/>
      </c>
      <c r="L27" s="954">
        <f>+'Beneficio social'!M101</f>
        <v>0</v>
      </c>
      <c r="M27" s="956">
        <f t="shared" si="3"/>
        <v>0</v>
      </c>
      <c r="N27" s="957"/>
      <c r="O27" s="958" t="str">
        <f>IFERROR('Costos a precios sociales'!J147-'Costos a precios sociales'!Q147,"")</f>
        <v/>
      </c>
      <c r="P27" s="958" t="str">
        <f t="shared" si="4"/>
        <v/>
      </c>
      <c r="Q27" s="948" t="str">
        <f t="shared" si="5"/>
        <v/>
      </c>
      <c r="R27" s="959" t="str">
        <f t="shared" si="0"/>
        <v/>
      </c>
      <c r="S27" s="403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>
      <c r="A28" s="1"/>
      <c r="B28" s="393"/>
      <c r="C28" s="960">
        <v>14</v>
      </c>
      <c r="D28" s="647" t="str">
        <f t="shared" si="1"/>
        <v/>
      </c>
      <c r="E28" s="951" t="str">
        <f>'Estimación de la Demanda'!E58</f>
        <v/>
      </c>
      <c r="F28" s="952">
        <f>'Estimación de la Demanda'!$J$23</f>
        <v>0</v>
      </c>
      <c r="G28" s="951">
        <f>'Beneficio social'!G102</f>
        <v>0</v>
      </c>
      <c r="H28" s="951" t="str">
        <f>'Beneficio social'!H102</f>
        <v/>
      </c>
      <c r="I28" s="953" t="str">
        <f t="shared" si="2"/>
        <v/>
      </c>
      <c r="J28" s="954">
        <f>'Beneficio social'!J102</f>
        <v>0</v>
      </c>
      <c r="K28" s="955" t="str">
        <f>'Beneficio social'!K102</f>
        <v/>
      </c>
      <c r="L28" s="954">
        <f>+'Beneficio social'!M102</f>
        <v>0</v>
      </c>
      <c r="M28" s="956">
        <f t="shared" si="3"/>
        <v>0</v>
      </c>
      <c r="N28" s="957"/>
      <c r="O28" s="958" t="str">
        <f>IFERROR('Costos a precios sociales'!J148-'Costos a precios sociales'!Q148,"")</f>
        <v/>
      </c>
      <c r="P28" s="958" t="str">
        <f t="shared" si="4"/>
        <v/>
      </c>
      <c r="Q28" s="948" t="str">
        <f t="shared" si="5"/>
        <v/>
      </c>
      <c r="R28" s="959" t="str">
        <f t="shared" si="0"/>
        <v/>
      </c>
      <c r="S28" s="403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>
      <c r="A29" s="1"/>
      <c r="B29" s="393"/>
      <c r="C29" s="961">
        <v>15</v>
      </c>
      <c r="D29" s="647" t="str">
        <f t="shared" si="1"/>
        <v/>
      </c>
      <c r="E29" s="951" t="str">
        <f>'Estimación de la Demanda'!E59</f>
        <v/>
      </c>
      <c r="F29" s="952">
        <f>'Estimación de la Demanda'!$J$23</f>
        <v>0</v>
      </c>
      <c r="G29" s="951">
        <f>'Beneficio social'!G103</f>
        <v>0</v>
      </c>
      <c r="H29" s="951" t="str">
        <f>'Beneficio social'!H103</f>
        <v/>
      </c>
      <c r="I29" s="953" t="str">
        <f t="shared" si="2"/>
        <v/>
      </c>
      <c r="J29" s="954">
        <f>'Beneficio social'!J103</f>
        <v>0</v>
      </c>
      <c r="K29" s="955" t="str">
        <f>'Beneficio social'!K103</f>
        <v/>
      </c>
      <c r="L29" s="954">
        <f>+'Beneficio social'!M103</f>
        <v>0</v>
      </c>
      <c r="M29" s="956">
        <f t="shared" si="3"/>
        <v>0</v>
      </c>
      <c r="N29" s="957"/>
      <c r="O29" s="958" t="str">
        <f>IFERROR('Costos a precios sociales'!J149-'Costos a precios sociales'!Q149,"")</f>
        <v/>
      </c>
      <c r="P29" s="958" t="str">
        <f t="shared" si="4"/>
        <v/>
      </c>
      <c r="Q29" s="948" t="str">
        <f t="shared" si="5"/>
        <v/>
      </c>
      <c r="R29" s="959" t="str">
        <f t="shared" si="0"/>
        <v/>
      </c>
      <c r="S29" s="403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>
      <c r="A30" s="1"/>
      <c r="B30" s="393"/>
      <c r="C30" s="960">
        <v>16</v>
      </c>
      <c r="D30" s="647" t="str">
        <f t="shared" si="1"/>
        <v/>
      </c>
      <c r="E30" s="951" t="str">
        <f>'Estimación de la Demanda'!E60</f>
        <v/>
      </c>
      <c r="F30" s="952">
        <f>'Estimación de la Demanda'!$J$23</f>
        <v>0</v>
      </c>
      <c r="G30" s="951">
        <f>'Beneficio social'!G104</f>
        <v>0</v>
      </c>
      <c r="H30" s="951" t="str">
        <f>'Beneficio social'!H104</f>
        <v/>
      </c>
      <c r="I30" s="953" t="str">
        <f t="shared" si="2"/>
        <v/>
      </c>
      <c r="J30" s="954">
        <f>'Beneficio social'!J104</f>
        <v>0</v>
      </c>
      <c r="K30" s="955" t="str">
        <f>'Beneficio social'!K104</f>
        <v/>
      </c>
      <c r="L30" s="954">
        <f>+'Beneficio social'!M104</f>
        <v>0</v>
      </c>
      <c r="M30" s="956">
        <f t="shared" si="3"/>
        <v>0</v>
      </c>
      <c r="N30" s="957"/>
      <c r="O30" s="958" t="str">
        <f>IFERROR('Costos a precios sociales'!J150-'Costos a precios sociales'!Q150,"")</f>
        <v/>
      </c>
      <c r="P30" s="958" t="str">
        <f t="shared" si="4"/>
        <v/>
      </c>
      <c r="Q30" s="948" t="str">
        <f t="shared" si="5"/>
        <v/>
      </c>
      <c r="R30" s="959" t="str">
        <f t="shared" si="0"/>
        <v/>
      </c>
      <c r="S30" s="403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>
      <c r="A31" s="1"/>
      <c r="B31" s="393"/>
      <c r="C31" s="960">
        <v>17</v>
      </c>
      <c r="D31" s="647" t="str">
        <f t="shared" si="1"/>
        <v/>
      </c>
      <c r="E31" s="951" t="str">
        <f>'Estimación de la Demanda'!E61</f>
        <v/>
      </c>
      <c r="F31" s="952">
        <f>'Estimación de la Demanda'!$J$23</f>
        <v>0</v>
      </c>
      <c r="G31" s="951">
        <f>'Beneficio social'!G105</f>
        <v>0</v>
      </c>
      <c r="H31" s="951" t="str">
        <f>'Beneficio social'!H105</f>
        <v/>
      </c>
      <c r="I31" s="953" t="str">
        <f t="shared" si="2"/>
        <v/>
      </c>
      <c r="J31" s="954">
        <f>'Beneficio social'!J105</f>
        <v>0</v>
      </c>
      <c r="K31" s="955" t="str">
        <f>'Beneficio social'!K105</f>
        <v/>
      </c>
      <c r="L31" s="954">
        <f>+'Beneficio social'!M105</f>
        <v>0</v>
      </c>
      <c r="M31" s="956">
        <f t="shared" si="3"/>
        <v>0</v>
      </c>
      <c r="N31" s="957"/>
      <c r="O31" s="958" t="str">
        <f>IFERROR('Costos a precios sociales'!J151-'Costos a precios sociales'!Q151,"")</f>
        <v/>
      </c>
      <c r="P31" s="958" t="str">
        <f t="shared" si="4"/>
        <v/>
      </c>
      <c r="Q31" s="948" t="str">
        <f t="shared" si="5"/>
        <v/>
      </c>
      <c r="R31" s="959" t="str">
        <f t="shared" si="0"/>
        <v/>
      </c>
      <c r="S31" s="403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>
      <c r="A32" s="1"/>
      <c r="B32" s="393"/>
      <c r="C32" s="950">
        <v>18</v>
      </c>
      <c r="D32" s="647" t="str">
        <f t="shared" si="1"/>
        <v/>
      </c>
      <c r="E32" s="951" t="str">
        <f>'Estimación de la Demanda'!E62</f>
        <v/>
      </c>
      <c r="F32" s="952">
        <f>'Estimación de la Demanda'!$J$23</f>
        <v>0</v>
      </c>
      <c r="G32" s="951">
        <f>'Beneficio social'!G106</f>
        <v>0</v>
      </c>
      <c r="H32" s="951" t="str">
        <f>'Beneficio social'!H106</f>
        <v/>
      </c>
      <c r="I32" s="953" t="str">
        <f t="shared" si="2"/>
        <v/>
      </c>
      <c r="J32" s="954">
        <f>'Beneficio social'!J106</f>
        <v>0</v>
      </c>
      <c r="K32" s="955" t="str">
        <f>'Beneficio social'!K106</f>
        <v/>
      </c>
      <c r="L32" s="954">
        <f>+'Beneficio social'!M106</f>
        <v>0</v>
      </c>
      <c r="M32" s="956">
        <f t="shared" si="3"/>
        <v>0</v>
      </c>
      <c r="N32" s="957"/>
      <c r="O32" s="958" t="str">
        <f>IFERROR('Costos a precios sociales'!J152-'Costos a precios sociales'!Q152,"")</f>
        <v/>
      </c>
      <c r="P32" s="958" t="str">
        <f t="shared" si="4"/>
        <v/>
      </c>
      <c r="Q32" s="948" t="str">
        <f t="shared" si="5"/>
        <v/>
      </c>
      <c r="R32" s="959" t="str">
        <f t="shared" si="0"/>
        <v/>
      </c>
      <c r="S32" s="403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>
      <c r="A33" s="1"/>
      <c r="B33" s="393"/>
      <c r="C33" s="950">
        <v>19</v>
      </c>
      <c r="D33" s="647" t="str">
        <f t="shared" si="1"/>
        <v/>
      </c>
      <c r="E33" s="951" t="str">
        <f>'Estimación de la Demanda'!E63</f>
        <v/>
      </c>
      <c r="F33" s="952">
        <f>'Estimación de la Demanda'!$J$23</f>
        <v>0</v>
      </c>
      <c r="G33" s="951">
        <f>'Beneficio social'!G107</f>
        <v>0</v>
      </c>
      <c r="H33" s="951" t="str">
        <f>'Beneficio social'!H107</f>
        <v/>
      </c>
      <c r="I33" s="953" t="str">
        <f t="shared" si="2"/>
        <v/>
      </c>
      <c r="J33" s="954">
        <f>'Beneficio social'!J107</f>
        <v>0</v>
      </c>
      <c r="K33" s="955" t="str">
        <f>'Beneficio social'!K107</f>
        <v/>
      </c>
      <c r="L33" s="954">
        <f>+'Beneficio social'!M107</f>
        <v>0</v>
      </c>
      <c r="M33" s="956">
        <f t="shared" si="3"/>
        <v>0</v>
      </c>
      <c r="N33" s="957"/>
      <c r="O33" s="958" t="str">
        <f>IFERROR('Costos a precios sociales'!J153-'Costos a precios sociales'!Q153,"")</f>
        <v/>
      </c>
      <c r="P33" s="958" t="str">
        <f t="shared" si="4"/>
        <v/>
      </c>
      <c r="Q33" s="948" t="str">
        <f t="shared" si="5"/>
        <v/>
      </c>
      <c r="R33" s="959" t="str">
        <f t="shared" si="0"/>
        <v/>
      </c>
      <c r="S33" s="403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  <row r="34" spans="1:31">
      <c r="A34" s="1"/>
      <c r="B34" s="393"/>
      <c r="C34" s="962">
        <v>20</v>
      </c>
      <c r="D34" s="647" t="str">
        <f t="shared" si="1"/>
        <v/>
      </c>
      <c r="E34" s="951" t="str">
        <f>'Estimación de la Demanda'!E64</f>
        <v/>
      </c>
      <c r="F34" s="952">
        <f>'Estimación de la Demanda'!$J$23</f>
        <v>0</v>
      </c>
      <c r="G34" s="951">
        <f>'Beneficio social'!G108</f>
        <v>0</v>
      </c>
      <c r="H34" s="951" t="str">
        <f>'Beneficio social'!H108</f>
        <v/>
      </c>
      <c r="I34" s="953" t="str">
        <f t="shared" si="2"/>
        <v/>
      </c>
      <c r="J34" s="954">
        <f>'Beneficio social'!J108</f>
        <v>0</v>
      </c>
      <c r="K34" s="955" t="str">
        <f>'Beneficio social'!K108</f>
        <v/>
      </c>
      <c r="L34" s="954">
        <f>+'Beneficio social'!M108</f>
        <v>0</v>
      </c>
      <c r="M34" s="956">
        <f t="shared" si="3"/>
        <v>0</v>
      </c>
      <c r="N34" s="963"/>
      <c r="O34" s="958" t="str">
        <f>IFERROR('Costos a precios sociales'!J154-'Costos a precios sociales'!Q154,"")</f>
        <v/>
      </c>
      <c r="P34" s="958" t="str">
        <f t="shared" si="4"/>
        <v/>
      </c>
      <c r="Q34" s="948" t="str">
        <f t="shared" si="5"/>
        <v/>
      </c>
      <c r="R34" s="959" t="str">
        <f t="shared" si="0"/>
        <v/>
      </c>
      <c r="S34" s="403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</row>
    <row r="35" spans="1:31" ht="8.25" customHeight="1">
      <c r="A35" s="1"/>
      <c r="B35" s="393"/>
      <c r="C35" s="397"/>
      <c r="D35" s="397"/>
      <c r="E35" s="397"/>
      <c r="F35" s="397"/>
      <c r="G35" s="397"/>
      <c r="H35" s="397"/>
      <c r="I35" s="397"/>
      <c r="J35" s="397"/>
      <c r="K35" s="397"/>
      <c r="L35" s="396"/>
      <c r="M35" s="396"/>
      <c r="N35" s="397"/>
      <c r="O35" s="964"/>
      <c r="P35" s="964"/>
      <c r="Q35" s="397"/>
      <c r="R35" s="397"/>
      <c r="S35" s="403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</row>
    <row r="36" spans="1:31" ht="20.25" customHeight="1">
      <c r="A36" s="1"/>
      <c r="B36" s="393"/>
      <c r="C36" s="397"/>
      <c r="D36" s="397"/>
      <c r="E36" s="397"/>
      <c r="F36" s="397"/>
      <c r="G36" s="397"/>
      <c r="H36" s="397"/>
      <c r="I36" s="397"/>
      <c r="J36" s="397"/>
      <c r="K36" s="397"/>
      <c r="L36" s="396"/>
      <c r="M36" s="396"/>
      <c r="N36" s="397"/>
      <c r="O36" s="964"/>
      <c r="P36" s="964"/>
      <c r="Q36" s="397"/>
      <c r="R36" s="965" t="s">
        <v>321</v>
      </c>
      <c r="S36" s="403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</row>
    <row r="37" spans="1:31">
      <c r="A37" s="1"/>
      <c r="B37" s="393"/>
      <c r="C37" s="397"/>
      <c r="D37" s="397"/>
      <c r="E37" s="397"/>
      <c r="F37" s="397"/>
      <c r="G37" s="397"/>
      <c r="H37" s="397"/>
      <c r="I37" s="397"/>
      <c r="J37" s="397"/>
      <c r="K37" s="397"/>
      <c r="L37" s="396"/>
      <c r="M37" s="396"/>
      <c r="N37" s="397"/>
      <c r="O37" s="964"/>
      <c r="P37" s="2776" t="s">
        <v>746</v>
      </c>
      <c r="Q37" s="1630"/>
      <c r="R37" s="624">
        <f>SUM(R14:R34)</f>
        <v>0</v>
      </c>
      <c r="S37" s="403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</row>
    <row r="38" spans="1:31">
      <c r="A38" s="1"/>
      <c r="B38" s="393"/>
      <c r="C38" s="397"/>
      <c r="D38" s="397"/>
      <c r="E38" s="397"/>
      <c r="F38" s="397"/>
      <c r="G38" s="397"/>
      <c r="H38" s="397"/>
      <c r="I38" s="1052"/>
      <c r="J38" s="397"/>
      <c r="K38" s="397"/>
      <c r="L38" s="396"/>
      <c r="M38" s="396"/>
      <c r="N38" s="397"/>
      <c r="O38" s="964"/>
      <c r="P38" s="2776" t="s">
        <v>747</v>
      </c>
      <c r="Q38" s="1630"/>
      <c r="R38" s="966" t="str">
        <f>IFERROR(IRR(P14:P34),"")</f>
        <v/>
      </c>
      <c r="S38" s="403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</row>
    <row r="39" spans="1:31" hidden="1">
      <c r="A39" s="1"/>
      <c r="B39" s="393"/>
      <c r="C39" s="397"/>
      <c r="D39" s="397"/>
      <c r="E39" s="397"/>
      <c r="F39" s="397"/>
      <c r="G39" s="397"/>
      <c r="H39" s="397"/>
      <c r="I39" s="397"/>
      <c r="J39" s="397"/>
      <c r="K39" s="397"/>
      <c r="L39" s="396"/>
      <c r="M39" s="396"/>
      <c r="N39" s="397"/>
      <c r="O39" s="967"/>
      <c r="P39" s="2776" t="s">
        <v>748</v>
      </c>
      <c r="Q39" s="1630"/>
      <c r="R39" s="624">
        <f t="array" ref="R39">NPV($Q$13,M15:M34)</f>
        <v>0</v>
      </c>
      <c r="S39" s="403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</row>
    <row r="40" spans="1:31">
      <c r="A40" s="1"/>
      <c r="B40" s="393"/>
      <c r="C40" s="397"/>
      <c r="D40" s="397"/>
      <c r="E40" s="397"/>
      <c r="F40" s="397"/>
      <c r="G40" s="397"/>
      <c r="H40" s="397"/>
      <c r="I40" s="397"/>
      <c r="J40" s="397"/>
      <c r="K40" s="397"/>
      <c r="L40" s="396"/>
      <c r="M40" s="396"/>
      <c r="N40" s="397"/>
      <c r="O40" s="967"/>
      <c r="P40" s="2776" t="s">
        <v>749</v>
      </c>
      <c r="Q40" s="1630"/>
      <c r="R40" s="624">
        <f>IFERROR(NPV($Q$13,O15:O34)+N14,"")</f>
        <v>0</v>
      </c>
      <c r="S40" s="403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1" spans="1:31">
      <c r="A41" s="1"/>
      <c r="B41" s="393"/>
      <c r="C41" s="397"/>
      <c r="D41" s="397"/>
      <c r="E41" s="397"/>
      <c r="F41" s="397"/>
      <c r="G41" s="397"/>
      <c r="H41" s="397"/>
      <c r="I41" s="397"/>
      <c r="J41" s="397"/>
      <c r="K41" s="397"/>
      <c r="L41" s="396"/>
      <c r="M41" s="396"/>
      <c r="N41" s="397"/>
      <c r="O41" s="968"/>
      <c r="P41" s="2776" t="s">
        <v>750</v>
      </c>
      <c r="Q41" s="1630"/>
      <c r="R41" s="969" t="str">
        <f>IFERROR(R39/R40,"")</f>
        <v/>
      </c>
      <c r="S41" s="403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</row>
    <row r="42" spans="1:31">
      <c r="A42" s="1"/>
      <c r="B42" s="393"/>
      <c r="C42" s="397"/>
      <c r="D42" s="970"/>
      <c r="E42" s="397"/>
      <c r="F42" s="397"/>
      <c r="G42" s="397"/>
      <c r="H42" s="397"/>
      <c r="I42" s="397"/>
      <c r="J42" s="397"/>
      <c r="K42" s="941"/>
      <c r="L42" s="941"/>
      <c r="M42" s="971"/>
      <c r="N42" s="397"/>
      <c r="O42" s="397"/>
      <c r="P42" s="397"/>
      <c r="Q42" s="397"/>
      <c r="R42" s="397"/>
      <c r="S42" s="39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</row>
    <row r="43" spans="1:31" ht="16.5">
      <c r="A43" s="1"/>
      <c r="B43" s="393"/>
      <c r="C43" s="1397" t="s">
        <v>751</v>
      </c>
      <c r="D43" s="1397" t="s">
        <v>1311</v>
      </c>
      <c r="E43" s="1394"/>
      <c r="F43" s="1394"/>
      <c r="G43" s="1394"/>
      <c r="H43" s="1394"/>
      <c r="I43" s="1394"/>
      <c r="J43" s="1394"/>
      <c r="K43" s="1394"/>
      <c r="L43" s="1394"/>
      <c r="M43" s="1398"/>
      <c r="N43" s="1398"/>
      <c r="O43" s="1398"/>
      <c r="P43" s="1398"/>
      <c r="Q43" s="1398"/>
      <c r="R43" s="397"/>
      <c r="S43" s="39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</row>
    <row r="44" spans="1:31" ht="16.5">
      <c r="A44" s="1"/>
      <c r="B44" s="393"/>
      <c r="C44" s="1053"/>
      <c r="D44" s="1053"/>
      <c r="E44" s="1053"/>
      <c r="F44" s="1053"/>
      <c r="G44" s="1053"/>
      <c r="H44" s="1053"/>
      <c r="I44" s="1053"/>
      <c r="J44" s="1053"/>
      <c r="K44" s="1053"/>
      <c r="L44" s="1053"/>
      <c r="M44" s="397"/>
      <c r="N44" s="397"/>
      <c r="O44" s="397"/>
      <c r="P44" s="397"/>
      <c r="Q44" s="397"/>
      <c r="R44" s="397"/>
      <c r="S44" s="39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</row>
    <row r="45" spans="1:31" ht="32.25" customHeight="1">
      <c r="A45" s="1"/>
      <c r="B45" s="393"/>
      <c r="C45" s="2754" t="s">
        <v>653</v>
      </c>
      <c r="D45" s="2245"/>
      <c r="E45" s="2754" t="s">
        <v>752</v>
      </c>
      <c r="F45" s="2754" t="s">
        <v>753</v>
      </c>
      <c r="G45" s="2754" t="s">
        <v>754</v>
      </c>
      <c r="H45" s="2754" t="s">
        <v>755</v>
      </c>
      <c r="I45" s="2754" t="s">
        <v>756</v>
      </c>
      <c r="J45" s="2754" t="s">
        <v>743</v>
      </c>
      <c r="K45" s="1054" t="s">
        <v>744</v>
      </c>
      <c r="L45" s="2754" t="s">
        <v>757</v>
      </c>
      <c r="M45" s="397"/>
      <c r="N45" s="397"/>
      <c r="O45" s="397"/>
      <c r="P45" s="397"/>
      <c r="Q45" s="397"/>
      <c r="R45" s="397"/>
      <c r="S45" s="39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</row>
    <row r="46" spans="1:31" ht="30" customHeight="1">
      <c r="A46" s="1"/>
      <c r="B46" s="393"/>
      <c r="C46" s="2245"/>
      <c r="D46" s="2245"/>
      <c r="E46" s="2245"/>
      <c r="F46" s="2245"/>
      <c r="G46" s="2245"/>
      <c r="H46" s="2245"/>
      <c r="I46" s="2245"/>
      <c r="J46" s="2245"/>
      <c r="K46" s="1186"/>
      <c r="L46" s="2245"/>
      <c r="M46" s="397"/>
      <c r="N46" s="397"/>
      <c r="O46" s="397"/>
      <c r="P46" s="397"/>
      <c r="Q46" s="397"/>
      <c r="R46" s="397"/>
      <c r="S46" s="39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</row>
    <row r="47" spans="1:31">
      <c r="A47" s="1"/>
      <c r="B47" s="393"/>
      <c r="C47" s="972">
        <f t="shared" ref="C47:D47" si="6">C14</f>
        <v>0</v>
      </c>
      <c r="D47" s="972" t="str">
        <f t="shared" si="6"/>
        <v/>
      </c>
      <c r="E47" s="973">
        <f>'Estimación de la Demanda'!E71</f>
        <v>0</v>
      </c>
      <c r="F47" s="972"/>
      <c r="G47" s="972"/>
      <c r="H47" s="974">
        <f>IFERROR('Costos a precios sociales'!P62+'Costos a precios sociales'!P63+'Costos a precios sociales'!P64,"")</f>
        <v>0</v>
      </c>
      <c r="I47" s="975"/>
      <c r="J47" s="974">
        <f>IFERROR(H47+I47,"")</f>
        <v>0</v>
      </c>
      <c r="K47" s="976" t="str">
        <f>IF($K$46="","",1)</f>
        <v/>
      </c>
      <c r="L47" s="974" t="str">
        <f>IFERROR(J47*K47,"")</f>
        <v/>
      </c>
      <c r="M47" s="397"/>
      <c r="N47" s="397"/>
      <c r="O47" s="397"/>
      <c r="P47" s="397"/>
      <c r="Q47" s="397"/>
      <c r="R47" s="397"/>
      <c r="S47" s="39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</row>
    <row r="48" spans="1:31">
      <c r="A48" s="1"/>
      <c r="B48" s="393"/>
      <c r="C48" s="977">
        <v>1</v>
      </c>
      <c r="D48" s="977" t="str">
        <f>IFERROR(D47+1,"")</f>
        <v/>
      </c>
      <c r="E48" s="978" t="str">
        <f>'Estimación de la Demanda'!E72</f>
        <v/>
      </c>
      <c r="F48" s="979">
        <f>'Estimación de la Demanda'!$J$24</f>
        <v>0</v>
      </c>
      <c r="G48" s="978" t="str">
        <f>IFERROR(E48*F48,"")</f>
        <v/>
      </c>
      <c r="H48" s="980"/>
      <c r="I48" s="981">
        <f>IFERROR('Costos a precios sociales'!J212-'Costos a precios sociales'!Q212,"")</f>
        <v>0</v>
      </c>
      <c r="J48" s="640">
        <f>IFERROR(H48+I48,"")</f>
        <v>0</v>
      </c>
      <c r="K48" s="976" t="str">
        <f>IF($K$46="","",K47/(1+$K$46))</f>
        <v/>
      </c>
      <c r="L48" s="640" t="str">
        <f>IFERROR(J48*K48,"")</f>
        <v/>
      </c>
      <c r="M48" s="397"/>
      <c r="N48" s="397"/>
      <c r="O48" s="397"/>
      <c r="P48" s="397"/>
      <c r="Q48" s="397"/>
      <c r="R48" s="397"/>
      <c r="S48" s="39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</row>
    <row r="49" spans="1:31">
      <c r="A49" s="1"/>
      <c r="B49" s="393"/>
      <c r="C49" s="977">
        <v>2</v>
      </c>
      <c r="D49" s="977" t="str">
        <f t="shared" ref="D49:D67" si="7">IFERROR(D48+1,"")</f>
        <v/>
      </c>
      <c r="E49" s="978" t="str">
        <f>'Estimación de la Demanda'!E73</f>
        <v/>
      </c>
      <c r="F49" s="979">
        <f>'Estimación de la Demanda'!$J$24</f>
        <v>0</v>
      </c>
      <c r="G49" s="978" t="str">
        <f t="shared" ref="G49:G67" si="8">IFERROR(E49*F49,"")</f>
        <v/>
      </c>
      <c r="H49" s="980"/>
      <c r="I49" s="981">
        <f>IFERROR('Costos a precios sociales'!J213-'Costos a precios sociales'!Q213,"")</f>
        <v>0</v>
      </c>
      <c r="J49" s="640">
        <f t="shared" ref="J49:J67" si="9">IFERROR(H49+I49,"")</f>
        <v>0</v>
      </c>
      <c r="K49" s="976" t="str">
        <f t="shared" ref="K49:K67" si="10">IF($K$46="","",K48/(1+$K$46))</f>
        <v/>
      </c>
      <c r="L49" s="640" t="str">
        <f t="shared" ref="L49:L67" si="11">IFERROR(J49*K49,"")</f>
        <v/>
      </c>
      <c r="M49" s="397"/>
      <c r="N49" s="397"/>
      <c r="O49" s="397"/>
      <c r="P49" s="397"/>
      <c r="Q49" s="397"/>
      <c r="R49" s="397"/>
      <c r="S49" s="39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</row>
    <row r="50" spans="1:31">
      <c r="A50" s="1"/>
      <c r="B50" s="393"/>
      <c r="C50" s="977">
        <v>3</v>
      </c>
      <c r="D50" s="977" t="str">
        <f t="shared" si="7"/>
        <v/>
      </c>
      <c r="E50" s="978" t="str">
        <f>'Estimación de la Demanda'!E74</f>
        <v/>
      </c>
      <c r="F50" s="979">
        <f>'Estimación de la Demanda'!$J$24</f>
        <v>0</v>
      </c>
      <c r="G50" s="978" t="str">
        <f t="shared" si="8"/>
        <v/>
      </c>
      <c r="H50" s="980"/>
      <c r="I50" s="981">
        <f>IFERROR('Costos a precios sociales'!J214-'Costos a precios sociales'!Q214,"")</f>
        <v>0</v>
      </c>
      <c r="J50" s="640">
        <f t="shared" si="9"/>
        <v>0</v>
      </c>
      <c r="K50" s="976" t="str">
        <f t="shared" si="10"/>
        <v/>
      </c>
      <c r="L50" s="640" t="str">
        <f t="shared" si="11"/>
        <v/>
      </c>
      <c r="M50" s="397"/>
      <c r="N50" s="397"/>
      <c r="O50" s="397"/>
      <c r="P50" s="397"/>
      <c r="Q50" s="397"/>
      <c r="R50" s="397"/>
      <c r="S50" s="39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</row>
    <row r="51" spans="1:31">
      <c r="A51" s="1"/>
      <c r="B51" s="393"/>
      <c r="C51" s="977">
        <v>4</v>
      </c>
      <c r="D51" s="977" t="str">
        <f t="shared" si="7"/>
        <v/>
      </c>
      <c r="E51" s="978" t="str">
        <f>'Estimación de la Demanda'!E75</f>
        <v/>
      </c>
      <c r="F51" s="979">
        <f>'Estimación de la Demanda'!$J$24</f>
        <v>0</v>
      </c>
      <c r="G51" s="978" t="str">
        <f t="shared" si="8"/>
        <v/>
      </c>
      <c r="H51" s="980"/>
      <c r="I51" s="981">
        <f>IFERROR('Costos a precios sociales'!J215-'Costos a precios sociales'!Q215,"")</f>
        <v>0</v>
      </c>
      <c r="J51" s="640">
        <f t="shared" si="9"/>
        <v>0</v>
      </c>
      <c r="K51" s="976" t="str">
        <f t="shared" si="10"/>
        <v/>
      </c>
      <c r="L51" s="640" t="str">
        <f t="shared" si="11"/>
        <v/>
      </c>
      <c r="M51" s="397"/>
      <c r="N51" s="397"/>
      <c r="O51" s="397"/>
      <c r="P51" s="397"/>
      <c r="Q51" s="397"/>
      <c r="R51" s="397"/>
      <c r="S51" s="39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</row>
    <row r="52" spans="1:31">
      <c r="A52" s="1"/>
      <c r="B52" s="393"/>
      <c r="C52" s="977">
        <v>5</v>
      </c>
      <c r="D52" s="977" t="str">
        <f t="shared" si="7"/>
        <v/>
      </c>
      <c r="E52" s="978" t="str">
        <f>'Estimación de la Demanda'!E76</f>
        <v/>
      </c>
      <c r="F52" s="979">
        <f>'Estimación de la Demanda'!$J$24</f>
        <v>0</v>
      </c>
      <c r="G52" s="978" t="str">
        <f t="shared" si="8"/>
        <v/>
      </c>
      <c r="H52" s="980"/>
      <c r="I52" s="981">
        <f>IFERROR('Costos a precios sociales'!J216-'Costos a precios sociales'!Q216,"")</f>
        <v>0</v>
      </c>
      <c r="J52" s="640">
        <f t="shared" si="9"/>
        <v>0</v>
      </c>
      <c r="K52" s="976" t="str">
        <f t="shared" si="10"/>
        <v/>
      </c>
      <c r="L52" s="640" t="str">
        <f t="shared" si="11"/>
        <v/>
      </c>
      <c r="M52" s="397"/>
      <c r="N52" s="397"/>
      <c r="O52" s="397"/>
      <c r="P52" s="397"/>
      <c r="Q52" s="397"/>
      <c r="R52" s="397"/>
      <c r="S52" s="39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</row>
    <row r="53" spans="1:31">
      <c r="A53" s="1"/>
      <c r="B53" s="393"/>
      <c r="C53" s="977">
        <v>6</v>
      </c>
      <c r="D53" s="977" t="str">
        <f t="shared" si="7"/>
        <v/>
      </c>
      <c r="E53" s="978" t="str">
        <f>'Estimación de la Demanda'!E77</f>
        <v/>
      </c>
      <c r="F53" s="979">
        <f>'Estimación de la Demanda'!$J$24</f>
        <v>0</v>
      </c>
      <c r="G53" s="978" t="str">
        <f t="shared" si="8"/>
        <v/>
      </c>
      <c r="H53" s="980"/>
      <c r="I53" s="981">
        <f>IFERROR('Costos a precios sociales'!J217-'Costos a precios sociales'!Q217,"")</f>
        <v>0</v>
      </c>
      <c r="J53" s="640">
        <f t="shared" si="9"/>
        <v>0</v>
      </c>
      <c r="K53" s="976" t="str">
        <f t="shared" si="10"/>
        <v/>
      </c>
      <c r="L53" s="640" t="str">
        <f t="shared" si="11"/>
        <v/>
      </c>
      <c r="M53" s="397"/>
      <c r="N53" s="397"/>
      <c r="O53" s="397"/>
      <c r="P53" s="397"/>
      <c r="Q53" s="397"/>
      <c r="R53" s="397"/>
      <c r="S53" s="39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</row>
    <row r="54" spans="1:31">
      <c r="A54" s="1"/>
      <c r="B54" s="393"/>
      <c r="C54" s="977">
        <v>7</v>
      </c>
      <c r="D54" s="977" t="str">
        <f t="shared" si="7"/>
        <v/>
      </c>
      <c r="E54" s="978" t="str">
        <f>'Estimación de la Demanda'!E78</f>
        <v/>
      </c>
      <c r="F54" s="979">
        <f>'Estimación de la Demanda'!$J$24</f>
        <v>0</v>
      </c>
      <c r="G54" s="978" t="str">
        <f t="shared" si="8"/>
        <v/>
      </c>
      <c r="H54" s="980"/>
      <c r="I54" s="981">
        <f>IFERROR('Costos a precios sociales'!J218-'Costos a precios sociales'!Q218,"")</f>
        <v>0</v>
      </c>
      <c r="J54" s="640">
        <f t="shared" si="9"/>
        <v>0</v>
      </c>
      <c r="K54" s="976" t="str">
        <f t="shared" si="10"/>
        <v/>
      </c>
      <c r="L54" s="640" t="str">
        <f t="shared" si="11"/>
        <v/>
      </c>
      <c r="M54" s="397"/>
      <c r="N54" s="397"/>
      <c r="O54" s="397"/>
      <c r="P54" s="397"/>
      <c r="Q54" s="397"/>
      <c r="R54" s="397"/>
      <c r="S54" s="39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</row>
    <row r="55" spans="1:31">
      <c r="A55" s="1"/>
      <c r="B55" s="393"/>
      <c r="C55" s="977">
        <v>8</v>
      </c>
      <c r="D55" s="977" t="str">
        <f t="shared" si="7"/>
        <v/>
      </c>
      <c r="E55" s="978" t="str">
        <f>'Estimación de la Demanda'!E79</f>
        <v/>
      </c>
      <c r="F55" s="979">
        <f>'Estimación de la Demanda'!$J$24</f>
        <v>0</v>
      </c>
      <c r="G55" s="978" t="str">
        <f t="shared" si="8"/>
        <v/>
      </c>
      <c r="H55" s="980"/>
      <c r="I55" s="981">
        <f>IFERROR('Costos a precios sociales'!J219-'Costos a precios sociales'!Q219,"")</f>
        <v>0</v>
      </c>
      <c r="J55" s="640">
        <f t="shared" si="9"/>
        <v>0</v>
      </c>
      <c r="K55" s="976" t="str">
        <f t="shared" si="10"/>
        <v/>
      </c>
      <c r="L55" s="640" t="str">
        <f t="shared" si="11"/>
        <v/>
      </c>
      <c r="M55" s="397"/>
      <c r="N55" s="397"/>
      <c r="O55" s="397"/>
      <c r="P55" s="397"/>
      <c r="Q55" s="397"/>
      <c r="R55" s="397"/>
      <c r="S55" s="39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</row>
    <row r="56" spans="1:31">
      <c r="A56" s="1"/>
      <c r="B56" s="393"/>
      <c r="C56" s="977">
        <v>9</v>
      </c>
      <c r="D56" s="977" t="str">
        <f t="shared" si="7"/>
        <v/>
      </c>
      <c r="E56" s="978" t="str">
        <f>'Estimación de la Demanda'!E80</f>
        <v/>
      </c>
      <c r="F56" s="979">
        <f>'Estimación de la Demanda'!$J$24</f>
        <v>0</v>
      </c>
      <c r="G56" s="978" t="str">
        <f t="shared" si="8"/>
        <v/>
      </c>
      <c r="H56" s="980"/>
      <c r="I56" s="981">
        <f>IFERROR('Costos a precios sociales'!J220-'Costos a precios sociales'!Q220,"")</f>
        <v>0</v>
      </c>
      <c r="J56" s="640">
        <f t="shared" si="9"/>
        <v>0</v>
      </c>
      <c r="K56" s="976" t="str">
        <f t="shared" si="10"/>
        <v/>
      </c>
      <c r="L56" s="640" t="str">
        <f t="shared" si="11"/>
        <v/>
      </c>
      <c r="M56" s="397"/>
      <c r="N56" s="397"/>
      <c r="O56" s="397"/>
      <c r="P56" s="397"/>
      <c r="Q56" s="397"/>
      <c r="R56" s="397"/>
      <c r="S56" s="39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</row>
    <row r="57" spans="1:31">
      <c r="A57" s="1"/>
      <c r="B57" s="393"/>
      <c r="C57" s="977">
        <v>10</v>
      </c>
      <c r="D57" s="977" t="str">
        <f t="shared" si="7"/>
        <v/>
      </c>
      <c r="E57" s="978" t="str">
        <f>'Estimación de la Demanda'!E81</f>
        <v/>
      </c>
      <c r="F57" s="979">
        <f>'Estimación de la Demanda'!$J$24</f>
        <v>0</v>
      </c>
      <c r="G57" s="978" t="str">
        <f t="shared" si="8"/>
        <v/>
      </c>
      <c r="H57" s="980"/>
      <c r="I57" s="981">
        <f>IFERROR('Costos a precios sociales'!J221-'Costos a precios sociales'!Q221,"")</f>
        <v>0</v>
      </c>
      <c r="J57" s="640">
        <f t="shared" si="9"/>
        <v>0</v>
      </c>
      <c r="K57" s="976" t="str">
        <f t="shared" si="10"/>
        <v/>
      </c>
      <c r="L57" s="640" t="str">
        <f t="shared" si="11"/>
        <v/>
      </c>
      <c r="M57" s="397"/>
      <c r="N57" s="397"/>
      <c r="O57" s="397"/>
      <c r="P57" s="397"/>
      <c r="Q57" s="397"/>
      <c r="R57" s="397"/>
      <c r="S57" s="39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>
      <c r="A58" s="1"/>
      <c r="B58" s="393"/>
      <c r="C58" s="977">
        <v>11</v>
      </c>
      <c r="D58" s="977" t="str">
        <f t="shared" si="7"/>
        <v/>
      </c>
      <c r="E58" s="978" t="str">
        <f>'Estimación de la Demanda'!E82</f>
        <v/>
      </c>
      <c r="F58" s="979">
        <f>'Estimación de la Demanda'!$J$24</f>
        <v>0</v>
      </c>
      <c r="G58" s="978" t="str">
        <f t="shared" si="8"/>
        <v/>
      </c>
      <c r="H58" s="980"/>
      <c r="I58" s="981">
        <f>IFERROR('Costos a precios sociales'!J222-'Costos a precios sociales'!Q222,"")</f>
        <v>0</v>
      </c>
      <c r="J58" s="640">
        <f t="shared" si="9"/>
        <v>0</v>
      </c>
      <c r="K58" s="976" t="str">
        <f t="shared" si="10"/>
        <v/>
      </c>
      <c r="L58" s="640" t="str">
        <f t="shared" si="11"/>
        <v/>
      </c>
      <c r="M58" s="397"/>
      <c r="N58" s="397"/>
      <c r="O58" s="397"/>
      <c r="P58" s="397"/>
      <c r="Q58" s="397"/>
      <c r="R58" s="397"/>
      <c r="S58" s="39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>
      <c r="A59" s="1"/>
      <c r="B59" s="393"/>
      <c r="C59" s="977">
        <v>12</v>
      </c>
      <c r="D59" s="977" t="str">
        <f t="shared" si="7"/>
        <v/>
      </c>
      <c r="E59" s="978" t="str">
        <f>'Estimación de la Demanda'!E83</f>
        <v/>
      </c>
      <c r="F59" s="979">
        <f>'Estimación de la Demanda'!$J$24</f>
        <v>0</v>
      </c>
      <c r="G59" s="978" t="str">
        <f t="shared" si="8"/>
        <v/>
      </c>
      <c r="H59" s="980"/>
      <c r="I59" s="981">
        <f>IFERROR('Costos a precios sociales'!J223-'Costos a precios sociales'!Q223,"")</f>
        <v>0</v>
      </c>
      <c r="J59" s="640">
        <f t="shared" si="9"/>
        <v>0</v>
      </c>
      <c r="K59" s="976" t="str">
        <f t="shared" si="10"/>
        <v/>
      </c>
      <c r="L59" s="640" t="str">
        <f t="shared" si="11"/>
        <v/>
      </c>
      <c r="M59" s="397"/>
      <c r="N59" s="397"/>
      <c r="O59" s="397"/>
      <c r="P59" s="397"/>
      <c r="Q59" s="397"/>
      <c r="R59" s="397"/>
      <c r="S59" s="39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>
      <c r="A60" s="1"/>
      <c r="B60" s="393"/>
      <c r="C60" s="977">
        <v>13</v>
      </c>
      <c r="D60" s="977" t="str">
        <f t="shared" si="7"/>
        <v/>
      </c>
      <c r="E60" s="978" t="str">
        <f>'Estimación de la Demanda'!E84</f>
        <v/>
      </c>
      <c r="F60" s="979">
        <f>'Estimación de la Demanda'!$J$24</f>
        <v>0</v>
      </c>
      <c r="G60" s="978" t="str">
        <f t="shared" si="8"/>
        <v/>
      </c>
      <c r="H60" s="980"/>
      <c r="I60" s="981">
        <f>IFERROR('Costos a precios sociales'!J224-'Costos a precios sociales'!Q224,"")</f>
        <v>0</v>
      </c>
      <c r="J60" s="640">
        <f t="shared" si="9"/>
        <v>0</v>
      </c>
      <c r="K60" s="976" t="str">
        <f t="shared" si="10"/>
        <v/>
      </c>
      <c r="L60" s="640" t="str">
        <f t="shared" si="11"/>
        <v/>
      </c>
      <c r="M60" s="397"/>
      <c r="N60" s="397"/>
      <c r="O60" s="397"/>
      <c r="P60" s="397"/>
      <c r="Q60" s="397"/>
      <c r="R60" s="397"/>
      <c r="S60" s="39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>
      <c r="A61" s="1"/>
      <c r="B61" s="393"/>
      <c r="C61" s="977">
        <v>14</v>
      </c>
      <c r="D61" s="977" t="str">
        <f t="shared" si="7"/>
        <v/>
      </c>
      <c r="E61" s="978" t="str">
        <f>'Estimación de la Demanda'!E85</f>
        <v/>
      </c>
      <c r="F61" s="979">
        <f>'Estimación de la Demanda'!$J$24</f>
        <v>0</v>
      </c>
      <c r="G61" s="978" t="str">
        <f t="shared" si="8"/>
        <v/>
      </c>
      <c r="H61" s="980"/>
      <c r="I61" s="981">
        <f>IFERROR('Costos a precios sociales'!J225-'Costos a precios sociales'!Q225,"")</f>
        <v>0</v>
      </c>
      <c r="J61" s="640">
        <f t="shared" si="9"/>
        <v>0</v>
      </c>
      <c r="K61" s="976" t="str">
        <f t="shared" si="10"/>
        <v/>
      </c>
      <c r="L61" s="640" t="str">
        <f t="shared" si="11"/>
        <v/>
      </c>
      <c r="M61" s="397"/>
      <c r="N61" s="397"/>
      <c r="O61" s="397"/>
      <c r="P61" s="397"/>
      <c r="Q61" s="397"/>
      <c r="R61" s="397"/>
      <c r="S61" s="39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>
      <c r="A62" s="1"/>
      <c r="B62" s="393"/>
      <c r="C62" s="977">
        <v>15</v>
      </c>
      <c r="D62" s="977" t="str">
        <f t="shared" si="7"/>
        <v/>
      </c>
      <c r="E62" s="978" t="str">
        <f>'Estimación de la Demanda'!E86</f>
        <v/>
      </c>
      <c r="F62" s="979">
        <f>'Estimación de la Demanda'!$J$24</f>
        <v>0</v>
      </c>
      <c r="G62" s="978" t="str">
        <f t="shared" si="8"/>
        <v/>
      </c>
      <c r="H62" s="980"/>
      <c r="I62" s="981">
        <f>IFERROR('Costos a precios sociales'!J226-'Costos a precios sociales'!Q226,"")</f>
        <v>0</v>
      </c>
      <c r="J62" s="640">
        <f t="shared" si="9"/>
        <v>0</v>
      </c>
      <c r="K62" s="976" t="str">
        <f t="shared" si="10"/>
        <v/>
      </c>
      <c r="L62" s="640" t="str">
        <f t="shared" si="11"/>
        <v/>
      </c>
      <c r="M62" s="397"/>
      <c r="N62" s="397"/>
      <c r="O62" s="397"/>
      <c r="P62" s="397"/>
      <c r="Q62" s="397"/>
      <c r="R62" s="397"/>
      <c r="S62" s="39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>
      <c r="A63" s="1"/>
      <c r="B63" s="393"/>
      <c r="C63" s="977">
        <v>16</v>
      </c>
      <c r="D63" s="977" t="str">
        <f t="shared" si="7"/>
        <v/>
      </c>
      <c r="E63" s="978" t="str">
        <f>'Estimación de la Demanda'!E87</f>
        <v/>
      </c>
      <c r="F63" s="979">
        <f>'Estimación de la Demanda'!$J$24</f>
        <v>0</v>
      </c>
      <c r="G63" s="978" t="str">
        <f t="shared" si="8"/>
        <v/>
      </c>
      <c r="H63" s="980"/>
      <c r="I63" s="981">
        <f>IFERROR('Costos a precios sociales'!J227-'Costos a precios sociales'!Q227,"")</f>
        <v>0</v>
      </c>
      <c r="J63" s="640">
        <f t="shared" si="9"/>
        <v>0</v>
      </c>
      <c r="K63" s="976" t="str">
        <f t="shared" si="10"/>
        <v/>
      </c>
      <c r="L63" s="640" t="str">
        <f t="shared" si="11"/>
        <v/>
      </c>
      <c r="M63" s="397"/>
      <c r="N63" s="397"/>
      <c r="O63" s="397"/>
      <c r="P63" s="397"/>
      <c r="Q63" s="397"/>
      <c r="R63" s="397"/>
      <c r="S63" s="39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>
      <c r="A64" s="1"/>
      <c r="B64" s="393"/>
      <c r="C64" s="977">
        <v>17</v>
      </c>
      <c r="D64" s="977" t="str">
        <f t="shared" si="7"/>
        <v/>
      </c>
      <c r="E64" s="978" t="str">
        <f>'Estimación de la Demanda'!E88</f>
        <v/>
      </c>
      <c r="F64" s="979">
        <f>'Estimación de la Demanda'!$J$24</f>
        <v>0</v>
      </c>
      <c r="G64" s="978" t="str">
        <f t="shared" si="8"/>
        <v/>
      </c>
      <c r="H64" s="980"/>
      <c r="I64" s="981">
        <f>IFERROR('Costos a precios sociales'!J228-'Costos a precios sociales'!Q228,"")</f>
        <v>0</v>
      </c>
      <c r="J64" s="640">
        <f t="shared" si="9"/>
        <v>0</v>
      </c>
      <c r="K64" s="976" t="str">
        <f t="shared" si="10"/>
        <v/>
      </c>
      <c r="L64" s="640" t="str">
        <f t="shared" si="11"/>
        <v/>
      </c>
      <c r="M64" s="397"/>
      <c r="N64" s="397"/>
      <c r="O64" s="397"/>
      <c r="P64" s="397"/>
      <c r="Q64" s="397"/>
      <c r="R64" s="397"/>
      <c r="S64" s="39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5" spans="1:31">
      <c r="A65" s="1"/>
      <c r="B65" s="393"/>
      <c r="C65" s="977">
        <v>18</v>
      </c>
      <c r="D65" s="977" t="str">
        <f t="shared" si="7"/>
        <v/>
      </c>
      <c r="E65" s="978" t="str">
        <f>'Estimación de la Demanda'!E89</f>
        <v/>
      </c>
      <c r="F65" s="979">
        <f>'Estimación de la Demanda'!$J$24</f>
        <v>0</v>
      </c>
      <c r="G65" s="978" t="str">
        <f t="shared" si="8"/>
        <v/>
      </c>
      <c r="H65" s="980"/>
      <c r="I65" s="981">
        <f>IFERROR('Costos a precios sociales'!J229-'Costos a precios sociales'!Q229,"")</f>
        <v>0</v>
      </c>
      <c r="J65" s="640">
        <f t="shared" si="9"/>
        <v>0</v>
      </c>
      <c r="K65" s="976" t="str">
        <f t="shared" si="10"/>
        <v/>
      </c>
      <c r="L65" s="640" t="str">
        <f t="shared" si="11"/>
        <v/>
      </c>
      <c r="M65" s="397"/>
      <c r="N65" s="397"/>
      <c r="O65" s="397"/>
      <c r="P65" s="397"/>
      <c r="Q65" s="397"/>
      <c r="R65" s="397"/>
      <c r="S65" s="39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</row>
    <row r="66" spans="1:31">
      <c r="A66" s="1"/>
      <c r="B66" s="393"/>
      <c r="C66" s="977">
        <v>19</v>
      </c>
      <c r="D66" s="977" t="str">
        <f t="shared" si="7"/>
        <v/>
      </c>
      <c r="E66" s="978" t="str">
        <f>'Estimación de la Demanda'!E90</f>
        <v/>
      </c>
      <c r="F66" s="979">
        <f>'Estimación de la Demanda'!$J$24</f>
        <v>0</v>
      </c>
      <c r="G66" s="978" t="str">
        <f t="shared" si="8"/>
        <v/>
      </c>
      <c r="H66" s="980"/>
      <c r="I66" s="981">
        <f>IFERROR('Costos a precios sociales'!J230-'Costos a precios sociales'!Q230,"")</f>
        <v>0</v>
      </c>
      <c r="J66" s="640">
        <f t="shared" si="9"/>
        <v>0</v>
      </c>
      <c r="K66" s="976" t="str">
        <f t="shared" si="10"/>
        <v/>
      </c>
      <c r="L66" s="640" t="str">
        <f t="shared" si="11"/>
        <v/>
      </c>
      <c r="M66" s="397"/>
      <c r="N66" s="397"/>
      <c r="O66" s="397"/>
      <c r="P66" s="397"/>
      <c r="Q66" s="397"/>
      <c r="R66" s="397"/>
      <c r="S66" s="39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</row>
    <row r="67" spans="1:31">
      <c r="A67" s="1"/>
      <c r="B67" s="393"/>
      <c r="C67" s="977">
        <v>20</v>
      </c>
      <c r="D67" s="977" t="str">
        <f t="shared" si="7"/>
        <v/>
      </c>
      <c r="E67" s="978" t="str">
        <f>'Estimación de la Demanda'!E91</f>
        <v/>
      </c>
      <c r="F67" s="979">
        <f>'Estimación de la Demanda'!$J$24</f>
        <v>0</v>
      </c>
      <c r="G67" s="978" t="str">
        <f t="shared" si="8"/>
        <v/>
      </c>
      <c r="H67" s="980"/>
      <c r="I67" s="981">
        <f>IFERROR('Costos a precios sociales'!J231-'Costos a precios sociales'!Q231,"")</f>
        <v>0</v>
      </c>
      <c r="J67" s="640">
        <f t="shared" si="9"/>
        <v>0</v>
      </c>
      <c r="K67" s="976" t="str">
        <f t="shared" si="10"/>
        <v/>
      </c>
      <c r="L67" s="640" t="str">
        <f t="shared" si="11"/>
        <v/>
      </c>
      <c r="M67" s="397"/>
      <c r="N67" s="397"/>
      <c r="O67" s="397"/>
      <c r="P67" s="397"/>
      <c r="Q67" s="397"/>
      <c r="R67" s="397"/>
      <c r="S67" s="39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</row>
    <row r="68" spans="1:31" ht="7.5" customHeight="1">
      <c r="A68" s="1"/>
      <c r="B68" s="393"/>
      <c r="C68" s="480"/>
      <c r="D68" s="480"/>
      <c r="E68" s="480"/>
      <c r="F68" s="480"/>
      <c r="G68" s="480"/>
      <c r="H68" s="480"/>
      <c r="I68" s="397"/>
      <c r="J68" s="397"/>
      <c r="K68" s="397"/>
      <c r="L68" s="397"/>
      <c r="M68" s="397"/>
      <c r="N68" s="397"/>
      <c r="O68" s="397"/>
      <c r="P68" s="397"/>
      <c r="Q68" s="397"/>
      <c r="R68" s="397"/>
      <c r="S68" s="39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</row>
    <row r="69" spans="1:31">
      <c r="A69" s="1"/>
      <c r="B69" s="393"/>
      <c r="C69" s="480"/>
      <c r="D69" s="480"/>
      <c r="E69" s="480"/>
      <c r="F69" s="480"/>
      <c r="G69" s="480"/>
      <c r="H69" s="480"/>
      <c r="I69" s="480"/>
      <c r="J69" s="480"/>
      <c r="K69" s="480"/>
      <c r="L69" s="965" t="s">
        <v>321</v>
      </c>
      <c r="M69" s="397"/>
      <c r="N69" s="397"/>
      <c r="O69" s="397"/>
      <c r="P69" s="397"/>
      <c r="Q69" s="397"/>
      <c r="R69" s="397"/>
      <c r="S69" s="39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</row>
    <row r="70" spans="1:31">
      <c r="A70" s="1"/>
      <c r="B70" s="393"/>
      <c r="C70" s="480"/>
      <c r="D70" s="480"/>
      <c r="E70" s="480"/>
      <c r="F70" s="480"/>
      <c r="G70" s="480"/>
      <c r="H70" s="480"/>
      <c r="I70" s="480"/>
      <c r="J70" s="2777" t="s">
        <v>758</v>
      </c>
      <c r="K70" s="1630"/>
      <c r="L70" s="646">
        <f>SUM(L47:L67)</f>
        <v>0</v>
      </c>
      <c r="M70" s="397"/>
      <c r="N70" s="397"/>
      <c r="O70" s="397"/>
      <c r="P70" s="397"/>
      <c r="Q70" s="397"/>
      <c r="R70" s="397"/>
      <c r="S70" s="39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</row>
    <row r="71" spans="1:31">
      <c r="A71" s="1"/>
      <c r="B71" s="393"/>
      <c r="C71" s="480"/>
      <c r="D71" s="480"/>
      <c r="E71" s="480"/>
      <c r="F71" s="480"/>
      <c r="G71" s="480"/>
      <c r="H71" s="480"/>
      <c r="I71" s="480"/>
      <c r="J71" s="2777" t="s">
        <v>759</v>
      </c>
      <c r="K71" s="1630"/>
      <c r="L71" s="646" t="str">
        <f>IFERROR(AVERAGE(G48:G67),"")</f>
        <v/>
      </c>
      <c r="M71" s="397"/>
      <c r="N71" s="397"/>
      <c r="O71" s="397"/>
      <c r="P71" s="397"/>
      <c r="Q71" s="397"/>
      <c r="R71" s="397"/>
      <c r="S71" s="39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</row>
    <row r="72" spans="1:31">
      <c r="A72" s="1"/>
      <c r="B72" s="393"/>
      <c r="C72" s="480"/>
      <c r="D72" s="480"/>
      <c r="E72" s="480"/>
      <c r="F72" s="480"/>
      <c r="G72" s="480"/>
      <c r="H72" s="480"/>
      <c r="I72" s="480"/>
      <c r="J72" s="2777" t="s">
        <v>760</v>
      </c>
      <c r="K72" s="1630"/>
      <c r="L72" s="1404" t="str">
        <f>IFERROR(L70/L71,"")</f>
        <v/>
      </c>
      <c r="M72" s="397"/>
      <c r="N72" s="397"/>
      <c r="O72" s="397"/>
      <c r="P72" s="397"/>
      <c r="Q72" s="397"/>
      <c r="R72" s="397"/>
      <c r="S72" s="39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</row>
    <row r="73" spans="1:31">
      <c r="A73" s="1"/>
      <c r="B73" s="393"/>
      <c r="C73" s="397"/>
      <c r="D73" s="397"/>
      <c r="E73" s="397"/>
      <c r="F73" s="397"/>
      <c r="G73" s="397"/>
      <c r="H73" s="397"/>
      <c r="I73" s="397"/>
      <c r="J73" s="397"/>
      <c r="K73" s="397"/>
      <c r="L73" s="397"/>
      <c r="M73" s="397"/>
      <c r="N73" s="397"/>
      <c r="O73" s="397"/>
      <c r="P73" s="397"/>
      <c r="Q73" s="397"/>
      <c r="R73" s="397"/>
      <c r="S73" s="39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</row>
    <row r="74" spans="1:31">
      <c r="A74" s="1"/>
      <c r="B74" s="393"/>
      <c r="C74" s="690" t="s">
        <v>761</v>
      </c>
      <c r="D74" s="396"/>
      <c r="E74" s="397"/>
      <c r="F74" s="397"/>
      <c r="G74" s="397"/>
      <c r="H74" s="397"/>
      <c r="I74" s="397"/>
      <c r="J74" s="397"/>
      <c r="K74" s="941"/>
      <c r="L74" s="397"/>
      <c r="M74" s="941"/>
      <c r="N74" s="397"/>
      <c r="O74" s="397"/>
      <c r="P74" s="397"/>
      <c r="Q74" s="397"/>
      <c r="R74" s="397"/>
      <c r="S74" s="39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</row>
    <row r="75" spans="1:31">
      <c r="A75" s="1"/>
      <c r="B75" s="393"/>
      <c r="C75" s="397"/>
      <c r="D75" s="397"/>
      <c r="E75" s="397"/>
      <c r="F75" s="397"/>
      <c r="G75" s="397"/>
      <c r="H75" s="397"/>
      <c r="I75" s="397"/>
      <c r="J75" s="397"/>
      <c r="K75" s="397"/>
      <c r="L75" s="397"/>
      <c r="M75" s="397"/>
      <c r="N75" s="397"/>
      <c r="O75" s="397"/>
      <c r="P75" s="397"/>
      <c r="Q75" s="397"/>
      <c r="R75" s="397"/>
      <c r="S75" s="39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</row>
    <row r="76" spans="1:31">
      <c r="A76" s="1"/>
      <c r="B76" s="393"/>
      <c r="C76" s="2774"/>
      <c r="D76" s="1629"/>
      <c r="E76" s="1629"/>
      <c r="F76" s="1629"/>
      <c r="G76" s="1630"/>
      <c r="H76" s="2774" t="s">
        <v>762</v>
      </c>
      <c r="I76" s="1630"/>
      <c r="J76" s="2774" t="s">
        <v>763</v>
      </c>
      <c r="K76" s="1630"/>
      <c r="L76" s="2774" t="s">
        <v>764</v>
      </c>
      <c r="M76" s="1630"/>
      <c r="N76" s="397"/>
      <c r="O76" s="397"/>
      <c r="P76" s="397"/>
      <c r="Q76" s="397"/>
      <c r="R76" s="397"/>
      <c r="S76" s="391"/>
      <c r="T76" s="1"/>
      <c r="U76" s="1"/>
      <c r="X76" s="1"/>
      <c r="Y76" s="1"/>
      <c r="Z76" s="1"/>
      <c r="AA76" s="1"/>
      <c r="AB76" s="1"/>
      <c r="AC76" s="1"/>
      <c r="AD76" s="1"/>
      <c r="AE76" s="1"/>
    </row>
    <row r="77" spans="1:31">
      <c r="A77" s="1"/>
      <c r="B77" s="393"/>
      <c r="C77" s="2769" t="s">
        <v>765</v>
      </c>
      <c r="D77" s="2573"/>
      <c r="E77" s="2556"/>
      <c r="F77" s="2773" t="s">
        <v>766</v>
      </c>
      <c r="G77" s="2556"/>
      <c r="H77" s="2768">
        <f>'Costos de inversión'!N90</f>
        <v>0</v>
      </c>
      <c r="I77" s="2556"/>
      <c r="J77" s="2763"/>
      <c r="K77" s="2764"/>
      <c r="L77" s="2763"/>
      <c r="M77" s="2764"/>
      <c r="N77" s="397"/>
      <c r="O77" s="397"/>
      <c r="P77" s="397"/>
      <c r="Q77" s="397"/>
      <c r="R77" s="397"/>
      <c r="S77" s="391"/>
      <c r="T77" s="1"/>
      <c r="U77" s="1"/>
      <c r="X77" s="1"/>
      <c r="Y77" s="1"/>
      <c r="Z77" s="1"/>
      <c r="AA77" s="1"/>
      <c r="AB77" s="1"/>
      <c r="AC77" s="1"/>
      <c r="AD77" s="1"/>
      <c r="AE77" s="1"/>
    </row>
    <row r="78" spans="1:31">
      <c r="A78" s="1"/>
      <c r="B78" s="393"/>
      <c r="C78" s="2630"/>
      <c r="D78" s="2453"/>
      <c r="E78" s="2622"/>
      <c r="F78" s="2557"/>
      <c r="G78" s="2551"/>
      <c r="H78" s="2557"/>
      <c r="I78" s="2551"/>
      <c r="J78" s="2765"/>
      <c r="K78" s="2766"/>
      <c r="L78" s="2765"/>
      <c r="M78" s="2766"/>
      <c r="N78" s="397"/>
      <c r="O78" s="397"/>
      <c r="P78" s="397"/>
      <c r="Q78" s="397"/>
      <c r="R78" s="397"/>
      <c r="S78" s="391"/>
      <c r="T78" s="1"/>
      <c r="U78" s="1"/>
      <c r="X78" s="1"/>
      <c r="Y78" s="1"/>
      <c r="Z78" s="1"/>
      <c r="AA78" s="1"/>
      <c r="AB78" s="1"/>
      <c r="AC78" s="1"/>
      <c r="AD78" s="1"/>
      <c r="AE78" s="1"/>
    </row>
    <row r="79" spans="1:31">
      <c r="A79" s="1"/>
      <c r="B79" s="393"/>
      <c r="C79" s="2630"/>
      <c r="D79" s="2453"/>
      <c r="E79" s="2622"/>
      <c r="F79" s="2773" t="s">
        <v>767</v>
      </c>
      <c r="G79" s="2556"/>
      <c r="H79" s="2768">
        <f>'Costos a precios sociales'!P65</f>
        <v>0</v>
      </c>
      <c r="I79" s="2556"/>
      <c r="J79" s="2763"/>
      <c r="K79" s="2764"/>
      <c r="L79" s="2763"/>
      <c r="M79" s="2764"/>
      <c r="N79" s="397"/>
      <c r="O79" s="397"/>
      <c r="P79" s="397"/>
      <c r="Q79" s="397"/>
      <c r="R79" s="397"/>
      <c r="S79" s="391"/>
      <c r="T79" s="1"/>
      <c r="U79" s="1"/>
      <c r="X79" s="1"/>
      <c r="Y79" s="1"/>
      <c r="Z79" s="1"/>
      <c r="AA79" s="1"/>
      <c r="AB79" s="1"/>
      <c r="AC79" s="1"/>
      <c r="AD79" s="1"/>
      <c r="AE79" s="1"/>
    </row>
    <row r="80" spans="1:31">
      <c r="A80" s="1"/>
      <c r="B80" s="393"/>
      <c r="C80" s="2557"/>
      <c r="D80" s="2594"/>
      <c r="E80" s="2551"/>
      <c r="F80" s="2557"/>
      <c r="G80" s="2551"/>
      <c r="H80" s="2557"/>
      <c r="I80" s="2551"/>
      <c r="J80" s="2765"/>
      <c r="K80" s="2766"/>
      <c r="L80" s="2765"/>
      <c r="M80" s="2766"/>
      <c r="N80" s="397"/>
      <c r="O80" s="397"/>
      <c r="P80" s="397"/>
      <c r="Q80" s="397"/>
      <c r="R80" s="397"/>
      <c r="S80" s="391"/>
      <c r="T80" s="1"/>
      <c r="U80" s="1"/>
      <c r="X80" s="1"/>
      <c r="Y80" s="1"/>
      <c r="Z80" s="1"/>
      <c r="AA80" s="1"/>
      <c r="AB80" s="1"/>
      <c r="AC80" s="1"/>
      <c r="AD80" s="1"/>
      <c r="AE80" s="1"/>
    </row>
    <row r="81" spans="1:31">
      <c r="A81" s="1"/>
      <c r="B81" s="393"/>
      <c r="C81" s="2769" t="s">
        <v>768</v>
      </c>
      <c r="D81" s="2573"/>
      <c r="E81" s="2556"/>
      <c r="F81" s="2769" t="s">
        <v>769</v>
      </c>
      <c r="G81" s="2556"/>
      <c r="H81" s="2768">
        <f>R37</f>
        <v>0</v>
      </c>
      <c r="I81" s="2556"/>
      <c r="J81" s="2763"/>
      <c r="K81" s="2764"/>
      <c r="L81" s="2763"/>
      <c r="M81" s="2764"/>
      <c r="N81" s="397"/>
      <c r="O81" s="397"/>
      <c r="P81" s="397"/>
      <c r="Q81" s="397"/>
      <c r="R81" s="397"/>
      <c r="S81" s="391"/>
      <c r="T81" s="1"/>
      <c r="U81" s="1"/>
      <c r="X81" s="1"/>
      <c r="Y81" s="1"/>
      <c r="Z81" s="1"/>
      <c r="AA81" s="1"/>
      <c r="AB81" s="1"/>
      <c r="AC81" s="1"/>
      <c r="AD81" s="1"/>
      <c r="AE81" s="1"/>
    </row>
    <row r="82" spans="1:31">
      <c r="A82" s="1"/>
      <c r="B82" s="393"/>
      <c r="C82" s="2630"/>
      <c r="D82" s="2453"/>
      <c r="E82" s="2622"/>
      <c r="F82" s="2557"/>
      <c r="G82" s="2551"/>
      <c r="H82" s="2557"/>
      <c r="I82" s="2551"/>
      <c r="J82" s="2765"/>
      <c r="K82" s="2766"/>
      <c r="L82" s="2765"/>
      <c r="M82" s="2766"/>
      <c r="N82" s="397"/>
      <c r="O82" s="397"/>
      <c r="P82" s="397"/>
      <c r="Q82" s="397"/>
      <c r="R82" s="397"/>
      <c r="S82" s="391"/>
      <c r="T82" s="1"/>
      <c r="U82" s="1"/>
      <c r="X82" s="1"/>
      <c r="Y82" s="1"/>
      <c r="Z82" s="1"/>
      <c r="AA82" s="1"/>
      <c r="AB82" s="1"/>
      <c r="AC82" s="1"/>
      <c r="AD82" s="1"/>
      <c r="AE82" s="1"/>
    </row>
    <row r="83" spans="1:31">
      <c r="A83" s="1"/>
      <c r="B83" s="393"/>
      <c r="C83" s="2630"/>
      <c r="D83" s="2453"/>
      <c r="E83" s="2622"/>
      <c r="F83" s="2769" t="s">
        <v>770</v>
      </c>
      <c r="G83" s="2556"/>
      <c r="H83" s="2767" t="str">
        <f>R38</f>
        <v/>
      </c>
      <c r="I83" s="2556"/>
      <c r="J83" s="2763"/>
      <c r="K83" s="2764"/>
      <c r="L83" s="2763"/>
      <c r="M83" s="2764"/>
      <c r="N83" s="397"/>
      <c r="O83" s="397"/>
      <c r="P83" s="397"/>
      <c r="Q83" s="397"/>
      <c r="R83" s="397"/>
      <c r="S83" s="391"/>
      <c r="T83" s="1"/>
      <c r="U83" s="1"/>
      <c r="X83" s="1"/>
      <c r="Y83" s="1"/>
      <c r="Z83" s="1"/>
      <c r="AA83" s="1"/>
      <c r="AB83" s="1"/>
      <c r="AC83" s="1"/>
      <c r="AD83" s="1"/>
      <c r="AE83" s="1"/>
    </row>
    <row r="84" spans="1:31">
      <c r="A84" s="1"/>
      <c r="B84" s="393"/>
      <c r="C84" s="2557"/>
      <c r="D84" s="2594"/>
      <c r="E84" s="2551"/>
      <c r="F84" s="2557"/>
      <c r="G84" s="2551"/>
      <c r="H84" s="2557"/>
      <c r="I84" s="2551"/>
      <c r="J84" s="2765"/>
      <c r="K84" s="2766"/>
      <c r="L84" s="2765"/>
      <c r="M84" s="2766"/>
      <c r="N84" s="397"/>
      <c r="O84" s="397"/>
      <c r="P84" s="397"/>
      <c r="Q84" s="397"/>
      <c r="R84" s="397"/>
      <c r="S84" s="391"/>
      <c r="T84" s="1"/>
      <c r="U84" s="1"/>
      <c r="X84" s="1"/>
      <c r="Y84" s="1"/>
      <c r="Z84" s="1"/>
      <c r="AA84" s="1"/>
      <c r="AB84" s="1"/>
      <c r="AC84" s="1"/>
      <c r="AD84" s="1"/>
      <c r="AE84" s="1"/>
    </row>
    <row r="85" spans="1:31">
      <c r="A85" s="1"/>
      <c r="B85" s="393"/>
      <c r="C85" s="2769" t="s">
        <v>771</v>
      </c>
      <c r="D85" s="2573"/>
      <c r="E85" s="2556"/>
      <c r="F85" s="2769" t="s">
        <v>772</v>
      </c>
      <c r="G85" s="2556"/>
      <c r="H85" s="2768" t="str">
        <f>L72</f>
        <v/>
      </c>
      <c r="I85" s="2556"/>
      <c r="J85" s="2763"/>
      <c r="K85" s="2764"/>
      <c r="L85" s="2763"/>
      <c r="M85" s="2764"/>
      <c r="N85" s="397"/>
      <c r="O85" s="397"/>
      <c r="P85" s="397"/>
      <c r="Q85" s="397"/>
      <c r="R85" s="397"/>
      <c r="S85" s="391"/>
      <c r="T85" s="1"/>
      <c r="U85" s="1"/>
      <c r="X85" s="1"/>
      <c r="Y85" s="1"/>
      <c r="Z85" s="1"/>
      <c r="AA85" s="1"/>
      <c r="AB85" s="1"/>
      <c r="AC85" s="1"/>
      <c r="AD85" s="1"/>
      <c r="AE85" s="1"/>
    </row>
    <row r="86" spans="1:31">
      <c r="A86" s="1"/>
      <c r="B86" s="393"/>
      <c r="C86" s="2557"/>
      <c r="D86" s="2594"/>
      <c r="E86" s="2551"/>
      <c r="F86" s="2557"/>
      <c r="G86" s="2551"/>
      <c r="H86" s="2557"/>
      <c r="I86" s="2551"/>
      <c r="J86" s="2765"/>
      <c r="K86" s="2766"/>
      <c r="L86" s="2765"/>
      <c r="M86" s="2766"/>
      <c r="N86" s="397"/>
      <c r="O86" s="397"/>
      <c r="P86" s="397"/>
      <c r="Q86" s="397"/>
      <c r="R86" s="397"/>
      <c r="S86" s="391"/>
      <c r="T86" s="1"/>
      <c r="U86" s="1"/>
      <c r="X86" s="1"/>
      <c r="Y86" s="1"/>
      <c r="Z86" s="1"/>
      <c r="AA86" s="1"/>
      <c r="AB86" s="1"/>
      <c r="AC86" s="1"/>
      <c r="AD86" s="1"/>
      <c r="AE86" s="1"/>
    </row>
    <row r="87" spans="1:31" ht="12" customHeight="1">
      <c r="A87" s="1"/>
      <c r="B87" s="393"/>
      <c r="C87" s="397" t="s">
        <v>1391</v>
      </c>
      <c r="D87" s="397"/>
      <c r="E87" s="397"/>
      <c r="F87" s="397"/>
      <c r="G87" s="397"/>
      <c r="H87" s="397"/>
      <c r="I87" s="397"/>
      <c r="J87" s="397"/>
      <c r="K87" s="397"/>
      <c r="L87" s="397"/>
      <c r="M87" s="397"/>
      <c r="N87" s="397"/>
      <c r="O87" s="397"/>
      <c r="P87" s="397"/>
      <c r="Q87" s="397"/>
      <c r="R87" s="397"/>
      <c r="S87" s="391"/>
      <c r="T87" s="1"/>
      <c r="U87" s="1"/>
      <c r="X87" s="1"/>
      <c r="Y87" s="1"/>
      <c r="Z87" s="1"/>
      <c r="AA87" s="1"/>
      <c r="AB87" s="1"/>
      <c r="AC87" s="1"/>
      <c r="AD87" s="1"/>
      <c r="AE87" s="1"/>
    </row>
    <row r="88" spans="1:31" ht="12" customHeight="1">
      <c r="A88" s="1"/>
      <c r="B88" s="393"/>
      <c r="C88" s="397"/>
      <c r="D88" s="397"/>
      <c r="E88" s="397"/>
      <c r="F88" s="397"/>
      <c r="G88" s="397"/>
      <c r="H88" s="397"/>
      <c r="I88" s="397"/>
      <c r="J88" s="397"/>
      <c r="K88" s="397"/>
      <c r="L88" s="397"/>
      <c r="M88" s="397"/>
      <c r="N88" s="397"/>
      <c r="O88" s="397"/>
      <c r="P88" s="397"/>
      <c r="Q88" s="397"/>
      <c r="R88" s="397"/>
      <c r="S88" s="391"/>
      <c r="T88" s="1"/>
      <c r="U88" s="1"/>
      <c r="X88" s="1"/>
      <c r="Y88" s="1"/>
      <c r="Z88" s="1"/>
      <c r="AA88" s="1"/>
      <c r="AB88" s="1"/>
      <c r="AC88" s="1"/>
      <c r="AD88" s="1"/>
      <c r="AE88" s="1"/>
    </row>
    <row r="89" spans="1:31">
      <c r="A89" s="1"/>
      <c r="B89" s="393"/>
      <c r="C89" s="982" t="s">
        <v>773</v>
      </c>
      <c r="D89" s="397"/>
      <c r="E89" s="397"/>
      <c r="F89" s="397"/>
      <c r="G89" s="397"/>
      <c r="H89" s="397"/>
      <c r="I89" s="397"/>
      <c r="J89" s="397"/>
      <c r="K89" s="941"/>
      <c r="L89" s="397"/>
      <c r="M89" s="941"/>
      <c r="N89" s="397"/>
      <c r="O89" s="397"/>
      <c r="P89" s="397"/>
      <c r="Q89" s="397"/>
      <c r="R89" s="397"/>
      <c r="S89" s="391"/>
      <c r="T89" s="1"/>
      <c r="U89" s="1"/>
      <c r="X89" s="1"/>
      <c r="Y89" s="1"/>
      <c r="Z89" s="1"/>
      <c r="AA89" s="1"/>
      <c r="AB89" s="1"/>
      <c r="AC89" s="1"/>
      <c r="AD89" s="1"/>
      <c r="AE89" s="1"/>
    </row>
    <row r="90" spans="1:31">
      <c r="A90" s="1"/>
      <c r="B90" s="393"/>
      <c r="C90" s="690" t="s">
        <v>1333</v>
      </c>
      <c r="D90" s="397"/>
      <c r="E90" s="397"/>
      <c r="F90" s="397"/>
      <c r="G90" s="397"/>
      <c r="H90" s="983"/>
      <c r="I90" s="397"/>
      <c r="J90" s="397"/>
      <c r="K90" s="397"/>
      <c r="L90" s="397"/>
      <c r="M90" s="397"/>
      <c r="N90" s="397"/>
      <c r="O90" s="983"/>
      <c r="P90" s="397"/>
      <c r="Q90" s="397"/>
      <c r="R90" s="397"/>
      <c r="S90" s="391"/>
      <c r="T90" s="1"/>
      <c r="U90" s="1"/>
      <c r="X90" s="1"/>
      <c r="Y90" s="1"/>
      <c r="Z90" s="1"/>
      <c r="AA90" s="1"/>
      <c r="AB90" s="1"/>
      <c r="AC90" s="1"/>
      <c r="AD90" s="1"/>
      <c r="AE90" s="1"/>
    </row>
    <row r="91" spans="1:31" ht="24" customHeight="1">
      <c r="A91" s="1"/>
      <c r="B91" s="393"/>
      <c r="C91" s="2754" t="s">
        <v>774</v>
      </c>
      <c r="D91" s="2245"/>
      <c r="E91" s="2771" t="s">
        <v>775</v>
      </c>
      <c r="F91" s="2772"/>
      <c r="G91" s="2772"/>
      <c r="H91" s="2761" t="s">
        <v>776</v>
      </c>
      <c r="I91" s="2245"/>
      <c r="J91" s="2761" t="s">
        <v>777</v>
      </c>
      <c r="K91" s="2245"/>
      <c r="L91" s="2245"/>
      <c r="M91" s="2245"/>
      <c r="N91" s="2245"/>
      <c r="O91" s="2754" t="s">
        <v>778</v>
      </c>
      <c r="P91" s="2245"/>
      <c r="Q91" s="2245"/>
      <c r="R91" s="2245"/>
      <c r="S91" s="391"/>
      <c r="T91" s="1"/>
      <c r="U91" s="1"/>
    </row>
    <row r="92" spans="1:31" ht="38.25" customHeight="1">
      <c r="A92" s="1"/>
      <c r="B92" s="393"/>
      <c r="C92" s="2245"/>
      <c r="D92" s="2245"/>
      <c r="E92" s="2772"/>
      <c r="F92" s="2772"/>
      <c r="G92" s="2772"/>
      <c r="H92" s="2245"/>
      <c r="I92" s="2245"/>
      <c r="J92" s="2761" t="s">
        <v>779</v>
      </c>
      <c r="K92" s="2245"/>
      <c r="L92" s="2245"/>
      <c r="M92" s="2761" t="s">
        <v>780</v>
      </c>
      <c r="N92" s="2245"/>
      <c r="O92" s="2245"/>
      <c r="P92" s="2245"/>
      <c r="Q92" s="2245"/>
      <c r="R92" s="2245"/>
      <c r="S92" s="391"/>
      <c r="T92" s="1"/>
      <c r="U92" s="1"/>
    </row>
    <row r="93" spans="1:31" ht="26.25" customHeight="1">
      <c r="A93" s="1"/>
      <c r="B93" s="393"/>
      <c r="C93" s="2770" t="s">
        <v>781</v>
      </c>
      <c r="D93" s="2245"/>
      <c r="E93" s="2760" t="s">
        <v>782</v>
      </c>
      <c r="F93" s="2245"/>
      <c r="G93" s="2245"/>
      <c r="H93" s="2756" t="str">
        <f>IFERROR('Costos de inversión'!N86/'Estimación de la Demanda'!G45,"")</f>
        <v/>
      </c>
      <c r="I93" s="2245"/>
      <c r="J93" s="2757" t="str">
        <f>IF('Área de Estudio e Influencia'!AF13=0,"",'Área de Estudio e Influencia'!AF13)</f>
        <v/>
      </c>
      <c r="K93" s="2245"/>
      <c r="L93" s="2245"/>
      <c r="M93" s="2762" t="str">
        <f>IFERROR(VLOOKUP(J93,DatosPercapita!B24:E27,2,0),"")</f>
        <v/>
      </c>
      <c r="N93" s="2245"/>
      <c r="O93" s="2755" t="str">
        <f>IF(H93="","",IF(H93&gt;M93,"SUPERA EL COSTO PERCAPITA MÁXIMO","NO SUPERA EL COSTO PERCAPITA MÁXIMO"))</f>
        <v/>
      </c>
      <c r="P93" s="2245"/>
      <c r="Q93" s="2245"/>
      <c r="R93" s="2245"/>
      <c r="S93" s="391"/>
      <c r="T93" s="1"/>
      <c r="U93" s="1"/>
    </row>
    <row r="94" spans="1:31" ht="26.25" customHeight="1">
      <c r="A94" s="1"/>
      <c r="B94" s="393"/>
      <c r="C94" s="2245"/>
      <c r="D94" s="2245"/>
      <c r="E94" s="2760" t="s">
        <v>783</v>
      </c>
      <c r="F94" s="2245"/>
      <c r="G94" s="2245"/>
      <c r="H94" s="2756" t="str">
        <f>IFERROR('Costos de inversión'!N87/'Estimación de la Demanda'!G73,"")</f>
        <v/>
      </c>
      <c r="I94" s="2245"/>
      <c r="J94" s="2757" t="str">
        <f t="shared" ref="J94:J95" si="12">J93</f>
        <v/>
      </c>
      <c r="K94" s="2245"/>
      <c r="L94" s="2245"/>
      <c r="M94" s="2758" t="str">
        <f>IFERROR(VLOOKUP(J94,DatosPercapita!B24:E27,3,0),"")</f>
        <v/>
      </c>
      <c r="N94" s="2759"/>
      <c r="O94" s="2755" t="str">
        <f t="shared" ref="O94:O95" si="13">IF(H94="","",IF(H94&gt;M94,"SUPERA EL COSTO PERCAPITA MÁXIMO","NO SUPERA EL COSTO PERCAPITA MÁXIMO"))</f>
        <v/>
      </c>
      <c r="P94" s="2245"/>
      <c r="Q94" s="2245"/>
      <c r="R94" s="2245"/>
      <c r="S94" s="391"/>
      <c r="T94" s="1"/>
      <c r="U94" s="1"/>
    </row>
    <row r="95" spans="1:31" ht="26.25" customHeight="1">
      <c r="A95" s="1"/>
      <c r="B95" s="393"/>
      <c r="C95" s="2245"/>
      <c r="D95" s="2245"/>
      <c r="E95" s="2760" t="s">
        <v>784</v>
      </c>
      <c r="F95" s="2245"/>
      <c r="G95" s="2245"/>
      <c r="H95" s="2756" t="str">
        <f>IFERROR('Costos de inversión'!N88/'Estimación de la Demanda'!G73,"")</f>
        <v/>
      </c>
      <c r="I95" s="2245"/>
      <c r="J95" s="2757" t="str">
        <f t="shared" si="12"/>
        <v/>
      </c>
      <c r="K95" s="2245"/>
      <c r="L95" s="2245"/>
      <c r="M95" s="2762" t="str">
        <f>IFERROR(VLOOKUP(J95,DatosPercapita!B24:E27,4,0),"")</f>
        <v/>
      </c>
      <c r="N95" s="2245"/>
      <c r="O95" s="2755" t="str">
        <f t="shared" si="13"/>
        <v/>
      </c>
      <c r="P95" s="2245"/>
      <c r="Q95" s="2245"/>
      <c r="R95" s="2245"/>
      <c r="S95" s="391"/>
      <c r="T95" s="1"/>
      <c r="U95" s="1"/>
    </row>
    <row r="96" spans="1:31">
      <c r="A96" s="1"/>
      <c r="B96" s="393"/>
      <c r="C96" s="397" t="s">
        <v>785</v>
      </c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  <c r="Q96" s="397"/>
      <c r="R96" s="397"/>
      <c r="S96" s="39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</row>
    <row r="97" spans="1:31" ht="25.5" customHeight="1" thickBot="1">
      <c r="A97" s="1"/>
      <c r="B97" s="765"/>
      <c r="C97" s="398"/>
      <c r="D97" s="398"/>
      <c r="E97" s="398"/>
      <c r="F97" s="398"/>
      <c r="G97" s="398"/>
      <c r="H97" s="398"/>
      <c r="I97" s="398"/>
      <c r="J97" s="398"/>
      <c r="K97" s="398"/>
      <c r="L97" s="398"/>
      <c r="M97" s="398"/>
      <c r="N97" s="398"/>
      <c r="O97" s="398"/>
      <c r="P97" s="398"/>
      <c r="Q97" s="398"/>
      <c r="R97" s="398"/>
      <c r="S97" s="766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</row>
    <row r="98" spans="1:3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</row>
    <row r="99" spans="1:3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</row>
    <row r="100" spans="1:3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</row>
    <row r="101" spans="1:31">
      <c r="A101" s="1"/>
      <c r="B101" s="1"/>
      <c r="C101" s="984"/>
      <c r="D101" s="984"/>
      <c r="E101" s="984"/>
      <c r="F101" s="984"/>
      <c r="G101" s="984"/>
      <c r="H101" s="984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</row>
    <row r="102" spans="1:31">
      <c r="A102" s="1"/>
      <c r="B102" s="1"/>
      <c r="C102" s="984"/>
      <c r="D102" s="984"/>
      <c r="E102" s="984"/>
      <c r="F102" s="984"/>
      <c r="G102" s="984"/>
      <c r="H102" s="984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</row>
    <row r="103" spans="1:31">
      <c r="A103" s="1"/>
      <c r="B103" s="1"/>
      <c r="C103" s="984"/>
      <c r="D103" s="984"/>
      <c r="E103" s="984"/>
      <c r="F103" s="984"/>
      <c r="G103" s="984"/>
      <c r="H103" s="984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</row>
    <row r="104" spans="1:31">
      <c r="A104" s="1"/>
      <c r="B104" s="1"/>
      <c r="C104" s="984"/>
      <c r="D104" s="984"/>
      <c r="E104" s="984"/>
      <c r="F104" s="984"/>
      <c r="G104" s="984"/>
      <c r="H104" s="984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</row>
    <row r="105" spans="1:3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</row>
    <row r="106" spans="1:3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</row>
    <row r="107" spans="1:3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</row>
    <row r="108" spans="1:3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</row>
    <row r="109" spans="1:3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</row>
    <row r="110" spans="1:3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</row>
    <row r="111" spans="1:3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</row>
    <row r="112" spans="1:3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</row>
    <row r="113" spans="1:3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</row>
    <row r="114" spans="1:3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</row>
    <row r="115" spans="1:3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</row>
    <row r="116" spans="1:3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</row>
    <row r="117" spans="1:3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</row>
    <row r="118" spans="1:3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</row>
    <row r="119" spans="1:3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</row>
    <row r="120" spans="1:3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</row>
    <row r="121" spans="1:3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</row>
    <row r="122" spans="1:3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</row>
    <row r="123" spans="1:3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</row>
    <row r="124" spans="1:3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</row>
    <row r="125" spans="1:3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</row>
    <row r="126" spans="1:3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</row>
    <row r="127" spans="1:3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</row>
    <row r="128" spans="1:3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</row>
    <row r="129" spans="1:3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</row>
    <row r="130" spans="1:3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</row>
    <row r="131" spans="1:3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</row>
    <row r="132" spans="1:3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</row>
    <row r="133" spans="1:3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</row>
    <row r="134" spans="1:3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</row>
    <row r="135" spans="1:3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</row>
    <row r="136" spans="1:3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</row>
    <row r="137" spans="1:3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</row>
    <row r="138" spans="1:3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</row>
    <row r="139" spans="1:3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</row>
    <row r="140" spans="1:3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</row>
    <row r="142" spans="1:3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</row>
    <row r="143" spans="1:3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</row>
    <row r="144" spans="1:3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</row>
    <row r="145" spans="1:3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</row>
    <row r="146" spans="1:3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</row>
    <row r="147" spans="1:3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</row>
    <row r="148" spans="1:3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</row>
    <row r="149" spans="1:3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</row>
    <row r="150" spans="1:3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</row>
    <row r="151" spans="1:3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</row>
    <row r="152" spans="1:3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</row>
    <row r="153" spans="1:3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</row>
    <row r="158" spans="1:3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</row>
    <row r="159" spans="1:3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</row>
    <row r="160" spans="1:3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</row>
    <row r="161" spans="1:3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</row>
    <row r="162" spans="1:3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</row>
    <row r="163" spans="1:3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</row>
    <row r="164" spans="1:3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</row>
    <row r="165" spans="1:3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</row>
    <row r="166" spans="1:3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</row>
    <row r="167" spans="1:3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</row>
    <row r="168" spans="1:3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</row>
    <row r="169" spans="1:3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</row>
    <row r="170" spans="1:3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</row>
    <row r="171" spans="1:3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</row>
    <row r="172" spans="1:3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1:3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1:3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</row>
    <row r="175" spans="1:3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</row>
    <row r="176" spans="1:3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</row>
    <row r="177" spans="1:3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</row>
    <row r="178" spans="1:3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</row>
    <row r="179" spans="1:3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</row>
    <row r="180" spans="1:3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</row>
    <row r="181" spans="1:3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</row>
    <row r="182" spans="1:3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</row>
    <row r="183" spans="1:3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</row>
    <row r="184" spans="1:3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</row>
    <row r="185" spans="1:3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</row>
    <row r="186" spans="1:3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</row>
    <row r="187" spans="1:3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</row>
    <row r="188" spans="1:3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</row>
    <row r="189" spans="1:3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1:3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</row>
    <row r="191" spans="1:3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</row>
    <row r="192" spans="1:3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</row>
    <row r="193" spans="1:3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</row>
    <row r="194" spans="1:3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</row>
    <row r="195" spans="1:3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</row>
    <row r="196" spans="1:3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</row>
    <row r="197" spans="1:3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</row>
    <row r="198" spans="1:3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</row>
    <row r="199" spans="1:3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</row>
    <row r="200" spans="1:3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</row>
    <row r="201" spans="1:3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</row>
    <row r="202" spans="1:3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</row>
    <row r="203" spans="1:3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</row>
    <row r="204" spans="1:3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</row>
    <row r="205" spans="1:3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</row>
    <row r="206" spans="1:3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</row>
    <row r="207" spans="1:3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</row>
    <row r="208" spans="1:3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</row>
    <row r="209" spans="1:3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</row>
    <row r="210" spans="1:3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</row>
    <row r="211" spans="1:3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</row>
    <row r="212" spans="1:3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</row>
    <row r="213" spans="1:3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</row>
    <row r="214" spans="1:3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</row>
    <row r="215" spans="1:3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</row>
    <row r="216" spans="1:3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</row>
    <row r="217" spans="1:3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</row>
    <row r="218" spans="1:3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</row>
    <row r="219" spans="1:3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</row>
    <row r="220" spans="1:3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</row>
    <row r="221" spans="1:3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</row>
    <row r="222" spans="1:3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</row>
    <row r="223" spans="1:3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</row>
    <row r="224" spans="1:3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</row>
    <row r="225" spans="1:3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</row>
    <row r="226" spans="1:3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</row>
    <row r="227" spans="1:3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</row>
    <row r="228" spans="1:3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</row>
    <row r="229" spans="1:3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</row>
    <row r="230" spans="1:3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</row>
    <row r="231" spans="1:3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</row>
    <row r="232" spans="1:3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</row>
    <row r="233" spans="1:3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</row>
    <row r="234" spans="1:3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</row>
    <row r="235" spans="1:3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</row>
    <row r="236" spans="1:3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</row>
    <row r="237" spans="1:3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</row>
    <row r="238" spans="1:3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</row>
    <row r="239" spans="1:3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</row>
    <row r="240" spans="1:3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</row>
    <row r="241" spans="1:3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</row>
    <row r="242" spans="1:3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</row>
    <row r="243" spans="1:3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</row>
    <row r="244" spans="1:3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</row>
    <row r="245" spans="1:3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</row>
    <row r="246" spans="1:3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</row>
    <row r="247" spans="1:3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</row>
    <row r="248" spans="1:3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</row>
    <row r="249" spans="1:3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</row>
    <row r="250" spans="1:3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</row>
    <row r="251" spans="1:3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</row>
    <row r="252" spans="1:3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</row>
    <row r="253" spans="1:3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</row>
    <row r="254" spans="1:3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</row>
    <row r="255" spans="1:3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</row>
    <row r="256" spans="1:3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</row>
    <row r="257" spans="1:3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</row>
    <row r="258" spans="1:3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</row>
    <row r="259" spans="1:3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</row>
    <row r="260" spans="1:3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</row>
    <row r="261" spans="1:3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</row>
    <row r="262" spans="1:3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</row>
    <row r="263" spans="1:3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</row>
    <row r="264" spans="1:3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</row>
    <row r="265" spans="1:3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</row>
    <row r="266" spans="1:3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</row>
    <row r="267" spans="1:3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</row>
    <row r="268" spans="1:3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</row>
    <row r="269" spans="1:3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</row>
    <row r="270" spans="1:3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</row>
    <row r="271" spans="1:3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</row>
    <row r="272" spans="1:3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</row>
    <row r="273" spans="1:3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</row>
    <row r="274" spans="1:3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</row>
    <row r="275" spans="1:3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</row>
    <row r="276" spans="1:3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</row>
    <row r="277" spans="1:3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</row>
    <row r="278" spans="1:3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</row>
    <row r="279" spans="1:3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</row>
    <row r="280" spans="1:3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</row>
    <row r="281" spans="1:3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</row>
    <row r="282" spans="1:3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</row>
    <row r="283" spans="1:3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</row>
    <row r="284" spans="1:3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</row>
    <row r="285" spans="1:3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</row>
    <row r="286" spans="1:3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</row>
    <row r="287" spans="1:3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</row>
    <row r="288" spans="1:3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</row>
    <row r="289" spans="1:3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</row>
    <row r="290" spans="1:3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</row>
    <row r="291" spans="1:3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</row>
    <row r="292" spans="1:3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</row>
    <row r="293" spans="1:3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</row>
    <row r="294" spans="1:3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</row>
    <row r="295" spans="1:3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</row>
    <row r="296" spans="1:3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</row>
    <row r="297" spans="1:3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</row>
    <row r="298" spans="1:3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</row>
    <row r="299" spans="1:3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</row>
    <row r="300" spans="1:3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</row>
    <row r="301" spans="1:3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</row>
    <row r="302" spans="1:3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</row>
    <row r="303" spans="1:3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</row>
    <row r="304" spans="1:3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</row>
    <row r="305" spans="1:3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</row>
    <row r="306" spans="1:3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</row>
    <row r="307" spans="1:3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</row>
    <row r="308" spans="1:3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</row>
    <row r="309" spans="1:3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</row>
    <row r="310" spans="1:3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</row>
    <row r="311" spans="1:3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</row>
    <row r="312" spans="1:3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</row>
    <row r="313" spans="1:3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</row>
    <row r="314" spans="1:3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</row>
    <row r="315" spans="1:3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</row>
    <row r="316" spans="1:3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</row>
    <row r="317" spans="1:3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</row>
    <row r="318" spans="1:3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</row>
    <row r="319" spans="1:3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</row>
    <row r="320" spans="1:3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</row>
    <row r="321" spans="1:3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</row>
    <row r="322" spans="1:3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</row>
    <row r="323" spans="1:3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</row>
    <row r="324" spans="1:3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</row>
    <row r="325" spans="1:3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</row>
    <row r="326" spans="1:3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</row>
    <row r="327" spans="1:3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</row>
    <row r="328" spans="1:3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</row>
    <row r="329" spans="1:3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</row>
    <row r="330" spans="1:3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</row>
    <row r="331" spans="1:3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</row>
    <row r="332" spans="1:3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</row>
    <row r="333" spans="1:3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</row>
    <row r="334" spans="1:3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</row>
    <row r="335" spans="1:3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</row>
    <row r="336" spans="1:3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</row>
    <row r="337" spans="1:3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</row>
    <row r="338" spans="1:3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</row>
    <row r="339" spans="1:3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</row>
    <row r="340" spans="1:3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</row>
    <row r="341" spans="1:3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</row>
    <row r="342" spans="1:3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</row>
    <row r="343" spans="1:3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</row>
    <row r="344" spans="1:3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</row>
    <row r="345" spans="1:3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</row>
    <row r="346" spans="1:3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</row>
    <row r="347" spans="1:3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</row>
    <row r="348" spans="1:3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</row>
    <row r="349" spans="1:3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</row>
    <row r="350" spans="1:3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</row>
    <row r="351" spans="1:3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</row>
    <row r="352" spans="1:3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</row>
    <row r="353" spans="1:3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</row>
    <row r="354" spans="1:3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</row>
    <row r="355" spans="1:3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</row>
    <row r="356" spans="1:3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</row>
    <row r="357" spans="1:3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</row>
    <row r="358" spans="1:3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</row>
    <row r="359" spans="1:3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</row>
    <row r="360" spans="1:3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</row>
    <row r="361" spans="1:3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</row>
    <row r="362" spans="1:3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</row>
    <row r="363" spans="1:3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</row>
    <row r="364" spans="1:3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</row>
    <row r="365" spans="1:3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</row>
    <row r="366" spans="1:3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</row>
    <row r="367" spans="1:3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</row>
    <row r="368" spans="1:3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</row>
    <row r="369" spans="1:3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</row>
    <row r="370" spans="1:3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</row>
    <row r="371" spans="1:3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</row>
    <row r="372" spans="1:3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</row>
    <row r="373" spans="1:3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</row>
    <row r="374" spans="1:3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</row>
    <row r="375" spans="1:3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</row>
    <row r="376" spans="1:3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</row>
    <row r="377" spans="1:3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</row>
    <row r="378" spans="1:3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</row>
    <row r="379" spans="1:3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</row>
    <row r="380" spans="1:3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</row>
    <row r="381" spans="1:3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</row>
    <row r="382" spans="1:3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</row>
    <row r="383" spans="1:3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</row>
    <row r="384" spans="1:3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</row>
    <row r="385" spans="1:3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</row>
    <row r="386" spans="1:3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</row>
    <row r="387" spans="1:3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</row>
    <row r="388" spans="1:3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</row>
    <row r="389" spans="1:3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</row>
    <row r="390" spans="1:3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</row>
    <row r="391" spans="1:3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</row>
    <row r="392" spans="1:3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</row>
    <row r="393" spans="1:3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</row>
    <row r="394" spans="1:3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</row>
    <row r="395" spans="1:3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</row>
    <row r="396" spans="1:3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</row>
    <row r="397" spans="1:3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</row>
    <row r="398" spans="1:3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</row>
    <row r="399" spans="1:3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</row>
    <row r="400" spans="1:3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</row>
    <row r="401" spans="1:3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</row>
    <row r="402" spans="1:3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</row>
    <row r="403" spans="1:3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</row>
    <row r="404" spans="1:3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</row>
    <row r="405" spans="1:3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</row>
    <row r="406" spans="1:3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</row>
    <row r="407" spans="1:3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</row>
    <row r="408" spans="1:3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</row>
    <row r="409" spans="1:3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</row>
    <row r="410" spans="1:3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</row>
    <row r="411" spans="1:3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</row>
    <row r="412" spans="1:3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</row>
    <row r="413" spans="1:3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</row>
    <row r="414" spans="1:3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</row>
    <row r="415" spans="1:3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</row>
    <row r="416" spans="1:3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</row>
    <row r="417" spans="1:3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</row>
    <row r="418" spans="1:3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</row>
    <row r="419" spans="1:3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</row>
    <row r="420" spans="1:3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</row>
    <row r="421" spans="1:3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</row>
    <row r="422" spans="1:3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</row>
    <row r="423" spans="1:3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</row>
    <row r="424" spans="1:3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</row>
    <row r="425" spans="1:3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</row>
    <row r="426" spans="1:3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</row>
    <row r="427" spans="1:3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</row>
    <row r="428" spans="1:3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</row>
    <row r="429" spans="1:3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</row>
    <row r="430" spans="1:3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</row>
    <row r="431" spans="1:3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</row>
    <row r="432" spans="1:3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</row>
    <row r="433" spans="1:3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</row>
    <row r="434" spans="1:3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</row>
    <row r="435" spans="1:3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</row>
    <row r="436" spans="1:3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</row>
    <row r="437" spans="1:3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</row>
    <row r="438" spans="1:3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</row>
    <row r="439" spans="1:3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</row>
    <row r="440" spans="1:3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</row>
    <row r="441" spans="1:3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</row>
    <row r="442" spans="1:3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</row>
    <row r="443" spans="1:3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</row>
    <row r="444" spans="1:3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</row>
    <row r="445" spans="1:3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</row>
    <row r="446" spans="1:3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</row>
    <row r="447" spans="1:3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</row>
    <row r="448" spans="1:3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</row>
    <row r="449" spans="1:3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</row>
    <row r="450" spans="1:3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</row>
    <row r="451" spans="1:3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</row>
    <row r="452" spans="1:3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</row>
    <row r="453" spans="1:3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</row>
    <row r="454" spans="1:3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</row>
    <row r="455" spans="1:3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</row>
    <row r="456" spans="1:3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</row>
    <row r="457" spans="1:3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</row>
    <row r="458" spans="1:3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</row>
    <row r="459" spans="1:3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</row>
    <row r="460" spans="1:3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</row>
    <row r="461" spans="1:3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</row>
    <row r="462" spans="1:3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</row>
    <row r="463" spans="1:3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</row>
    <row r="464" spans="1:3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</row>
    <row r="465" spans="1:3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</row>
    <row r="466" spans="1:3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</row>
    <row r="467" spans="1:3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</row>
    <row r="468" spans="1:3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</row>
    <row r="469" spans="1:3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</row>
    <row r="470" spans="1:3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</row>
    <row r="471" spans="1:3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</row>
    <row r="472" spans="1:3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</row>
    <row r="473" spans="1:3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</row>
    <row r="474" spans="1:3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</row>
    <row r="475" spans="1:3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</row>
    <row r="476" spans="1:3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</row>
    <row r="477" spans="1:3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</row>
    <row r="478" spans="1:3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</row>
    <row r="479" spans="1:3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</row>
    <row r="480" spans="1:3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</row>
    <row r="481" spans="1:3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</row>
    <row r="482" spans="1:3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</row>
    <row r="483" spans="1:3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</row>
    <row r="484" spans="1:3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</row>
    <row r="485" spans="1:3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</row>
    <row r="486" spans="1:3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</row>
    <row r="487" spans="1:3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</row>
    <row r="488" spans="1:3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</row>
    <row r="489" spans="1:3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</row>
    <row r="490" spans="1:3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</row>
    <row r="491" spans="1:3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</row>
    <row r="492" spans="1:3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</row>
    <row r="493" spans="1:3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</row>
    <row r="494" spans="1:3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</row>
    <row r="495" spans="1:3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</row>
    <row r="496" spans="1:3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</row>
    <row r="497" spans="1:3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</row>
    <row r="498" spans="1:3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</row>
    <row r="499" spans="1:3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</row>
    <row r="500" spans="1:3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</row>
    <row r="501" spans="1:3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</row>
    <row r="502" spans="1:3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</row>
    <row r="503" spans="1:3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</row>
    <row r="504" spans="1:3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</row>
    <row r="505" spans="1:3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</row>
    <row r="506" spans="1:3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</row>
    <row r="507" spans="1:3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</row>
    <row r="508" spans="1:3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</row>
    <row r="509" spans="1:3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</row>
    <row r="510" spans="1:3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</row>
    <row r="511" spans="1:3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</row>
    <row r="512" spans="1:3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</row>
    <row r="513" spans="1:3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</row>
    <row r="514" spans="1:3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</row>
    <row r="515" spans="1:3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</row>
    <row r="516" spans="1:3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</row>
    <row r="517" spans="1:3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</row>
    <row r="518" spans="1:3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</row>
    <row r="519" spans="1:3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</row>
    <row r="520" spans="1:3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</row>
    <row r="521" spans="1:3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</row>
    <row r="522" spans="1:3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</row>
    <row r="523" spans="1:3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</row>
    <row r="524" spans="1:3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</row>
    <row r="525" spans="1:3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</row>
    <row r="526" spans="1:3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</row>
    <row r="527" spans="1:3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</row>
    <row r="528" spans="1:3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</row>
    <row r="529" spans="1:3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</row>
    <row r="530" spans="1:3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</row>
    <row r="531" spans="1:3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</row>
    <row r="532" spans="1:3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</row>
    <row r="533" spans="1:3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</row>
    <row r="534" spans="1:3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</row>
    <row r="535" spans="1:3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</row>
    <row r="536" spans="1:3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</row>
    <row r="537" spans="1:3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</row>
    <row r="538" spans="1:3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</row>
    <row r="539" spans="1:3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</row>
    <row r="540" spans="1:3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</row>
    <row r="541" spans="1:3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</row>
    <row r="542" spans="1:3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</row>
    <row r="543" spans="1:3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</row>
    <row r="544" spans="1:3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</row>
    <row r="545" spans="1:3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</row>
    <row r="546" spans="1:3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</row>
    <row r="547" spans="1:3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</row>
    <row r="548" spans="1:3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</row>
    <row r="549" spans="1:3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</row>
    <row r="550" spans="1:3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</row>
    <row r="551" spans="1:3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</row>
    <row r="552" spans="1:3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</row>
    <row r="553" spans="1:3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</row>
    <row r="554" spans="1:3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</row>
    <row r="555" spans="1:3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</row>
    <row r="556" spans="1:3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</row>
    <row r="557" spans="1:3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</row>
    <row r="558" spans="1:3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</row>
    <row r="559" spans="1:3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</row>
    <row r="560" spans="1:3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</row>
    <row r="561" spans="1:3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</row>
    <row r="562" spans="1:3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</row>
    <row r="563" spans="1:3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</row>
    <row r="564" spans="1:3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</row>
    <row r="565" spans="1:3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</row>
    <row r="566" spans="1:3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</row>
    <row r="567" spans="1:3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</row>
    <row r="568" spans="1:3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</row>
    <row r="569" spans="1:3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</row>
    <row r="570" spans="1:3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</row>
    <row r="571" spans="1:3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</row>
    <row r="572" spans="1:3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</row>
    <row r="573" spans="1:3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</row>
    <row r="574" spans="1:3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</row>
    <row r="575" spans="1:3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</row>
    <row r="576" spans="1:3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</row>
    <row r="577" spans="1:3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</row>
    <row r="578" spans="1:3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</row>
    <row r="579" spans="1:3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</row>
    <row r="580" spans="1:3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</row>
    <row r="581" spans="1:3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</row>
    <row r="582" spans="1:3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</row>
    <row r="583" spans="1:3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</row>
    <row r="584" spans="1:3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</row>
    <row r="585" spans="1:3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</row>
    <row r="586" spans="1:3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</row>
    <row r="587" spans="1:3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</row>
    <row r="588" spans="1:3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</row>
    <row r="589" spans="1:3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</row>
    <row r="590" spans="1:3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</row>
    <row r="591" spans="1:3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</row>
    <row r="592" spans="1:3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</row>
    <row r="593" spans="1:3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</row>
    <row r="594" spans="1:3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</row>
    <row r="595" spans="1:3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</row>
    <row r="596" spans="1:3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</row>
    <row r="597" spans="1:3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</row>
    <row r="598" spans="1:3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</row>
    <row r="599" spans="1:3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</row>
    <row r="600" spans="1:3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</row>
    <row r="601" spans="1:3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</row>
    <row r="602" spans="1:3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</row>
    <row r="603" spans="1:3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</row>
    <row r="604" spans="1:3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</row>
    <row r="605" spans="1:3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</row>
    <row r="606" spans="1:3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</row>
    <row r="607" spans="1:3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</row>
    <row r="608" spans="1:3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</row>
    <row r="609" spans="1:3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</row>
    <row r="610" spans="1:3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</row>
    <row r="611" spans="1:3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</row>
    <row r="612" spans="1:3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</row>
    <row r="613" spans="1:3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</row>
    <row r="614" spans="1:3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</row>
    <row r="615" spans="1:3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</row>
    <row r="616" spans="1:3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</row>
    <row r="617" spans="1:3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</row>
    <row r="618" spans="1:3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</row>
    <row r="619" spans="1:3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</row>
    <row r="620" spans="1:3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</row>
    <row r="621" spans="1:3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</row>
    <row r="622" spans="1:3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</row>
    <row r="623" spans="1:3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</row>
    <row r="624" spans="1:3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</row>
    <row r="625" spans="1:3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</row>
    <row r="626" spans="1:3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</row>
    <row r="627" spans="1:3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</row>
    <row r="628" spans="1:3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</row>
    <row r="629" spans="1:3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</row>
    <row r="630" spans="1:3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</row>
    <row r="631" spans="1:3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</row>
    <row r="632" spans="1:3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</row>
    <row r="633" spans="1:3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</row>
    <row r="634" spans="1:3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</row>
    <row r="635" spans="1:3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</row>
    <row r="636" spans="1:3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</row>
    <row r="637" spans="1:3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</row>
    <row r="638" spans="1:3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</row>
    <row r="639" spans="1:3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</row>
    <row r="640" spans="1:3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</row>
    <row r="641" spans="1:3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</row>
    <row r="642" spans="1:3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</row>
    <row r="643" spans="1:3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</row>
    <row r="644" spans="1:3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</row>
    <row r="645" spans="1:3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</row>
    <row r="646" spans="1:3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</row>
    <row r="647" spans="1:3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</row>
    <row r="648" spans="1:3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</row>
    <row r="649" spans="1:3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</row>
    <row r="650" spans="1:3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</row>
    <row r="651" spans="1:3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</row>
    <row r="652" spans="1:3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</row>
    <row r="653" spans="1:3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</row>
    <row r="654" spans="1:3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</row>
    <row r="655" spans="1:3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</row>
    <row r="656" spans="1:3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</row>
    <row r="657" spans="1:3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</row>
    <row r="658" spans="1:3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</row>
    <row r="659" spans="1:3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</row>
    <row r="660" spans="1:3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</row>
    <row r="661" spans="1:3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</row>
    <row r="662" spans="1:3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</row>
    <row r="663" spans="1:3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</row>
    <row r="664" spans="1:3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</row>
    <row r="665" spans="1:3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</row>
    <row r="666" spans="1:3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</row>
    <row r="667" spans="1:3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</row>
    <row r="668" spans="1:3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</row>
    <row r="669" spans="1:3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</row>
    <row r="670" spans="1:3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</row>
    <row r="671" spans="1:3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</row>
    <row r="672" spans="1:3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</row>
    <row r="673" spans="1:3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</row>
    <row r="674" spans="1:3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</row>
    <row r="675" spans="1:3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</row>
    <row r="676" spans="1:3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</row>
    <row r="677" spans="1:3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</row>
    <row r="678" spans="1:3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</row>
    <row r="679" spans="1:3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</row>
    <row r="680" spans="1:3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</row>
    <row r="681" spans="1:3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</row>
    <row r="682" spans="1:3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</row>
    <row r="683" spans="1:3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</row>
    <row r="684" spans="1:3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</row>
    <row r="685" spans="1:3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</row>
    <row r="686" spans="1:3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</row>
    <row r="687" spans="1:3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</row>
    <row r="688" spans="1:3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</row>
    <row r="689" spans="1:3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</row>
    <row r="690" spans="1:3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</row>
    <row r="691" spans="1:3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</row>
    <row r="692" spans="1:3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</row>
    <row r="693" spans="1:3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</row>
    <row r="694" spans="1:3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</row>
    <row r="695" spans="1:3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</row>
    <row r="696" spans="1:3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</row>
    <row r="697" spans="1:3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</row>
    <row r="698" spans="1:3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</row>
    <row r="699" spans="1:3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</row>
    <row r="700" spans="1:3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</row>
    <row r="701" spans="1:3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</row>
    <row r="702" spans="1:3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</row>
    <row r="703" spans="1:3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</row>
    <row r="704" spans="1:3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</row>
    <row r="705" spans="1:3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</row>
    <row r="706" spans="1:3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</row>
    <row r="707" spans="1:3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</row>
    <row r="708" spans="1:3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</row>
    <row r="709" spans="1:3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</row>
    <row r="710" spans="1:3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</row>
    <row r="711" spans="1:3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</row>
    <row r="712" spans="1:3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</row>
    <row r="713" spans="1:3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</row>
    <row r="714" spans="1:3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</row>
    <row r="715" spans="1:3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</row>
    <row r="716" spans="1:3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</row>
    <row r="717" spans="1:3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</row>
    <row r="718" spans="1:3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</row>
    <row r="719" spans="1:3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</row>
    <row r="720" spans="1:3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</row>
    <row r="721" spans="1:3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</row>
    <row r="722" spans="1:3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</row>
    <row r="723" spans="1:3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</row>
    <row r="724" spans="1:3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</row>
    <row r="725" spans="1:3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</row>
    <row r="726" spans="1:3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</row>
    <row r="727" spans="1:3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</row>
    <row r="728" spans="1:3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</row>
    <row r="729" spans="1:3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</row>
    <row r="730" spans="1:3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</row>
    <row r="731" spans="1:3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</row>
    <row r="732" spans="1:3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</row>
    <row r="733" spans="1:3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</row>
    <row r="734" spans="1:3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</row>
    <row r="735" spans="1:3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</row>
    <row r="736" spans="1:3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</row>
    <row r="737" spans="1:3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</row>
    <row r="738" spans="1:3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</row>
    <row r="739" spans="1:3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</row>
    <row r="740" spans="1:3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</row>
    <row r="741" spans="1:3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</row>
    <row r="742" spans="1:3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</row>
    <row r="743" spans="1:3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</row>
    <row r="744" spans="1:3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</row>
    <row r="745" spans="1:3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</row>
    <row r="746" spans="1:3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</row>
    <row r="747" spans="1:3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</row>
    <row r="748" spans="1:3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</row>
    <row r="749" spans="1:3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</row>
    <row r="750" spans="1:3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</row>
    <row r="751" spans="1:3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</row>
    <row r="752" spans="1:3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</row>
    <row r="753" spans="1:3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</row>
    <row r="754" spans="1:3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</row>
    <row r="755" spans="1:3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</row>
    <row r="756" spans="1:3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</row>
    <row r="757" spans="1:3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</row>
    <row r="758" spans="1:3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</row>
    <row r="759" spans="1:3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</row>
    <row r="760" spans="1:3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</row>
    <row r="761" spans="1:3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</row>
    <row r="762" spans="1:3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</row>
    <row r="763" spans="1:3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</row>
    <row r="764" spans="1:3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</row>
    <row r="765" spans="1:3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</row>
    <row r="766" spans="1:3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</row>
    <row r="767" spans="1:3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</row>
    <row r="768" spans="1:3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</row>
    <row r="769" spans="1:3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</row>
    <row r="770" spans="1:3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</row>
    <row r="771" spans="1:3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</row>
    <row r="772" spans="1:3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</row>
    <row r="773" spans="1:3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</row>
    <row r="774" spans="1:3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</row>
    <row r="775" spans="1:3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</row>
    <row r="776" spans="1:3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</row>
    <row r="777" spans="1:3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</row>
    <row r="778" spans="1:3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</row>
    <row r="779" spans="1:3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</row>
    <row r="780" spans="1:3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</row>
    <row r="781" spans="1:3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</row>
    <row r="782" spans="1:3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</row>
    <row r="783" spans="1:3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</row>
    <row r="784" spans="1:3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</row>
    <row r="785" spans="1:3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</row>
    <row r="786" spans="1:3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</row>
    <row r="787" spans="1:3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</row>
    <row r="788" spans="1:3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</row>
    <row r="789" spans="1:3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</row>
    <row r="790" spans="1:3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</row>
    <row r="791" spans="1:3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</row>
    <row r="792" spans="1:3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</row>
    <row r="793" spans="1:3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</row>
    <row r="794" spans="1:3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</row>
    <row r="795" spans="1:3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</row>
    <row r="796" spans="1:3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</row>
    <row r="797" spans="1:3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</row>
    <row r="798" spans="1:3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</row>
    <row r="799" spans="1:3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</row>
    <row r="800" spans="1:3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</row>
    <row r="801" spans="1:3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</row>
    <row r="802" spans="1:3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</row>
    <row r="803" spans="1:3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</row>
    <row r="804" spans="1:3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</row>
    <row r="805" spans="1:3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</row>
    <row r="806" spans="1:3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</row>
    <row r="807" spans="1:3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</row>
    <row r="808" spans="1:3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</row>
    <row r="809" spans="1:3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</row>
    <row r="810" spans="1:3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</row>
    <row r="811" spans="1:3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</row>
    <row r="812" spans="1:3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</row>
    <row r="813" spans="1:3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</row>
    <row r="814" spans="1:3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</row>
    <row r="815" spans="1:3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</row>
    <row r="816" spans="1:3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</row>
    <row r="817" spans="1:3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</row>
    <row r="818" spans="1:3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</row>
    <row r="819" spans="1:3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</row>
    <row r="820" spans="1:3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</row>
    <row r="821" spans="1:3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</row>
    <row r="822" spans="1:3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</row>
    <row r="823" spans="1:3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</row>
    <row r="824" spans="1:3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</row>
    <row r="825" spans="1:3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</row>
    <row r="826" spans="1:3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</row>
    <row r="827" spans="1:3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</row>
    <row r="828" spans="1:3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</row>
    <row r="829" spans="1:3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</row>
    <row r="830" spans="1:3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</row>
    <row r="831" spans="1:3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</row>
    <row r="832" spans="1:3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</row>
    <row r="833" spans="1:3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</row>
    <row r="834" spans="1:3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</row>
    <row r="835" spans="1:3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</row>
    <row r="836" spans="1:3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</row>
    <row r="837" spans="1:3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</row>
    <row r="838" spans="1:3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</row>
    <row r="839" spans="1:3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</row>
    <row r="840" spans="1:3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</row>
    <row r="841" spans="1:3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</row>
    <row r="842" spans="1:3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</row>
    <row r="843" spans="1:3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</row>
    <row r="844" spans="1:3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</row>
    <row r="845" spans="1:3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</row>
    <row r="846" spans="1:3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</row>
    <row r="847" spans="1:3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</row>
    <row r="848" spans="1:3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</row>
    <row r="849" spans="1:3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</row>
    <row r="850" spans="1:3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</row>
    <row r="851" spans="1:3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</row>
    <row r="852" spans="1:3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</row>
    <row r="853" spans="1:3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</row>
    <row r="854" spans="1:3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</row>
    <row r="855" spans="1:3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</row>
    <row r="856" spans="1:3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</row>
    <row r="857" spans="1:3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</row>
    <row r="858" spans="1:3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</row>
    <row r="859" spans="1:3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</row>
    <row r="860" spans="1:3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</row>
    <row r="861" spans="1:3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</row>
    <row r="862" spans="1:3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</row>
    <row r="863" spans="1:3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</row>
    <row r="864" spans="1:3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</row>
    <row r="865" spans="1:3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</row>
    <row r="866" spans="1:3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</row>
    <row r="867" spans="1:3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</row>
    <row r="868" spans="1:3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</row>
    <row r="869" spans="1:3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</row>
    <row r="870" spans="1:3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</row>
    <row r="871" spans="1:3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</row>
    <row r="872" spans="1:3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</row>
    <row r="873" spans="1:3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</row>
    <row r="874" spans="1:3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</row>
    <row r="875" spans="1:3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</row>
    <row r="876" spans="1:3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</row>
    <row r="877" spans="1:3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</row>
    <row r="878" spans="1:3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</row>
    <row r="879" spans="1:3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</row>
    <row r="880" spans="1:3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</row>
    <row r="881" spans="1:3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</row>
    <row r="882" spans="1:3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</row>
    <row r="883" spans="1:3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</row>
    <row r="884" spans="1:3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</row>
    <row r="885" spans="1:3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</row>
    <row r="886" spans="1:3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</row>
    <row r="887" spans="1:3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</row>
    <row r="888" spans="1:3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</row>
    <row r="889" spans="1:3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</row>
    <row r="890" spans="1:3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</row>
    <row r="891" spans="1:3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</row>
    <row r="892" spans="1:3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</row>
    <row r="893" spans="1:3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</row>
    <row r="894" spans="1:3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</row>
    <row r="895" spans="1:3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</row>
    <row r="896" spans="1:3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</row>
    <row r="897" spans="1:3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</row>
    <row r="898" spans="1:3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</row>
    <row r="899" spans="1:3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</row>
    <row r="900" spans="1:3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</row>
    <row r="901" spans="1:3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</row>
    <row r="902" spans="1:3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</row>
    <row r="903" spans="1:3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</row>
    <row r="904" spans="1:3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</row>
    <row r="905" spans="1:3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</row>
    <row r="906" spans="1:3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</row>
    <row r="907" spans="1:3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</row>
    <row r="908" spans="1:3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</row>
    <row r="909" spans="1:3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</row>
    <row r="910" spans="1:3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</row>
    <row r="911" spans="1:3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</row>
    <row r="912" spans="1:3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</row>
    <row r="913" spans="1:3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</row>
    <row r="914" spans="1:3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</row>
    <row r="915" spans="1:3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</row>
    <row r="916" spans="1:3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</row>
    <row r="917" spans="1:3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</row>
    <row r="918" spans="1:3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</row>
    <row r="919" spans="1:3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</row>
    <row r="920" spans="1:3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</row>
    <row r="921" spans="1:3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</row>
    <row r="922" spans="1:3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</row>
    <row r="923" spans="1:3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</row>
    <row r="924" spans="1:3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</row>
    <row r="925" spans="1:3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</row>
    <row r="926" spans="1:3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</row>
    <row r="927" spans="1:3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</row>
    <row r="929" spans="1:3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</row>
    <row r="930" spans="1:3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</row>
    <row r="931" spans="1:3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</row>
    <row r="932" spans="1:3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</row>
    <row r="933" spans="1:3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</row>
    <row r="934" spans="1:3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</row>
    <row r="935" spans="1:3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</row>
    <row r="936" spans="1:3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</row>
    <row r="937" spans="1:3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</row>
    <row r="938" spans="1:3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</row>
    <row r="939" spans="1:3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</row>
    <row r="940" spans="1:3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</row>
    <row r="941" spans="1:3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</row>
    <row r="942" spans="1:3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</row>
    <row r="943" spans="1:3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</row>
    <row r="944" spans="1:3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</row>
    <row r="945" spans="1:3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</row>
    <row r="946" spans="1:3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</row>
    <row r="947" spans="1:3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</row>
    <row r="948" spans="1:3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</row>
    <row r="949" spans="1:3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</row>
    <row r="950" spans="1:3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</row>
    <row r="951" spans="1:3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</row>
    <row r="952" spans="1:3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</row>
    <row r="953" spans="1:3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</row>
    <row r="954" spans="1:3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</row>
    <row r="955" spans="1:3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</row>
    <row r="956" spans="1:3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</row>
    <row r="957" spans="1:3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</row>
    <row r="958" spans="1:3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</row>
    <row r="959" spans="1:3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</row>
    <row r="960" spans="1:3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</row>
    <row r="961" spans="1:3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</row>
    <row r="962" spans="1:3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</row>
    <row r="963" spans="1:3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</row>
    <row r="964" spans="1:3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</row>
    <row r="965" spans="1:3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</row>
    <row r="966" spans="1:3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</row>
    <row r="967" spans="1:3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</row>
    <row r="968" spans="1:3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</row>
    <row r="969" spans="1:3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</row>
    <row r="970" spans="1:3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</row>
    <row r="971" spans="1:3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</row>
    <row r="972" spans="1:3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</row>
    <row r="973" spans="1:3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</row>
    <row r="974" spans="1:3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</row>
    <row r="975" spans="1:3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</row>
    <row r="976" spans="1:3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</row>
    <row r="977" spans="1:3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</row>
    <row r="978" spans="1:3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</row>
    <row r="979" spans="1:3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</row>
    <row r="980" spans="1:3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</row>
    <row r="981" spans="1:3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</row>
    <row r="982" spans="1:3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</row>
    <row r="983" spans="1:3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</row>
    <row r="984" spans="1:3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</row>
    <row r="985" spans="1:3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</row>
    <row r="986" spans="1:3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</row>
    <row r="987" spans="1:3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</row>
    <row r="988" spans="1:3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</row>
    <row r="989" spans="1:3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</row>
    <row r="990" spans="1:3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</row>
    <row r="991" spans="1:3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</row>
    <row r="992" spans="1:3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</row>
    <row r="993" spans="1:3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</row>
    <row r="994" spans="1:3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</row>
    <row r="995" spans="1:3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</row>
    <row r="996" spans="1:3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</row>
    <row r="997" spans="1:3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</row>
    <row r="998" spans="1:3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</row>
    <row r="999" spans="1:3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</row>
    <row r="1000" spans="1:3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</row>
    <row r="1001" spans="1:3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</row>
    <row r="1002" spans="1:3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</row>
    <row r="1003" spans="1:3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</row>
    <row r="1004" spans="1:3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</row>
    <row r="1005" spans="1:3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</row>
    <row r="1006" spans="1:3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</row>
    <row r="1007" spans="1:3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</row>
    <row r="1008" spans="1:3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</row>
    <row r="1009" spans="1:3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</row>
    <row r="1010" spans="1:3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</row>
    <row r="1011" spans="1:3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</row>
    <row r="1012" spans="1:3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</row>
  </sheetData>
  <sheetProtection algorithmName="SHA-512" hashValue="gx4HKlociUqRzLVABERNK5PSkGk0SV7/xDNV3SQVrLWQM6okkonXfQAlqh0Ot66a9QV3vjCDMPOgDPfcGDw6Ag==" saltValue="Yrd3irV1/klivyMpk4x6GQ==" spinCount="100000" sheet="1" formatColumns="0" formatRows="0"/>
  <mergeCells count="85">
    <mergeCell ref="L76:M76"/>
    <mergeCell ref="I45:I46"/>
    <mergeCell ref="J45:J46"/>
    <mergeCell ref="L45:L46"/>
    <mergeCell ref="J70:K70"/>
    <mergeCell ref="J71:K71"/>
    <mergeCell ref="J72:K72"/>
    <mergeCell ref="H76:I76"/>
    <mergeCell ref="P41:Q41"/>
    <mergeCell ref="H11:H13"/>
    <mergeCell ref="I11:I13"/>
    <mergeCell ref="J11:J13"/>
    <mergeCell ref="K11:K13"/>
    <mergeCell ref="Q10:Q12"/>
    <mergeCell ref="P37:Q37"/>
    <mergeCell ref="P38:Q38"/>
    <mergeCell ref="P39:Q39"/>
    <mergeCell ref="P40:Q40"/>
    <mergeCell ref="L10:L13"/>
    <mergeCell ref="M10:M13"/>
    <mergeCell ref="N10:N13"/>
    <mergeCell ref="O10:O13"/>
    <mergeCell ref="P10:P13"/>
    <mergeCell ref="C3:R3"/>
    <mergeCell ref="C4:R4"/>
    <mergeCell ref="C10:D13"/>
    <mergeCell ref="E10:E13"/>
    <mergeCell ref="G10:I10"/>
    <mergeCell ref="J10:K10"/>
    <mergeCell ref="R10:R13"/>
    <mergeCell ref="F10:F13"/>
    <mergeCell ref="G11:G13"/>
    <mergeCell ref="C45:D46"/>
    <mergeCell ref="E45:E46"/>
    <mergeCell ref="F45:F46"/>
    <mergeCell ref="G45:G46"/>
    <mergeCell ref="H45:H46"/>
    <mergeCell ref="C76:G76"/>
    <mergeCell ref="F77:G78"/>
    <mergeCell ref="H77:I78"/>
    <mergeCell ref="J77:K78"/>
    <mergeCell ref="H81:I82"/>
    <mergeCell ref="J81:K82"/>
    <mergeCell ref="J76:K76"/>
    <mergeCell ref="C77:E80"/>
    <mergeCell ref="C81:E84"/>
    <mergeCell ref="F81:G82"/>
    <mergeCell ref="F83:G84"/>
    <mergeCell ref="L77:M78"/>
    <mergeCell ref="F79:G80"/>
    <mergeCell ref="L79:M80"/>
    <mergeCell ref="H79:I80"/>
    <mergeCell ref="J79:K80"/>
    <mergeCell ref="O93:R93"/>
    <mergeCell ref="E93:G93"/>
    <mergeCell ref="E94:G94"/>
    <mergeCell ref="L81:M82"/>
    <mergeCell ref="J83:K84"/>
    <mergeCell ref="L83:M84"/>
    <mergeCell ref="H83:I84"/>
    <mergeCell ref="H85:I86"/>
    <mergeCell ref="J85:K86"/>
    <mergeCell ref="L85:M86"/>
    <mergeCell ref="C85:E86"/>
    <mergeCell ref="F85:G86"/>
    <mergeCell ref="O91:R92"/>
    <mergeCell ref="C93:D95"/>
    <mergeCell ref="E91:G92"/>
    <mergeCell ref="H95:I95"/>
    <mergeCell ref="C91:D92"/>
    <mergeCell ref="O95:R95"/>
    <mergeCell ref="H94:I94"/>
    <mergeCell ref="J94:L94"/>
    <mergeCell ref="M94:N94"/>
    <mergeCell ref="O94:R94"/>
    <mergeCell ref="J95:L95"/>
    <mergeCell ref="E95:G95"/>
    <mergeCell ref="H91:I92"/>
    <mergeCell ref="J91:N91"/>
    <mergeCell ref="M95:N95"/>
    <mergeCell ref="J92:L92"/>
    <mergeCell ref="M92:N92"/>
    <mergeCell ref="H93:I93"/>
    <mergeCell ref="J93:L93"/>
    <mergeCell ref="M93:N93"/>
  </mergeCells>
  <conditionalFormatting sqref="O93:R95">
    <cfRule type="cellIs" dxfId="3" priority="2" operator="equal">
      <formula>"SUPERA EL COSTO REFERENCIAL"</formula>
    </cfRule>
  </conditionalFormatting>
  <pageMargins left="0.70866141732283472" right="0.70866141732283472" top="0.74803149606299213" bottom="0.74803149606299213" header="0" footer="0"/>
  <pageSetup paperSize="9" scale="39" fitToHeight="10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6">
    <tabColor theme="5" tint="0.39997558519241921"/>
    <outlinePr summaryBelow="0" summaryRight="0"/>
    <pageSetUpPr fitToPage="1"/>
  </sheetPr>
  <dimension ref="A1:R117"/>
  <sheetViews>
    <sheetView showGridLines="0" showZeros="0" view="pageBreakPreview" topLeftCell="C58" zoomScale="82" zoomScaleNormal="110" zoomScaleSheetLayoutView="82" workbookViewId="0">
      <selection activeCell="C65" sqref="C65:P65"/>
    </sheetView>
  </sheetViews>
  <sheetFormatPr baseColWidth="10" defaultColWidth="12.75" defaultRowHeight="15" customHeight="1"/>
  <cols>
    <col min="1" max="1" width="3.25" customWidth="1"/>
    <col min="2" max="2" width="3.75" customWidth="1"/>
    <col min="3" max="3" width="6.25" customWidth="1"/>
    <col min="4" max="4" width="11" customWidth="1"/>
    <col min="5" max="5" width="13.125" customWidth="1"/>
    <col min="6" max="6" width="14.25" customWidth="1"/>
    <col min="7" max="7" width="13.25" customWidth="1"/>
    <col min="8" max="9" width="11" customWidth="1"/>
    <col min="10" max="10" width="11.75" customWidth="1"/>
    <col min="11" max="11" width="12" customWidth="1"/>
    <col min="12" max="12" width="13.75" customWidth="1"/>
    <col min="13" max="14" width="8.25" customWidth="1"/>
    <col min="15" max="15" width="13" customWidth="1"/>
    <col min="16" max="16" width="6.25" customWidth="1"/>
    <col min="17" max="17" width="2.75" customWidth="1"/>
    <col min="18" max="18" width="5" customWidth="1"/>
  </cols>
  <sheetData>
    <row r="1" spans="1:18" ht="15.75" thickBot="1">
      <c r="A1" s="544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4"/>
    </row>
    <row r="2" spans="1:18" ht="15.75" thickBot="1">
      <c r="A2" s="546"/>
      <c r="B2" s="547"/>
      <c r="C2" s="548"/>
      <c r="D2" s="548"/>
      <c r="E2" s="548"/>
      <c r="F2" s="548"/>
      <c r="G2" s="548"/>
      <c r="H2" s="548"/>
      <c r="I2" s="548"/>
      <c r="J2" s="548"/>
      <c r="K2" s="548"/>
      <c r="L2" s="548"/>
      <c r="M2" s="548"/>
      <c r="N2" s="548"/>
      <c r="O2" s="548"/>
      <c r="P2" s="548"/>
      <c r="Q2" s="410"/>
      <c r="R2" s="589"/>
    </row>
    <row r="3" spans="1:18" ht="16.5" thickBot="1">
      <c r="A3" s="546"/>
      <c r="B3" s="412"/>
      <c r="C3" s="2255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4"/>
      <c r="Q3" s="411"/>
      <c r="R3" s="589"/>
    </row>
    <row r="4" spans="1:18" ht="16.5" thickBot="1">
      <c r="A4" s="546"/>
      <c r="B4" s="412"/>
      <c r="C4" s="2258" t="s">
        <v>580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4"/>
      <c r="Q4" s="411"/>
      <c r="R4" s="589"/>
    </row>
    <row r="5" spans="1:18">
      <c r="A5" s="546"/>
      <c r="B5" s="549"/>
      <c r="C5" s="550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420"/>
      <c r="R5" s="589"/>
    </row>
    <row r="6" spans="1:18">
      <c r="A6" s="546"/>
      <c r="B6" s="549"/>
      <c r="C6" s="564" t="s">
        <v>691</v>
      </c>
      <c r="D6" s="544"/>
      <c r="E6" s="544"/>
      <c r="F6" s="544"/>
      <c r="G6" s="544"/>
      <c r="H6" s="544"/>
      <c r="I6" s="544"/>
      <c r="J6" s="544"/>
      <c r="K6" s="544"/>
      <c r="L6" s="544"/>
      <c r="M6" s="544"/>
      <c r="N6" s="544"/>
      <c r="O6" s="544"/>
      <c r="P6" s="544"/>
      <c r="Q6" s="420"/>
      <c r="R6" s="589"/>
    </row>
    <row r="7" spans="1:18">
      <c r="A7" s="546"/>
      <c r="B7" s="549"/>
      <c r="C7" s="544"/>
      <c r="D7" s="544"/>
      <c r="E7" s="544"/>
      <c r="F7" s="544"/>
      <c r="G7" s="544"/>
      <c r="H7" s="544"/>
      <c r="I7" s="544"/>
      <c r="J7" s="544"/>
      <c r="K7" s="544"/>
      <c r="L7" s="544"/>
      <c r="M7" s="544"/>
      <c r="N7" s="544"/>
      <c r="O7" s="544"/>
      <c r="P7" s="544"/>
      <c r="Q7" s="420"/>
      <c r="R7" s="589"/>
    </row>
    <row r="8" spans="1:18">
      <c r="A8" s="546"/>
      <c r="B8" s="549"/>
      <c r="C8" s="564" t="s">
        <v>692</v>
      </c>
      <c r="D8" s="424"/>
      <c r="E8" s="424"/>
      <c r="F8" s="985"/>
      <c r="G8" s="550"/>
      <c r="H8" s="550"/>
      <c r="I8" s="550"/>
      <c r="J8" s="550"/>
      <c r="K8" s="550"/>
      <c r="L8" s="550"/>
      <c r="M8" s="544"/>
      <c r="N8" s="544"/>
      <c r="O8" s="544"/>
      <c r="P8" s="544"/>
      <c r="Q8" s="420"/>
      <c r="R8" s="589"/>
    </row>
    <row r="9" spans="1:18">
      <c r="A9" s="546"/>
      <c r="B9" s="549"/>
      <c r="C9" s="415"/>
      <c r="D9" s="415"/>
      <c r="E9" s="415"/>
      <c r="F9" s="986"/>
      <c r="G9" s="417"/>
      <c r="H9" s="417"/>
      <c r="I9" s="417"/>
      <c r="J9" s="417"/>
      <c r="K9" s="417"/>
      <c r="L9" s="417"/>
      <c r="M9" s="544"/>
      <c r="N9" s="544"/>
      <c r="O9" s="544"/>
      <c r="P9" s="544"/>
      <c r="Q9" s="420"/>
      <c r="R9" s="589"/>
    </row>
    <row r="10" spans="1:18">
      <c r="A10" s="546"/>
      <c r="B10" s="412"/>
      <c r="C10" s="2794" t="s">
        <v>44</v>
      </c>
      <c r="D10" s="2570" t="s">
        <v>693</v>
      </c>
      <c r="E10" s="2570" t="s">
        <v>694</v>
      </c>
      <c r="F10" s="2570" t="s">
        <v>695</v>
      </c>
      <c r="G10" s="2570" t="s">
        <v>696</v>
      </c>
      <c r="H10" s="2570" t="s">
        <v>697</v>
      </c>
      <c r="I10" s="2570" t="s">
        <v>698</v>
      </c>
      <c r="J10" s="2791" t="s">
        <v>699</v>
      </c>
      <c r="K10" s="1964"/>
      <c r="L10" s="1965"/>
      <c r="M10" s="566"/>
      <c r="N10" s="544"/>
      <c r="O10" s="544"/>
      <c r="P10" s="544"/>
      <c r="Q10" s="420"/>
      <c r="R10" s="589"/>
    </row>
    <row r="11" spans="1:18">
      <c r="A11" s="546"/>
      <c r="B11" s="412"/>
      <c r="C11" s="2207"/>
      <c r="D11" s="2207"/>
      <c r="E11" s="2207"/>
      <c r="F11" s="2207"/>
      <c r="G11" s="2207"/>
      <c r="H11" s="2207"/>
      <c r="I11" s="2207"/>
      <c r="J11" s="2570" t="s">
        <v>700</v>
      </c>
      <c r="K11" s="2570" t="s">
        <v>701</v>
      </c>
      <c r="L11" s="2570" t="s">
        <v>702</v>
      </c>
      <c r="M11" s="566"/>
      <c r="N11" s="544"/>
      <c r="O11" s="544"/>
      <c r="P11" s="544"/>
      <c r="Q11" s="420"/>
      <c r="R11" s="589"/>
    </row>
    <row r="12" spans="1:18" ht="36.75" customHeight="1">
      <c r="A12" s="546"/>
      <c r="B12" s="412"/>
      <c r="C12" s="2207"/>
      <c r="D12" s="2208"/>
      <c r="E12" s="2208"/>
      <c r="F12" s="2208"/>
      <c r="G12" s="2208"/>
      <c r="H12" s="2208"/>
      <c r="I12" s="2208"/>
      <c r="J12" s="2208"/>
      <c r="K12" s="2208"/>
      <c r="L12" s="2208"/>
      <c r="M12" s="566"/>
      <c r="N12" s="544"/>
      <c r="O12" s="544"/>
      <c r="P12" s="544"/>
      <c r="Q12" s="420"/>
      <c r="R12" s="589"/>
    </row>
    <row r="13" spans="1:18">
      <c r="A13" s="546"/>
      <c r="B13" s="412"/>
      <c r="C13" s="2208"/>
      <c r="D13" s="987" t="s">
        <v>703</v>
      </c>
      <c r="E13" s="987" t="s">
        <v>703</v>
      </c>
      <c r="F13" s="988" t="s">
        <v>703</v>
      </c>
      <c r="G13" s="987" t="s">
        <v>703</v>
      </c>
      <c r="H13" s="987" t="s">
        <v>704</v>
      </c>
      <c r="I13" s="1187"/>
      <c r="J13" s="987" t="s">
        <v>703</v>
      </c>
      <c r="K13" s="987" t="s">
        <v>703</v>
      </c>
      <c r="L13" s="987" t="s">
        <v>395</v>
      </c>
      <c r="M13" s="566"/>
      <c r="N13" s="544"/>
      <c r="O13" s="544"/>
      <c r="P13" s="544"/>
      <c r="Q13" s="420"/>
      <c r="R13" s="589"/>
    </row>
    <row r="14" spans="1:18">
      <c r="A14" s="546"/>
      <c r="B14" s="412"/>
      <c r="C14" s="739">
        <v>0</v>
      </c>
      <c r="D14" s="989">
        <f>'Costos de inversión'!N90</f>
        <v>0</v>
      </c>
      <c r="E14" s="657"/>
      <c r="F14" s="905"/>
      <c r="G14" s="989">
        <f>SUM(D14:F14)</f>
        <v>0</v>
      </c>
      <c r="H14" s="657"/>
      <c r="I14" s="990" t="str">
        <f>IF($I$13="","",1)</f>
        <v/>
      </c>
      <c r="J14" s="989" t="str">
        <f>IFERROR(G14*I14,"")</f>
        <v/>
      </c>
      <c r="K14" s="657"/>
      <c r="L14" s="657"/>
      <c r="M14" s="566"/>
      <c r="N14" s="544"/>
      <c r="O14" s="544"/>
      <c r="P14" s="544"/>
      <c r="Q14" s="420"/>
      <c r="R14" s="589"/>
    </row>
    <row r="15" spans="1:18">
      <c r="A15" s="546"/>
      <c r="B15" s="412"/>
      <c r="C15" s="739">
        <v>1</v>
      </c>
      <c r="D15" s="657"/>
      <c r="E15" s="657"/>
      <c r="F15" s="905" t="str">
        <f>IFERROR('Flujo de Costos a Precio de Mer'!G11+'Flujo de Costos a Precio de Mer'!N11,"")</f>
        <v/>
      </c>
      <c r="G15" s="989">
        <f t="shared" ref="G15:G34" si="0">SUM(D15:F15)</f>
        <v>0</v>
      </c>
      <c r="H15" s="989" t="str">
        <f>'Estimación de la Demanda'!AL45</f>
        <v/>
      </c>
      <c r="I15" s="990" t="str">
        <f>IF($I$13="","",(1)/((1+$I$13)^(C15)))</f>
        <v/>
      </c>
      <c r="J15" s="989" t="str">
        <f t="shared" ref="J15:J34" si="1">IFERROR(G15*I15,"")</f>
        <v/>
      </c>
      <c r="K15" s="989" t="str">
        <f>IFERROR(F15*I15,"")</f>
        <v/>
      </c>
      <c r="L15" s="989" t="str">
        <f>IFERROR(H15*I15,"")</f>
        <v/>
      </c>
      <c r="M15" s="566"/>
      <c r="N15" s="544"/>
      <c r="O15" s="544"/>
      <c r="P15" s="544"/>
      <c r="Q15" s="420"/>
      <c r="R15" s="589"/>
    </row>
    <row r="16" spans="1:18">
      <c r="A16" s="546"/>
      <c r="B16" s="412"/>
      <c r="C16" s="739">
        <v>2</v>
      </c>
      <c r="D16" s="657"/>
      <c r="E16" s="657"/>
      <c r="F16" s="905" t="str">
        <f>IFERROR('Flujo de Costos a Precio de Mer'!G12+'Flujo de Costos a Precio de Mer'!N12,"")</f>
        <v/>
      </c>
      <c r="G16" s="989">
        <f t="shared" si="0"/>
        <v>0</v>
      </c>
      <c r="H16" s="989" t="str">
        <f>'Estimación de la Demanda'!AL46</f>
        <v/>
      </c>
      <c r="I16" s="990" t="str">
        <f t="shared" ref="I16:I34" si="2">IF($I$13="","",(1)/((1+$I$13)^(C16)))</f>
        <v/>
      </c>
      <c r="J16" s="989" t="str">
        <f t="shared" si="1"/>
        <v/>
      </c>
      <c r="K16" s="989" t="str">
        <f t="shared" ref="K16:K34" si="3">IFERROR(F16*I16,"")</f>
        <v/>
      </c>
      <c r="L16" s="989" t="str">
        <f t="shared" ref="L16:L34" si="4">IFERROR(H16*I16,"")</f>
        <v/>
      </c>
      <c r="M16" s="566"/>
      <c r="N16" s="544"/>
      <c r="O16" s="544"/>
      <c r="P16" s="544"/>
      <c r="Q16" s="420"/>
      <c r="R16" s="589"/>
    </row>
    <row r="17" spans="1:18">
      <c r="A17" s="546"/>
      <c r="B17" s="412"/>
      <c r="C17" s="739">
        <v>3</v>
      </c>
      <c r="D17" s="657"/>
      <c r="E17" s="657"/>
      <c r="F17" s="905" t="str">
        <f>IFERROR('Flujo de Costos a Precio de Mer'!G13+'Flujo de Costos a Precio de Mer'!N13,"")</f>
        <v/>
      </c>
      <c r="G17" s="989">
        <f t="shared" si="0"/>
        <v>0</v>
      </c>
      <c r="H17" s="989" t="str">
        <f>'Estimación de la Demanda'!AL47</f>
        <v/>
      </c>
      <c r="I17" s="990" t="str">
        <f t="shared" si="2"/>
        <v/>
      </c>
      <c r="J17" s="989" t="str">
        <f t="shared" si="1"/>
        <v/>
      </c>
      <c r="K17" s="989" t="str">
        <f t="shared" si="3"/>
        <v/>
      </c>
      <c r="L17" s="989" t="str">
        <f t="shared" si="4"/>
        <v/>
      </c>
      <c r="M17" s="566"/>
      <c r="N17" s="544"/>
      <c r="O17" s="544"/>
      <c r="P17" s="544"/>
      <c r="Q17" s="420"/>
      <c r="R17" s="589"/>
    </row>
    <row r="18" spans="1:18">
      <c r="A18" s="546"/>
      <c r="B18" s="412"/>
      <c r="C18" s="739">
        <v>4</v>
      </c>
      <c r="D18" s="657"/>
      <c r="E18" s="657"/>
      <c r="F18" s="905" t="str">
        <f>IFERROR('Flujo de Costos a Precio de Mer'!G14+'Flujo de Costos a Precio de Mer'!N14,"")</f>
        <v/>
      </c>
      <c r="G18" s="989">
        <f t="shared" si="0"/>
        <v>0</v>
      </c>
      <c r="H18" s="989" t="str">
        <f>'Estimación de la Demanda'!AL48</f>
        <v/>
      </c>
      <c r="I18" s="990" t="str">
        <f t="shared" si="2"/>
        <v/>
      </c>
      <c r="J18" s="989" t="str">
        <f t="shared" si="1"/>
        <v/>
      </c>
      <c r="K18" s="989" t="str">
        <f t="shared" si="3"/>
        <v/>
      </c>
      <c r="L18" s="989" t="str">
        <f t="shared" si="4"/>
        <v/>
      </c>
      <c r="M18" s="566"/>
      <c r="N18" s="544"/>
      <c r="O18" s="544"/>
      <c r="P18" s="544"/>
      <c r="Q18" s="420"/>
      <c r="R18" s="589"/>
    </row>
    <row r="19" spans="1:18">
      <c r="A19" s="546"/>
      <c r="B19" s="412"/>
      <c r="C19" s="739">
        <v>5</v>
      </c>
      <c r="D19" s="657"/>
      <c r="E19" s="989"/>
      <c r="F19" s="905" t="str">
        <f>IFERROR('Flujo de Costos a Precio de Mer'!G15+'Flujo de Costos a Precio de Mer'!N15,"")</f>
        <v/>
      </c>
      <c r="G19" s="989">
        <f t="shared" si="0"/>
        <v>0</v>
      </c>
      <c r="H19" s="989" t="str">
        <f>'Estimación de la Demanda'!AL49</f>
        <v/>
      </c>
      <c r="I19" s="990" t="str">
        <f t="shared" si="2"/>
        <v/>
      </c>
      <c r="J19" s="989" t="str">
        <f t="shared" si="1"/>
        <v/>
      </c>
      <c r="K19" s="989" t="str">
        <f t="shared" si="3"/>
        <v/>
      </c>
      <c r="L19" s="989" t="str">
        <f t="shared" si="4"/>
        <v/>
      </c>
      <c r="M19" s="566"/>
      <c r="N19" s="544"/>
      <c r="O19" s="544"/>
      <c r="P19" s="544"/>
      <c r="Q19" s="420"/>
      <c r="R19" s="589"/>
    </row>
    <row r="20" spans="1:18">
      <c r="A20" s="546"/>
      <c r="B20" s="412"/>
      <c r="C20" s="739">
        <v>6</v>
      </c>
      <c r="D20" s="657"/>
      <c r="E20" s="657"/>
      <c r="F20" s="905" t="str">
        <f>IFERROR('Flujo de Costos a Precio de Mer'!G16+'Flujo de Costos a Precio de Mer'!N16,"")</f>
        <v/>
      </c>
      <c r="G20" s="989">
        <f t="shared" si="0"/>
        <v>0</v>
      </c>
      <c r="H20" s="989" t="str">
        <f>'Estimación de la Demanda'!AL50</f>
        <v/>
      </c>
      <c r="I20" s="990" t="str">
        <f t="shared" si="2"/>
        <v/>
      </c>
      <c r="J20" s="989" t="str">
        <f t="shared" si="1"/>
        <v/>
      </c>
      <c r="K20" s="989" t="str">
        <f t="shared" si="3"/>
        <v/>
      </c>
      <c r="L20" s="989" t="str">
        <f t="shared" si="4"/>
        <v/>
      </c>
      <c r="M20" s="566"/>
      <c r="N20" s="544"/>
      <c r="O20" s="544"/>
      <c r="P20" s="544"/>
      <c r="Q20" s="420"/>
      <c r="R20" s="589"/>
    </row>
    <row r="21" spans="1:18">
      <c r="A21" s="546"/>
      <c r="B21" s="412"/>
      <c r="C21" s="739">
        <v>7</v>
      </c>
      <c r="D21" s="657"/>
      <c r="E21" s="657"/>
      <c r="F21" s="905" t="str">
        <f>IFERROR('Flujo de Costos a Precio de Mer'!G17+'Flujo de Costos a Precio de Mer'!N17,"")</f>
        <v/>
      </c>
      <c r="G21" s="989">
        <f t="shared" si="0"/>
        <v>0</v>
      </c>
      <c r="H21" s="989" t="str">
        <f>'Estimación de la Demanda'!AL51</f>
        <v/>
      </c>
      <c r="I21" s="990" t="str">
        <f t="shared" si="2"/>
        <v/>
      </c>
      <c r="J21" s="989" t="str">
        <f t="shared" si="1"/>
        <v/>
      </c>
      <c r="K21" s="989" t="str">
        <f t="shared" si="3"/>
        <v/>
      </c>
      <c r="L21" s="989" t="str">
        <f t="shared" si="4"/>
        <v/>
      </c>
      <c r="M21" s="566"/>
      <c r="N21" s="544"/>
      <c r="O21" s="544"/>
      <c r="P21" s="544"/>
      <c r="Q21" s="420"/>
      <c r="R21" s="589"/>
    </row>
    <row r="22" spans="1:18">
      <c r="A22" s="546"/>
      <c r="B22" s="412"/>
      <c r="C22" s="739">
        <v>8</v>
      </c>
      <c r="D22" s="657"/>
      <c r="E22" s="657"/>
      <c r="F22" s="905" t="str">
        <f>IFERROR('Flujo de Costos a Precio de Mer'!G18+'Flujo de Costos a Precio de Mer'!N18,"")</f>
        <v/>
      </c>
      <c r="G22" s="989">
        <f t="shared" si="0"/>
        <v>0</v>
      </c>
      <c r="H22" s="989" t="str">
        <f>'Estimación de la Demanda'!AL52</f>
        <v/>
      </c>
      <c r="I22" s="990" t="str">
        <f t="shared" si="2"/>
        <v/>
      </c>
      <c r="J22" s="989" t="str">
        <f t="shared" si="1"/>
        <v/>
      </c>
      <c r="K22" s="989" t="str">
        <f t="shared" si="3"/>
        <v/>
      </c>
      <c r="L22" s="989" t="str">
        <f t="shared" si="4"/>
        <v/>
      </c>
      <c r="M22" s="566"/>
      <c r="N22" s="544"/>
      <c r="O22" s="544"/>
      <c r="P22" s="544"/>
      <c r="Q22" s="420"/>
      <c r="R22" s="589"/>
    </row>
    <row r="23" spans="1:18">
      <c r="A23" s="546"/>
      <c r="B23" s="412"/>
      <c r="C23" s="739">
        <v>9</v>
      </c>
      <c r="D23" s="657"/>
      <c r="E23" s="657"/>
      <c r="F23" s="905" t="str">
        <f>IFERROR('Flujo de Costos a Precio de Mer'!G19+'Flujo de Costos a Precio de Mer'!N19,"")</f>
        <v/>
      </c>
      <c r="G23" s="989">
        <f t="shared" si="0"/>
        <v>0</v>
      </c>
      <c r="H23" s="989" t="str">
        <f>'Estimación de la Demanda'!AL53</f>
        <v/>
      </c>
      <c r="I23" s="990" t="str">
        <f t="shared" si="2"/>
        <v/>
      </c>
      <c r="J23" s="989" t="str">
        <f t="shared" si="1"/>
        <v/>
      </c>
      <c r="K23" s="989" t="str">
        <f t="shared" si="3"/>
        <v/>
      </c>
      <c r="L23" s="989" t="str">
        <f t="shared" si="4"/>
        <v/>
      </c>
      <c r="M23" s="566"/>
      <c r="N23" s="544"/>
      <c r="O23" s="544"/>
      <c r="P23" s="544"/>
      <c r="Q23" s="420"/>
      <c r="R23" s="589"/>
    </row>
    <row r="24" spans="1:18">
      <c r="A24" s="546"/>
      <c r="B24" s="412"/>
      <c r="C24" s="739">
        <v>10</v>
      </c>
      <c r="D24" s="989"/>
      <c r="E24" s="989"/>
      <c r="F24" s="905" t="str">
        <f>IFERROR('Flujo de Costos a Precio de Mer'!G20+'Flujo de Costos a Precio de Mer'!N20,"")</f>
        <v/>
      </c>
      <c r="G24" s="989">
        <f t="shared" si="0"/>
        <v>0</v>
      </c>
      <c r="H24" s="989" t="str">
        <f>'Estimación de la Demanda'!AL54</f>
        <v/>
      </c>
      <c r="I24" s="990" t="str">
        <f t="shared" si="2"/>
        <v/>
      </c>
      <c r="J24" s="989" t="str">
        <f t="shared" si="1"/>
        <v/>
      </c>
      <c r="K24" s="989" t="str">
        <f t="shared" si="3"/>
        <v/>
      </c>
      <c r="L24" s="989" t="str">
        <f t="shared" si="4"/>
        <v/>
      </c>
      <c r="M24" s="566"/>
      <c r="N24" s="544"/>
      <c r="O24" s="544"/>
      <c r="P24" s="544"/>
      <c r="Q24" s="420"/>
      <c r="R24" s="589"/>
    </row>
    <row r="25" spans="1:18">
      <c r="A25" s="546"/>
      <c r="B25" s="412"/>
      <c r="C25" s="739">
        <v>11</v>
      </c>
      <c r="D25" s="657"/>
      <c r="E25" s="657"/>
      <c r="F25" s="905" t="str">
        <f>IFERROR('Flujo de Costos a Precio de Mer'!G21+'Flujo de Costos a Precio de Mer'!N21,"")</f>
        <v/>
      </c>
      <c r="G25" s="989">
        <f t="shared" si="0"/>
        <v>0</v>
      </c>
      <c r="H25" s="989" t="str">
        <f>'Estimación de la Demanda'!AL55</f>
        <v/>
      </c>
      <c r="I25" s="990" t="str">
        <f t="shared" si="2"/>
        <v/>
      </c>
      <c r="J25" s="989" t="str">
        <f t="shared" si="1"/>
        <v/>
      </c>
      <c r="K25" s="989" t="str">
        <f t="shared" si="3"/>
        <v/>
      </c>
      <c r="L25" s="989" t="str">
        <f t="shared" si="4"/>
        <v/>
      </c>
      <c r="M25" s="566"/>
      <c r="N25" s="544"/>
      <c r="O25" s="544"/>
      <c r="P25" s="544"/>
      <c r="Q25" s="420"/>
      <c r="R25" s="589"/>
    </row>
    <row r="26" spans="1:18">
      <c r="A26" s="546"/>
      <c r="B26" s="412"/>
      <c r="C26" s="739">
        <v>12</v>
      </c>
      <c r="D26" s="657"/>
      <c r="E26" s="657"/>
      <c r="F26" s="905" t="str">
        <f>IFERROR('Flujo de Costos a Precio de Mer'!G22+'Flujo de Costos a Precio de Mer'!N22,"")</f>
        <v/>
      </c>
      <c r="G26" s="989">
        <f t="shared" si="0"/>
        <v>0</v>
      </c>
      <c r="H26" s="989" t="str">
        <f>'Estimación de la Demanda'!AL56</f>
        <v/>
      </c>
      <c r="I26" s="990" t="str">
        <f t="shared" si="2"/>
        <v/>
      </c>
      <c r="J26" s="989" t="str">
        <f t="shared" si="1"/>
        <v/>
      </c>
      <c r="K26" s="989" t="str">
        <f t="shared" si="3"/>
        <v/>
      </c>
      <c r="L26" s="989" t="str">
        <f t="shared" si="4"/>
        <v/>
      </c>
      <c r="M26" s="566"/>
      <c r="N26" s="544"/>
      <c r="O26" s="544"/>
      <c r="P26" s="544"/>
      <c r="Q26" s="420"/>
      <c r="R26" s="589"/>
    </row>
    <row r="27" spans="1:18">
      <c r="A27" s="546"/>
      <c r="B27" s="412"/>
      <c r="C27" s="739">
        <v>13</v>
      </c>
      <c r="D27" s="657"/>
      <c r="E27" s="657"/>
      <c r="F27" s="905" t="str">
        <f>IFERROR('Flujo de Costos a Precio de Mer'!G23+'Flujo de Costos a Precio de Mer'!N23,"")</f>
        <v/>
      </c>
      <c r="G27" s="989">
        <f t="shared" si="0"/>
        <v>0</v>
      </c>
      <c r="H27" s="989" t="str">
        <f>'Estimación de la Demanda'!AL57</f>
        <v/>
      </c>
      <c r="I27" s="990" t="str">
        <f t="shared" si="2"/>
        <v/>
      </c>
      <c r="J27" s="989" t="str">
        <f t="shared" si="1"/>
        <v/>
      </c>
      <c r="K27" s="989" t="str">
        <f t="shared" si="3"/>
        <v/>
      </c>
      <c r="L27" s="989" t="str">
        <f t="shared" si="4"/>
        <v/>
      </c>
      <c r="M27" s="566"/>
      <c r="N27" s="544"/>
      <c r="O27" s="544"/>
      <c r="P27" s="544"/>
      <c r="Q27" s="420"/>
      <c r="R27" s="589"/>
    </row>
    <row r="28" spans="1:18">
      <c r="A28" s="546"/>
      <c r="B28" s="412"/>
      <c r="C28" s="739">
        <v>14</v>
      </c>
      <c r="D28" s="657"/>
      <c r="E28" s="657"/>
      <c r="F28" s="905" t="str">
        <f>IFERROR('Flujo de Costos a Precio de Mer'!G24+'Flujo de Costos a Precio de Mer'!N24,"")</f>
        <v/>
      </c>
      <c r="G28" s="989">
        <f t="shared" si="0"/>
        <v>0</v>
      </c>
      <c r="H28" s="989" t="str">
        <f>'Estimación de la Demanda'!AL58</f>
        <v/>
      </c>
      <c r="I28" s="990" t="str">
        <f t="shared" si="2"/>
        <v/>
      </c>
      <c r="J28" s="989" t="str">
        <f t="shared" si="1"/>
        <v/>
      </c>
      <c r="K28" s="989" t="str">
        <f t="shared" si="3"/>
        <v/>
      </c>
      <c r="L28" s="989" t="str">
        <f t="shared" si="4"/>
        <v/>
      </c>
      <c r="M28" s="566"/>
      <c r="N28" s="544"/>
      <c r="O28" s="544"/>
      <c r="P28" s="544"/>
      <c r="Q28" s="420"/>
      <c r="R28" s="589"/>
    </row>
    <row r="29" spans="1:18">
      <c r="A29" s="546"/>
      <c r="B29" s="412"/>
      <c r="C29" s="739">
        <v>15</v>
      </c>
      <c r="D29" s="657"/>
      <c r="E29" s="989"/>
      <c r="F29" s="905" t="str">
        <f>IFERROR('Flujo de Costos a Precio de Mer'!G25+'Flujo de Costos a Precio de Mer'!N25,"")</f>
        <v/>
      </c>
      <c r="G29" s="989">
        <f t="shared" si="0"/>
        <v>0</v>
      </c>
      <c r="H29" s="989" t="str">
        <f>'Estimación de la Demanda'!AL59</f>
        <v/>
      </c>
      <c r="I29" s="990" t="str">
        <f t="shared" si="2"/>
        <v/>
      </c>
      <c r="J29" s="989" t="str">
        <f t="shared" si="1"/>
        <v/>
      </c>
      <c r="K29" s="989" t="str">
        <f t="shared" si="3"/>
        <v/>
      </c>
      <c r="L29" s="989" t="str">
        <f t="shared" si="4"/>
        <v/>
      </c>
      <c r="M29" s="566"/>
      <c r="N29" s="544"/>
      <c r="O29" s="544"/>
      <c r="P29" s="544"/>
      <c r="Q29" s="420"/>
      <c r="R29" s="589"/>
    </row>
    <row r="30" spans="1:18">
      <c r="A30" s="546"/>
      <c r="B30" s="412"/>
      <c r="C30" s="739">
        <v>16</v>
      </c>
      <c r="D30" s="657"/>
      <c r="E30" s="657"/>
      <c r="F30" s="905" t="str">
        <f>IFERROR('Flujo de Costos a Precio de Mer'!G26+'Flujo de Costos a Precio de Mer'!N26,"")</f>
        <v/>
      </c>
      <c r="G30" s="989">
        <f t="shared" si="0"/>
        <v>0</v>
      </c>
      <c r="H30" s="989" t="str">
        <f>'Estimación de la Demanda'!AL60</f>
        <v/>
      </c>
      <c r="I30" s="990" t="str">
        <f t="shared" si="2"/>
        <v/>
      </c>
      <c r="J30" s="989" t="str">
        <f t="shared" si="1"/>
        <v/>
      </c>
      <c r="K30" s="989" t="str">
        <f t="shared" si="3"/>
        <v/>
      </c>
      <c r="L30" s="989" t="str">
        <f t="shared" si="4"/>
        <v/>
      </c>
      <c r="M30" s="566"/>
      <c r="N30" s="544"/>
      <c r="O30" s="544"/>
      <c r="P30" s="544"/>
      <c r="Q30" s="420"/>
      <c r="R30" s="589"/>
    </row>
    <row r="31" spans="1:18">
      <c r="A31" s="546"/>
      <c r="B31" s="412"/>
      <c r="C31" s="739">
        <v>17</v>
      </c>
      <c r="D31" s="657"/>
      <c r="E31" s="657"/>
      <c r="F31" s="905" t="str">
        <f>IFERROR('Flujo de Costos a Precio de Mer'!G27+'Flujo de Costos a Precio de Mer'!N27,"")</f>
        <v/>
      </c>
      <c r="G31" s="989">
        <f t="shared" si="0"/>
        <v>0</v>
      </c>
      <c r="H31" s="989" t="str">
        <f>'Estimación de la Demanda'!AL61</f>
        <v/>
      </c>
      <c r="I31" s="990" t="str">
        <f t="shared" si="2"/>
        <v/>
      </c>
      <c r="J31" s="989" t="str">
        <f t="shared" si="1"/>
        <v/>
      </c>
      <c r="K31" s="989" t="str">
        <f t="shared" si="3"/>
        <v/>
      </c>
      <c r="L31" s="989" t="str">
        <f t="shared" si="4"/>
        <v/>
      </c>
      <c r="M31" s="566"/>
      <c r="N31" s="544"/>
      <c r="O31" s="544"/>
      <c r="P31" s="544"/>
      <c r="Q31" s="420"/>
      <c r="R31" s="589"/>
    </row>
    <row r="32" spans="1:18">
      <c r="A32" s="546"/>
      <c r="B32" s="412"/>
      <c r="C32" s="739">
        <v>18</v>
      </c>
      <c r="D32" s="657"/>
      <c r="E32" s="657"/>
      <c r="F32" s="905" t="str">
        <f>IFERROR('Flujo de Costos a Precio de Mer'!G28+'Flujo de Costos a Precio de Mer'!N28,"")</f>
        <v/>
      </c>
      <c r="G32" s="989">
        <f t="shared" si="0"/>
        <v>0</v>
      </c>
      <c r="H32" s="989" t="str">
        <f>'Estimación de la Demanda'!AL62</f>
        <v/>
      </c>
      <c r="I32" s="990" t="str">
        <f t="shared" si="2"/>
        <v/>
      </c>
      <c r="J32" s="989" t="str">
        <f t="shared" si="1"/>
        <v/>
      </c>
      <c r="K32" s="989" t="str">
        <f t="shared" si="3"/>
        <v/>
      </c>
      <c r="L32" s="989" t="str">
        <f t="shared" si="4"/>
        <v/>
      </c>
      <c r="M32" s="566"/>
      <c r="N32" s="544"/>
      <c r="O32" s="544"/>
      <c r="P32" s="544"/>
      <c r="Q32" s="420"/>
      <c r="R32" s="589"/>
    </row>
    <row r="33" spans="1:18">
      <c r="A33" s="546"/>
      <c r="B33" s="412"/>
      <c r="C33" s="739">
        <v>19</v>
      </c>
      <c r="D33" s="657"/>
      <c r="E33" s="657"/>
      <c r="F33" s="905" t="str">
        <f>IFERROR('Flujo de Costos a Precio de Mer'!G29+'Flujo de Costos a Precio de Mer'!N29,"")</f>
        <v/>
      </c>
      <c r="G33" s="989">
        <f t="shared" si="0"/>
        <v>0</v>
      </c>
      <c r="H33" s="989" t="str">
        <f>'Estimación de la Demanda'!AL63</f>
        <v/>
      </c>
      <c r="I33" s="990" t="str">
        <f t="shared" si="2"/>
        <v/>
      </c>
      <c r="J33" s="989" t="str">
        <f t="shared" si="1"/>
        <v/>
      </c>
      <c r="K33" s="989" t="str">
        <f t="shared" si="3"/>
        <v/>
      </c>
      <c r="L33" s="989" t="str">
        <f t="shared" si="4"/>
        <v/>
      </c>
      <c r="M33" s="566"/>
      <c r="N33" s="544"/>
      <c r="O33" s="544"/>
      <c r="P33" s="544"/>
      <c r="Q33" s="420"/>
      <c r="R33" s="589"/>
    </row>
    <row r="34" spans="1:18">
      <c r="A34" s="546"/>
      <c r="B34" s="412"/>
      <c r="C34" s="739">
        <v>20</v>
      </c>
      <c r="D34" s="657"/>
      <c r="E34" s="989"/>
      <c r="F34" s="905" t="str">
        <f>IFERROR('Flujo de Costos a Precio de Mer'!G30+'Flujo de Costos a Precio de Mer'!N30,"")</f>
        <v/>
      </c>
      <c r="G34" s="989">
        <f t="shared" si="0"/>
        <v>0</v>
      </c>
      <c r="H34" s="989" t="str">
        <f>'Estimación de la Demanda'!AL64</f>
        <v/>
      </c>
      <c r="I34" s="990" t="str">
        <f t="shared" si="2"/>
        <v/>
      </c>
      <c r="J34" s="989" t="str">
        <f t="shared" si="1"/>
        <v/>
      </c>
      <c r="K34" s="989" t="str">
        <f t="shared" si="3"/>
        <v/>
      </c>
      <c r="L34" s="989" t="str">
        <f t="shared" si="4"/>
        <v/>
      </c>
      <c r="M34" s="566"/>
      <c r="N34" s="544"/>
      <c r="O34" s="544"/>
      <c r="P34" s="544"/>
      <c r="Q34" s="420"/>
      <c r="R34" s="589"/>
    </row>
    <row r="35" spans="1:18" ht="16.5">
      <c r="A35" s="546"/>
      <c r="B35" s="549"/>
      <c r="C35" s="424"/>
      <c r="D35" s="424"/>
      <c r="E35" s="424"/>
      <c r="F35" s="985"/>
      <c r="G35" s="713"/>
      <c r="H35" s="2791" t="s">
        <v>699</v>
      </c>
      <c r="I35" s="1965"/>
      <c r="J35" s="991">
        <f>SUM(J14:J34)</f>
        <v>0</v>
      </c>
      <c r="K35" s="991">
        <f>SUM(K14:K34)</f>
        <v>0</v>
      </c>
      <c r="L35" s="991">
        <f>SUM(L14:L34)</f>
        <v>0</v>
      </c>
      <c r="M35" s="566"/>
      <c r="N35" s="544"/>
      <c r="O35" s="544"/>
      <c r="P35" s="544"/>
      <c r="Q35" s="420"/>
      <c r="R35" s="589"/>
    </row>
    <row r="36" spans="1:18" ht="6.75" customHeight="1">
      <c r="A36" s="546"/>
      <c r="B36" s="549"/>
      <c r="C36" s="424"/>
      <c r="D36" s="424"/>
      <c r="E36" s="424"/>
      <c r="F36" s="985"/>
      <c r="G36" s="992"/>
      <c r="H36" s="992"/>
      <c r="I36" s="992"/>
      <c r="J36" s="993"/>
      <c r="K36" s="993"/>
      <c r="L36" s="993"/>
      <c r="M36" s="544"/>
      <c r="N36" s="544"/>
      <c r="O36" s="544"/>
      <c r="P36" s="544"/>
      <c r="Q36" s="420"/>
      <c r="R36" s="589"/>
    </row>
    <row r="37" spans="1:18" ht="16.5">
      <c r="A37" s="546"/>
      <c r="B37" s="549"/>
      <c r="C37" s="424"/>
      <c r="D37" s="424"/>
      <c r="E37" s="424"/>
      <c r="F37" s="985"/>
      <c r="G37" s="992"/>
      <c r="H37" s="992"/>
      <c r="I37" s="713"/>
      <c r="J37" s="2792" t="s">
        <v>705</v>
      </c>
      <c r="K37" s="989">
        <f>J35</f>
        <v>0</v>
      </c>
      <c r="L37" s="2793" t="str">
        <f>IFERROR(K37/K38,"")</f>
        <v/>
      </c>
      <c r="M37" s="566"/>
      <c r="N37" s="544"/>
      <c r="O37" s="544"/>
      <c r="P37" s="544"/>
      <c r="Q37" s="420"/>
      <c r="R37" s="589"/>
    </row>
    <row r="38" spans="1:18" ht="16.5">
      <c r="A38" s="546"/>
      <c r="B38" s="549"/>
      <c r="C38" s="424"/>
      <c r="D38" s="424"/>
      <c r="E38" s="424"/>
      <c r="F38" s="985"/>
      <c r="G38" s="992"/>
      <c r="H38" s="992"/>
      <c r="I38" s="713"/>
      <c r="J38" s="2208"/>
      <c r="K38" s="989">
        <f>L35</f>
        <v>0</v>
      </c>
      <c r="L38" s="2208"/>
      <c r="M38" s="566"/>
      <c r="N38" s="544"/>
      <c r="O38" s="544"/>
      <c r="P38" s="544"/>
      <c r="Q38" s="420"/>
      <c r="R38" s="589"/>
    </row>
    <row r="39" spans="1:18" ht="6" customHeight="1">
      <c r="A39" s="546"/>
      <c r="B39" s="549"/>
      <c r="C39" s="424"/>
      <c r="D39" s="424"/>
      <c r="E39" s="424"/>
      <c r="F39" s="985"/>
      <c r="G39" s="992"/>
      <c r="H39" s="992"/>
      <c r="I39" s="992"/>
      <c r="J39" s="632"/>
      <c r="K39" s="397"/>
      <c r="L39" s="968"/>
      <c r="M39" s="544"/>
      <c r="N39" s="544"/>
      <c r="O39" s="544"/>
      <c r="P39" s="544"/>
      <c r="Q39" s="420"/>
      <c r="R39" s="589"/>
    </row>
    <row r="40" spans="1:18" ht="16.5">
      <c r="A40" s="546"/>
      <c r="B40" s="549"/>
      <c r="C40" s="424"/>
      <c r="D40" s="424"/>
      <c r="E40" s="424"/>
      <c r="F40" s="985"/>
      <c r="G40" s="992"/>
      <c r="H40" s="992"/>
      <c r="I40" s="713"/>
      <c r="J40" s="2792" t="s">
        <v>706</v>
      </c>
      <c r="K40" s="989">
        <f>K35</f>
        <v>0</v>
      </c>
      <c r="L40" s="2793" t="str">
        <f>IFERROR(K40/K41,"")</f>
        <v/>
      </c>
      <c r="M40" s="566"/>
      <c r="N40" s="544"/>
      <c r="O40" s="544"/>
      <c r="P40" s="544"/>
      <c r="Q40" s="420"/>
      <c r="R40" s="589"/>
    </row>
    <row r="41" spans="1:18" ht="16.5">
      <c r="A41" s="546"/>
      <c r="B41" s="549"/>
      <c r="C41" s="424"/>
      <c r="D41" s="424"/>
      <c r="E41" s="424"/>
      <c r="F41" s="985"/>
      <c r="G41" s="992"/>
      <c r="H41" s="992"/>
      <c r="I41" s="713"/>
      <c r="J41" s="2208"/>
      <c r="K41" s="989">
        <f>L35</f>
        <v>0</v>
      </c>
      <c r="L41" s="2208"/>
      <c r="M41" s="566"/>
      <c r="N41" s="544"/>
      <c r="O41" s="544"/>
      <c r="P41" s="544"/>
      <c r="Q41" s="420"/>
      <c r="R41" s="589"/>
    </row>
    <row r="42" spans="1:18">
      <c r="A42" s="546"/>
      <c r="B42" s="549"/>
      <c r="C42" s="424"/>
      <c r="D42" s="424"/>
      <c r="E42" s="424"/>
      <c r="F42" s="985"/>
      <c r="G42" s="550"/>
      <c r="H42" s="550"/>
      <c r="I42" s="550"/>
      <c r="J42" s="550"/>
      <c r="K42" s="550"/>
      <c r="L42" s="550"/>
      <c r="M42" s="544"/>
      <c r="N42" s="544"/>
      <c r="O42" s="544"/>
      <c r="P42" s="544"/>
      <c r="Q42" s="420"/>
      <c r="R42" s="589"/>
    </row>
    <row r="43" spans="1:18">
      <c r="A43" s="546"/>
      <c r="B43" s="549"/>
      <c r="C43" s="564" t="s">
        <v>707</v>
      </c>
      <c r="D43" s="544"/>
      <c r="E43" s="544"/>
      <c r="F43" s="544"/>
      <c r="G43" s="544"/>
      <c r="H43" s="544"/>
      <c r="I43" s="544"/>
      <c r="J43" s="544"/>
      <c r="K43" s="544"/>
      <c r="L43" s="544"/>
      <c r="M43" s="544"/>
      <c r="N43" s="544"/>
      <c r="O43" s="544"/>
      <c r="P43" s="544"/>
      <c r="Q43" s="420"/>
      <c r="R43" s="589"/>
    </row>
    <row r="44" spans="1:18" ht="12" customHeight="1">
      <c r="A44" s="546"/>
      <c r="B44" s="549"/>
      <c r="C44" s="544"/>
      <c r="D44" s="544"/>
      <c r="E44" s="544"/>
      <c r="F44" s="544"/>
      <c r="G44" s="544"/>
      <c r="H44" s="544"/>
      <c r="I44" s="544"/>
      <c r="J44" s="544"/>
      <c r="K44" s="544"/>
      <c r="L44" s="544"/>
      <c r="M44" s="544"/>
      <c r="N44" s="544"/>
      <c r="O44" s="544"/>
      <c r="P44" s="544"/>
      <c r="Q44" s="420"/>
      <c r="R44" s="589"/>
    </row>
    <row r="45" spans="1:18">
      <c r="A45" s="546"/>
      <c r="B45" s="549"/>
      <c r="C45" s="554" t="s">
        <v>1337</v>
      </c>
      <c r="D45" s="545"/>
      <c r="E45" s="545"/>
      <c r="F45" s="545"/>
      <c r="G45" s="545"/>
      <c r="H45" s="545"/>
      <c r="I45" s="545"/>
      <c r="J45" s="545"/>
      <c r="K45" s="544"/>
      <c r="L45" s="544"/>
      <c r="M45" s="544"/>
      <c r="N45" s="544"/>
      <c r="O45" s="544"/>
      <c r="P45" s="544"/>
      <c r="Q45" s="420"/>
      <c r="R45" s="589"/>
    </row>
    <row r="46" spans="1:18">
      <c r="A46" s="546"/>
      <c r="B46" s="412"/>
      <c r="C46" s="2788"/>
      <c r="D46" s="1600"/>
      <c r="E46" s="1600"/>
      <c r="F46" s="1600"/>
      <c r="G46" s="1600"/>
      <c r="H46" s="1600"/>
      <c r="I46" s="1600"/>
      <c r="J46" s="1601"/>
      <c r="K46" s="566"/>
      <c r="L46" s="544"/>
      <c r="M46" s="544"/>
      <c r="N46" s="544"/>
      <c r="O46" s="544"/>
      <c r="P46" s="544"/>
      <c r="Q46" s="420"/>
      <c r="R46" s="589"/>
    </row>
    <row r="47" spans="1:18">
      <c r="A47" s="546"/>
      <c r="B47" s="412"/>
      <c r="C47" s="2788"/>
      <c r="D47" s="1600"/>
      <c r="E47" s="1600"/>
      <c r="F47" s="1600"/>
      <c r="G47" s="1600"/>
      <c r="H47" s="1600"/>
      <c r="I47" s="1600"/>
      <c r="J47" s="1601"/>
      <c r="K47" s="566"/>
      <c r="L47" s="544"/>
      <c r="M47" s="544"/>
      <c r="N47" s="544"/>
      <c r="O47" s="544"/>
      <c r="P47" s="544"/>
      <c r="Q47" s="420"/>
      <c r="R47" s="589"/>
    </row>
    <row r="48" spans="1:18">
      <c r="A48" s="546"/>
      <c r="B48" s="549"/>
      <c r="C48" s="550"/>
      <c r="D48" s="550"/>
      <c r="E48" s="550"/>
      <c r="F48" s="550"/>
      <c r="G48" s="550"/>
      <c r="H48" s="550"/>
      <c r="I48" s="550"/>
      <c r="J48" s="550"/>
      <c r="K48" s="544"/>
      <c r="L48" s="544"/>
      <c r="M48" s="544"/>
      <c r="N48" s="544"/>
      <c r="O48" s="544"/>
      <c r="P48" s="544"/>
      <c r="Q48" s="420"/>
      <c r="R48" s="589"/>
    </row>
    <row r="49" spans="1:18">
      <c r="A49" s="546"/>
      <c r="B49" s="549"/>
      <c r="C49" s="2789" t="s">
        <v>708</v>
      </c>
      <c r="D49" s="2338"/>
      <c r="E49" s="2338"/>
      <c r="F49" s="2338"/>
      <c r="G49" s="2338"/>
      <c r="H49" s="2338"/>
      <c r="I49" s="2338"/>
      <c r="J49" s="2338"/>
      <c r="K49" s="2338"/>
      <c r="L49" s="2338"/>
      <c r="M49" s="2338"/>
      <c r="N49" s="2338"/>
      <c r="O49" s="2338"/>
      <c r="P49" s="2309"/>
      <c r="Q49" s="420"/>
      <c r="R49" s="589"/>
    </row>
    <row r="50" spans="1:18" ht="10.5" customHeight="1">
      <c r="A50" s="546"/>
      <c r="B50" s="549"/>
      <c r="C50" s="994"/>
      <c r="D50" s="994"/>
      <c r="E50" s="994"/>
      <c r="F50" s="994"/>
      <c r="G50" s="994"/>
      <c r="H50" s="994"/>
      <c r="I50" s="995"/>
      <c r="J50" s="995"/>
      <c r="K50" s="995"/>
      <c r="L50" s="995"/>
      <c r="M50" s="995"/>
      <c r="N50" s="995"/>
      <c r="O50" s="995"/>
      <c r="P50" s="995"/>
      <c r="Q50" s="420"/>
      <c r="R50" s="589"/>
    </row>
    <row r="51" spans="1:18" ht="24.75" customHeight="1">
      <c r="A51" s="996"/>
      <c r="B51" s="997"/>
      <c r="C51" s="998" t="s">
        <v>103</v>
      </c>
      <c r="D51" s="2790" t="s">
        <v>709</v>
      </c>
      <c r="E51" s="2198"/>
      <c r="F51" s="2198"/>
      <c r="G51" s="2199"/>
      <c r="H51" s="998" t="s">
        <v>710</v>
      </c>
      <c r="I51" s="999"/>
      <c r="J51" s="998" t="s">
        <v>103</v>
      </c>
      <c r="K51" s="2790" t="s">
        <v>711</v>
      </c>
      <c r="L51" s="2198"/>
      <c r="M51" s="2198"/>
      <c r="N51" s="2199"/>
      <c r="O51" s="998" t="s">
        <v>712</v>
      </c>
      <c r="P51" s="1000"/>
      <c r="Q51" s="1001"/>
      <c r="R51" s="1002"/>
    </row>
    <row r="52" spans="1:18" ht="18" customHeight="1">
      <c r="A52" s="546"/>
      <c r="B52" s="412"/>
      <c r="C52" s="1003">
        <v>1</v>
      </c>
      <c r="D52" s="2787" t="s">
        <v>713</v>
      </c>
      <c r="E52" s="2198"/>
      <c r="F52" s="2198"/>
      <c r="G52" s="2199"/>
      <c r="H52" s="176"/>
      <c r="I52" s="1004"/>
      <c r="J52" s="1003">
        <v>1</v>
      </c>
      <c r="K52" s="2787" t="s">
        <v>714</v>
      </c>
      <c r="L52" s="2198"/>
      <c r="M52" s="2198"/>
      <c r="N52" s="2199"/>
      <c r="O52" s="176"/>
      <c r="P52" s="995"/>
      <c r="Q52" s="420"/>
      <c r="R52" s="589"/>
    </row>
    <row r="53" spans="1:18" ht="18" customHeight="1">
      <c r="A53" s="546"/>
      <c r="B53" s="412"/>
      <c r="C53" s="1003">
        <v>2</v>
      </c>
      <c r="D53" s="2787" t="s">
        <v>715</v>
      </c>
      <c r="E53" s="2198"/>
      <c r="F53" s="2198"/>
      <c r="G53" s="2199"/>
      <c r="H53" s="176"/>
      <c r="I53" s="1004"/>
      <c r="J53" s="1003">
        <v>2</v>
      </c>
      <c r="K53" s="2787" t="s">
        <v>716</v>
      </c>
      <c r="L53" s="2198"/>
      <c r="M53" s="2198"/>
      <c r="N53" s="2199"/>
      <c r="O53" s="176"/>
      <c r="P53" s="995"/>
      <c r="Q53" s="420"/>
      <c r="R53" s="589"/>
    </row>
    <row r="54" spans="1:18" ht="18" customHeight="1">
      <c r="A54" s="546"/>
      <c r="B54" s="412"/>
      <c r="C54" s="1003">
        <v>3</v>
      </c>
      <c r="D54" s="2787" t="s">
        <v>717</v>
      </c>
      <c r="E54" s="2198"/>
      <c r="F54" s="2198"/>
      <c r="G54" s="2199"/>
      <c r="H54" s="176"/>
      <c r="I54" s="1004"/>
      <c r="J54" s="1003">
        <v>3</v>
      </c>
      <c r="K54" s="2787" t="s">
        <v>718</v>
      </c>
      <c r="L54" s="2198"/>
      <c r="M54" s="2198"/>
      <c r="N54" s="2199"/>
      <c r="O54" s="176"/>
      <c r="P54" s="995"/>
      <c r="Q54" s="420"/>
      <c r="R54" s="589"/>
    </row>
    <row r="55" spans="1:18" ht="18" customHeight="1">
      <c r="A55" s="546"/>
      <c r="B55" s="412"/>
      <c r="C55" s="1003">
        <v>4</v>
      </c>
      <c r="D55" s="2787" t="s">
        <v>719</v>
      </c>
      <c r="E55" s="2198"/>
      <c r="F55" s="2198"/>
      <c r="G55" s="2199"/>
      <c r="H55" s="176"/>
      <c r="I55" s="1004"/>
      <c r="J55" s="1003">
        <v>4</v>
      </c>
      <c r="K55" s="2787" t="s">
        <v>720</v>
      </c>
      <c r="L55" s="2198"/>
      <c r="M55" s="2198"/>
      <c r="N55" s="2199"/>
      <c r="O55" s="176"/>
      <c r="P55" s="995"/>
      <c r="Q55" s="420"/>
      <c r="R55" s="589"/>
    </row>
    <row r="56" spans="1:18" ht="18" customHeight="1">
      <c r="A56" s="546"/>
      <c r="B56" s="412"/>
      <c r="C56" s="1003">
        <v>5</v>
      </c>
      <c r="D56" s="2787" t="s">
        <v>721</v>
      </c>
      <c r="E56" s="2198"/>
      <c r="F56" s="2198"/>
      <c r="G56" s="2199"/>
      <c r="H56" s="176"/>
      <c r="I56" s="1004"/>
      <c r="J56" s="1003">
        <v>5</v>
      </c>
      <c r="K56" s="2787" t="s">
        <v>722</v>
      </c>
      <c r="L56" s="2198"/>
      <c r="M56" s="2198"/>
      <c r="N56" s="2199"/>
      <c r="O56" s="176"/>
      <c r="P56" s="995"/>
      <c r="Q56" s="420"/>
      <c r="R56" s="589"/>
    </row>
    <row r="57" spans="1:18">
      <c r="A57" s="546"/>
      <c r="B57" s="549"/>
      <c r="C57" s="1005"/>
      <c r="D57" s="1005"/>
      <c r="E57" s="1005"/>
      <c r="F57" s="1005"/>
      <c r="G57" s="1005"/>
      <c r="H57" s="1005"/>
      <c r="I57" s="995"/>
      <c r="J57" s="995"/>
      <c r="K57" s="995"/>
      <c r="L57" s="995"/>
      <c r="M57" s="995"/>
      <c r="N57" s="995"/>
      <c r="O57" s="995"/>
      <c r="P57" s="995"/>
      <c r="Q57" s="420"/>
      <c r="R57" s="589"/>
    </row>
    <row r="58" spans="1:18">
      <c r="A58" s="546"/>
      <c r="B58" s="549"/>
      <c r="C58" s="2778" t="s">
        <v>723</v>
      </c>
      <c r="D58" s="2270"/>
      <c r="E58" s="2270"/>
      <c r="F58" s="2270"/>
      <c r="G58" s="2270"/>
      <c r="H58" s="2270"/>
      <c r="I58" s="2270"/>
      <c r="J58" s="2270"/>
      <c r="K58" s="2270"/>
      <c r="L58" s="2270"/>
      <c r="M58" s="2270"/>
      <c r="N58" s="2270"/>
      <c r="O58" s="2270"/>
      <c r="P58" s="2271"/>
      <c r="Q58" s="420"/>
      <c r="R58" s="589"/>
    </row>
    <row r="59" spans="1:18" ht="58.5" customHeight="1">
      <c r="A59" s="1006"/>
      <c r="B59" s="1007"/>
      <c r="C59" s="2786" t="s">
        <v>724</v>
      </c>
      <c r="D59" s="1964"/>
      <c r="E59" s="1965"/>
      <c r="F59" s="2786" t="s">
        <v>725</v>
      </c>
      <c r="G59" s="1964"/>
      <c r="H59" s="1965"/>
      <c r="I59" s="2786" t="s">
        <v>726</v>
      </c>
      <c r="J59" s="1965"/>
      <c r="K59" s="1055" t="s">
        <v>727</v>
      </c>
      <c r="L59" s="2786" t="s">
        <v>728</v>
      </c>
      <c r="M59" s="1964"/>
      <c r="N59" s="1964"/>
      <c r="O59" s="1964"/>
      <c r="P59" s="1965"/>
      <c r="Q59" s="535"/>
      <c r="R59" s="1008"/>
    </row>
    <row r="60" spans="1:18" ht="30.75" customHeight="1">
      <c r="A60" s="546"/>
      <c r="B60" s="412"/>
      <c r="C60" s="2783"/>
      <c r="D60" s="2784"/>
      <c r="E60" s="2785"/>
      <c r="F60" s="2783"/>
      <c r="G60" s="2784"/>
      <c r="H60" s="2785"/>
      <c r="I60" s="2783"/>
      <c r="J60" s="2785"/>
      <c r="K60" s="1434"/>
      <c r="L60" s="2779"/>
      <c r="M60" s="2780"/>
      <c r="N60" s="2780"/>
      <c r="O60" s="2780"/>
      <c r="P60" s="2781"/>
      <c r="Q60" s="411"/>
      <c r="R60" s="589"/>
    </row>
    <row r="61" spans="1:18" ht="30.75" customHeight="1">
      <c r="A61" s="546"/>
      <c r="B61" s="412"/>
      <c r="C61" s="2783"/>
      <c r="D61" s="2784"/>
      <c r="E61" s="2785"/>
      <c r="F61" s="2783"/>
      <c r="G61" s="2784"/>
      <c r="H61" s="2785"/>
      <c r="I61" s="2783"/>
      <c r="J61" s="2785"/>
      <c r="K61" s="1434"/>
      <c r="L61" s="2779"/>
      <c r="M61" s="2780"/>
      <c r="N61" s="2780"/>
      <c r="O61" s="2780"/>
      <c r="P61" s="2781"/>
      <c r="Q61" s="411"/>
      <c r="R61" s="589"/>
    </row>
    <row r="62" spans="1:18" ht="30.75" customHeight="1">
      <c r="A62" s="546"/>
      <c r="B62" s="412"/>
      <c r="C62" s="2783"/>
      <c r="D62" s="2784"/>
      <c r="E62" s="2785"/>
      <c r="F62" s="2783"/>
      <c r="G62" s="2784"/>
      <c r="H62" s="2785"/>
      <c r="I62" s="2783"/>
      <c r="J62" s="2785"/>
      <c r="K62" s="1434"/>
      <c r="L62" s="2779"/>
      <c r="M62" s="2780"/>
      <c r="N62" s="2780"/>
      <c r="O62" s="2780"/>
      <c r="P62" s="2781"/>
      <c r="Q62" s="411"/>
      <c r="R62" s="589"/>
    </row>
    <row r="63" spans="1:18">
      <c r="A63" s="546"/>
      <c r="B63" s="412"/>
      <c r="C63" s="2782"/>
      <c r="D63" s="1751"/>
      <c r="E63" s="1752"/>
      <c r="F63" s="2782"/>
      <c r="G63" s="1751"/>
      <c r="H63" s="1752"/>
      <c r="I63" s="2782"/>
      <c r="J63" s="1752"/>
      <c r="K63" s="177"/>
      <c r="L63" s="2783"/>
      <c r="M63" s="2784"/>
      <c r="N63" s="2784"/>
      <c r="O63" s="2784"/>
      <c r="P63" s="2785"/>
      <c r="Q63" s="411"/>
      <c r="R63" s="589"/>
    </row>
    <row r="64" spans="1:18">
      <c r="A64" s="546"/>
      <c r="B64" s="549"/>
      <c r="C64" s="1005"/>
      <c r="D64" s="1005"/>
      <c r="E64" s="1005"/>
      <c r="F64" s="1005"/>
      <c r="G64" s="1005"/>
      <c r="H64" s="1005"/>
      <c r="I64" s="995"/>
      <c r="J64" s="995"/>
      <c r="K64" s="1005"/>
      <c r="L64" s="1005"/>
      <c r="M64" s="1005"/>
      <c r="N64" s="1005"/>
      <c r="O64" s="1005"/>
      <c r="P64" s="1005"/>
      <c r="Q64" s="420"/>
      <c r="R64" s="589"/>
    </row>
    <row r="65" spans="1:18">
      <c r="A65" s="546"/>
      <c r="B65" s="549"/>
      <c r="C65" s="2778" t="s">
        <v>729</v>
      </c>
      <c r="D65" s="2270"/>
      <c r="E65" s="2270"/>
      <c r="F65" s="2270"/>
      <c r="G65" s="2270"/>
      <c r="H65" s="2270"/>
      <c r="I65" s="2270"/>
      <c r="J65" s="2270"/>
      <c r="K65" s="2270"/>
      <c r="L65" s="2270"/>
      <c r="M65" s="2270"/>
      <c r="N65" s="2270"/>
      <c r="O65" s="2270"/>
      <c r="P65" s="2271"/>
      <c r="Q65" s="420"/>
      <c r="R65" s="589"/>
    </row>
    <row r="66" spans="1:18" ht="23.25" customHeight="1">
      <c r="A66" s="557"/>
      <c r="B66" s="558"/>
      <c r="C66" s="2800" t="s">
        <v>730</v>
      </c>
      <c r="D66" s="2198"/>
      <c r="E66" s="2198"/>
      <c r="F66" s="2198"/>
      <c r="G66" s="2198"/>
      <c r="H66" s="2199"/>
      <c r="I66" s="2800" t="s">
        <v>731</v>
      </c>
      <c r="J66" s="2198"/>
      <c r="K66" s="2198"/>
      <c r="L66" s="2198"/>
      <c r="M66" s="2199"/>
      <c r="N66" s="2800" t="s">
        <v>732</v>
      </c>
      <c r="O66" s="2198"/>
      <c r="P66" s="2199"/>
      <c r="Q66" s="1009"/>
      <c r="R66" s="1010"/>
    </row>
    <row r="67" spans="1:18" ht="23.25" customHeight="1">
      <c r="A67" s="557"/>
      <c r="B67" s="558"/>
      <c r="C67" s="2801" t="s">
        <v>733</v>
      </c>
      <c r="D67" s="2198"/>
      <c r="E67" s="2198"/>
      <c r="F67" s="2198"/>
      <c r="G67" s="2198"/>
      <c r="H67" s="2198"/>
      <c r="I67" s="2198"/>
      <c r="J67" s="2198"/>
      <c r="K67" s="2198"/>
      <c r="L67" s="2198"/>
      <c r="M67" s="2198"/>
      <c r="N67" s="2198"/>
      <c r="O67" s="2198"/>
      <c r="P67" s="2199"/>
      <c r="Q67" s="1009"/>
      <c r="R67" s="1010"/>
    </row>
    <row r="68" spans="1:18" ht="45" customHeight="1">
      <c r="A68" s="557"/>
      <c r="B68" s="558"/>
      <c r="C68" s="2325" t="s">
        <v>734</v>
      </c>
      <c r="D68" s="2199"/>
      <c r="E68" s="2795"/>
      <c r="F68" s="2796"/>
      <c r="G68" s="2796"/>
      <c r="H68" s="2797"/>
      <c r="I68" s="2802"/>
      <c r="J68" s="2803"/>
      <c r="K68" s="2803"/>
      <c r="L68" s="2803"/>
      <c r="M68" s="2804"/>
      <c r="N68" s="2811">
        <f>'Costos de inversión'!J66</f>
        <v>0</v>
      </c>
      <c r="O68" s="2812"/>
      <c r="P68" s="2813"/>
      <c r="Q68" s="1009"/>
      <c r="R68" s="1010"/>
    </row>
    <row r="69" spans="1:18" ht="50.25" customHeight="1">
      <c r="A69" s="557"/>
      <c r="B69" s="558"/>
      <c r="C69" s="2325" t="s">
        <v>735</v>
      </c>
      <c r="D69" s="2199"/>
      <c r="E69" s="2795"/>
      <c r="F69" s="2796"/>
      <c r="G69" s="2796"/>
      <c r="H69" s="2797"/>
      <c r="I69" s="2805"/>
      <c r="J69" s="2806"/>
      <c r="K69" s="2806"/>
      <c r="L69" s="2806"/>
      <c r="M69" s="2807"/>
      <c r="N69" s="2814"/>
      <c r="O69" s="2815"/>
      <c r="P69" s="2816"/>
      <c r="Q69" s="1009"/>
      <c r="R69" s="1010"/>
    </row>
    <row r="70" spans="1:18" ht="39" customHeight="1">
      <c r="A70" s="557"/>
      <c r="B70" s="558"/>
      <c r="C70" s="2325" t="s">
        <v>736</v>
      </c>
      <c r="D70" s="2199"/>
      <c r="E70" s="2795"/>
      <c r="F70" s="2796"/>
      <c r="G70" s="2796"/>
      <c r="H70" s="2797"/>
      <c r="I70" s="2808"/>
      <c r="J70" s="2809"/>
      <c r="K70" s="2809"/>
      <c r="L70" s="2809"/>
      <c r="M70" s="2810"/>
      <c r="N70" s="2817"/>
      <c r="O70" s="2818"/>
      <c r="P70" s="2819"/>
      <c r="Q70" s="1009"/>
      <c r="R70" s="1010"/>
    </row>
    <row r="71" spans="1:18" ht="23.25" customHeight="1">
      <c r="A71" s="557"/>
      <c r="B71" s="558"/>
      <c r="C71" s="2799" t="s">
        <v>737</v>
      </c>
      <c r="D71" s="2198"/>
      <c r="E71" s="2198"/>
      <c r="F71" s="2198"/>
      <c r="G71" s="2198"/>
      <c r="H71" s="2198"/>
      <c r="I71" s="2198"/>
      <c r="J71" s="2198"/>
      <c r="K71" s="2198"/>
      <c r="L71" s="2198"/>
      <c r="M71" s="2198"/>
      <c r="N71" s="2198"/>
      <c r="O71" s="2198"/>
      <c r="P71" s="2199"/>
      <c r="Q71" s="1009"/>
      <c r="R71" s="1010"/>
    </row>
    <row r="72" spans="1:18" ht="23.25" customHeight="1">
      <c r="A72" s="557"/>
      <c r="B72" s="558"/>
      <c r="C72" s="2325" t="s">
        <v>734</v>
      </c>
      <c r="D72" s="2199"/>
      <c r="E72" s="2788"/>
      <c r="F72" s="1600"/>
      <c r="G72" s="1600"/>
      <c r="H72" s="1601"/>
      <c r="I72" s="2798"/>
      <c r="J72" s="1600"/>
      <c r="K72" s="1600"/>
      <c r="L72" s="1600"/>
      <c r="M72" s="1601"/>
      <c r="N72" s="2798"/>
      <c r="O72" s="1600"/>
      <c r="P72" s="1601"/>
      <c r="Q72" s="1009"/>
      <c r="R72" s="1010"/>
    </row>
    <row r="73" spans="1:18" ht="23.25" customHeight="1">
      <c r="A73" s="557"/>
      <c r="B73" s="558"/>
      <c r="C73" s="2325" t="s">
        <v>735</v>
      </c>
      <c r="D73" s="2199"/>
      <c r="E73" s="2788"/>
      <c r="F73" s="1600"/>
      <c r="G73" s="1600"/>
      <c r="H73" s="1601"/>
      <c r="I73" s="2798"/>
      <c r="J73" s="1600"/>
      <c r="K73" s="1600"/>
      <c r="L73" s="1600"/>
      <c r="M73" s="1601"/>
      <c r="N73" s="2798"/>
      <c r="O73" s="1600"/>
      <c r="P73" s="1601"/>
      <c r="Q73" s="1009"/>
      <c r="R73" s="1010"/>
    </row>
    <row r="74" spans="1:18" ht="23.25" customHeight="1">
      <c r="A74" s="557"/>
      <c r="B74" s="558"/>
      <c r="C74" s="2325" t="s">
        <v>736</v>
      </c>
      <c r="D74" s="2199"/>
      <c r="E74" s="2788"/>
      <c r="F74" s="1600"/>
      <c r="G74" s="1600"/>
      <c r="H74" s="1601"/>
      <c r="I74" s="2798"/>
      <c r="J74" s="1600"/>
      <c r="K74" s="1600"/>
      <c r="L74" s="1600"/>
      <c r="M74" s="1601"/>
      <c r="N74" s="2798"/>
      <c r="O74" s="1600"/>
      <c r="P74" s="1601"/>
      <c r="Q74" s="1009"/>
      <c r="R74" s="1010"/>
    </row>
    <row r="75" spans="1:18" ht="15.75" thickBot="1">
      <c r="A75" s="546"/>
      <c r="B75" s="583"/>
      <c r="C75" s="584"/>
      <c r="D75" s="584"/>
      <c r="E75" s="584"/>
      <c r="F75" s="584"/>
      <c r="G75" s="584"/>
      <c r="H75" s="584"/>
      <c r="I75" s="584"/>
      <c r="J75" s="584"/>
      <c r="K75" s="584"/>
      <c r="L75" s="584"/>
      <c r="M75" s="584"/>
      <c r="N75" s="584"/>
      <c r="O75" s="584"/>
      <c r="P75" s="584"/>
      <c r="Q75" s="434"/>
      <c r="R75" s="589"/>
    </row>
    <row r="76" spans="1:18" s="396" customFormat="1">
      <c r="A76" s="545"/>
      <c r="B76" s="417"/>
      <c r="C76" s="417"/>
      <c r="D76" s="417"/>
      <c r="E76" s="417"/>
      <c r="F76" s="417"/>
      <c r="G76" s="417"/>
      <c r="H76" s="417"/>
      <c r="I76" s="417"/>
      <c r="J76" s="417"/>
      <c r="K76" s="417"/>
      <c r="L76" s="417"/>
      <c r="M76" s="417"/>
      <c r="N76" s="417"/>
      <c r="O76" s="417"/>
      <c r="P76" s="417"/>
      <c r="Q76" s="417"/>
      <c r="R76" s="545"/>
    </row>
    <row r="77" spans="1:18" s="396" customFormat="1">
      <c r="A77" s="401"/>
      <c r="B77" s="401"/>
      <c r="C77" s="401"/>
      <c r="D77" s="401"/>
      <c r="E77" s="401"/>
      <c r="F77" s="401"/>
      <c r="G77" s="401"/>
      <c r="H77" s="401"/>
      <c r="I77" s="401"/>
      <c r="J77" s="401"/>
      <c r="K77" s="401"/>
      <c r="L77" s="401"/>
      <c r="M77" s="401"/>
      <c r="N77" s="401"/>
      <c r="O77" s="401"/>
      <c r="P77" s="401"/>
      <c r="Q77" s="401"/>
      <c r="R77" s="401"/>
    </row>
    <row r="78" spans="1:18" s="396" customFormat="1">
      <c r="A78" s="401"/>
      <c r="B78" s="401"/>
      <c r="C78" s="401"/>
      <c r="D78" s="401"/>
      <c r="E78" s="401"/>
      <c r="F78" s="401"/>
      <c r="G78" s="401"/>
      <c r="H78" s="401"/>
      <c r="I78" s="401"/>
      <c r="J78" s="401"/>
      <c r="K78" s="401"/>
      <c r="L78" s="401"/>
      <c r="M78" s="401"/>
      <c r="N78" s="401"/>
      <c r="O78" s="401"/>
      <c r="P78" s="401"/>
      <c r="Q78" s="401"/>
      <c r="R78" s="401"/>
    </row>
    <row r="79" spans="1:18" s="396" customFormat="1">
      <c r="A79" s="401"/>
      <c r="B79" s="401"/>
      <c r="C79" s="401"/>
      <c r="D79" s="401"/>
      <c r="E79" s="401"/>
      <c r="F79" s="401"/>
      <c r="G79" s="401"/>
      <c r="H79" s="401"/>
      <c r="I79" s="401"/>
      <c r="J79" s="401"/>
      <c r="K79" s="401"/>
      <c r="L79" s="401"/>
      <c r="M79" s="401"/>
      <c r="N79" s="401"/>
      <c r="O79" s="401"/>
      <c r="P79" s="401"/>
      <c r="Q79" s="401"/>
      <c r="R79" s="401"/>
    </row>
    <row r="80" spans="1:18" s="396" customFormat="1">
      <c r="A80" s="401"/>
      <c r="B80" s="401"/>
      <c r="C80" s="401"/>
      <c r="D80" s="401"/>
      <c r="E80" s="401"/>
      <c r="F80" s="401"/>
      <c r="G80" s="401"/>
      <c r="H80" s="401"/>
      <c r="I80" s="401"/>
      <c r="J80" s="401"/>
      <c r="K80" s="401"/>
      <c r="L80" s="401"/>
      <c r="M80" s="401"/>
      <c r="N80" s="401"/>
      <c r="O80" s="401"/>
      <c r="P80" s="401"/>
      <c r="Q80" s="401"/>
      <c r="R80" s="401"/>
    </row>
    <row r="81" spans="1:18" s="396" customFormat="1">
      <c r="A81" s="401"/>
      <c r="B81" s="401"/>
      <c r="C81" s="401"/>
      <c r="D81" s="401"/>
      <c r="E81" s="401"/>
      <c r="F81" s="401"/>
      <c r="G81" s="401"/>
      <c r="H81" s="401"/>
      <c r="I81" s="401"/>
      <c r="J81" s="401"/>
      <c r="K81" s="401"/>
      <c r="L81" s="401"/>
      <c r="M81" s="401"/>
      <c r="N81" s="401"/>
      <c r="O81" s="401"/>
      <c r="P81" s="401"/>
      <c r="Q81" s="401"/>
      <c r="R81" s="401"/>
    </row>
    <row r="82" spans="1:18" s="396" customFormat="1">
      <c r="A82" s="401"/>
      <c r="B82" s="401"/>
      <c r="C82" s="401"/>
      <c r="D82" s="401"/>
      <c r="E82" s="401"/>
      <c r="F82" s="401"/>
      <c r="G82" s="401"/>
      <c r="H82" s="401"/>
      <c r="I82" s="401"/>
      <c r="J82" s="401"/>
      <c r="K82" s="401"/>
      <c r="L82" s="401"/>
      <c r="M82" s="401"/>
      <c r="N82" s="401"/>
      <c r="O82" s="401"/>
      <c r="P82" s="401"/>
      <c r="Q82" s="401"/>
      <c r="R82" s="401"/>
    </row>
    <row r="83" spans="1:18" s="396" customFormat="1">
      <c r="A83" s="401"/>
      <c r="B83" s="401"/>
      <c r="C83" s="401"/>
      <c r="D83" s="401"/>
      <c r="E83" s="401"/>
      <c r="F83" s="401"/>
      <c r="G83" s="401"/>
      <c r="H83" s="401"/>
      <c r="I83" s="401"/>
      <c r="J83" s="401"/>
      <c r="K83" s="401"/>
      <c r="L83" s="401"/>
      <c r="M83" s="401"/>
      <c r="N83" s="401"/>
      <c r="O83" s="401"/>
      <c r="P83" s="401"/>
      <c r="Q83" s="401"/>
      <c r="R83" s="401"/>
    </row>
    <row r="84" spans="1:18" s="396" customFormat="1">
      <c r="A84" s="401"/>
      <c r="B84" s="401"/>
      <c r="C84" s="401"/>
      <c r="D84" s="401"/>
      <c r="E84" s="401"/>
      <c r="F84" s="401"/>
      <c r="G84" s="401"/>
      <c r="H84" s="401"/>
      <c r="I84" s="401"/>
      <c r="J84" s="401"/>
      <c r="K84" s="401"/>
      <c r="L84" s="401"/>
      <c r="M84" s="401"/>
      <c r="N84" s="401"/>
      <c r="O84" s="401"/>
      <c r="P84" s="401"/>
      <c r="Q84" s="401"/>
      <c r="R84" s="401"/>
    </row>
    <row r="85" spans="1:18" s="396" customFormat="1">
      <c r="A85" s="401"/>
      <c r="B85" s="401"/>
      <c r="C85" s="401"/>
      <c r="D85" s="401"/>
      <c r="E85" s="401"/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</row>
    <row r="86" spans="1:18" s="396" customFormat="1">
      <c r="A86" s="401"/>
      <c r="B86" s="401"/>
      <c r="C86" s="401"/>
      <c r="D86" s="401"/>
      <c r="E86" s="401"/>
      <c r="F86" s="401"/>
      <c r="G86" s="401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</row>
    <row r="87" spans="1:18" s="396" customFormat="1">
      <c r="A87" s="401"/>
      <c r="B87" s="401"/>
      <c r="C87" s="401"/>
      <c r="D87" s="401"/>
      <c r="E87" s="401"/>
      <c r="F87" s="401"/>
      <c r="G87" s="401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</row>
    <row r="88" spans="1:18" s="396" customFormat="1">
      <c r="A88" s="401"/>
      <c r="B88" s="401"/>
      <c r="C88" s="401"/>
      <c r="D88" s="401"/>
      <c r="E88" s="401"/>
      <c r="F88" s="401"/>
      <c r="G88" s="401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</row>
    <row r="89" spans="1:18" s="396" customFormat="1">
      <c r="A89" s="401"/>
      <c r="B89" s="401"/>
      <c r="C89" s="401"/>
      <c r="D89" s="401"/>
      <c r="E89" s="401"/>
      <c r="F89" s="401"/>
      <c r="G89" s="401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</row>
    <row r="90" spans="1:18" s="396" customFormat="1">
      <c r="A90" s="401"/>
      <c r="B90" s="401"/>
      <c r="C90" s="401"/>
      <c r="D90" s="401"/>
      <c r="E90" s="401"/>
      <c r="F90" s="401"/>
      <c r="G90" s="401"/>
      <c r="H90" s="401"/>
      <c r="I90" s="401"/>
      <c r="J90" s="401"/>
      <c r="K90" s="401"/>
      <c r="L90" s="401"/>
      <c r="M90" s="401"/>
      <c r="N90" s="401"/>
      <c r="O90" s="401"/>
      <c r="P90" s="401"/>
      <c r="Q90" s="401"/>
      <c r="R90" s="401"/>
    </row>
    <row r="91" spans="1:18" s="396" customFormat="1">
      <c r="A91" s="401"/>
      <c r="B91" s="401"/>
      <c r="C91" s="401"/>
      <c r="D91" s="401"/>
      <c r="E91" s="401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1"/>
      <c r="R91" s="401"/>
    </row>
    <row r="92" spans="1:18" s="396" customFormat="1">
      <c r="A92" s="401"/>
      <c r="B92" s="401"/>
      <c r="C92" s="401"/>
      <c r="D92" s="401"/>
      <c r="E92" s="401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1"/>
      <c r="R92" s="401"/>
    </row>
    <row r="93" spans="1:18" s="396" customFormat="1">
      <c r="A93" s="401"/>
      <c r="B93" s="401"/>
      <c r="C93" s="401"/>
      <c r="D93" s="401"/>
      <c r="E93" s="401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1"/>
      <c r="R93" s="401"/>
    </row>
    <row r="94" spans="1:18" s="396" customFormat="1">
      <c r="A94" s="401"/>
      <c r="B94" s="401"/>
      <c r="C94" s="401"/>
      <c r="D94" s="401"/>
      <c r="E94" s="401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</row>
    <row r="95" spans="1:18" s="396" customFormat="1">
      <c r="A95" s="401"/>
      <c r="B95" s="401"/>
      <c r="C95" s="401"/>
      <c r="D95" s="401"/>
      <c r="E95" s="401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1"/>
      <c r="R95" s="401"/>
    </row>
    <row r="96" spans="1:18" s="396" customFormat="1">
      <c r="A96" s="401"/>
      <c r="B96" s="401"/>
      <c r="C96" s="401"/>
      <c r="D96" s="401"/>
      <c r="E96" s="401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1"/>
      <c r="R96" s="401"/>
    </row>
    <row r="97" spans="1:18" s="396" customFormat="1">
      <c r="A97" s="401"/>
      <c r="B97" s="401"/>
      <c r="C97" s="401"/>
      <c r="D97" s="401"/>
      <c r="E97" s="401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1"/>
      <c r="R97" s="401"/>
    </row>
    <row r="98" spans="1:18" s="396" customFormat="1">
      <c r="A98" s="401"/>
      <c r="B98" s="401"/>
      <c r="C98" s="401"/>
      <c r="D98" s="401"/>
      <c r="E98" s="401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1"/>
      <c r="R98" s="401"/>
    </row>
    <row r="99" spans="1:18" s="396" customFormat="1">
      <c r="A99" s="401"/>
      <c r="B99" s="401"/>
      <c r="C99" s="401"/>
      <c r="D99" s="401"/>
      <c r="E99" s="401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1"/>
      <c r="R99" s="401"/>
    </row>
    <row r="100" spans="1:18" s="396" customFormat="1">
      <c r="A100" s="401"/>
      <c r="B100" s="401"/>
      <c r="C100" s="401"/>
      <c r="D100" s="401"/>
      <c r="E100" s="401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1"/>
      <c r="R100" s="401"/>
    </row>
    <row r="101" spans="1:18" s="396" customFormat="1">
      <c r="A101" s="401"/>
      <c r="B101" s="401"/>
      <c r="C101" s="401"/>
      <c r="D101" s="401"/>
      <c r="E101" s="401"/>
      <c r="F101" s="401"/>
      <c r="G101" s="401"/>
      <c r="H101" s="401"/>
      <c r="I101" s="401"/>
      <c r="J101" s="401"/>
      <c r="K101" s="401"/>
      <c r="L101" s="401"/>
      <c r="M101" s="401"/>
      <c r="N101" s="401"/>
      <c r="O101" s="401"/>
      <c r="P101" s="401"/>
      <c r="Q101" s="401"/>
      <c r="R101" s="401"/>
    </row>
    <row r="102" spans="1:18" s="396" customFormat="1">
      <c r="A102" s="401"/>
      <c r="B102" s="401"/>
      <c r="C102" s="401"/>
      <c r="D102" s="401"/>
      <c r="E102" s="401"/>
      <c r="F102" s="401"/>
      <c r="G102" s="401"/>
      <c r="H102" s="401"/>
      <c r="I102" s="401"/>
      <c r="J102" s="401"/>
      <c r="K102" s="401"/>
      <c r="L102" s="401"/>
      <c r="M102" s="401"/>
      <c r="N102" s="401"/>
      <c r="O102" s="401"/>
      <c r="P102" s="401"/>
      <c r="Q102" s="401"/>
      <c r="R102" s="401"/>
    </row>
    <row r="103" spans="1:18" s="396" customFormat="1">
      <c r="A103" s="401"/>
      <c r="B103" s="401"/>
      <c r="C103" s="401"/>
      <c r="D103" s="401"/>
      <c r="E103" s="401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1"/>
      <c r="R103" s="401"/>
    </row>
    <row r="104" spans="1:18" s="396" customFormat="1">
      <c r="A104" s="401"/>
      <c r="B104" s="401"/>
      <c r="C104" s="401"/>
      <c r="D104" s="401"/>
      <c r="E104" s="401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1"/>
      <c r="R104" s="401"/>
    </row>
    <row r="105" spans="1:18" s="396" customFormat="1">
      <c r="A105" s="401"/>
      <c r="B105" s="401"/>
      <c r="C105" s="401"/>
      <c r="D105" s="401"/>
      <c r="E105" s="401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1"/>
      <c r="R105" s="401"/>
    </row>
    <row r="106" spans="1:18" s="396" customFormat="1">
      <c r="A106" s="401"/>
      <c r="B106" s="401"/>
      <c r="C106" s="401"/>
      <c r="D106" s="401"/>
      <c r="E106" s="401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1"/>
      <c r="R106" s="401"/>
    </row>
    <row r="107" spans="1:18" s="396" customFormat="1">
      <c r="A107" s="401"/>
      <c r="B107" s="401"/>
      <c r="C107" s="401"/>
      <c r="D107" s="401"/>
      <c r="E107" s="401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1"/>
      <c r="R107" s="401"/>
    </row>
    <row r="108" spans="1:18" s="396" customFormat="1">
      <c r="A108" s="401"/>
      <c r="B108" s="401"/>
      <c r="C108" s="401"/>
      <c r="D108" s="401"/>
      <c r="E108" s="401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1"/>
      <c r="R108" s="401"/>
    </row>
    <row r="109" spans="1:18" s="396" customFormat="1">
      <c r="A109" s="401"/>
      <c r="B109" s="401"/>
      <c r="C109" s="401"/>
      <c r="D109" s="401"/>
      <c r="E109" s="401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1"/>
      <c r="R109" s="401"/>
    </row>
    <row r="110" spans="1:18" s="396" customFormat="1">
      <c r="A110" s="401"/>
      <c r="B110" s="401"/>
      <c r="C110" s="401"/>
      <c r="D110" s="401"/>
      <c r="E110" s="401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</row>
    <row r="111" spans="1:18" s="396" customFormat="1">
      <c r="A111" s="401"/>
      <c r="B111" s="401"/>
      <c r="C111" s="401"/>
      <c r="D111" s="401"/>
      <c r="E111" s="401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1"/>
      <c r="R111" s="401"/>
    </row>
    <row r="112" spans="1:18" s="396" customFormat="1">
      <c r="A112" s="401"/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1"/>
      <c r="R112" s="401"/>
    </row>
    <row r="113" spans="1:18" s="396" customFormat="1">
      <c r="A113" s="401"/>
      <c r="B113" s="401"/>
      <c r="C113" s="401"/>
      <c r="D113" s="401"/>
      <c r="E113" s="401"/>
      <c r="F113" s="401"/>
      <c r="G113" s="401"/>
      <c r="H113" s="401"/>
      <c r="I113" s="401"/>
      <c r="J113" s="401"/>
      <c r="K113" s="401"/>
      <c r="L113" s="401"/>
      <c r="M113" s="401"/>
      <c r="N113" s="401"/>
      <c r="O113" s="401"/>
      <c r="P113" s="401"/>
      <c r="Q113" s="401"/>
      <c r="R113" s="401"/>
    </row>
    <row r="114" spans="1:18" s="396" customFormat="1">
      <c r="A114" s="401"/>
      <c r="B114" s="401"/>
      <c r="C114" s="401"/>
      <c r="D114" s="401"/>
      <c r="E114" s="401"/>
      <c r="F114" s="401"/>
      <c r="G114" s="401"/>
      <c r="H114" s="401"/>
      <c r="I114" s="401"/>
      <c r="J114" s="401"/>
      <c r="K114" s="401"/>
      <c r="L114" s="401"/>
      <c r="M114" s="401"/>
      <c r="N114" s="401"/>
      <c r="O114" s="401"/>
      <c r="P114" s="401"/>
      <c r="Q114" s="401"/>
      <c r="R114" s="401"/>
    </row>
    <row r="115" spans="1:18" s="396" customFormat="1">
      <c r="A115" s="401"/>
      <c r="B115" s="401"/>
      <c r="C115" s="401"/>
      <c r="D115" s="401"/>
      <c r="E115" s="401"/>
      <c r="F115" s="401"/>
      <c r="G115" s="401"/>
      <c r="H115" s="401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</row>
    <row r="116" spans="1:18" s="396" customFormat="1">
      <c r="A116" s="401"/>
      <c r="B116" s="401"/>
      <c r="C116" s="401"/>
      <c r="D116" s="401"/>
      <c r="E116" s="401"/>
      <c r="F116" s="401"/>
      <c r="G116" s="401"/>
      <c r="H116" s="401"/>
      <c r="I116" s="401"/>
      <c r="J116" s="401"/>
      <c r="K116" s="401"/>
      <c r="L116" s="401"/>
      <c r="M116" s="401"/>
      <c r="N116" s="401"/>
      <c r="O116" s="401"/>
      <c r="P116" s="401"/>
      <c r="Q116" s="401"/>
      <c r="R116" s="401"/>
    </row>
    <row r="117" spans="1:18" s="396" customFormat="1" ht="15" customHeight="1"/>
  </sheetData>
  <sheetProtection algorithmName="SHA-512" hashValue="8/2GGRvmse9HvJTrvMBSuXe4IQc/YVpDGYISaZp0tnmwFZJEOCGVoW+RgceumY43FnBDFNhF9rXYoSrefab6/w==" saltValue="YrDBHUhmS0OiryoDXjiF2w==" spinCount="100000" sheet="1" objects="1" scenarios="1" formatCells="0" formatColumns="0" formatRows="0"/>
  <mergeCells count="80">
    <mergeCell ref="L60:P60"/>
    <mergeCell ref="C60:E60"/>
    <mergeCell ref="C72:D72"/>
    <mergeCell ref="C61:E61"/>
    <mergeCell ref="F61:H61"/>
    <mergeCell ref="C62:E62"/>
    <mergeCell ref="F62:H62"/>
    <mergeCell ref="C66:H66"/>
    <mergeCell ref="I66:M66"/>
    <mergeCell ref="N66:P66"/>
    <mergeCell ref="C67:P67"/>
    <mergeCell ref="E68:H68"/>
    <mergeCell ref="I68:M70"/>
    <mergeCell ref="N68:P70"/>
    <mergeCell ref="E69:H69"/>
    <mergeCell ref="C70:D70"/>
    <mergeCell ref="E70:H70"/>
    <mergeCell ref="C68:D68"/>
    <mergeCell ref="C69:D69"/>
    <mergeCell ref="I74:M74"/>
    <mergeCell ref="N74:P74"/>
    <mergeCell ref="C71:P71"/>
    <mergeCell ref="E72:H72"/>
    <mergeCell ref="I72:M72"/>
    <mergeCell ref="N72:P72"/>
    <mergeCell ref="E73:H73"/>
    <mergeCell ref="I73:M73"/>
    <mergeCell ref="N73:P73"/>
    <mergeCell ref="C73:D73"/>
    <mergeCell ref="C74:D74"/>
    <mergeCell ref="E74:H74"/>
    <mergeCell ref="J10:L10"/>
    <mergeCell ref="J11:J12"/>
    <mergeCell ref="K11:K12"/>
    <mergeCell ref="L11:L12"/>
    <mergeCell ref="C3:P3"/>
    <mergeCell ref="C4:P4"/>
    <mergeCell ref="C10:C13"/>
    <mergeCell ref="D10:D12"/>
    <mergeCell ref="E10:E12"/>
    <mergeCell ref="F10:F12"/>
    <mergeCell ref="G10:G12"/>
    <mergeCell ref="H10:H12"/>
    <mergeCell ref="I10:I12"/>
    <mergeCell ref="H35:I35"/>
    <mergeCell ref="J37:J38"/>
    <mergeCell ref="L37:L38"/>
    <mergeCell ref="J40:J41"/>
    <mergeCell ref="L40:L41"/>
    <mergeCell ref="K52:N52"/>
    <mergeCell ref="K53:N53"/>
    <mergeCell ref="C46:J46"/>
    <mergeCell ref="C47:J47"/>
    <mergeCell ref="C49:P49"/>
    <mergeCell ref="D51:G51"/>
    <mergeCell ref="K51:N51"/>
    <mergeCell ref="D52:G52"/>
    <mergeCell ref="D53:G53"/>
    <mergeCell ref="D54:G54"/>
    <mergeCell ref="K54:N54"/>
    <mergeCell ref="D55:G55"/>
    <mergeCell ref="K55:N55"/>
    <mergeCell ref="D56:G56"/>
    <mergeCell ref="K56:N56"/>
    <mergeCell ref="C65:P65"/>
    <mergeCell ref="C58:P58"/>
    <mergeCell ref="L61:P61"/>
    <mergeCell ref="L62:P62"/>
    <mergeCell ref="C63:E63"/>
    <mergeCell ref="F63:H63"/>
    <mergeCell ref="I63:J63"/>
    <mergeCell ref="L63:P63"/>
    <mergeCell ref="I61:J61"/>
    <mergeCell ref="I62:J62"/>
    <mergeCell ref="C59:E59"/>
    <mergeCell ref="F59:H59"/>
    <mergeCell ref="I59:J59"/>
    <mergeCell ref="L59:P59"/>
    <mergeCell ref="F60:H60"/>
    <mergeCell ref="I60:J60"/>
  </mergeCells>
  <pageMargins left="0.70866141732283472" right="0.70866141732283472" top="0.74803149606299213" bottom="0.74803149606299213" header="0" footer="0"/>
  <pageSetup paperSize="9" scale="47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5" tint="0.39997558519241921"/>
    <outlinePr summaryBelow="0" summaryRight="0"/>
    <pageSetUpPr fitToPage="1"/>
  </sheetPr>
  <dimension ref="A1:Y1020"/>
  <sheetViews>
    <sheetView showGridLines="0" tabSelected="1" view="pageBreakPreview" topLeftCell="A40" zoomScale="118" zoomScaleNormal="100" zoomScaleSheetLayoutView="118" workbookViewId="0">
      <selection activeCell="J59" sqref="J59"/>
    </sheetView>
  </sheetViews>
  <sheetFormatPr baseColWidth="10" defaultColWidth="12.75" defaultRowHeight="15" customHeight="1"/>
  <cols>
    <col min="1" max="2" width="3.25" customWidth="1"/>
    <col min="3" max="3" width="9.25" customWidth="1"/>
    <col min="4" max="7" width="6.25" customWidth="1"/>
    <col min="8" max="8" width="8.75" customWidth="1"/>
    <col min="9" max="9" width="12.75" customWidth="1"/>
    <col min="10" max="10" width="8.5" customWidth="1"/>
    <col min="11" max="14" width="6.25" customWidth="1"/>
    <col min="15" max="15" width="12.25" customWidth="1"/>
    <col min="16" max="16" width="6.25" customWidth="1"/>
    <col min="17" max="17" width="10.5" customWidth="1"/>
    <col min="18" max="18" width="16.25" customWidth="1"/>
    <col min="19" max="19" width="9" customWidth="1"/>
    <col min="20" max="20" width="8.25" customWidth="1"/>
    <col min="21" max="21" width="8.375" customWidth="1"/>
    <col min="22" max="23" width="6.25" customWidth="1"/>
    <col min="24" max="24" width="3.25" customWidth="1"/>
    <col min="25" max="25" width="2.625" customWidth="1"/>
  </cols>
  <sheetData>
    <row r="1" spans="1:25">
      <c r="A1" s="544"/>
      <c r="B1" s="545"/>
      <c r="C1" s="545"/>
      <c r="D1" s="545"/>
      <c r="E1" s="545"/>
      <c r="F1" s="545"/>
      <c r="G1" s="545"/>
      <c r="H1" s="545"/>
      <c r="I1" s="545"/>
      <c r="J1" s="545"/>
      <c r="K1" s="545"/>
      <c r="L1" s="545"/>
      <c r="M1" s="545"/>
      <c r="N1" s="545"/>
      <c r="O1" s="545"/>
      <c r="P1" s="545"/>
      <c r="Q1" s="545"/>
      <c r="R1" s="545"/>
      <c r="S1" s="545"/>
      <c r="T1" s="545"/>
      <c r="U1" s="545"/>
      <c r="V1" s="545"/>
      <c r="W1" s="545"/>
      <c r="X1" s="545"/>
      <c r="Y1" s="544"/>
    </row>
    <row r="2" spans="1:25" ht="15.75" thickBot="1">
      <c r="A2" s="546"/>
      <c r="B2" s="547"/>
      <c r="C2" s="548"/>
      <c r="D2" s="548"/>
      <c r="E2" s="548"/>
      <c r="F2" s="548"/>
      <c r="G2" s="548"/>
      <c r="H2" s="548"/>
      <c r="I2" s="1011"/>
      <c r="J2" s="1012"/>
      <c r="K2" s="1012"/>
      <c r="L2" s="1012"/>
      <c r="M2" s="1012"/>
      <c r="N2" s="1012"/>
      <c r="O2" s="1012"/>
      <c r="P2" s="1012"/>
      <c r="Q2" s="1012"/>
      <c r="R2" s="1012"/>
      <c r="S2" s="1012"/>
      <c r="T2" s="1012"/>
      <c r="U2" s="1012"/>
      <c r="V2" s="1012"/>
      <c r="W2" s="1012"/>
      <c r="X2" s="1013"/>
      <c r="Y2" s="589"/>
    </row>
    <row r="3" spans="1:25" ht="16.5" thickBot="1">
      <c r="A3" s="546"/>
      <c r="B3" s="412"/>
      <c r="C3" s="2255" t="s">
        <v>0</v>
      </c>
      <c r="D3" s="2393"/>
      <c r="E3" s="2393"/>
      <c r="F3" s="2393"/>
      <c r="G3" s="2393"/>
      <c r="H3" s="2393"/>
      <c r="I3" s="2393"/>
      <c r="J3" s="2393"/>
      <c r="K3" s="2393"/>
      <c r="L3" s="2393"/>
      <c r="M3" s="2393"/>
      <c r="N3" s="2393"/>
      <c r="O3" s="2393"/>
      <c r="P3" s="2393"/>
      <c r="Q3" s="2393"/>
      <c r="R3" s="2393"/>
      <c r="S3" s="2393"/>
      <c r="T3" s="2393"/>
      <c r="U3" s="2393"/>
      <c r="V3" s="2393"/>
      <c r="W3" s="2394"/>
      <c r="X3" s="411"/>
      <c r="Y3" s="589"/>
    </row>
    <row r="4" spans="1:25" ht="16.5" thickBot="1">
      <c r="A4" s="546"/>
      <c r="B4" s="412"/>
      <c r="C4" s="2258" t="s">
        <v>580</v>
      </c>
      <c r="D4" s="2393"/>
      <c r="E4" s="2393"/>
      <c r="F4" s="2393"/>
      <c r="G4" s="2393"/>
      <c r="H4" s="2393"/>
      <c r="I4" s="2393"/>
      <c r="J4" s="2393"/>
      <c r="K4" s="2393"/>
      <c r="L4" s="2393"/>
      <c r="M4" s="2393"/>
      <c r="N4" s="2393"/>
      <c r="O4" s="2393"/>
      <c r="P4" s="2393"/>
      <c r="Q4" s="2393"/>
      <c r="R4" s="2393"/>
      <c r="S4" s="2393"/>
      <c r="T4" s="2393"/>
      <c r="U4" s="2393"/>
      <c r="V4" s="2393"/>
      <c r="W4" s="2394"/>
      <c r="X4" s="411"/>
      <c r="Y4" s="589"/>
    </row>
    <row r="5" spans="1:25" ht="15.75" thickBot="1">
      <c r="A5" s="546"/>
      <c r="B5" s="549"/>
      <c r="C5" s="1014"/>
      <c r="D5" s="459"/>
      <c r="E5" s="459"/>
      <c r="F5" s="459"/>
      <c r="G5" s="459"/>
      <c r="H5" s="459"/>
      <c r="I5" s="459"/>
      <c r="J5" s="459"/>
      <c r="K5" s="459"/>
      <c r="L5" s="459"/>
      <c r="M5" s="459"/>
      <c r="N5" s="459"/>
      <c r="O5" s="459"/>
      <c r="P5" s="459"/>
      <c r="Q5" s="459"/>
      <c r="R5" s="459"/>
      <c r="S5" s="459"/>
      <c r="T5" s="459"/>
      <c r="U5" s="459"/>
      <c r="V5" s="459"/>
      <c r="W5" s="459"/>
      <c r="X5" s="1015"/>
      <c r="Y5" s="589"/>
    </row>
    <row r="6" spans="1:25" ht="15.75" thickBot="1">
      <c r="A6" s="546"/>
      <c r="B6" s="549"/>
      <c r="C6" s="1016" t="s">
        <v>786</v>
      </c>
      <c r="D6" s="1017"/>
      <c r="E6" s="1017"/>
      <c r="F6" s="1017"/>
      <c r="G6" s="1017"/>
      <c r="H6" s="1017"/>
      <c r="I6" s="1017"/>
      <c r="J6" s="1017"/>
      <c r="K6" s="1017"/>
      <c r="L6" s="1017"/>
      <c r="M6" s="1017"/>
      <c r="N6" s="1017"/>
      <c r="O6" s="1017"/>
      <c r="P6" s="1017"/>
      <c r="Q6" s="1017"/>
      <c r="R6" s="1017"/>
      <c r="S6" s="1017"/>
      <c r="T6" s="1017"/>
      <c r="U6" s="1017"/>
      <c r="V6" s="1017"/>
      <c r="W6" s="1018"/>
      <c r="X6" s="1019"/>
      <c r="Y6" s="589"/>
    </row>
    <row r="7" spans="1:25" ht="18" customHeight="1">
      <c r="A7" s="546"/>
      <c r="B7" s="549"/>
      <c r="C7" s="2877"/>
      <c r="D7" s="2878"/>
      <c r="E7" s="2878"/>
      <c r="F7" s="2878"/>
      <c r="G7" s="2878"/>
      <c r="H7" s="2878"/>
      <c r="I7" s="2878"/>
      <c r="J7" s="2878"/>
      <c r="K7" s="2878"/>
      <c r="L7" s="2878"/>
      <c r="M7" s="2878"/>
      <c r="N7" s="2878"/>
      <c r="O7" s="2878"/>
      <c r="P7" s="2878"/>
      <c r="Q7" s="2878"/>
      <c r="R7" s="2878"/>
      <c r="S7" s="2878"/>
      <c r="T7" s="2878"/>
      <c r="U7" s="2878"/>
      <c r="V7" s="2878"/>
      <c r="W7" s="2879"/>
      <c r="X7" s="1020"/>
      <c r="Y7" s="589"/>
    </row>
    <row r="8" spans="1:25" ht="24.75" customHeight="1" thickBot="1">
      <c r="A8" s="1021"/>
      <c r="B8" s="1022"/>
      <c r="C8" s="1023"/>
      <c r="D8" s="2880" t="s">
        <v>787</v>
      </c>
      <c r="E8" s="2327"/>
      <c r="F8" s="2327"/>
      <c r="G8" s="2327"/>
      <c r="H8" s="2327"/>
      <c r="I8" s="2210"/>
      <c r="J8" s="2880" t="s">
        <v>788</v>
      </c>
      <c r="K8" s="2327"/>
      <c r="L8" s="2327"/>
      <c r="M8" s="2327"/>
      <c r="N8" s="2327"/>
      <c r="O8" s="2210"/>
      <c r="P8" s="2880" t="s">
        <v>789</v>
      </c>
      <c r="Q8" s="2327"/>
      <c r="R8" s="2210"/>
      <c r="S8" s="2880" t="s">
        <v>790</v>
      </c>
      <c r="T8" s="2327"/>
      <c r="U8" s="2327"/>
      <c r="V8" s="2327"/>
      <c r="W8" s="2881"/>
      <c r="X8" s="1024"/>
      <c r="Y8" s="1025"/>
    </row>
    <row r="9" spans="1:25" ht="45" customHeight="1" thickBot="1">
      <c r="A9" s="546"/>
      <c r="B9" s="412"/>
      <c r="C9" s="1026" t="s">
        <v>791</v>
      </c>
      <c r="D9" s="2845" t="s">
        <v>1224</v>
      </c>
      <c r="E9" s="2846"/>
      <c r="F9" s="2846"/>
      <c r="G9" s="2846"/>
      <c r="H9" s="2846"/>
      <c r="I9" s="2847"/>
      <c r="J9" s="1599"/>
      <c r="K9" s="2357"/>
      <c r="L9" s="2357"/>
      <c r="M9" s="2357"/>
      <c r="N9" s="2357"/>
      <c r="O9" s="2358"/>
      <c r="P9" s="2845" t="s">
        <v>1235</v>
      </c>
      <c r="Q9" s="2867"/>
      <c r="R9" s="2868"/>
      <c r="S9" s="2845"/>
      <c r="T9" s="2846"/>
      <c r="U9" s="2846"/>
      <c r="V9" s="2846"/>
      <c r="W9" s="2866"/>
      <c r="X9" s="411"/>
      <c r="Y9" s="589"/>
    </row>
    <row r="10" spans="1:25" ht="81.75" customHeight="1" thickBot="1">
      <c r="A10" s="546"/>
      <c r="B10" s="412"/>
      <c r="C10" s="1026" t="s">
        <v>792</v>
      </c>
      <c r="D10" s="2845" t="str">
        <f>IF('Diagnóstico de la Población'!F107="","",'Diagnóstico de la Población'!F107)</f>
        <v/>
      </c>
      <c r="E10" s="2846"/>
      <c r="F10" s="2846"/>
      <c r="G10" s="2846"/>
      <c r="H10" s="2846"/>
      <c r="I10" s="2847"/>
      <c r="J10" s="1599"/>
      <c r="K10" s="2357"/>
      <c r="L10" s="2357"/>
      <c r="M10" s="2357"/>
      <c r="N10" s="2357"/>
      <c r="O10" s="2358"/>
      <c r="P10" s="2845" t="s">
        <v>1225</v>
      </c>
      <c r="Q10" s="2867"/>
      <c r="R10" s="2868"/>
      <c r="S10" s="2845" t="s">
        <v>1226</v>
      </c>
      <c r="T10" s="2846"/>
      <c r="U10" s="2846"/>
      <c r="V10" s="2846"/>
      <c r="W10" s="2866"/>
      <c r="X10" s="411"/>
      <c r="Y10" s="589"/>
    </row>
    <row r="11" spans="1:25" ht="32.25" customHeight="1" thickBot="1">
      <c r="A11" s="546"/>
      <c r="B11" s="412"/>
      <c r="C11" s="2820" t="s">
        <v>224</v>
      </c>
      <c r="D11" s="2831" t="str">
        <f>IF('Diagnóstico de la Población'!F111="","",'Diagnóstico de la Población'!F111)</f>
        <v/>
      </c>
      <c r="E11" s="2832"/>
      <c r="F11" s="2832"/>
      <c r="G11" s="2832"/>
      <c r="H11" s="2832"/>
      <c r="I11" s="2833"/>
      <c r="J11" s="1599"/>
      <c r="K11" s="2357"/>
      <c r="L11" s="2357"/>
      <c r="M11" s="2357"/>
      <c r="N11" s="2357"/>
      <c r="O11" s="2358"/>
      <c r="P11" s="2823" t="s">
        <v>1227</v>
      </c>
      <c r="Q11" s="2837"/>
      <c r="R11" s="2838"/>
      <c r="S11" s="2823" t="s">
        <v>1228</v>
      </c>
      <c r="T11" s="2824"/>
      <c r="U11" s="2824"/>
      <c r="V11" s="2824"/>
      <c r="W11" s="2825"/>
      <c r="X11" s="411"/>
      <c r="Y11" s="589"/>
    </row>
    <row r="12" spans="1:25" ht="32.25" customHeight="1" thickBot="1">
      <c r="A12" s="546"/>
      <c r="B12" s="412"/>
      <c r="C12" s="2821"/>
      <c r="D12" s="2831" t="str">
        <f>IF('Diagnóstico de la Población'!J111="","",'Diagnóstico de la Población'!J111)</f>
        <v/>
      </c>
      <c r="E12" s="2832"/>
      <c r="F12" s="2832"/>
      <c r="G12" s="2832"/>
      <c r="H12" s="2832"/>
      <c r="I12" s="2833"/>
      <c r="J12" s="1599"/>
      <c r="K12" s="2357"/>
      <c r="L12" s="2357"/>
      <c r="M12" s="2357"/>
      <c r="N12" s="2357"/>
      <c r="O12" s="2358"/>
      <c r="P12" s="2839"/>
      <c r="Q12" s="2840"/>
      <c r="R12" s="2841"/>
      <c r="S12" s="2826"/>
      <c r="T12" s="2706"/>
      <c r="U12" s="2706"/>
      <c r="V12" s="2706"/>
      <c r="W12" s="2827"/>
      <c r="X12" s="411"/>
      <c r="Y12" s="589"/>
    </row>
    <row r="13" spans="1:25" ht="32.25" customHeight="1" thickBot="1">
      <c r="A13" s="572"/>
      <c r="B13" s="412"/>
      <c r="C13" s="2821"/>
      <c r="D13" s="2831" t="str">
        <f>IF('Diagnóstico de la Población'!N111="","",'Diagnóstico de la Población'!N111)</f>
        <v/>
      </c>
      <c r="E13" s="2832"/>
      <c r="F13" s="2832"/>
      <c r="G13" s="2832"/>
      <c r="H13" s="2832"/>
      <c r="I13" s="2833"/>
      <c r="J13" s="1599"/>
      <c r="K13" s="2357"/>
      <c r="L13" s="2357"/>
      <c r="M13" s="2357"/>
      <c r="N13" s="2357"/>
      <c r="O13" s="2358"/>
      <c r="P13" s="2839"/>
      <c r="Q13" s="2840"/>
      <c r="R13" s="2841"/>
      <c r="S13" s="2826"/>
      <c r="T13" s="2706"/>
      <c r="U13" s="2706"/>
      <c r="V13" s="2706"/>
      <c r="W13" s="2827"/>
      <c r="X13" s="411"/>
      <c r="Y13" s="566"/>
    </row>
    <row r="14" spans="1:25" ht="32.25" customHeight="1" thickBot="1">
      <c r="A14" s="546"/>
      <c r="B14" s="412"/>
      <c r="C14" s="2821"/>
      <c r="D14" s="2831" t="str">
        <f>IF('Diagnóstico de la Población'!R111="","",'Diagnóstico de la Población'!R111)</f>
        <v/>
      </c>
      <c r="E14" s="2832"/>
      <c r="F14" s="2832"/>
      <c r="G14" s="2832"/>
      <c r="H14" s="2832"/>
      <c r="I14" s="2833"/>
      <c r="J14" s="1599"/>
      <c r="K14" s="2357"/>
      <c r="L14" s="2357"/>
      <c r="M14" s="2357"/>
      <c r="N14" s="2357"/>
      <c r="O14" s="2358"/>
      <c r="P14" s="2839"/>
      <c r="Q14" s="2840"/>
      <c r="R14" s="2841"/>
      <c r="S14" s="2826"/>
      <c r="T14" s="2706"/>
      <c r="U14" s="2706"/>
      <c r="V14" s="2706"/>
      <c r="W14" s="2827"/>
      <c r="X14" s="411"/>
      <c r="Y14" s="589"/>
    </row>
    <row r="15" spans="1:25" ht="32.25" customHeight="1" thickBot="1">
      <c r="A15" s="546"/>
      <c r="B15" s="412"/>
      <c r="C15" s="2822"/>
      <c r="D15" s="2831" t="str">
        <f>IF('Diagnóstico de la Población'!V111="","",'Diagnóstico de la Población'!V111)</f>
        <v/>
      </c>
      <c r="E15" s="2832"/>
      <c r="F15" s="2832"/>
      <c r="G15" s="2832"/>
      <c r="H15" s="2832"/>
      <c r="I15" s="2833"/>
      <c r="J15" s="2834"/>
      <c r="K15" s="2835"/>
      <c r="L15" s="2835"/>
      <c r="M15" s="2835"/>
      <c r="N15" s="2835"/>
      <c r="O15" s="2836"/>
      <c r="P15" s="2842"/>
      <c r="Q15" s="2843"/>
      <c r="R15" s="2844"/>
      <c r="S15" s="2828"/>
      <c r="T15" s="2829"/>
      <c r="U15" s="2829"/>
      <c r="V15" s="2829"/>
      <c r="W15" s="2830"/>
      <c r="X15" s="411"/>
      <c r="Y15" s="589"/>
    </row>
    <row r="16" spans="1:25" ht="23.25" customHeight="1">
      <c r="A16" s="546"/>
      <c r="B16" s="412"/>
      <c r="C16" s="2906" t="s">
        <v>793</v>
      </c>
      <c r="D16" s="2882"/>
      <c r="E16" s="2883"/>
      <c r="F16" s="2883"/>
      <c r="G16" s="2883"/>
      <c r="H16" s="2883"/>
      <c r="I16" s="2884"/>
      <c r="J16" s="2857"/>
      <c r="K16" s="2858"/>
      <c r="L16" s="2858"/>
      <c r="M16" s="2858"/>
      <c r="N16" s="2858"/>
      <c r="O16" s="2859"/>
      <c r="P16" s="2823" t="s">
        <v>1229</v>
      </c>
      <c r="Q16" s="2869"/>
      <c r="R16" s="2870"/>
      <c r="S16" s="2823" t="s">
        <v>1230</v>
      </c>
      <c r="T16" s="2824"/>
      <c r="U16" s="2824"/>
      <c r="V16" s="2824"/>
      <c r="W16" s="2825"/>
      <c r="X16" s="411"/>
      <c r="Y16" s="589"/>
    </row>
    <row r="17" spans="1:25" ht="23.25" customHeight="1">
      <c r="A17" s="546"/>
      <c r="B17" s="412"/>
      <c r="C17" s="2821"/>
      <c r="D17" s="2848"/>
      <c r="E17" s="2849"/>
      <c r="F17" s="2849"/>
      <c r="G17" s="2849"/>
      <c r="H17" s="2849"/>
      <c r="I17" s="2850"/>
      <c r="J17" s="2860"/>
      <c r="K17" s="2861"/>
      <c r="L17" s="2861"/>
      <c r="M17" s="2861"/>
      <c r="N17" s="2861"/>
      <c r="O17" s="2862"/>
      <c r="P17" s="2871"/>
      <c r="Q17" s="2872"/>
      <c r="R17" s="2873"/>
      <c r="S17" s="2826"/>
      <c r="T17" s="2706"/>
      <c r="U17" s="2706"/>
      <c r="V17" s="2706"/>
      <c r="W17" s="2827"/>
      <c r="X17" s="411"/>
      <c r="Y17" s="589"/>
    </row>
    <row r="18" spans="1:25" ht="23.25" customHeight="1">
      <c r="A18" s="546"/>
      <c r="B18" s="412"/>
      <c r="C18" s="2821"/>
      <c r="D18" s="2848"/>
      <c r="E18" s="2849"/>
      <c r="F18" s="2849"/>
      <c r="G18" s="2849"/>
      <c r="H18" s="2849"/>
      <c r="I18" s="2850"/>
      <c r="J18" s="2863"/>
      <c r="K18" s="2864"/>
      <c r="L18" s="2864"/>
      <c r="M18" s="2864"/>
      <c r="N18" s="2864"/>
      <c r="O18" s="2865"/>
      <c r="P18" s="2871"/>
      <c r="Q18" s="2872"/>
      <c r="R18" s="2873"/>
      <c r="S18" s="2826"/>
      <c r="T18" s="2706"/>
      <c r="U18" s="2706"/>
      <c r="V18" s="2706"/>
      <c r="W18" s="2827"/>
      <c r="X18" s="411"/>
      <c r="Y18" s="589"/>
    </row>
    <row r="19" spans="1:25" ht="23.25" customHeight="1">
      <c r="A19" s="546"/>
      <c r="B19" s="412"/>
      <c r="C19" s="2821"/>
      <c r="D19" s="2848"/>
      <c r="E19" s="2849"/>
      <c r="F19" s="2849"/>
      <c r="G19" s="2849"/>
      <c r="H19" s="2849"/>
      <c r="I19" s="2850"/>
      <c r="J19" s="2863"/>
      <c r="K19" s="2864"/>
      <c r="L19" s="2864"/>
      <c r="M19" s="2864"/>
      <c r="N19" s="2864"/>
      <c r="O19" s="2865"/>
      <c r="P19" s="2871"/>
      <c r="Q19" s="2872"/>
      <c r="R19" s="2873"/>
      <c r="S19" s="2826"/>
      <c r="T19" s="2706"/>
      <c r="U19" s="2706"/>
      <c r="V19" s="2706"/>
      <c r="W19" s="2827"/>
      <c r="X19" s="411"/>
      <c r="Y19" s="589"/>
    </row>
    <row r="20" spans="1:25" ht="23.25" customHeight="1">
      <c r="A20" s="546"/>
      <c r="B20" s="412"/>
      <c r="C20" s="2821"/>
      <c r="D20" s="2848"/>
      <c r="E20" s="2849"/>
      <c r="F20" s="2849"/>
      <c r="G20" s="2849"/>
      <c r="H20" s="2849"/>
      <c r="I20" s="2850"/>
      <c r="J20" s="2863"/>
      <c r="K20" s="2864"/>
      <c r="L20" s="2864"/>
      <c r="M20" s="2864"/>
      <c r="N20" s="2864"/>
      <c r="O20" s="2865"/>
      <c r="P20" s="2871"/>
      <c r="Q20" s="2872"/>
      <c r="R20" s="2873"/>
      <c r="S20" s="2826"/>
      <c r="T20" s="2706"/>
      <c r="U20" s="2706"/>
      <c r="V20" s="2706"/>
      <c r="W20" s="2827"/>
      <c r="X20" s="411"/>
      <c r="Y20" s="589"/>
    </row>
    <row r="21" spans="1:25" ht="23.25" customHeight="1">
      <c r="A21" s="546"/>
      <c r="B21" s="412"/>
      <c r="C21" s="2821"/>
      <c r="D21" s="2848"/>
      <c r="E21" s="2849"/>
      <c r="F21" s="2849"/>
      <c r="G21" s="2849"/>
      <c r="H21" s="2849"/>
      <c r="I21" s="2850"/>
      <c r="J21" s="2863"/>
      <c r="K21" s="2864"/>
      <c r="L21" s="2864"/>
      <c r="M21" s="2864"/>
      <c r="N21" s="2864"/>
      <c r="O21" s="2865"/>
      <c r="P21" s="2871"/>
      <c r="Q21" s="2872"/>
      <c r="R21" s="2873"/>
      <c r="S21" s="2826"/>
      <c r="T21" s="2706"/>
      <c r="U21" s="2706"/>
      <c r="V21" s="2706"/>
      <c r="W21" s="2827"/>
      <c r="X21" s="411"/>
      <c r="Y21" s="589"/>
    </row>
    <row r="22" spans="1:25" ht="23.25" customHeight="1">
      <c r="A22" s="546"/>
      <c r="B22" s="412"/>
      <c r="C22" s="2821"/>
      <c r="D22" s="2848"/>
      <c r="E22" s="2849"/>
      <c r="F22" s="2849"/>
      <c r="G22" s="2849"/>
      <c r="H22" s="2849"/>
      <c r="I22" s="2850"/>
      <c r="J22" s="2863"/>
      <c r="K22" s="2864"/>
      <c r="L22" s="2864"/>
      <c r="M22" s="2864"/>
      <c r="N22" s="2864"/>
      <c r="O22" s="2865"/>
      <c r="P22" s="2871"/>
      <c r="Q22" s="2872"/>
      <c r="R22" s="2873"/>
      <c r="S22" s="2826"/>
      <c r="T22" s="2706"/>
      <c r="U22" s="2706"/>
      <c r="V22" s="2706"/>
      <c r="W22" s="2827"/>
      <c r="X22" s="411"/>
      <c r="Y22" s="589"/>
    </row>
    <row r="23" spans="1:25" ht="23.25" customHeight="1">
      <c r="A23" s="546"/>
      <c r="B23" s="412"/>
      <c r="C23" s="2821"/>
      <c r="D23" s="2851"/>
      <c r="E23" s="2852"/>
      <c r="F23" s="2852"/>
      <c r="G23" s="2852"/>
      <c r="H23" s="2852"/>
      <c r="I23" s="2853"/>
      <c r="J23" s="2863"/>
      <c r="K23" s="2864"/>
      <c r="L23" s="2864"/>
      <c r="M23" s="2864"/>
      <c r="N23" s="2864"/>
      <c r="O23" s="2865"/>
      <c r="P23" s="2871"/>
      <c r="Q23" s="2872"/>
      <c r="R23" s="2873"/>
      <c r="S23" s="2826"/>
      <c r="T23" s="2706"/>
      <c r="U23" s="2706"/>
      <c r="V23" s="2706"/>
      <c r="W23" s="2827"/>
      <c r="X23" s="411"/>
      <c r="Y23" s="589"/>
    </row>
    <row r="24" spans="1:25" ht="23.25" customHeight="1">
      <c r="A24" s="546"/>
      <c r="B24" s="412"/>
      <c r="C24" s="2821"/>
      <c r="D24" s="2854"/>
      <c r="E24" s="2855"/>
      <c r="F24" s="2855"/>
      <c r="G24" s="2855"/>
      <c r="H24" s="2855"/>
      <c r="I24" s="2856"/>
      <c r="J24" s="2910"/>
      <c r="K24" s="2911"/>
      <c r="L24" s="2911"/>
      <c r="M24" s="2911"/>
      <c r="N24" s="2911"/>
      <c r="O24" s="2912"/>
      <c r="P24" s="2871"/>
      <c r="Q24" s="2872"/>
      <c r="R24" s="2873"/>
      <c r="S24" s="2826"/>
      <c r="T24" s="2706"/>
      <c r="U24" s="2706"/>
      <c r="V24" s="2706"/>
      <c r="W24" s="2827"/>
      <c r="X24" s="411"/>
      <c r="Y24" s="589"/>
    </row>
    <row r="25" spans="1:25" ht="23.25" customHeight="1">
      <c r="A25" s="546"/>
      <c r="B25" s="412"/>
      <c r="C25" s="2821"/>
      <c r="D25" s="2854"/>
      <c r="E25" s="2855"/>
      <c r="F25" s="2855"/>
      <c r="G25" s="2855"/>
      <c r="H25" s="2855"/>
      <c r="I25" s="2856"/>
      <c r="J25" s="2910"/>
      <c r="K25" s="2911"/>
      <c r="L25" s="2911"/>
      <c r="M25" s="2911"/>
      <c r="N25" s="2911"/>
      <c r="O25" s="2912"/>
      <c r="P25" s="2871"/>
      <c r="Q25" s="2872"/>
      <c r="R25" s="2873"/>
      <c r="S25" s="2826"/>
      <c r="T25" s="2706"/>
      <c r="U25" s="2706"/>
      <c r="V25" s="2706"/>
      <c r="W25" s="2827"/>
      <c r="X25" s="411"/>
      <c r="Y25" s="589"/>
    </row>
    <row r="26" spans="1:25" ht="23.25" customHeight="1">
      <c r="A26" s="546"/>
      <c r="B26" s="412"/>
      <c r="C26" s="2821"/>
      <c r="D26" s="2848"/>
      <c r="E26" s="2849"/>
      <c r="F26" s="2849"/>
      <c r="G26" s="2849"/>
      <c r="H26" s="2849"/>
      <c r="I26" s="2850"/>
      <c r="J26" s="2863"/>
      <c r="K26" s="2864"/>
      <c r="L26" s="2864"/>
      <c r="M26" s="2864"/>
      <c r="N26" s="2864"/>
      <c r="O26" s="2865"/>
      <c r="P26" s="2871"/>
      <c r="Q26" s="2872"/>
      <c r="R26" s="2873"/>
      <c r="S26" s="2826"/>
      <c r="T26" s="2706"/>
      <c r="U26" s="2706"/>
      <c r="V26" s="2706"/>
      <c r="W26" s="2827"/>
      <c r="X26" s="411"/>
      <c r="Y26" s="589"/>
    </row>
    <row r="27" spans="1:25" ht="23.25" customHeight="1">
      <c r="A27" s="572"/>
      <c r="B27" s="412"/>
      <c r="C27" s="2821"/>
      <c r="D27" s="2882"/>
      <c r="E27" s="2883"/>
      <c r="F27" s="2883"/>
      <c r="G27" s="2883"/>
      <c r="H27" s="2883"/>
      <c r="I27" s="2884"/>
      <c r="J27" s="2863"/>
      <c r="K27" s="2864"/>
      <c r="L27" s="2864"/>
      <c r="M27" s="2864"/>
      <c r="N27" s="2864"/>
      <c r="O27" s="2865"/>
      <c r="P27" s="2871"/>
      <c r="Q27" s="2872"/>
      <c r="R27" s="2873"/>
      <c r="S27" s="2826"/>
      <c r="T27" s="2706"/>
      <c r="U27" s="2706"/>
      <c r="V27" s="2706"/>
      <c r="W27" s="2827"/>
      <c r="X27" s="411"/>
      <c r="Y27" s="566"/>
    </row>
    <row r="28" spans="1:25" ht="23.25" customHeight="1">
      <c r="A28" s="572"/>
      <c r="B28" s="412"/>
      <c r="C28" s="2821"/>
      <c r="D28" s="2888"/>
      <c r="E28" s="2889"/>
      <c r="F28" s="2889"/>
      <c r="G28" s="2889"/>
      <c r="H28" s="2889"/>
      <c r="I28" s="2890"/>
      <c r="J28" s="2863"/>
      <c r="K28" s="2864"/>
      <c r="L28" s="2864"/>
      <c r="M28" s="2864"/>
      <c r="N28" s="2864"/>
      <c r="O28" s="2865"/>
      <c r="P28" s="2871"/>
      <c r="Q28" s="2872"/>
      <c r="R28" s="2873"/>
      <c r="S28" s="2826"/>
      <c r="T28" s="2706"/>
      <c r="U28" s="2706"/>
      <c r="V28" s="2706"/>
      <c r="W28" s="2827"/>
      <c r="X28" s="411"/>
      <c r="Y28" s="566"/>
    </row>
    <row r="29" spans="1:25" ht="23.25" customHeight="1">
      <c r="A29" s="572"/>
      <c r="B29" s="412"/>
      <c r="C29" s="2821"/>
      <c r="D29" s="2788"/>
      <c r="E29" s="2891"/>
      <c r="F29" s="2891"/>
      <c r="G29" s="2891"/>
      <c r="H29" s="2891"/>
      <c r="I29" s="2892"/>
      <c r="J29" s="2863"/>
      <c r="K29" s="2864"/>
      <c r="L29" s="2864"/>
      <c r="M29" s="2864"/>
      <c r="N29" s="2864"/>
      <c r="O29" s="2865"/>
      <c r="P29" s="2871"/>
      <c r="Q29" s="2872"/>
      <c r="R29" s="2873"/>
      <c r="S29" s="2826"/>
      <c r="T29" s="2706"/>
      <c r="U29" s="2706"/>
      <c r="V29" s="2706"/>
      <c r="W29" s="2827"/>
      <c r="X29" s="411"/>
      <c r="Y29" s="566"/>
    </row>
    <row r="30" spans="1:25" ht="23.25" customHeight="1">
      <c r="A30" s="546"/>
      <c r="B30" s="412"/>
      <c r="C30" s="2821"/>
      <c r="D30" s="2882"/>
      <c r="E30" s="2883"/>
      <c r="F30" s="2883"/>
      <c r="G30" s="2883"/>
      <c r="H30" s="2883"/>
      <c r="I30" s="2884"/>
      <c r="J30" s="2913"/>
      <c r="K30" s="2896"/>
      <c r="L30" s="2896"/>
      <c r="M30" s="2896"/>
      <c r="N30" s="2896"/>
      <c r="O30" s="2897"/>
      <c r="P30" s="2871"/>
      <c r="Q30" s="2872"/>
      <c r="R30" s="2873"/>
      <c r="S30" s="2826"/>
      <c r="T30" s="2706"/>
      <c r="U30" s="2706"/>
      <c r="V30" s="2706"/>
      <c r="W30" s="2827"/>
      <c r="X30" s="411"/>
      <c r="Y30" s="589"/>
    </row>
    <row r="31" spans="1:25" ht="23.25" customHeight="1">
      <c r="A31" s="546"/>
      <c r="B31" s="412"/>
      <c r="C31" s="2821"/>
      <c r="D31" s="2885"/>
      <c r="E31" s="2886"/>
      <c r="F31" s="2886"/>
      <c r="G31" s="2886"/>
      <c r="H31" s="2886"/>
      <c r="I31" s="2887"/>
      <c r="J31" s="2863"/>
      <c r="K31" s="2896"/>
      <c r="L31" s="2896"/>
      <c r="M31" s="2896"/>
      <c r="N31" s="2896"/>
      <c r="O31" s="2897"/>
      <c r="P31" s="2871"/>
      <c r="Q31" s="2872"/>
      <c r="R31" s="2873"/>
      <c r="S31" s="2826"/>
      <c r="T31" s="2706"/>
      <c r="U31" s="2706"/>
      <c r="V31" s="2706"/>
      <c r="W31" s="2827"/>
      <c r="X31" s="411"/>
      <c r="Y31" s="589"/>
    </row>
    <row r="32" spans="1:25" ht="23.25" customHeight="1">
      <c r="A32" s="546"/>
      <c r="B32" s="412"/>
      <c r="C32" s="2821"/>
      <c r="D32" s="2882"/>
      <c r="E32" s="2883"/>
      <c r="F32" s="2883"/>
      <c r="G32" s="2883"/>
      <c r="H32" s="2883"/>
      <c r="I32" s="2884"/>
      <c r="J32" s="2863"/>
      <c r="K32" s="2896"/>
      <c r="L32" s="2896"/>
      <c r="M32" s="2896"/>
      <c r="N32" s="2896"/>
      <c r="O32" s="2897"/>
      <c r="P32" s="2871"/>
      <c r="Q32" s="2872"/>
      <c r="R32" s="2873"/>
      <c r="S32" s="2826"/>
      <c r="T32" s="2706"/>
      <c r="U32" s="2706"/>
      <c r="V32" s="2706"/>
      <c r="W32" s="2827"/>
      <c r="X32" s="411"/>
      <c r="Y32" s="589"/>
    </row>
    <row r="33" spans="1:25" ht="23.25" customHeight="1">
      <c r="A33" s="546"/>
      <c r="B33" s="412"/>
      <c r="C33" s="2821"/>
      <c r="D33" s="2848"/>
      <c r="E33" s="2849"/>
      <c r="F33" s="2849"/>
      <c r="G33" s="2849"/>
      <c r="H33" s="2849"/>
      <c r="I33" s="2850"/>
      <c r="J33" s="2863"/>
      <c r="K33" s="2896"/>
      <c r="L33" s="2896"/>
      <c r="M33" s="2896"/>
      <c r="N33" s="2896"/>
      <c r="O33" s="2897"/>
      <c r="P33" s="2871"/>
      <c r="Q33" s="2872"/>
      <c r="R33" s="2873"/>
      <c r="S33" s="2826"/>
      <c r="T33" s="2706"/>
      <c r="U33" s="2706"/>
      <c r="V33" s="2706"/>
      <c r="W33" s="2827"/>
      <c r="X33" s="411"/>
      <c r="Y33" s="589"/>
    </row>
    <row r="34" spans="1:25" ht="23.25" customHeight="1">
      <c r="A34" s="546"/>
      <c r="B34" s="412"/>
      <c r="C34" s="2821"/>
      <c r="D34" s="1599"/>
      <c r="E34" s="2357"/>
      <c r="F34" s="2357"/>
      <c r="G34" s="2357"/>
      <c r="H34" s="2357"/>
      <c r="I34" s="2358"/>
      <c r="J34" s="2863"/>
      <c r="K34" s="2896"/>
      <c r="L34" s="2896"/>
      <c r="M34" s="2896"/>
      <c r="N34" s="2896"/>
      <c r="O34" s="2897"/>
      <c r="P34" s="2871"/>
      <c r="Q34" s="2872"/>
      <c r="R34" s="2873"/>
      <c r="S34" s="2826"/>
      <c r="T34" s="2706"/>
      <c r="U34" s="2706"/>
      <c r="V34" s="2706"/>
      <c r="W34" s="2827"/>
      <c r="X34" s="411"/>
      <c r="Y34" s="589"/>
    </row>
    <row r="35" spans="1:25" ht="23.25" customHeight="1" thickBot="1">
      <c r="A35" s="546"/>
      <c r="B35" s="412"/>
      <c r="C35" s="2822"/>
      <c r="D35" s="1599"/>
      <c r="E35" s="2357"/>
      <c r="F35" s="2357"/>
      <c r="G35" s="2357"/>
      <c r="H35" s="2357"/>
      <c r="I35" s="2358"/>
      <c r="J35" s="2882"/>
      <c r="K35" s="2898"/>
      <c r="L35" s="2898"/>
      <c r="M35" s="2898"/>
      <c r="N35" s="2898"/>
      <c r="O35" s="2899"/>
      <c r="P35" s="2874"/>
      <c r="Q35" s="2875"/>
      <c r="R35" s="2876"/>
      <c r="S35" s="2828"/>
      <c r="T35" s="2829"/>
      <c r="U35" s="2829"/>
      <c r="V35" s="2829"/>
      <c r="W35" s="2830"/>
      <c r="X35" s="411"/>
      <c r="Y35" s="589"/>
    </row>
    <row r="36" spans="1:25">
      <c r="A36" s="546"/>
      <c r="B36" s="549"/>
      <c r="C36" s="424"/>
      <c r="D36" s="424"/>
      <c r="E36" s="424"/>
      <c r="F36" s="424"/>
      <c r="G36" s="424"/>
      <c r="H36" s="424"/>
      <c r="I36" s="424"/>
      <c r="J36" s="1357"/>
      <c r="K36" s="2900"/>
      <c r="L36" s="2901"/>
      <c r="M36" s="2307"/>
      <c r="N36" s="424"/>
      <c r="O36" s="424"/>
      <c r="P36" s="424"/>
      <c r="Q36" s="424"/>
      <c r="R36" s="424"/>
      <c r="S36" s="424"/>
      <c r="T36" s="424"/>
      <c r="U36" s="424"/>
      <c r="V36" s="424"/>
      <c r="W36" s="424"/>
      <c r="X36" s="420"/>
      <c r="Y36" s="589"/>
    </row>
    <row r="37" spans="1:25">
      <c r="A37" s="546"/>
      <c r="B37" s="549"/>
      <c r="C37" s="2902" t="s">
        <v>794</v>
      </c>
      <c r="D37" s="2338"/>
      <c r="E37" s="2338"/>
      <c r="F37" s="2338"/>
      <c r="G37" s="2338"/>
      <c r="H37" s="2338"/>
      <c r="I37" s="2338"/>
      <c r="J37" s="2338"/>
      <c r="K37" s="2338"/>
      <c r="L37" s="2338"/>
      <c r="M37" s="2338"/>
      <c r="N37" s="2338"/>
      <c r="O37" s="2338"/>
      <c r="P37" s="2338"/>
      <c r="Q37" s="2338"/>
      <c r="R37" s="2338"/>
      <c r="S37" s="2338"/>
      <c r="T37" s="2338"/>
      <c r="U37" s="2338"/>
      <c r="V37" s="2338"/>
      <c r="W37" s="2309"/>
      <c r="X37" s="420"/>
      <c r="Y37" s="589"/>
    </row>
    <row r="38" spans="1:25" ht="15" customHeight="1" thickBot="1">
      <c r="A38" s="546"/>
      <c r="B38" s="549"/>
      <c r="C38" s="2269"/>
      <c r="D38" s="2270"/>
      <c r="E38" s="2270"/>
      <c r="F38" s="2270"/>
      <c r="G38" s="2270"/>
      <c r="H38" s="2270"/>
      <c r="I38" s="2270"/>
      <c r="J38" s="2270"/>
      <c r="K38" s="2270"/>
      <c r="L38" s="2270"/>
      <c r="M38" s="2270"/>
      <c r="N38" s="2270"/>
      <c r="O38" s="2270"/>
      <c r="P38" s="2270"/>
      <c r="Q38" s="2270"/>
      <c r="R38" s="2270"/>
      <c r="S38" s="2270"/>
      <c r="T38" s="2270"/>
      <c r="U38" s="2270"/>
      <c r="V38" s="2270"/>
      <c r="W38" s="2271"/>
      <c r="X38" s="420"/>
      <c r="Y38" s="589"/>
    </row>
    <row r="39" spans="1:25" ht="64.5" customHeight="1" thickBot="1">
      <c r="A39" s="546"/>
      <c r="B39" s="412"/>
      <c r="C39" s="2903"/>
      <c r="D39" s="2904"/>
      <c r="E39" s="2904"/>
      <c r="F39" s="2904"/>
      <c r="G39" s="2904"/>
      <c r="H39" s="2904"/>
      <c r="I39" s="2904"/>
      <c r="J39" s="2904"/>
      <c r="K39" s="2904"/>
      <c r="L39" s="2904"/>
      <c r="M39" s="2904"/>
      <c r="N39" s="2904"/>
      <c r="O39" s="2904"/>
      <c r="P39" s="2904"/>
      <c r="Q39" s="2904"/>
      <c r="R39" s="2904"/>
      <c r="S39" s="2904"/>
      <c r="T39" s="2904"/>
      <c r="U39" s="2904"/>
      <c r="V39" s="2904"/>
      <c r="W39" s="2905"/>
      <c r="X39" s="411"/>
      <c r="Y39" s="589"/>
    </row>
    <row r="40" spans="1:25">
      <c r="A40" s="546"/>
      <c r="B40" s="549"/>
      <c r="C40" s="2900"/>
      <c r="D40" s="2901"/>
      <c r="E40" s="2901"/>
      <c r="F40" s="2901"/>
      <c r="G40" s="2901"/>
      <c r="H40" s="2901"/>
      <c r="I40" s="2901"/>
      <c r="J40" s="2901"/>
      <c r="K40" s="2901"/>
      <c r="L40" s="2901"/>
      <c r="M40" s="2901"/>
      <c r="N40" s="2901"/>
      <c r="O40" s="2901"/>
      <c r="P40" s="2901"/>
      <c r="Q40" s="2901"/>
      <c r="R40" s="2901"/>
      <c r="S40" s="2901"/>
      <c r="T40" s="2901"/>
      <c r="U40" s="2901"/>
      <c r="V40" s="2901"/>
      <c r="W40" s="2307"/>
      <c r="X40" s="420"/>
      <c r="Y40" s="589"/>
    </row>
    <row r="41" spans="1:25">
      <c r="A41" s="546"/>
      <c r="B41" s="549"/>
      <c r="C41" s="2893" t="s">
        <v>795</v>
      </c>
      <c r="D41" s="2894"/>
      <c r="E41" s="2894"/>
      <c r="F41" s="2894"/>
      <c r="G41" s="2894"/>
      <c r="H41" s="2894"/>
      <c r="I41" s="2894"/>
      <c r="J41" s="2894"/>
      <c r="K41" s="2894"/>
      <c r="L41" s="2894"/>
      <c r="M41" s="2894"/>
      <c r="N41" s="2894"/>
      <c r="O41" s="2894"/>
      <c r="P41" s="2894"/>
      <c r="Q41" s="2894"/>
      <c r="R41" s="2894"/>
      <c r="S41" s="2894"/>
      <c r="T41" s="2894"/>
      <c r="U41" s="2894"/>
      <c r="V41" s="2894"/>
      <c r="W41" s="2895"/>
      <c r="X41" s="420"/>
      <c r="Y41" s="589"/>
    </row>
    <row r="42" spans="1:25" ht="12" customHeight="1">
      <c r="A42" s="546"/>
      <c r="B42" s="549"/>
      <c r="C42" s="544"/>
      <c r="D42" s="544"/>
      <c r="E42" s="544"/>
      <c r="F42" s="544"/>
      <c r="G42" s="544"/>
      <c r="H42" s="544"/>
      <c r="I42" s="544"/>
      <c r="J42" s="544"/>
      <c r="K42" s="544"/>
      <c r="L42" s="544"/>
      <c r="M42" s="544"/>
      <c r="N42" s="544"/>
      <c r="O42" s="544"/>
      <c r="P42" s="544"/>
      <c r="Q42" s="544"/>
      <c r="R42" s="544"/>
      <c r="S42" s="544"/>
      <c r="T42" s="544"/>
      <c r="U42" s="544"/>
      <c r="V42" s="544"/>
      <c r="W42" s="544"/>
      <c r="X42" s="420"/>
      <c r="Y42" s="589"/>
    </row>
    <row r="43" spans="1:25" ht="12" customHeight="1">
      <c r="A43" s="572"/>
      <c r="B43" s="549"/>
      <c r="C43" s="518" t="s">
        <v>796</v>
      </c>
      <c r="D43" s="544"/>
      <c r="E43" s="1027" t="s">
        <v>1366</v>
      </c>
      <c r="F43" s="544"/>
      <c r="G43" s="544"/>
      <c r="H43" s="544"/>
      <c r="I43" s="544"/>
      <c r="J43" s="544"/>
      <c r="K43" s="544"/>
      <c r="L43" s="544"/>
      <c r="M43" s="544"/>
      <c r="N43" s="544"/>
      <c r="O43" s="544"/>
      <c r="P43" s="544"/>
      <c r="Q43" s="544"/>
      <c r="R43" s="544"/>
      <c r="S43" s="544"/>
      <c r="T43" s="544"/>
      <c r="U43" s="544"/>
      <c r="V43" s="544"/>
      <c r="W43" s="544"/>
      <c r="X43" s="420"/>
      <c r="Y43" s="566"/>
    </row>
    <row r="44" spans="1:25">
      <c r="A44" s="546"/>
      <c r="B44" s="549"/>
      <c r="C44" s="518" t="s">
        <v>797</v>
      </c>
      <c r="D44" s="518"/>
      <c r="E44" s="1027" t="s">
        <v>1378</v>
      </c>
      <c r="F44" s="518"/>
      <c r="G44" s="518"/>
      <c r="H44" s="518"/>
      <c r="I44" s="518"/>
      <c r="J44" s="518"/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420"/>
      <c r="Y44" s="589"/>
    </row>
    <row r="45" spans="1:25">
      <c r="A45" s="546"/>
      <c r="B45" s="549"/>
      <c r="C45" s="518" t="s">
        <v>798</v>
      </c>
      <c r="D45" s="518"/>
      <c r="E45" s="1027" t="s">
        <v>1384</v>
      </c>
      <c r="F45" s="518"/>
      <c r="G45" s="518"/>
      <c r="H45" s="518"/>
      <c r="I45" s="518"/>
      <c r="J45" s="518"/>
      <c r="K45" s="518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420"/>
      <c r="Y45" s="589"/>
    </row>
    <row r="46" spans="1:25">
      <c r="A46" s="546"/>
      <c r="B46" s="549"/>
      <c r="C46" s="518" t="s">
        <v>799</v>
      </c>
      <c r="D46" s="518"/>
      <c r="E46" s="1027" t="s">
        <v>1379</v>
      </c>
      <c r="F46" s="518"/>
      <c r="G46" s="518"/>
      <c r="H46" s="518"/>
      <c r="I46" s="518"/>
      <c r="J46" s="518"/>
      <c r="K46" s="518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420"/>
      <c r="Y46" s="589"/>
    </row>
    <row r="47" spans="1:25">
      <c r="A47" s="572"/>
      <c r="B47" s="549"/>
      <c r="C47" s="518" t="s">
        <v>801</v>
      </c>
      <c r="D47" s="518"/>
      <c r="E47" s="1027" t="s">
        <v>1365</v>
      </c>
      <c r="F47" s="518"/>
      <c r="G47" s="518"/>
      <c r="H47" s="518"/>
      <c r="I47" s="518"/>
      <c r="J47" s="518"/>
      <c r="K47" s="518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420"/>
      <c r="Y47" s="566"/>
    </row>
    <row r="48" spans="1:25">
      <c r="A48" s="546"/>
      <c r="B48" s="549"/>
      <c r="C48" s="518" t="s">
        <v>803</v>
      </c>
      <c r="D48" s="518"/>
      <c r="E48" s="1027" t="s">
        <v>800</v>
      </c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420"/>
      <c r="Y48" s="589"/>
    </row>
    <row r="49" spans="1:25">
      <c r="A49" s="546"/>
      <c r="B49" s="549"/>
      <c r="C49" s="518" t="s">
        <v>805</v>
      </c>
      <c r="D49" s="518"/>
      <c r="E49" s="1027" t="s">
        <v>802</v>
      </c>
      <c r="F49" s="518"/>
      <c r="G49" s="518"/>
      <c r="H49" s="518"/>
      <c r="I49" s="518"/>
      <c r="J49" s="518"/>
      <c r="K49" s="518"/>
      <c r="L49" s="518"/>
      <c r="M49" s="518"/>
      <c r="N49" s="518"/>
      <c r="O49" s="518"/>
      <c r="P49" s="518"/>
      <c r="Q49" s="518"/>
      <c r="R49" s="518"/>
      <c r="S49" s="518"/>
      <c r="T49" s="518"/>
      <c r="U49" s="518"/>
      <c r="V49" s="518"/>
      <c r="W49" s="518"/>
      <c r="X49" s="420"/>
      <c r="Y49" s="589"/>
    </row>
    <row r="50" spans="1:25">
      <c r="A50" s="546"/>
      <c r="B50" s="549"/>
      <c r="C50" s="518" t="s">
        <v>807</v>
      </c>
      <c r="D50" s="518"/>
      <c r="E50" s="1027" t="s">
        <v>804</v>
      </c>
      <c r="F50" s="518"/>
      <c r="G50" s="518"/>
      <c r="H50" s="518"/>
      <c r="I50" s="518"/>
      <c r="J50" s="518"/>
      <c r="K50" s="518"/>
      <c r="L50" s="518"/>
      <c r="M50" s="518"/>
      <c r="N50" s="518"/>
      <c r="O50" s="518"/>
      <c r="P50" s="518"/>
      <c r="Q50" s="518"/>
      <c r="R50" s="518"/>
      <c r="S50" s="518"/>
      <c r="T50" s="518"/>
      <c r="U50" s="518"/>
      <c r="V50" s="518"/>
      <c r="W50" s="518"/>
      <c r="X50" s="420"/>
      <c r="Y50" s="589"/>
    </row>
    <row r="51" spans="1:25">
      <c r="A51" s="546"/>
      <c r="B51" s="549"/>
      <c r="C51" s="518" t="s">
        <v>809</v>
      </c>
      <c r="D51" s="518"/>
      <c r="E51" s="1027" t="s">
        <v>806</v>
      </c>
      <c r="F51" s="518"/>
      <c r="G51" s="518"/>
      <c r="H51" s="518"/>
      <c r="I51" s="518"/>
      <c r="J51" s="518"/>
      <c r="K51" s="518"/>
      <c r="L51" s="518"/>
      <c r="M51" s="518"/>
      <c r="N51" s="518"/>
      <c r="O51" s="518"/>
      <c r="P51" s="518"/>
      <c r="Q51" s="518"/>
      <c r="R51" s="518"/>
      <c r="S51" s="518"/>
      <c r="T51" s="518"/>
      <c r="U51" s="518"/>
      <c r="V51" s="518"/>
      <c r="W51" s="518"/>
      <c r="X51" s="420"/>
      <c r="Y51" s="589"/>
    </row>
    <row r="52" spans="1:25">
      <c r="A52" s="546"/>
      <c r="B52" s="549"/>
      <c r="C52" s="518" t="s">
        <v>1372</v>
      </c>
      <c r="D52" s="518"/>
      <c r="E52" s="1027" t="s">
        <v>808</v>
      </c>
      <c r="F52" s="518"/>
      <c r="G52" s="518"/>
      <c r="H52" s="518"/>
      <c r="I52" s="518"/>
      <c r="J52" s="1028"/>
      <c r="K52" s="518"/>
      <c r="L52" s="518"/>
      <c r="M52" s="518"/>
      <c r="N52" s="518"/>
      <c r="O52" s="518"/>
      <c r="P52" s="518"/>
      <c r="Q52" s="518"/>
      <c r="R52" s="518"/>
      <c r="S52" s="518"/>
      <c r="T52" s="518"/>
      <c r="U52" s="518"/>
      <c r="V52" s="518"/>
      <c r="W52" s="518"/>
      <c r="X52" s="420"/>
      <c r="Y52" s="589"/>
    </row>
    <row r="53" spans="1:25">
      <c r="A53" s="546"/>
      <c r="B53" s="549"/>
      <c r="C53" s="518" t="s">
        <v>811</v>
      </c>
      <c r="D53" s="518"/>
      <c r="E53" s="1027" t="s">
        <v>810</v>
      </c>
      <c r="F53" s="518"/>
      <c r="G53" s="518"/>
      <c r="H53" s="518"/>
      <c r="I53" s="518"/>
      <c r="J53" s="518"/>
      <c r="K53" s="518"/>
      <c r="L53" s="518"/>
      <c r="M53" s="518"/>
      <c r="N53" s="518"/>
      <c r="O53" s="518"/>
      <c r="P53" s="518"/>
      <c r="Q53" s="518"/>
      <c r="R53" s="518"/>
      <c r="S53" s="518"/>
      <c r="T53" s="518"/>
      <c r="U53" s="518"/>
      <c r="V53" s="518"/>
      <c r="W53" s="518"/>
      <c r="X53" s="420"/>
      <c r="Y53" s="589"/>
    </row>
    <row r="54" spans="1:25">
      <c r="A54" s="546"/>
      <c r="B54" s="549"/>
      <c r="C54" s="518" t="s">
        <v>812</v>
      </c>
      <c r="D54" s="518"/>
      <c r="E54" s="1027" t="s">
        <v>1357</v>
      </c>
      <c r="F54" s="518"/>
      <c r="G54" s="518"/>
      <c r="H54" s="518"/>
      <c r="I54" s="518"/>
      <c r="J54" s="518"/>
      <c r="K54" s="518"/>
      <c r="L54" s="518"/>
      <c r="M54" s="518"/>
      <c r="N54" s="518"/>
      <c r="O54" s="518"/>
      <c r="P54" s="518"/>
      <c r="Q54" s="518"/>
      <c r="R54" s="518"/>
      <c r="S54" s="518"/>
      <c r="T54" s="518"/>
      <c r="U54" s="518"/>
      <c r="V54" s="518"/>
      <c r="W54" s="518"/>
      <c r="X54" s="420"/>
      <c r="Y54" s="589"/>
    </row>
    <row r="55" spans="1:25">
      <c r="A55" s="546"/>
      <c r="B55" s="549"/>
      <c r="C55" s="518" t="s">
        <v>813</v>
      </c>
      <c r="D55" s="518"/>
      <c r="E55" s="1027" t="s">
        <v>1380</v>
      </c>
      <c r="F55" s="518"/>
      <c r="G55" s="518"/>
      <c r="H55" s="518"/>
      <c r="I55" s="518"/>
      <c r="J55" s="518"/>
      <c r="K55" s="518"/>
      <c r="L55" s="518"/>
      <c r="M55" s="518"/>
      <c r="N55" s="518"/>
      <c r="O55" s="518"/>
      <c r="P55" s="518"/>
      <c r="Q55" s="518"/>
      <c r="R55" s="518"/>
      <c r="S55" s="518"/>
      <c r="T55" s="518"/>
      <c r="U55" s="518"/>
      <c r="V55" s="518"/>
      <c r="W55" s="518"/>
      <c r="X55" s="420"/>
      <c r="Y55" s="589"/>
    </row>
    <row r="56" spans="1:25">
      <c r="A56" s="546"/>
      <c r="B56" s="549"/>
      <c r="C56" s="518" t="s">
        <v>815</v>
      </c>
      <c r="D56" s="518"/>
      <c r="E56" s="1027" t="s">
        <v>1362</v>
      </c>
      <c r="F56" s="518"/>
      <c r="G56" s="518"/>
      <c r="H56" s="518"/>
      <c r="I56" s="518"/>
      <c r="J56" s="518"/>
      <c r="K56" s="518"/>
      <c r="L56" s="518"/>
      <c r="M56" s="518"/>
      <c r="N56" s="518"/>
      <c r="O56" s="518"/>
      <c r="P56" s="518" t="s">
        <v>1338</v>
      </c>
      <c r="Q56" s="518"/>
      <c r="R56" s="518"/>
      <c r="S56" s="518"/>
      <c r="T56" s="518"/>
      <c r="U56" s="518"/>
      <c r="V56" s="518"/>
      <c r="W56" s="518"/>
      <c r="X56" s="420"/>
      <c r="Y56" s="589"/>
    </row>
    <row r="57" spans="1:25">
      <c r="A57" s="546"/>
      <c r="B57" s="549"/>
      <c r="C57" s="518" t="s">
        <v>816</v>
      </c>
      <c r="D57" s="544"/>
      <c r="E57" s="1293" t="s">
        <v>814</v>
      </c>
      <c r="F57" s="544"/>
      <c r="G57" s="544"/>
      <c r="H57" s="544"/>
      <c r="I57" s="544"/>
      <c r="J57" s="544"/>
      <c r="K57" s="544"/>
      <c r="L57" s="544"/>
      <c r="M57" s="544"/>
      <c r="N57" s="544"/>
      <c r="O57" s="544"/>
      <c r="P57" s="544"/>
      <c r="Q57" s="544"/>
      <c r="R57" s="544"/>
      <c r="S57" s="544"/>
      <c r="T57" s="544"/>
      <c r="U57" s="544"/>
      <c r="V57" s="544"/>
      <c r="W57" s="544"/>
      <c r="X57" s="420"/>
      <c r="Y57" s="589"/>
    </row>
    <row r="58" spans="1:25">
      <c r="A58" s="546"/>
      <c r="B58" s="549"/>
      <c r="C58" s="518" t="s">
        <v>1373</v>
      </c>
      <c r="D58" s="544"/>
      <c r="E58" s="1027" t="s">
        <v>1340</v>
      </c>
      <c r="F58" s="544"/>
      <c r="G58" s="544"/>
      <c r="H58" s="544"/>
      <c r="I58" s="544"/>
      <c r="J58" s="544"/>
      <c r="K58" s="544"/>
      <c r="L58" s="544"/>
      <c r="M58" s="544"/>
      <c r="N58" s="544"/>
      <c r="O58" s="544"/>
      <c r="P58" s="544"/>
      <c r="Q58" s="544"/>
      <c r="R58" s="544"/>
      <c r="S58" s="544"/>
      <c r="T58" s="544"/>
      <c r="U58" s="544"/>
      <c r="V58" s="544"/>
      <c r="W58" s="544"/>
      <c r="X58" s="420"/>
      <c r="Y58" s="589"/>
    </row>
    <row r="59" spans="1:25">
      <c r="A59" s="546"/>
      <c r="B59" s="549"/>
      <c r="C59" s="518" t="s">
        <v>1374</v>
      </c>
      <c r="D59" s="544"/>
      <c r="E59" s="518" t="s">
        <v>817</v>
      </c>
      <c r="F59" s="544"/>
      <c r="G59" s="544"/>
      <c r="H59" s="544"/>
      <c r="I59" s="544"/>
      <c r="J59" s="544"/>
      <c r="K59" s="544"/>
      <c r="L59" s="544"/>
      <c r="M59" s="544"/>
      <c r="N59" s="544"/>
      <c r="O59" s="544"/>
      <c r="P59" s="544"/>
      <c r="Q59" s="544"/>
      <c r="R59" s="544"/>
      <c r="S59" s="544"/>
      <c r="T59" s="544"/>
      <c r="U59" s="544"/>
      <c r="V59" s="544"/>
      <c r="W59" s="544"/>
      <c r="X59" s="420"/>
      <c r="Y59" s="589"/>
    </row>
    <row r="60" spans="1:25">
      <c r="A60" s="546"/>
      <c r="B60" s="1029"/>
      <c r="C60" s="1406" t="s">
        <v>819</v>
      </c>
      <c r="D60" s="1407"/>
      <c r="E60" s="1408" t="s">
        <v>818</v>
      </c>
      <c r="F60" s="1407"/>
      <c r="G60" s="1407"/>
      <c r="H60" s="1407"/>
      <c r="I60" s="1407"/>
      <c r="J60" s="1407"/>
      <c r="K60" s="544"/>
      <c r="L60" s="544"/>
      <c r="M60" s="544"/>
      <c r="N60" s="544"/>
      <c r="O60" s="544"/>
      <c r="P60" s="544"/>
      <c r="Q60" s="544"/>
      <c r="R60" s="544"/>
      <c r="S60" s="544"/>
      <c r="T60" s="544"/>
      <c r="U60" s="544"/>
      <c r="V60" s="544"/>
      <c r="W60" s="544"/>
      <c r="X60" s="420"/>
      <c r="Y60" s="589"/>
    </row>
    <row r="61" spans="1:25">
      <c r="A61" s="546"/>
      <c r="B61" s="1029"/>
      <c r="C61" s="518" t="s">
        <v>821</v>
      </c>
      <c r="D61" s="544"/>
      <c r="E61" s="1027" t="s">
        <v>1363</v>
      </c>
      <c r="F61" s="544"/>
      <c r="G61" s="544"/>
      <c r="H61" s="544"/>
      <c r="I61" s="544"/>
      <c r="J61" s="544"/>
      <c r="K61" s="544"/>
      <c r="L61" s="544"/>
      <c r="M61" s="544"/>
      <c r="N61" s="544"/>
      <c r="O61" s="544"/>
      <c r="P61" s="544"/>
      <c r="Q61" s="544"/>
      <c r="R61" s="544"/>
      <c r="S61" s="544"/>
      <c r="T61" s="544"/>
      <c r="U61" s="544"/>
      <c r="V61" s="544"/>
      <c r="W61" s="544"/>
      <c r="X61" s="420"/>
      <c r="Y61" s="589"/>
    </row>
    <row r="62" spans="1:25">
      <c r="A62" s="546"/>
      <c r="B62" s="549"/>
      <c r="C62" s="518" t="s">
        <v>823</v>
      </c>
      <c r="D62" s="544"/>
      <c r="E62" s="1027" t="s">
        <v>820</v>
      </c>
      <c r="F62" s="544"/>
      <c r="G62" s="544"/>
      <c r="H62" s="544"/>
      <c r="I62" s="544"/>
      <c r="J62" s="544"/>
      <c r="K62" s="544"/>
      <c r="L62" s="544"/>
      <c r="M62" s="544"/>
      <c r="N62" s="544"/>
      <c r="O62" s="544"/>
      <c r="P62" s="544"/>
      <c r="Q62" s="544"/>
      <c r="R62" s="544"/>
      <c r="S62" s="544"/>
      <c r="T62" s="544"/>
      <c r="U62" s="544"/>
      <c r="V62" s="544"/>
      <c r="W62" s="544"/>
      <c r="X62" s="420"/>
      <c r="Y62" s="589"/>
    </row>
    <row r="63" spans="1:25">
      <c r="A63" s="546"/>
      <c r="B63" s="549"/>
      <c r="C63" s="518" t="s">
        <v>824</v>
      </c>
      <c r="D63" s="544"/>
      <c r="E63" s="518" t="s">
        <v>822</v>
      </c>
      <c r="F63" s="544"/>
      <c r="G63" s="544"/>
      <c r="H63" s="544"/>
      <c r="I63" s="544"/>
      <c r="J63" s="544"/>
      <c r="K63" s="1028"/>
      <c r="L63" s="544"/>
      <c r="M63" s="544"/>
      <c r="N63" s="544"/>
      <c r="O63" s="544"/>
      <c r="P63" s="544"/>
      <c r="Q63" s="544"/>
      <c r="R63" s="544"/>
      <c r="S63" s="544"/>
      <c r="T63" s="544"/>
      <c r="U63" s="544"/>
      <c r="V63" s="544"/>
      <c r="W63" s="544"/>
      <c r="X63" s="420"/>
      <c r="Y63" s="589"/>
    </row>
    <row r="64" spans="1:25">
      <c r="A64" s="546"/>
      <c r="B64" s="549"/>
      <c r="C64" s="518" t="s">
        <v>1364</v>
      </c>
      <c r="D64" s="544"/>
      <c r="E64" s="1293" t="s">
        <v>1339</v>
      </c>
      <c r="F64" s="544"/>
      <c r="G64" s="544"/>
      <c r="H64" s="544"/>
      <c r="I64" s="544"/>
      <c r="J64" s="544"/>
      <c r="K64" s="544"/>
      <c r="L64" s="544"/>
      <c r="M64" s="544"/>
      <c r="N64" s="544"/>
      <c r="O64" s="544"/>
      <c r="P64" s="544"/>
      <c r="Q64" s="544"/>
      <c r="R64" s="544"/>
      <c r="S64" s="544"/>
      <c r="T64" s="544"/>
      <c r="U64" s="544"/>
      <c r="V64" s="544"/>
      <c r="W64" s="544"/>
      <c r="X64" s="420"/>
      <c r="Y64" s="589"/>
    </row>
    <row r="65" spans="1:25">
      <c r="A65" s="546"/>
      <c r="B65" s="549"/>
      <c r="C65" s="518" t="s">
        <v>1375</v>
      </c>
      <c r="D65" s="544"/>
      <c r="E65" s="518" t="s">
        <v>825</v>
      </c>
      <c r="F65" s="544"/>
      <c r="G65" s="544"/>
      <c r="H65" s="544"/>
      <c r="I65" s="544"/>
      <c r="J65" s="544"/>
      <c r="K65" s="544"/>
      <c r="L65" s="544"/>
      <c r="M65" s="544"/>
      <c r="N65" s="544"/>
      <c r="O65" s="544"/>
      <c r="P65" s="544"/>
      <c r="Q65" s="544"/>
      <c r="R65" s="544"/>
      <c r="S65" s="544"/>
      <c r="T65" s="544"/>
      <c r="U65" s="544"/>
      <c r="V65" s="544"/>
      <c r="W65" s="544"/>
      <c r="X65" s="420"/>
      <c r="Y65" s="589"/>
    </row>
    <row r="66" spans="1:25">
      <c r="A66" s="572"/>
      <c r="B66" s="549"/>
      <c r="C66" s="518" t="s">
        <v>1376</v>
      </c>
      <c r="D66" s="544"/>
      <c r="E66" s="518" t="s">
        <v>1377</v>
      </c>
      <c r="F66" s="544"/>
      <c r="G66" s="544"/>
      <c r="H66" s="544"/>
      <c r="I66" s="544"/>
      <c r="J66" s="544"/>
      <c r="K66" s="544"/>
      <c r="L66" s="544"/>
      <c r="M66" s="544"/>
      <c r="N66" s="544"/>
      <c r="O66" s="544"/>
      <c r="P66" s="544"/>
      <c r="Q66" s="544"/>
      <c r="R66" s="544"/>
      <c r="S66" s="544"/>
      <c r="T66" s="544"/>
      <c r="U66" s="544"/>
      <c r="V66" s="544"/>
      <c r="W66" s="544"/>
      <c r="X66" s="420"/>
      <c r="Y66" s="566"/>
    </row>
    <row r="67" spans="1:25" ht="9" customHeight="1">
      <c r="A67" s="572"/>
      <c r="B67" s="549"/>
      <c r="C67" s="518"/>
      <c r="D67" s="544"/>
      <c r="E67" s="518"/>
      <c r="F67" s="544"/>
      <c r="G67" s="544"/>
      <c r="H67" s="544"/>
      <c r="I67" s="544"/>
      <c r="J67" s="544"/>
      <c r="K67" s="544"/>
      <c r="L67" s="544"/>
      <c r="M67" s="544"/>
      <c r="N67" s="544"/>
      <c r="O67" s="544"/>
      <c r="P67" s="544"/>
      <c r="Q67" s="544"/>
      <c r="R67" s="544"/>
      <c r="S67" s="544"/>
      <c r="T67" s="544"/>
      <c r="U67" s="544"/>
      <c r="V67" s="544"/>
      <c r="W67" s="544"/>
      <c r="X67" s="420"/>
      <c r="Y67" s="566"/>
    </row>
    <row r="68" spans="1:25">
      <c r="A68" s="546"/>
      <c r="B68" s="549"/>
      <c r="C68" s="518" t="s">
        <v>826</v>
      </c>
      <c r="D68" s="544"/>
      <c r="E68" s="544"/>
      <c r="F68" s="544"/>
      <c r="G68" s="544"/>
      <c r="H68" s="544"/>
      <c r="I68" s="544"/>
      <c r="J68" s="544"/>
      <c r="K68" s="544"/>
      <c r="L68" s="544"/>
      <c r="M68" s="544"/>
      <c r="N68" s="544"/>
      <c r="O68" s="544"/>
      <c r="P68" s="544"/>
      <c r="Q68" s="544"/>
      <c r="R68" s="544"/>
      <c r="S68" s="544"/>
      <c r="T68" s="544"/>
      <c r="U68" s="544"/>
      <c r="V68" s="544"/>
      <c r="W68" s="544"/>
      <c r="X68" s="420"/>
      <c r="Y68" s="589"/>
    </row>
    <row r="69" spans="1:25">
      <c r="A69" s="546"/>
      <c r="B69" s="1030"/>
      <c r="C69" s="518" t="s">
        <v>827</v>
      </c>
      <c r="D69" s="544"/>
      <c r="E69" s="544"/>
      <c r="F69" s="544"/>
      <c r="G69" s="544"/>
      <c r="H69" s="544"/>
      <c r="I69" s="544"/>
      <c r="J69" s="544"/>
      <c r="K69" s="544"/>
      <c r="L69" s="544"/>
      <c r="M69" s="544"/>
      <c r="N69" s="544"/>
      <c r="O69" s="544"/>
      <c r="P69" s="544"/>
      <c r="Q69" s="544"/>
      <c r="R69" s="544"/>
      <c r="S69" s="544"/>
      <c r="T69" s="544"/>
      <c r="U69" s="544"/>
      <c r="V69" s="544"/>
      <c r="W69" s="544"/>
      <c r="X69" s="420"/>
      <c r="Y69" s="589"/>
    </row>
    <row r="70" spans="1:25">
      <c r="A70" s="546"/>
      <c r="B70" s="549"/>
      <c r="C70" s="1293" t="s">
        <v>1381</v>
      </c>
      <c r="D70" s="564"/>
      <c r="E70" s="564"/>
      <c r="F70" s="564"/>
      <c r="G70" s="564"/>
      <c r="H70" s="564"/>
      <c r="I70" s="564"/>
      <c r="J70" s="564"/>
      <c r="K70" s="564"/>
      <c r="L70" s="564"/>
      <c r="M70" s="564"/>
      <c r="N70" s="564"/>
      <c r="O70" s="564"/>
      <c r="P70" s="564"/>
      <c r="Q70" s="564"/>
      <c r="R70" s="564"/>
      <c r="S70" s="564"/>
      <c r="T70" s="564"/>
      <c r="U70" s="544"/>
      <c r="V70" s="544"/>
      <c r="W70" s="544"/>
      <c r="X70" s="420"/>
      <c r="Y70" s="589"/>
    </row>
    <row r="71" spans="1:25">
      <c r="A71" s="546"/>
      <c r="B71" s="549"/>
      <c r="C71" s="564"/>
      <c r="D71" s="564"/>
      <c r="E71" s="564"/>
      <c r="F71" s="564"/>
      <c r="G71" s="564"/>
      <c r="H71" s="564"/>
      <c r="I71" s="564"/>
      <c r="J71" s="564"/>
      <c r="K71" s="564"/>
      <c r="L71" s="564"/>
      <c r="M71" s="564"/>
      <c r="N71" s="564"/>
      <c r="O71" s="564"/>
      <c r="P71" s="564"/>
      <c r="Q71" s="564"/>
      <c r="R71" s="564"/>
      <c r="S71" s="564"/>
      <c r="T71" s="564"/>
      <c r="U71" s="544"/>
      <c r="V71" s="544"/>
      <c r="W71" s="544"/>
      <c r="X71" s="420"/>
      <c r="Y71" s="589"/>
    </row>
    <row r="72" spans="1:25">
      <c r="A72" s="546"/>
      <c r="B72" s="549"/>
      <c r="C72" s="564" t="s">
        <v>828</v>
      </c>
      <c r="D72" s="564"/>
      <c r="E72" s="564"/>
      <c r="F72" s="564"/>
      <c r="G72" s="564"/>
      <c r="H72" s="564"/>
      <c r="I72" s="564"/>
      <c r="J72" s="564"/>
      <c r="K72" s="564"/>
      <c r="L72" s="564"/>
      <c r="M72" s="564"/>
      <c r="N72" s="564"/>
      <c r="O72" s="564"/>
      <c r="P72" s="564"/>
      <c r="Q72" s="564"/>
      <c r="R72" s="564"/>
      <c r="S72" s="564"/>
      <c r="T72" s="564"/>
      <c r="U72" s="544"/>
      <c r="V72" s="544"/>
      <c r="W72" s="544"/>
      <c r="X72" s="420"/>
      <c r="Y72" s="589"/>
    </row>
    <row r="73" spans="1:25">
      <c r="A73" s="546"/>
      <c r="B73" s="549"/>
      <c r="C73" s="544"/>
      <c r="D73" s="544"/>
      <c r="E73" s="544"/>
      <c r="F73" s="544"/>
      <c r="G73" s="544"/>
      <c r="H73" s="544"/>
      <c r="I73" s="544"/>
      <c r="J73" s="544"/>
      <c r="K73" s="544"/>
      <c r="L73" s="544"/>
      <c r="M73" s="544"/>
      <c r="N73" s="544"/>
      <c r="O73" s="544"/>
      <c r="P73" s="544"/>
      <c r="Q73" s="544"/>
      <c r="R73" s="544"/>
      <c r="S73" s="544"/>
      <c r="T73" s="544"/>
      <c r="U73" s="544"/>
      <c r="V73" s="544"/>
      <c r="W73" s="544"/>
      <c r="X73" s="420"/>
      <c r="Y73" s="589"/>
    </row>
    <row r="74" spans="1:25">
      <c r="A74" s="546"/>
      <c r="B74" s="549"/>
      <c r="C74" s="544"/>
      <c r="D74" s="544"/>
      <c r="E74" s="544"/>
      <c r="F74" s="544"/>
      <c r="G74" s="544"/>
      <c r="H74" s="544"/>
      <c r="I74" s="544"/>
      <c r="J74" s="544"/>
      <c r="K74" s="544"/>
      <c r="L74" s="544"/>
      <c r="M74" s="544"/>
      <c r="N74" s="544"/>
      <c r="O74" s="544"/>
      <c r="P74" s="544"/>
      <c r="Q74" s="544"/>
      <c r="R74" s="544"/>
      <c r="S74" s="544"/>
      <c r="T74" s="544"/>
      <c r="U74" s="544"/>
      <c r="V74" s="544"/>
      <c r="W74" s="544"/>
      <c r="X74" s="420"/>
      <c r="Y74" s="589"/>
    </row>
    <row r="75" spans="1:25">
      <c r="A75" s="546"/>
      <c r="B75" s="549"/>
      <c r="C75" s="544"/>
      <c r="D75" s="544"/>
      <c r="E75" s="544"/>
      <c r="F75" s="544"/>
      <c r="G75" s="544"/>
      <c r="H75" s="544"/>
      <c r="I75" s="544"/>
      <c r="J75" s="544"/>
      <c r="K75" s="544"/>
      <c r="L75" s="544"/>
      <c r="M75" s="544"/>
      <c r="N75" s="544"/>
      <c r="O75" s="544"/>
      <c r="P75" s="544"/>
      <c r="Q75" s="544"/>
      <c r="R75" s="544"/>
      <c r="S75" s="544"/>
      <c r="T75" s="544"/>
      <c r="U75" s="544"/>
      <c r="V75" s="544"/>
      <c r="W75" s="544"/>
      <c r="X75" s="420"/>
      <c r="Y75" s="589"/>
    </row>
    <row r="76" spans="1:25">
      <c r="A76" s="546"/>
      <c r="B76" s="549"/>
      <c r="C76" s="544"/>
      <c r="D76" s="544"/>
      <c r="E76" s="544"/>
      <c r="F76" s="544"/>
      <c r="G76" s="545"/>
      <c r="H76" s="545"/>
      <c r="I76" s="545"/>
      <c r="J76" s="545"/>
      <c r="K76" s="545"/>
      <c r="L76" s="544"/>
      <c r="M76" s="544"/>
      <c r="N76" s="544"/>
      <c r="O76" s="545"/>
      <c r="P76" s="545"/>
      <c r="Q76" s="545"/>
      <c r="R76" s="545"/>
      <c r="S76" s="545"/>
      <c r="T76" s="544"/>
      <c r="U76" s="544"/>
      <c r="V76" s="544"/>
      <c r="W76" s="544"/>
      <c r="X76" s="420"/>
      <c r="Y76" s="589"/>
    </row>
    <row r="77" spans="1:25">
      <c r="A77" s="546"/>
      <c r="B77" s="549"/>
      <c r="C77" s="544"/>
      <c r="D77" s="544"/>
      <c r="E77" s="544"/>
      <c r="F77" s="544"/>
      <c r="G77" s="2907" t="s">
        <v>829</v>
      </c>
      <c r="H77" s="2908"/>
      <c r="I77" s="2908"/>
      <c r="J77" s="2908"/>
      <c r="K77" s="2909"/>
      <c r="L77" s="544"/>
      <c r="M77" s="544"/>
      <c r="N77" s="544"/>
      <c r="O77" s="2907" t="s">
        <v>830</v>
      </c>
      <c r="P77" s="2908"/>
      <c r="Q77" s="2908"/>
      <c r="R77" s="2908"/>
      <c r="S77" s="2909"/>
      <c r="T77" s="544"/>
      <c r="U77" s="544"/>
      <c r="V77" s="544"/>
      <c r="W77" s="544"/>
      <c r="X77" s="420"/>
      <c r="Y77" s="589"/>
    </row>
    <row r="78" spans="1:25">
      <c r="A78" s="546"/>
      <c r="B78" s="549"/>
      <c r="C78" s="544"/>
      <c r="D78" s="544"/>
      <c r="E78" s="544"/>
      <c r="F78" s="544"/>
      <c r="G78" s="544"/>
      <c r="H78" s="544"/>
      <c r="I78" s="544"/>
      <c r="J78" s="544"/>
      <c r="K78" s="544"/>
      <c r="L78" s="544"/>
      <c r="M78" s="544"/>
      <c r="N78" s="544"/>
      <c r="O78" s="544"/>
      <c r="P78" s="544"/>
      <c r="Q78" s="544"/>
      <c r="R78" s="544"/>
      <c r="S78" s="544"/>
      <c r="T78" s="544"/>
      <c r="U78" s="544"/>
      <c r="V78" s="544"/>
      <c r="W78" s="544"/>
      <c r="X78" s="420"/>
      <c r="Y78" s="589"/>
    </row>
    <row r="79" spans="1:25" ht="15.75" thickBot="1">
      <c r="A79" s="546"/>
      <c r="B79" s="583"/>
      <c r="C79" s="584"/>
      <c r="D79" s="584"/>
      <c r="E79" s="584"/>
      <c r="F79" s="584"/>
      <c r="G79" s="584"/>
      <c r="H79" s="584"/>
      <c r="I79" s="584"/>
      <c r="J79" s="584"/>
      <c r="K79" s="584"/>
      <c r="L79" s="584"/>
      <c r="M79" s="584"/>
      <c r="N79" s="584"/>
      <c r="O79" s="584"/>
      <c r="P79" s="584"/>
      <c r="Q79" s="584"/>
      <c r="R79" s="584"/>
      <c r="S79" s="584"/>
      <c r="T79" s="584"/>
      <c r="U79" s="584"/>
      <c r="V79" s="584"/>
      <c r="W79" s="584"/>
      <c r="X79" s="434"/>
      <c r="Y79" s="589"/>
    </row>
    <row r="80" spans="1:25" s="396" customFormat="1">
      <c r="A80" s="545"/>
      <c r="B80" s="417"/>
      <c r="C80" s="417"/>
      <c r="D80" s="417"/>
      <c r="E80" s="417"/>
      <c r="F80" s="417"/>
      <c r="G80" s="417"/>
      <c r="H80" s="417"/>
      <c r="I80" s="417"/>
      <c r="J80" s="417"/>
      <c r="K80" s="417"/>
      <c r="L80" s="417"/>
      <c r="M80" s="417"/>
      <c r="N80" s="417"/>
      <c r="O80" s="417"/>
      <c r="P80" s="417"/>
      <c r="Q80" s="417"/>
      <c r="R80" s="417"/>
      <c r="S80" s="417"/>
      <c r="T80" s="417"/>
      <c r="U80" s="417"/>
      <c r="V80" s="417"/>
      <c r="W80" s="417"/>
      <c r="X80" s="417"/>
      <c r="Y80" s="545"/>
    </row>
    <row r="81" spans="1:25" s="396" customFormat="1">
      <c r="A81" s="401"/>
      <c r="B81" s="401"/>
      <c r="C81" s="401"/>
      <c r="D81" s="401"/>
      <c r="E81" s="401"/>
      <c r="F81" s="401"/>
      <c r="G81" s="401"/>
      <c r="H81" s="401"/>
      <c r="I81" s="401"/>
      <c r="J81" s="401"/>
      <c r="K81" s="401"/>
      <c r="L81" s="401"/>
      <c r="M81" s="401"/>
      <c r="N81" s="401"/>
      <c r="O81" s="401"/>
      <c r="P81" s="401"/>
      <c r="Q81" s="401"/>
      <c r="R81" s="401"/>
      <c r="S81" s="401"/>
      <c r="T81" s="401"/>
      <c r="U81" s="401"/>
      <c r="V81" s="401"/>
      <c r="W81" s="401"/>
      <c r="X81" s="401"/>
      <c r="Y81" s="401"/>
    </row>
    <row r="82" spans="1:25" s="396" customFormat="1">
      <c r="A82" s="401"/>
      <c r="B82" s="401"/>
      <c r="C82" s="401"/>
      <c r="D82" s="401"/>
      <c r="E82" s="401"/>
      <c r="F82" s="401"/>
      <c r="G82" s="401"/>
      <c r="H82" s="401"/>
      <c r="I82" s="401"/>
      <c r="J82" s="401"/>
      <c r="K82" s="401"/>
      <c r="L82" s="401"/>
      <c r="M82" s="401"/>
      <c r="N82" s="401"/>
      <c r="O82" s="401"/>
      <c r="P82" s="401"/>
      <c r="Q82" s="401"/>
      <c r="R82" s="401"/>
      <c r="S82" s="401"/>
      <c r="T82" s="401"/>
      <c r="U82" s="401"/>
      <c r="V82" s="401"/>
      <c r="W82" s="401"/>
      <c r="X82" s="401"/>
      <c r="Y82" s="401"/>
    </row>
    <row r="83" spans="1:25" s="396" customFormat="1">
      <c r="A83" s="401"/>
      <c r="B83" s="401"/>
      <c r="C83" s="401"/>
      <c r="D83" s="401"/>
      <c r="E83" s="401"/>
      <c r="F83" s="401"/>
      <c r="G83" s="401"/>
      <c r="H83" s="401"/>
      <c r="I83" s="401"/>
      <c r="J83" s="401"/>
      <c r="K83" s="401"/>
      <c r="L83" s="401"/>
      <c r="M83" s="401"/>
      <c r="N83" s="401"/>
      <c r="O83" s="401"/>
      <c r="P83" s="401"/>
      <c r="Q83" s="401"/>
      <c r="R83" s="401"/>
      <c r="S83" s="401"/>
      <c r="T83" s="401"/>
      <c r="U83" s="401"/>
      <c r="V83" s="401"/>
      <c r="W83" s="401"/>
      <c r="X83" s="401"/>
      <c r="Y83" s="401"/>
    </row>
    <row r="84" spans="1:25" s="396" customFormat="1">
      <c r="A84" s="401"/>
      <c r="B84" s="401"/>
      <c r="C84" s="401"/>
      <c r="D84" s="401"/>
      <c r="E84" s="401"/>
      <c r="F84" s="401"/>
      <c r="G84" s="401"/>
      <c r="H84" s="401"/>
      <c r="I84" s="401"/>
      <c r="J84" s="401"/>
      <c r="K84" s="401"/>
      <c r="L84" s="401"/>
      <c r="M84" s="401"/>
      <c r="N84" s="401"/>
      <c r="O84" s="401"/>
      <c r="P84" s="401"/>
      <c r="Q84" s="401"/>
      <c r="R84" s="401"/>
      <c r="S84" s="401"/>
      <c r="T84" s="401"/>
      <c r="U84" s="401"/>
      <c r="V84" s="401"/>
      <c r="W84" s="401"/>
      <c r="X84" s="401"/>
      <c r="Y84" s="401"/>
    </row>
    <row r="85" spans="1:25" s="396" customFormat="1">
      <c r="A85" s="401"/>
      <c r="B85" s="401"/>
      <c r="C85" s="401"/>
      <c r="D85" s="401"/>
      <c r="E85" s="401"/>
      <c r="F85" s="401"/>
      <c r="G85" s="401"/>
      <c r="H85" s="401"/>
      <c r="I85" s="401"/>
      <c r="J85" s="401"/>
      <c r="K85" s="401"/>
      <c r="L85" s="401"/>
      <c r="M85" s="401"/>
      <c r="N85" s="401"/>
      <c r="O85" s="401"/>
      <c r="P85" s="401"/>
      <c r="Q85" s="401"/>
      <c r="R85" s="401"/>
      <c r="S85" s="401"/>
      <c r="T85" s="401"/>
      <c r="U85" s="401"/>
      <c r="V85" s="401"/>
      <c r="W85" s="401"/>
      <c r="X85" s="401"/>
      <c r="Y85" s="401"/>
    </row>
    <row r="86" spans="1:25" s="396" customFormat="1">
      <c r="A86" s="401"/>
      <c r="B86" s="401"/>
      <c r="C86" s="401"/>
      <c r="D86" s="401"/>
      <c r="E86" s="401"/>
      <c r="F86" s="401"/>
      <c r="G86" s="401"/>
      <c r="H86" s="401"/>
      <c r="I86" s="401"/>
      <c r="J86" s="401"/>
      <c r="K86" s="401"/>
      <c r="L86" s="401"/>
      <c r="M86" s="401"/>
      <c r="N86" s="401"/>
      <c r="O86" s="401"/>
      <c r="P86" s="401"/>
      <c r="Q86" s="401"/>
      <c r="R86" s="401"/>
      <c r="S86" s="401"/>
      <c r="T86" s="401"/>
      <c r="U86" s="401"/>
      <c r="V86" s="401"/>
      <c r="W86" s="401"/>
      <c r="X86" s="401"/>
      <c r="Y86" s="401"/>
    </row>
    <row r="87" spans="1:25" s="396" customFormat="1">
      <c r="A87" s="401"/>
      <c r="B87" s="401"/>
      <c r="C87" s="401"/>
      <c r="D87" s="401"/>
      <c r="E87" s="401"/>
      <c r="F87" s="401"/>
      <c r="G87" s="401"/>
      <c r="H87" s="401"/>
      <c r="I87" s="401"/>
      <c r="J87" s="401"/>
      <c r="K87" s="401"/>
      <c r="L87" s="401"/>
      <c r="M87" s="401"/>
      <c r="N87" s="401"/>
      <c r="O87" s="401"/>
      <c r="P87" s="401"/>
      <c r="Q87" s="401"/>
      <c r="R87" s="401"/>
      <c r="S87" s="401"/>
      <c r="T87" s="401"/>
      <c r="U87" s="401"/>
      <c r="V87" s="401"/>
      <c r="W87" s="401"/>
      <c r="X87" s="401"/>
      <c r="Y87" s="401"/>
    </row>
    <row r="88" spans="1:25" s="396" customFormat="1">
      <c r="A88" s="401"/>
      <c r="B88" s="401"/>
      <c r="C88" s="401"/>
      <c r="D88" s="401"/>
      <c r="E88" s="401"/>
      <c r="F88" s="401"/>
      <c r="G88" s="401"/>
      <c r="H88" s="401"/>
      <c r="I88" s="401"/>
      <c r="J88" s="401"/>
      <c r="K88" s="401"/>
      <c r="L88" s="401"/>
      <c r="M88" s="401"/>
      <c r="N88" s="401"/>
      <c r="O88" s="401"/>
      <c r="P88" s="401"/>
      <c r="Q88" s="401"/>
      <c r="R88" s="401"/>
      <c r="S88" s="401"/>
      <c r="T88" s="401"/>
      <c r="U88" s="401"/>
      <c r="V88" s="401"/>
      <c r="W88" s="401"/>
      <c r="X88" s="401"/>
      <c r="Y88" s="401"/>
    </row>
    <row r="89" spans="1:25" s="396" customFormat="1">
      <c r="A89" s="401"/>
      <c r="B89" s="401"/>
      <c r="C89" s="401"/>
      <c r="D89" s="401"/>
      <c r="E89" s="401"/>
      <c r="F89" s="401"/>
      <c r="G89" s="401"/>
      <c r="H89" s="401"/>
      <c r="I89" s="401"/>
      <c r="J89" s="401"/>
      <c r="K89" s="401"/>
      <c r="L89" s="401"/>
      <c r="M89" s="401"/>
      <c r="N89" s="401"/>
      <c r="O89" s="401"/>
      <c r="P89" s="401"/>
      <c r="Q89" s="401"/>
      <c r="R89" s="401"/>
      <c r="S89" s="401"/>
      <c r="T89" s="401"/>
      <c r="U89" s="401"/>
      <c r="V89" s="401"/>
      <c r="W89" s="401"/>
      <c r="X89" s="401"/>
      <c r="Y89" s="401"/>
    </row>
    <row r="90" spans="1:25" s="396" customFormat="1">
      <c r="A90" s="401"/>
      <c r="B90" s="401"/>
      <c r="C90" s="401"/>
      <c r="D90" s="401"/>
      <c r="E90" s="401"/>
      <c r="F90" s="401"/>
      <c r="G90" s="401"/>
      <c r="H90" s="401"/>
      <c r="I90" s="401"/>
      <c r="J90" s="401"/>
      <c r="K90" s="401"/>
      <c r="L90" s="401"/>
      <c r="M90" s="401"/>
      <c r="N90" s="401"/>
      <c r="O90" s="401"/>
      <c r="P90" s="401"/>
      <c r="Q90" s="401"/>
      <c r="R90" s="401"/>
      <c r="S90" s="401"/>
      <c r="T90" s="401"/>
      <c r="U90" s="401"/>
      <c r="V90" s="401"/>
      <c r="W90" s="401"/>
      <c r="X90" s="401"/>
      <c r="Y90" s="401"/>
    </row>
    <row r="91" spans="1:25" s="396" customFormat="1">
      <c r="A91" s="401"/>
      <c r="B91" s="401"/>
      <c r="C91" s="401"/>
      <c r="D91" s="401"/>
      <c r="E91" s="401"/>
      <c r="F91" s="401"/>
      <c r="G91" s="401"/>
      <c r="H91" s="401"/>
      <c r="I91" s="401"/>
      <c r="J91" s="401"/>
      <c r="K91" s="401"/>
      <c r="L91" s="401"/>
      <c r="M91" s="401"/>
      <c r="N91" s="401"/>
      <c r="O91" s="401"/>
      <c r="P91" s="401"/>
      <c r="Q91" s="401"/>
      <c r="R91" s="401"/>
      <c r="S91" s="401"/>
      <c r="T91" s="401"/>
      <c r="U91" s="401"/>
      <c r="V91" s="401"/>
      <c r="W91" s="401"/>
      <c r="X91" s="401"/>
      <c r="Y91" s="401"/>
    </row>
    <row r="92" spans="1:25" s="396" customFormat="1">
      <c r="A92" s="401"/>
      <c r="B92" s="401"/>
      <c r="C92" s="401"/>
      <c r="D92" s="401"/>
      <c r="E92" s="401"/>
      <c r="F92" s="401"/>
      <c r="G92" s="401"/>
      <c r="H92" s="401"/>
      <c r="I92" s="401"/>
      <c r="J92" s="401"/>
      <c r="K92" s="401"/>
      <c r="L92" s="401"/>
      <c r="M92" s="401"/>
      <c r="N92" s="401"/>
      <c r="O92" s="401"/>
      <c r="P92" s="401"/>
      <c r="Q92" s="401"/>
      <c r="R92" s="401"/>
      <c r="S92" s="401"/>
      <c r="T92" s="401"/>
      <c r="U92" s="401"/>
      <c r="V92" s="401"/>
      <c r="W92" s="401"/>
      <c r="X92" s="401"/>
      <c r="Y92" s="401"/>
    </row>
    <row r="93" spans="1:25" s="396" customFormat="1">
      <c r="A93" s="401"/>
      <c r="B93" s="401"/>
      <c r="C93" s="401"/>
      <c r="D93" s="401"/>
      <c r="E93" s="401"/>
      <c r="F93" s="401"/>
      <c r="G93" s="401"/>
      <c r="H93" s="401"/>
      <c r="I93" s="401"/>
      <c r="J93" s="401"/>
      <c r="K93" s="401"/>
      <c r="L93" s="401"/>
      <c r="M93" s="401"/>
      <c r="N93" s="401"/>
      <c r="O93" s="401"/>
      <c r="P93" s="401"/>
      <c r="Q93" s="401"/>
      <c r="R93" s="401"/>
      <c r="S93" s="401"/>
      <c r="T93" s="401"/>
      <c r="U93" s="401"/>
      <c r="V93" s="401"/>
      <c r="W93" s="401"/>
      <c r="X93" s="401"/>
      <c r="Y93" s="401"/>
    </row>
    <row r="94" spans="1:25" s="396" customFormat="1">
      <c r="A94" s="401"/>
      <c r="B94" s="401"/>
      <c r="C94" s="401"/>
      <c r="D94" s="401"/>
      <c r="E94" s="401"/>
      <c r="F94" s="401"/>
      <c r="G94" s="401"/>
      <c r="H94" s="401"/>
      <c r="I94" s="401"/>
      <c r="J94" s="401"/>
      <c r="K94" s="401"/>
      <c r="L94" s="401"/>
      <c r="M94" s="401"/>
      <c r="N94" s="401"/>
      <c r="O94" s="401"/>
      <c r="P94" s="401"/>
      <c r="Q94" s="401"/>
      <c r="R94" s="401"/>
      <c r="S94" s="401"/>
      <c r="T94" s="401"/>
      <c r="U94" s="401"/>
      <c r="V94" s="401"/>
      <c r="W94" s="401"/>
      <c r="X94" s="401"/>
      <c r="Y94" s="401"/>
    </row>
    <row r="95" spans="1:25" s="396" customFormat="1">
      <c r="A95" s="401"/>
      <c r="B95" s="401"/>
      <c r="C95" s="401"/>
      <c r="D95" s="401"/>
      <c r="E95" s="401"/>
      <c r="F95" s="401"/>
      <c r="G95" s="401"/>
      <c r="H95" s="401"/>
      <c r="I95" s="401"/>
      <c r="J95" s="401"/>
      <c r="K95" s="401"/>
      <c r="L95" s="401"/>
      <c r="M95" s="401"/>
      <c r="N95" s="401"/>
      <c r="O95" s="401"/>
      <c r="P95" s="401"/>
      <c r="Q95" s="401"/>
      <c r="R95" s="401"/>
      <c r="S95" s="401"/>
      <c r="T95" s="401"/>
      <c r="U95" s="401"/>
      <c r="V95" s="401"/>
      <c r="W95" s="401"/>
      <c r="X95" s="401"/>
      <c r="Y95" s="401"/>
    </row>
    <row r="96" spans="1:25" s="396" customFormat="1">
      <c r="A96" s="401"/>
      <c r="B96" s="401"/>
      <c r="C96" s="401"/>
      <c r="D96" s="401"/>
      <c r="E96" s="401"/>
      <c r="F96" s="401"/>
      <c r="G96" s="401"/>
      <c r="H96" s="401"/>
      <c r="I96" s="401"/>
      <c r="J96" s="401"/>
      <c r="K96" s="401"/>
      <c r="L96" s="401"/>
      <c r="M96" s="401"/>
      <c r="N96" s="401"/>
      <c r="O96" s="401"/>
      <c r="P96" s="401"/>
      <c r="Q96" s="401"/>
      <c r="R96" s="401"/>
      <c r="S96" s="401"/>
      <c r="T96" s="401"/>
      <c r="U96" s="401"/>
      <c r="V96" s="401"/>
      <c r="W96" s="401"/>
      <c r="X96" s="401"/>
      <c r="Y96" s="401"/>
    </row>
    <row r="97" spans="1:25" s="396" customFormat="1">
      <c r="A97" s="401"/>
      <c r="B97" s="401"/>
      <c r="C97" s="401"/>
      <c r="D97" s="401"/>
      <c r="E97" s="401"/>
      <c r="F97" s="401"/>
      <c r="G97" s="401"/>
      <c r="H97" s="401"/>
      <c r="I97" s="401"/>
      <c r="J97" s="401"/>
      <c r="K97" s="401"/>
      <c r="L97" s="401"/>
      <c r="M97" s="401"/>
      <c r="N97" s="401"/>
      <c r="O97" s="401"/>
      <c r="P97" s="401"/>
      <c r="Q97" s="401"/>
      <c r="R97" s="401"/>
      <c r="S97" s="401"/>
      <c r="T97" s="401"/>
      <c r="U97" s="401"/>
      <c r="V97" s="401"/>
      <c r="W97" s="401"/>
      <c r="X97" s="401"/>
      <c r="Y97" s="401"/>
    </row>
    <row r="98" spans="1:25" s="396" customFormat="1">
      <c r="A98" s="401"/>
      <c r="B98" s="401"/>
      <c r="C98" s="401"/>
      <c r="D98" s="401"/>
      <c r="E98" s="401"/>
      <c r="F98" s="401"/>
      <c r="G98" s="401"/>
      <c r="H98" s="401"/>
      <c r="I98" s="401"/>
      <c r="J98" s="401"/>
      <c r="K98" s="401"/>
      <c r="L98" s="401"/>
      <c r="M98" s="401"/>
      <c r="N98" s="401"/>
      <c r="O98" s="401"/>
      <c r="P98" s="401"/>
      <c r="Q98" s="401"/>
      <c r="R98" s="401"/>
      <c r="S98" s="401"/>
      <c r="T98" s="401"/>
      <c r="U98" s="401"/>
      <c r="V98" s="401"/>
      <c r="W98" s="401"/>
      <c r="X98" s="401"/>
      <c r="Y98" s="401"/>
    </row>
    <row r="99" spans="1:25" s="396" customFormat="1">
      <c r="A99" s="401"/>
      <c r="B99" s="401"/>
      <c r="C99" s="401"/>
      <c r="D99" s="401"/>
      <c r="E99" s="401"/>
      <c r="F99" s="401"/>
      <c r="G99" s="401"/>
      <c r="H99" s="401"/>
      <c r="I99" s="401"/>
      <c r="J99" s="401"/>
      <c r="K99" s="401"/>
      <c r="L99" s="401"/>
      <c r="M99" s="401"/>
      <c r="N99" s="401"/>
      <c r="O99" s="401"/>
      <c r="P99" s="401"/>
      <c r="Q99" s="401"/>
      <c r="R99" s="401"/>
      <c r="S99" s="401"/>
      <c r="T99" s="401"/>
      <c r="U99" s="401"/>
      <c r="V99" s="401"/>
      <c r="W99" s="401"/>
      <c r="X99" s="401"/>
      <c r="Y99" s="401"/>
    </row>
    <row r="100" spans="1:25" s="396" customFormat="1">
      <c r="A100" s="401"/>
      <c r="B100" s="401"/>
      <c r="C100" s="401"/>
      <c r="D100" s="401"/>
      <c r="E100" s="401"/>
      <c r="F100" s="401"/>
      <c r="G100" s="401"/>
      <c r="H100" s="401"/>
      <c r="I100" s="401"/>
      <c r="J100" s="401"/>
      <c r="K100" s="401"/>
      <c r="L100" s="401"/>
      <c r="M100" s="401"/>
      <c r="N100" s="401"/>
      <c r="O100" s="401"/>
      <c r="P100" s="401"/>
      <c r="Q100" s="401"/>
      <c r="R100" s="401"/>
      <c r="S100" s="401"/>
      <c r="T100" s="401"/>
      <c r="U100" s="401"/>
      <c r="V100" s="401"/>
      <c r="W100" s="401"/>
      <c r="X100" s="401"/>
      <c r="Y100" s="401"/>
    </row>
    <row r="101" spans="1:25" s="396" customFormat="1">
      <c r="A101" s="401"/>
      <c r="B101" s="401"/>
      <c r="C101" s="401"/>
      <c r="D101" s="401"/>
      <c r="E101" s="401"/>
      <c r="F101" s="401"/>
      <c r="G101" s="401"/>
      <c r="H101" s="401"/>
      <c r="I101" s="401"/>
      <c r="J101" s="401"/>
      <c r="K101" s="401"/>
      <c r="L101" s="401"/>
      <c r="M101" s="401"/>
      <c r="N101" s="401"/>
      <c r="O101" s="401"/>
      <c r="P101" s="401"/>
      <c r="Q101" s="401"/>
      <c r="R101" s="401"/>
      <c r="S101" s="401"/>
      <c r="T101" s="401"/>
      <c r="U101" s="401"/>
      <c r="V101" s="401"/>
      <c r="W101" s="401"/>
      <c r="X101" s="401"/>
      <c r="Y101" s="401"/>
    </row>
    <row r="102" spans="1:25" s="396" customFormat="1">
      <c r="A102" s="401"/>
      <c r="B102" s="401"/>
      <c r="C102" s="401"/>
      <c r="D102" s="401"/>
      <c r="E102" s="401"/>
      <c r="F102" s="401"/>
      <c r="G102" s="401"/>
      <c r="H102" s="401"/>
      <c r="I102" s="401"/>
      <c r="J102" s="401"/>
      <c r="K102" s="401"/>
      <c r="L102" s="401"/>
      <c r="M102" s="401"/>
      <c r="N102" s="401"/>
      <c r="O102" s="401"/>
      <c r="P102" s="401"/>
      <c r="Q102" s="401"/>
      <c r="R102" s="401"/>
      <c r="S102" s="401"/>
      <c r="T102" s="401"/>
      <c r="U102" s="401"/>
      <c r="V102" s="401"/>
      <c r="W102" s="401"/>
      <c r="X102" s="401"/>
      <c r="Y102" s="401"/>
    </row>
    <row r="103" spans="1:25" s="396" customFormat="1">
      <c r="A103" s="401"/>
      <c r="B103" s="401"/>
      <c r="C103" s="401"/>
      <c r="D103" s="401"/>
      <c r="E103" s="401"/>
      <c r="F103" s="401"/>
      <c r="G103" s="401"/>
      <c r="H103" s="401"/>
      <c r="I103" s="401"/>
      <c r="J103" s="401"/>
      <c r="K103" s="401"/>
      <c r="L103" s="401"/>
      <c r="M103" s="401"/>
      <c r="N103" s="401"/>
      <c r="O103" s="401"/>
      <c r="P103" s="401"/>
      <c r="Q103" s="401"/>
      <c r="R103" s="401"/>
      <c r="S103" s="401"/>
      <c r="T103" s="401"/>
      <c r="U103" s="401"/>
      <c r="V103" s="401"/>
      <c r="W103" s="401"/>
      <c r="X103" s="401"/>
      <c r="Y103" s="401"/>
    </row>
    <row r="104" spans="1:25" s="396" customFormat="1">
      <c r="A104" s="401"/>
      <c r="B104" s="401"/>
      <c r="C104" s="401"/>
      <c r="D104" s="401"/>
      <c r="E104" s="401"/>
      <c r="F104" s="401"/>
      <c r="G104" s="401"/>
      <c r="H104" s="401"/>
      <c r="I104" s="401"/>
      <c r="J104" s="401"/>
      <c r="K104" s="401"/>
      <c r="L104" s="401"/>
      <c r="M104" s="401"/>
      <c r="N104" s="401"/>
      <c r="O104" s="401"/>
      <c r="P104" s="401"/>
      <c r="Q104" s="401"/>
      <c r="R104" s="401"/>
      <c r="S104" s="401"/>
      <c r="T104" s="401"/>
      <c r="U104" s="401"/>
      <c r="V104" s="401"/>
      <c r="W104" s="401"/>
      <c r="X104" s="401"/>
      <c r="Y104" s="401"/>
    </row>
    <row r="105" spans="1:25" s="396" customFormat="1">
      <c r="A105" s="401"/>
      <c r="B105" s="401"/>
      <c r="C105" s="401"/>
      <c r="D105" s="401"/>
      <c r="E105" s="401"/>
      <c r="F105" s="401"/>
      <c r="G105" s="401"/>
      <c r="H105" s="401"/>
      <c r="I105" s="401"/>
      <c r="J105" s="401"/>
      <c r="K105" s="401"/>
      <c r="L105" s="401"/>
      <c r="M105" s="401"/>
      <c r="N105" s="401"/>
      <c r="O105" s="401"/>
      <c r="P105" s="401"/>
      <c r="Q105" s="401"/>
      <c r="R105" s="401"/>
      <c r="S105" s="401"/>
      <c r="T105" s="401"/>
      <c r="U105" s="401"/>
      <c r="V105" s="401"/>
      <c r="W105" s="401"/>
      <c r="X105" s="401"/>
      <c r="Y105" s="401"/>
    </row>
    <row r="106" spans="1:25" s="396" customFormat="1">
      <c r="A106" s="401"/>
      <c r="B106" s="401"/>
      <c r="C106" s="401"/>
      <c r="D106" s="401"/>
      <c r="E106" s="401"/>
      <c r="F106" s="401"/>
      <c r="G106" s="401"/>
      <c r="H106" s="401"/>
      <c r="I106" s="401"/>
      <c r="J106" s="401"/>
      <c r="K106" s="401"/>
      <c r="L106" s="401"/>
      <c r="M106" s="401"/>
      <c r="N106" s="401"/>
      <c r="O106" s="401"/>
      <c r="P106" s="401"/>
      <c r="Q106" s="401"/>
      <c r="R106" s="401"/>
      <c r="S106" s="401"/>
      <c r="T106" s="401"/>
      <c r="U106" s="401"/>
      <c r="V106" s="401"/>
      <c r="W106" s="401"/>
      <c r="X106" s="401"/>
      <c r="Y106" s="401"/>
    </row>
    <row r="107" spans="1:25" s="396" customFormat="1">
      <c r="A107" s="401"/>
      <c r="B107" s="401"/>
      <c r="C107" s="401"/>
      <c r="D107" s="401"/>
      <c r="E107" s="401"/>
      <c r="F107" s="401"/>
      <c r="G107" s="401"/>
      <c r="H107" s="401"/>
      <c r="I107" s="401"/>
      <c r="J107" s="401"/>
      <c r="K107" s="401"/>
      <c r="L107" s="401"/>
      <c r="M107" s="401"/>
      <c r="N107" s="401"/>
      <c r="O107" s="401"/>
      <c r="P107" s="401"/>
      <c r="Q107" s="401"/>
      <c r="R107" s="401"/>
      <c r="S107" s="401"/>
      <c r="T107" s="401"/>
      <c r="U107" s="401"/>
      <c r="V107" s="401"/>
      <c r="W107" s="401"/>
      <c r="X107" s="401"/>
      <c r="Y107" s="401"/>
    </row>
    <row r="108" spans="1:25" s="396" customFormat="1">
      <c r="A108" s="401"/>
      <c r="B108" s="401"/>
      <c r="C108" s="401"/>
      <c r="D108" s="401"/>
      <c r="E108" s="401"/>
      <c r="F108" s="401"/>
      <c r="G108" s="401"/>
      <c r="H108" s="401"/>
      <c r="I108" s="401"/>
      <c r="J108" s="401"/>
      <c r="K108" s="401"/>
      <c r="L108" s="401"/>
      <c r="M108" s="401"/>
      <c r="N108" s="401"/>
      <c r="O108" s="401"/>
      <c r="P108" s="401"/>
      <c r="Q108" s="401"/>
      <c r="R108" s="401"/>
      <c r="S108" s="401"/>
      <c r="T108" s="401"/>
      <c r="U108" s="401"/>
      <c r="V108" s="401"/>
      <c r="W108" s="401"/>
      <c r="X108" s="401"/>
      <c r="Y108" s="401"/>
    </row>
    <row r="109" spans="1:25" s="396" customFormat="1">
      <c r="A109" s="401"/>
      <c r="B109" s="401"/>
      <c r="C109" s="401"/>
      <c r="D109" s="401"/>
      <c r="E109" s="401"/>
      <c r="F109" s="401"/>
      <c r="G109" s="401"/>
      <c r="H109" s="401"/>
      <c r="I109" s="401"/>
      <c r="J109" s="401"/>
      <c r="K109" s="401"/>
      <c r="L109" s="401"/>
      <c r="M109" s="401"/>
      <c r="N109" s="401"/>
      <c r="O109" s="401"/>
      <c r="P109" s="401"/>
      <c r="Q109" s="401"/>
      <c r="R109" s="401"/>
      <c r="S109" s="401"/>
      <c r="T109" s="401"/>
      <c r="U109" s="401"/>
      <c r="V109" s="401"/>
      <c r="W109" s="401"/>
      <c r="X109" s="401"/>
      <c r="Y109" s="401"/>
    </row>
    <row r="110" spans="1:25" s="396" customFormat="1">
      <c r="A110" s="401"/>
      <c r="B110" s="401"/>
      <c r="C110" s="401"/>
      <c r="D110" s="401"/>
      <c r="E110" s="401"/>
      <c r="F110" s="401"/>
      <c r="G110" s="401"/>
      <c r="H110" s="401"/>
      <c r="I110" s="401"/>
      <c r="J110" s="401"/>
      <c r="K110" s="401"/>
      <c r="L110" s="401"/>
      <c r="M110" s="401"/>
      <c r="N110" s="401"/>
      <c r="O110" s="401"/>
      <c r="P110" s="401"/>
      <c r="Q110" s="401"/>
      <c r="R110" s="401"/>
      <c r="S110" s="401"/>
      <c r="T110" s="401"/>
      <c r="U110" s="401"/>
      <c r="V110" s="401"/>
      <c r="W110" s="401"/>
      <c r="X110" s="401"/>
      <c r="Y110" s="401"/>
    </row>
    <row r="111" spans="1:25" s="396" customFormat="1">
      <c r="A111" s="401"/>
      <c r="B111" s="401"/>
      <c r="C111" s="401"/>
      <c r="D111" s="401"/>
      <c r="E111" s="401"/>
      <c r="F111" s="401"/>
      <c r="G111" s="401"/>
      <c r="H111" s="401"/>
      <c r="I111" s="401"/>
      <c r="J111" s="401"/>
      <c r="K111" s="401"/>
      <c r="L111" s="401"/>
      <c r="M111" s="401"/>
      <c r="N111" s="401"/>
      <c r="O111" s="401"/>
      <c r="P111" s="401"/>
      <c r="Q111" s="401"/>
      <c r="R111" s="401"/>
      <c r="S111" s="401"/>
      <c r="T111" s="401"/>
      <c r="U111" s="401"/>
      <c r="V111" s="401"/>
      <c r="W111" s="401"/>
      <c r="X111" s="401"/>
      <c r="Y111" s="401"/>
    </row>
    <row r="112" spans="1:25" s="396" customFormat="1">
      <c r="A112" s="401"/>
      <c r="B112" s="401"/>
      <c r="C112" s="401"/>
      <c r="D112" s="401"/>
      <c r="E112" s="401"/>
      <c r="F112" s="401"/>
      <c r="G112" s="401"/>
      <c r="H112" s="401"/>
      <c r="I112" s="401"/>
      <c r="J112" s="401"/>
      <c r="K112" s="401"/>
      <c r="L112" s="401"/>
      <c r="M112" s="401"/>
      <c r="N112" s="401"/>
      <c r="O112" s="401"/>
      <c r="P112" s="401"/>
      <c r="Q112" s="401"/>
      <c r="R112" s="401"/>
      <c r="S112" s="401"/>
      <c r="T112" s="401"/>
      <c r="U112" s="401"/>
      <c r="V112" s="401"/>
      <c r="W112" s="401"/>
      <c r="X112" s="401"/>
      <c r="Y112" s="401"/>
    </row>
    <row r="113" spans="1:25" s="396" customFormat="1">
      <c r="A113" s="401"/>
      <c r="B113" s="401"/>
      <c r="C113" s="401"/>
      <c r="D113" s="401"/>
      <c r="E113" s="401"/>
      <c r="F113" s="401"/>
      <c r="G113" s="401"/>
      <c r="H113" s="401"/>
      <c r="I113" s="401"/>
      <c r="J113" s="401"/>
      <c r="K113" s="401"/>
      <c r="L113" s="401"/>
      <c r="M113" s="401"/>
      <c r="N113" s="401"/>
      <c r="O113" s="401"/>
      <c r="P113" s="401"/>
      <c r="Q113" s="401"/>
      <c r="R113" s="401"/>
      <c r="S113" s="401"/>
      <c r="T113" s="401"/>
      <c r="U113" s="401"/>
      <c r="V113" s="401"/>
      <c r="W113" s="401"/>
      <c r="X113" s="401"/>
      <c r="Y113" s="401"/>
    </row>
    <row r="114" spans="1:25" s="396" customFormat="1">
      <c r="A114" s="401"/>
      <c r="B114" s="401"/>
      <c r="C114" s="401"/>
      <c r="D114" s="401"/>
      <c r="E114" s="401"/>
      <c r="F114" s="401"/>
      <c r="G114" s="401"/>
      <c r="H114" s="401"/>
      <c r="I114" s="401"/>
      <c r="J114" s="401"/>
      <c r="K114" s="401"/>
      <c r="L114" s="401"/>
      <c r="M114" s="401"/>
      <c r="N114" s="401"/>
      <c r="O114" s="401"/>
      <c r="P114" s="401"/>
      <c r="Q114" s="401"/>
      <c r="R114" s="401"/>
      <c r="S114" s="401"/>
      <c r="T114" s="401"/>
      <c r="U114" s="401"/>
      <c r="V114" s="401"/>
      <c r="W114" s="401"/>
      <c r="X114" s="401"/>
      <c r="Y114" s="401"/>
    </row>
    <row r="115" spans="1:25" s="396" customFormat="1">
      <c r="A115" s="401"/>
      <c r="B115" s="401"/>
      <c r="C115" s="401"/>
      <c r="D115" s="401"/>
      <c r="E115" s="401"/>
      <c r="F115" s="401"/>
      <c r="G115" s="401"/>
      <c r="H115" s="401"/>
      <c r="I115" s="401"/>
      <c r="J115" s="401"/>
      <c r="K115" s="401"/>
      <c r="L115" s="401"/>
      <c r="M115" s="401"/>
      <c r="N115" s="401"/>
      <c r="O115" s="401"/>
      <c r="P115" s="401"/>
      <c r="Q115" s="401"/>
      <c r="R115" s="401"/>
      <c r="S115" s="401"/>
      <c r="T115" s="401"/>
      <c r="U115" s="401"/>
      <c r="V115" s="401"/>
      <c r="W115" s="401"/>
      <c r="X115" s="401"/>
      <c r="Y115" s="401"/>
    </row>
    <row r="116" spans="1:25" s="396" customFormat="1">
      <c r="A116" s="401"/>
      <c r="B116" s="401"/>
      <c r="C116" s="401"/>
      <c r="D116" s="401"/>
      <c r="E116" s="401"/>
      <c r="F116" s="401"/>
      <c r="G116" s="401"/>
      <c r="H116" s="401"/>
      <c r="I116" s="401"/>
      <c r="J116" s="401"/>
      <c r="K116" s="401"/>
      <c r="L116" s="401"/>
      <c r="M116" s="401"/>
      <c r="N116" s="401"/>
      <c r="O116" s="401"/>
      <c r="P116" s="401"/>
      <c r="Q116" s="401"/>
      <c r="R116" s="401"/>
      <c r="S116" s="401"/>
      <c r="T116" s="401"/>
      <c r="U116" s="401"/>
      <c r="V116" s="401"/>
      <c r="W116" s="401"/>
      <c r="X116" s="401"/>
      <c r="Y116" s="401"/>
    </row>
    <row r="117" spans="1:25" s="396" customFormat="1">
      <c r="A117" s="401"/>
      <c r="B117" s="401"/>
      <c r="C117" s="401"/>
      <c r="D117" s="401"/>
      <c r="E117" s="401"/>
      <c r="F117" s="401"/>
      <c r="G117" s="401"/>
      <c r="H117" s="401"/>
      <c r="I117" s="401"/>
      <c r="J117" s="401"/>
      <c r="K117" s="401"/>
      <c r="L117" s="401"/>
      <c r="M117" s="401"/>
      <c r="N117" s="401"/>
      <c r="O117" s="401"/>
      <c r="P117" s="401"/>
      <c r="Q117" s="401"/>
      <c r="R117" s="401"/>
      <c r="S117" s="401"/>
      <c r="T117" s="401"/>
      <c r="U117" s="401"/>
      <c r="V117" s="401"/>
      <c r="W117" s="401"/>
      <c r="X117" s="401"/>
      <c r="Y117" s="401"/>
    </row>
    <row r="118" spans="1:25" s="396" customFormat="1">
      <c r="A118" s="401"/>
      <c r="B118" s="401"/>
      <c r="C118" s="401"/>
      <c r="D118" s="401"/>
      <c r="E118" s="401"/>
      <c r="F118" s="401"/>
      <c r="G118" s="401"/>
      <c r="H118" s="401"/>
      <c r="I118" s="401"/>
      <c r="J118" s="401"/>
      <c r="K118" s="401"/>
      <c r="L118" s="401"/>
      <c r="M118" s="401"/>
      <c r="N118" s="401"/>
      <c r="O118" s="401"/>
      <c r="P118" s="401"/>
      <c r="Q118" s="401"/>
      <c r="R118" s="401"/>
      <c r="S118" s="401"/>
      <c r="T118" s="401"/>
      <c r="U118" s="401"/>
      <c r="V118" s="401"/>
      <c r="W118" s="401"/>
      <c r="X118" s="401"/>
      <c r="Y118" s="401"/>
    </row>
    <row r="119" spans="1:25" s="396" customFormat="1">
      <c r="A119" s="401"/>
      <c r="B119" s="401"/>
      <c r="C119" s="401"/>
      <c r="D119" s="401"/>
      <c r="E119" s="401"/>
      <c r="F119" s="401"/>
      <c r="G119" s="401"/>
      <c r="H119" s="401"/>
      <c r="I119" s="401"/>
      <c r="J119" s="401"/>
      <c r="K119" s="401"/>
      <c r="L119" s="401"/>
      <c r="M119" s="401"/>
      <c r="N119" s="401"/>
      <c r="O119" s="401"/>
      <c r="P119" s="401"/>
      <c r="Q119" s="401"/>
      <c r="R119" s="401"/>
      <c r="S119" s="401"/>
      <c r="T119" s="401"/>
      <c r="U119" s="401"/>
      <c r="V119" s="401"/>
      <c r="W119" s="401"/>
      <c r="X119" s="401"/>
      <c r="Y119" s="401"/>
    </row>
    <row r="120" spans="1:25" s="396" customFormat="1">
      <c r="A120" s="401"/>
      <c r="B120" s="401"/>
      <c r="C120" s="401"/>
      <c r="D120" s="401"/>
      <c r="E120" s="401"/>
      <c r="F120" s="401"/>
      <c r="G120" s="401"/>
      <c r="H120" s="401"/>
      <c r="I120" s="401"/>
      <c r="J120" s="401"/>
      <c r="K120" s="401"/>
      <c r="L120" s="401"/>
      <c r="M120" s="401"/>
      <c r="N120" s="401"/>
      <c r="O120" s="401"/>
      <c r="P120" s="401"/>
      <c r="Q120" s="401"/>
      <c r="R120" s="401"/>
      <c r="S120" s="401"/>
      <c r="T120" s="401"/>
      <c r="U120" s="401"/>
      <c r="V120" s="401"/>
      <c r="W120" s="401"/>
      <c r="X120" s="401"/>
      <c r="Y120" s="401"/>
    </row>
    <row r="121" spans="1:25" s="396" customFormat="1">
      <c r="A121" s="401"/>
      <c r="B121" s="401"/>
      <c r="C121" s="401"/>
      <c r="D121" s="401"/>
      <c r="E121" s="401"/>
      <c r="F121" s="401"/>
      <c r="G121" s="401"/>
      <c r="H121" s="401"/>
      <c r="I121" s="401"/>
      <c r="J121" s="401"/>
      <c r="K121" s="401"/>
      <c r="L121" s="401"/>
      <c r="M121" s="401"/>
      <c r="N121" s="401"/>
      <c r="O121" s="401"/>
      <c r="P121" s="401"/>
      <c r="Q121" s="401"/>
      <c r="R121" s="401"/>
      <c r="S121" s="401"/>
      <c r="T121" s="401"/>
      <c r="U121" s="401"/>
      <c r="V121" s="401"/>
      <c r="W121" s="401"/>
      <c r="X121" s="401"/>
      <c r="Y121" s="401"/>
    </row>
    <row r="122" spans="1:25" s="396" customFormat="1">
      <c r="A122" s="401"/>
      <c r="B122" s="401"/>
      <c r="C122" s="401"/>
      <c r="D122" s="401"/>
      <c r="E122" s="401"/>
      <c r="F122" s="401"/>
      <c r="G122" s="401"/>
      <c r="H122" s="401"/>
      <c r="I122" s="401"/>
      <c r="J122" s="401"/>
      <c r="K122" s="401"/>
      <c r="L122" s="401"/>
      <c r="M122" s="401"/>
      <c r="N122" s="401"/>
      <c r="O122" s="401"/>
      <c r="P122" s="401"/>
      <c r="Q122" s="401"/>
      <c r="R122" s="401"/>
      <c r="S122" s="401"/>
      <c r="T122" s="401"/>
      <c r="U122" s="401"/>
      <c r="V122" s="401"/>
      <c r="W122" s="401"/>
      <c r="X122" s="401"/>
      <c r="Y122" s="401"/>
    </row>
    <row r="123" spans="1:25" s="396" customFormat="1">
      <c r="A123" s="401"/>
      <c r="B123" s="401"/>
      <c r="C123" s="401"/>
      <c r="D123" s="401"/>
      <c r="E123" s="401"/>
      <c r="F123" s="401"/>
      <c r="G123" s="401"/>
      <c r="H123" s="401"/>
      <c r="I123" s="401"/>
      <c r="J123" s="401"/>
      <c r="K123" s="401"/>
      <c r="L123" s="401"/>
      <c r="M123" s="401"/>
      <c r="N123" s="401"/>
      <c r="O123" s="401"/>
      <c r="P123" s="401"/>
      <c r="Q123" s="401"/>
      <c r="R123" s="401"/>
      <c r="S123" s="401"/>
      <c r="T123" s="401"/>
      <c r="U123" s="401"/>
      <c r="V123" s="401"/>
      <c r="W123" s="401"/>
      <c r="X123" s="401"/>
      <c r="Y123" s="401"/>
    </row>
    <row r="124" spans="1:25" s="396" customFormat="1">
      <c r="A124" s="401"/>
      <c r="B124" s="401"/>
      <c r="C124" s="401"/>
      <c r="D124" s="401"/>
      <c r="E124" s="401"/>
      <c r="F124" s="401"/>
      <c r="G124" s="401"/>
      <c r="H124" s="401"/>
      <c r="I124" s="401"/>
      <c r="J124" s="401"/>
      <c r="K124" s="401"/>
      <c r="L124" s="401"/>
      <c r="M124" s="401"/>
      <c r="N124" s="401"/>
      <c r="O124" s="401"/>
      <c r="P124" s="401"/>
      <c r="Q124" s="401"/>
      <c r="R124" s="401"/>
      <c r="S124" s="401"/>
      <c r="T124" s="401"/>
      <c r="U124" s="401"/>
      <c r="V124" s="401"/>
      <c r="W124" s="401"/>
      <c r="X124" s="401"/>
      <c r="Y124" s="401"/>
    </row>
    <row r="125" spans="1:25" s="396" customFormat="1">
      <c r="A125" s="401"/>
      <c r="B125" s="401"/>
      <c r="C125" s="401"/>
      <c r="D125" s="401"/>
      <c r="E125" s="401"/>
      <c r="F125" s="401"/>
      <c r="G125" s="401"/>
      <c r="H125" s="401"/>
      <c r="I125" s="401"/>
      <c r="J125" s="401"/>
      <c r="K125" s="401"/>
      <c r="L125" s="401"/>
      <c r="M125" s="401"/>
      <c r="N125" s="401"/>
      <c r="O125" s="401"/>
      <c r="P125" s="401"/>
      <c r="Q125" s="401"/>
      <c r="R125" s="401"/>
      <c r="S125" s="401"/>
      <c r="T125" s="401"/>
      <c r="U125" s="401"/>
      <c r="V125" s="401"/>
      <c r="W125" s="401"/>
      <c r="X125" s="401"/>
      <c r="Y125" s="401"/>
    </row>
    <row r="126" spans="1:25" s="396" customFormat="1">
      <c r="A126" s="401"/>
      <c r="B126" s="401"/>
      <c r="C126" s="401"/>
      <c r="D126" s="401"/>
      <c r="E126" s="401"/>
      <c r="F126" s="401"/>
      <c r="G126" s="401"/>
      <c r="H126" s="401"/>
      <c r="I126" s="401"/>
      <c r="J126" s="401"/>
      <c r="K126" s="401"/>
      <c r="L126" s="401"/>
      <c r="M126" s="401"/>
      <c r="N126" s="401"/>
      <c r="O126" s="401"/>
      <c r="P126" s="401"/>
      <c r="Q126" s="401"/>
      <c r="R126" s="401"/>
      <c r="S126" s="401"/>
      <c r="T126" s="401"/>
      <c r="U126" s="401"/>
      <c r="V126" s="401"/>
      <c r="W126" s="401"/>
      <c r="X126" s="401"/>
      <c r="Y126" s="401"/>
    </row>
    <row r="127" spans="1:25" s="396" customFormat="1">
      <c r="A127" s="401"/>
      <c r="B127" s="401"/>
      <c r="C127" s="401"/>
      <c r="D127" s="401"/>
      <c r="E127" s="401"/>
      <c r="F127" s="401"/>
      <c r="G127" s="401"/>
      <c r="H127" s="401"/>
      <c r="I127" s="401"/>
      <c r="J127" s="401"/>
      <c r="K127" s="401"/>
      <c r="L127" s="401"/>
      <c r="M127" s="401"/>
      <c r="N127" s="401"/>
      <c r="O127" s="401"/>
      <c r="P127" s="401"/>
      <c r="Q127" s="401"/>
      <c r="R127" s="401"/>
      <c r="S127" s="401"/>
      <c r="T127" s="401"/>
      <c r="U127" s="401"/>
      <c r="V127" s="401"/>
      <c r="W127" s="401"/>
      <c r="X127" s="401"/>
      <c r="Y127" s="401"/>
    </row>
    <row r="128" spans="1:25" s="396" customFormat="1">
      <c r="A128" s="401"/>
      <c r="B128" s="401"/>
      <c r="C128" s="401"/>
      <c r="D128" s="401"/>
      <c r="E128" s="401"/>
      <c r="F128" s="401"/>
      <c r="G128" s="401"/>
      <c r="H128" s="401"/>
      <c r="I128" s="401"/>
      <c r="J128" s="401"/>
      <c r="K128" s="401"/>
      <c r="L128" s="401"/>
      <c r="M128" s="401"/>
      <c r="N128" s="401"/>
      <c r="O128" s="401"/>
      <c r="P128" s="401"/>
      <c r="Q128" s="401"/>
      <c r="R128" s="401"/>
      <c r="S128" s="401"/>
      <c r="T128" s="401"/>
      <c r="U128" s="401"/>
      <c r="V128" s="401"/>
      <c r="W128" s="401"/>
      <c r="X128" s="401"/>
      <c r="Y128" s="401"/>
    </row>
    <row r="129" spans="1:25" s="396" customFormat="1">
      <c r="A129" s="401"/>
      <c r="B129" s="401"/>
      <c r="C129" s="401"/>
      <c r="D129" s="401"/>
      <c r="E129" s="401"/>
      <c r="F129" s="401"/>
      <c r="G129" s="401"/>
      <c r="H129" s="401"/>
      <c r="I129" s="401"/>
      <c r="J129" s="401"/>
      <c r="K129" s="401"/>
      <c r="L129" s="401"/>
      <c r="M129" s="401"/>
      <c r="N129" s="401"/>
      <c r="O129" s="401"/>
      <c r="P129" s="401"/>
      <c r="Q129" s="401"/>
      <c r="R129" s="401"/>
      <c r="S129" s="401"/>
      <c r="T129" s="401"/>
      <c r="U129" s="401"/>
      <c r="V129" s="401"/>
      <c r="W129" s="401"/>
      <c r="X129" s="401"/>
      <c r="Y129" s="401"/>
    </row>
    <row r="130" spans="1:25" s="396" customFormat="1">
      <c r="A130" s="401"/>
      <c r="B130" s="401"/>
      <c r="C130" s="401"/>
      <c r="D130" s="401"/>
      <c r="E130" s="401"/>
      <c r="F130" s="401"/>
      <c r="G130" s="401"/>
      <c r="H130" s="401"/>
      <c r="I130" s="401"/>
      <c r="J130" s="401"/>
      <c r="K130" s="401"/>
      <c r="L130" s="401"/>
      <c r="M130" s="401"/>
      <c r="N130" s="401"/>
      <c r="O130" s="401"/>
      <c r="P130" s="401"/>
      <c r="Q130" s="401"/>
      <c r="R130" s="401"/>
      <c r="S130" s="401"/>
      <c r="T130" s="401"/>
      <c r="U130" s="401"/>
      <c r="V130" s="401"/>
      <c r="W130" s="401"/>
      <c r="X130" s="401"/>
      <c r="Y130" s="401"/>
    </row>
    <row r="131" spans="1:25" s="396" customFormat="1">
      <c r="A131" s="401"/>
      <c r="B131" s="401"/>
      <c r="C131" s="401"/>
      <c r="D131" s="401"/>
      <c r="E131" s="401"/>
      <c r="F131" s="401"/>
      <c r="G131" s="401"/>
      <c r="H131" s="401"/>
      <c r="I131" s="401"/>
      <c r="J131" s="401"/>
      <c r="K131" s="401"/>
      <c r="L131" s="401"/>
      <c r="M131" s="401"/>
      <c r="N131" s="401"/>
      <c r="O131" s="401"/>
      <c r="P131" s="401"/>
      <c r="Q131" s="401"/>
      <c r="R131" s="401"/>
      <c r="S131" s="401"/>
      <c r="T131" s="401"/>
      <c r="U131" s="401"/>
      <c r="V131" s="401"/>
      <c r="W131" s="401"/>
      <c r="X131" s="401"/>
      <c r="Y131" s="401"/>
    </row>
    <row r="132" spans="1:25" s="396" customFormat="1">
      <c r="A132" s="401"/>
      <c r="B132" s="401"/>
      <c r="C132" s="401"/>
      <c r="D132" s="401"/>
      <c r="E132" s="401"/>
      <c r="F132" s="401"/>
      <c r="G132" s="401"/>
      <c r="H132" s="401"/>
      <c r="I132" s="401"/>
      <c r="J132" s="401"/>
      <c r="K132" s="401"/>
      <c r="L132" s="401"/>
      <c r="M132" s="401"/>
      <c r="N132" s="401"/>
      <c r="O132" s="401"/>
      <c r="P132" s="401"/>
      <c r="Q132" s="401"/>
      <c r="R132" s="401"/>
      <c r="S132" s="401"/>
      <c r="T132" s="401"/>
      <c r="U132" s="401"/>
      <c r="V132" s="401"/>
      <c r="W132" s="401"/>
      <c r="X132" s="401"/>
      <c r="Y132" s="401"/>
    </row>
    <row r="133" spans="1:25" s="396" customFormat="1">
      <c r="A133" s="401"/>
      <c r="B133" s="401"/>
      <c r="C133" s="401"/>
      <c r="D133" s="401"/>
      <c r="E133" s="401"/>
      <c r="F133" s="401"/>
      <c r="G133" s="401"/>
      <c r="H133" s="401"/>
      <c r="I133" s="401"/>
      <c r="J133" s="401"/>
      <c r="K133" s="401"/>
      <c r="L133" s="401"/>
      <c r="M133" s="401"/>
      <c r="N133" s="401"/>
      <c r="O133" s="401"/>
      <c r="P133" s="401"/>
      <c r="Q133" s="401"/>
      <c r="R133" s="401"/>
      <c r="S133" s="401"/>
      <c r="T133" s="401"/>
      <c r="U133" s="401"/>
      <c r="V133" s="401"/>
      <c r="W133" s="401"/>
      <c r="X133" s="401"/>
      <c r="Y133" s="401"/>
    </row>
    <row r="134" spans="1:25" s="396" customFormat="1">
      <c r="A134" s="401"/>
      <c r="B134" s="401"/>
      <c r="C134" s="401"/>
      <c r="D134" s="401"/>
      <c r="E134" s="401"/>
      <c r="F134" s="401"/>
      <c r="G134" s="401"/>
      <c r="H134" s="401"/>
      <c r="I134" s="401"/>
      <c r="J134" s="401"/>
      <c r="K134" s="401"/>
      <c r="L134" s="401"/>
      <c r="M134" s="401"/>
      <c r="N134" s="401"/>
      <c r="O134" s="401"/>
      <c r="P134" s="401"/>
      <c r="Q134" s="401"/>
      <c r="R134" s="401"/>
      <c r="S134" s="401"/>
      <c r="T134" s="401"/>
      <c r="U134" s="401"/>
      <c r="V134" s="401"/>
      <c r="W134" s="401"/>
      <c r="X134" s="401"/>
      <c r="Y134" s="401"/>
    </row>
    <row r="135" spans="1:25" s="396" customFormat="1">
      <c r="A135" s="401"/>
      <c r="B135" s="401"/>
      <c r="C135" s="401"/>
      <c r="D135" s="401"/>
      <c r="E135" s="401"/>
      <c r="F135" s="401"/>
      <c r="G135" s="401"/>
      <c r="H135" s="401"/>
      <c r="I135" s="401"/>
      <c r="J135" s="401"/>
      <c r="K135" s="401"/>
      <c r="L135" s="401"/>
      <c r="M135" s="401"/>
      <c r="N135" s="401"/>
      <c r="O135" s="401"/>
      <c r="P135" s="401"/>
      <c r="Q135" s="401"/>
      <c r="R135" s="401"/>
      <c r="S135" s="401"/>
      <c r="T135" s="401"/>
      <c r="U135" s="401"/>
      <c r="V135" s="401"/>
      <c r="W135" s="401"/>
      <c r="X135" s="401"/>
      <c r="Y135" s="401"/>
    </row>
    <row r="136" spans="1:25" s="396" customFormat="1">
      <c r="A136" s="401"/>
      <c r="B136" s="401"/>
      <c r="C136" s="401"/>
      <c r="D136" s="401"/>
      <c r="E136" s="401"/>
      <c r="F136" s="401"/>
      <c r="G136" s="401"/>
      <c r="H136" s="401"/>
      <c r="I136" s="401"/>
      <c r="J136" s="401"/>
      <c r="K136" s="401"/>
      <c r="L136" s="401"/>
      <c r="M136" s="401"/>
      <c r="N136" s="401"/>
      <c r="O136" s="401"/>
      <c r="P136" s="401"/>
      <c r="Q136" s="401"/>
      <c r="R136" s="401"/>
      <c r="S136" s="401"/>
      <c r="T136" s="401"/>
      <c r="U136" s="401"/>
      <c r="V136" s="401"/>
      <c r="W136" s="401"/>
      <c r="X136" s="401"/>
      <c r="Y136" s="401"/>
    </row>
    <row r="137" spans="1:25" s="396" customFormat="1">
      <c r="A137" s="401"/>
      <c r="B137" s="401"/>
      <c r="C137" s="401"/>
      <c r="D137" s="401"/>
      <c r="E137" s="401"/>
      <c r="F137" s="401"/>
      <c r="G137" s="401"/>
      <c r="H137" s="401"/>
      <c r="I137" s="401"/>
      <c r="J137" s="401"/>
      <c r="K137" s="401"/>
      <c r="L137" s="401"/>
      <c r="M137" s="401"/>
      <c r="N137" s="401"/>
      <c r="O137" s="401"/>
      <c r="P137" s="401"/>
      <c r="Q137" s="401"/>
      <c r="R137" s="401"/>
      <c r="S137" s="401"/>
      <c r="T137" s="401"/>
      <c r="U137" s="401"/>
      <c r="V137" s="401"/>
      <c r="W137" s="401"/>
      <c r="X137" s="401"/>
      <c r="Y137" s="401"/>
    </row>
    <row r="138" spans="1:25" s="396" customFormat="1">
      <c r="A138" s="401"/>
      <c r="B138" s="401"/>
      <c r="C138" s="401"/>
      <c r="D138" s="401"/>
      <c r="E138" s="401"/>
      <c r="F138" s="401"/>
      <c r="G138" s="401"/>
      <c r="H138" s="401"/>
      <c r="I138" s="401"/>
      <c r="J138" s="401"/>
      <c r="K138" s="401"/>
      <c r="L138" s="401"/>
      <c r="M138" s="401"/>
      <c r="N138" s="401"/>
      <c r="O138" s="401"/>
      <c r="P138" s="401"/>
      <c r="Q138" s="401"/>
      <c r="R138" s="401"/>
      <c r="S138" s="401"/>
      <c r="T138" s="401"/>
      <c r="U138" s="401"/>
      <c r="V138" s="401"/>
      <c r="W138" s="401"/>
      <c r="X138" s="401"/>
      <c r="Y138" s="401"/>
    </row>
    <row r="139" spans="1:25" s="396" customFormat="1">
      <c r="A139" s="401"/>
      <c r="B139" s="401"/>
      <c r="C139" s="401"/>
      <c r="D139" s="401"/>
      <c r="E139" s="401"/>
      <c r="F139" s="401"/>
      <c r="G139" s="401"/>
      <c r="H139" s="401"/>
      <c r="I139" s="401"/>
      <c r="J139" s="401"/>
      <c r="K139" s="401"/>
      <c r="L139" s="401"/>
      <c r="M139" s="401"/>
      <c r="N139" s="401"/>
      <c r="O139" s="401"/>
      <c r="P139" s="401"/>
      <c r="Q139" s="401"/>
      <c r="R139" s="401"/>
      <c r="S139" s="401"/>
      <c r="T139" s="401"/>
      <c r="U139" s="401"/>
      <c r="V139" s="401"/>
      <c r="W139" s="401"/>
      <c r="X139" s="401"/>
      <c r="Y139" s="401"/>
    </row>
    <row r="140" spans="1:25" s="396" customFormat="1">
      <c r="A140" s="401"/>
      <c r="B140" s="401"/>
      <c r="C140" s="401"/>
      <c r="D140" s="401"/>
      <c r="E140" s="401"/>
      <c r="F140" s="401"/>
      <c r="G140" s="401"/>
      <c r="H140" s="401"/>
      <c r="I140" s="401"/>
      <c r="J140" s="401"/>
      <c r="K140" s="401"/>
      <c r="L140" s="401"/>
      <c r="M140" s="401"/>
      <c r="N140" s="401"/>
      <c r="O140" s="401"/>
      <c r="P140" s="401"/>
      <c r="Q140" s="401"/>
      <c r="R140" s="401"/>
      <c r="S140" s="401"/>
      <c r="T140" s="401"/>
      <c r="U140" s="401"/>
      <c r="V140" s="401"/>
      <c r="W140" s="401"/>
      <c r="X140" s="401"/>
      <c r="Y140" s="401"/>
    </row>
    <row r="141" spans="1:25" s="396" customFormat="1">
      <c r="A141" s="401"/>
      <c r="B141" s="401"/>
      <c r="C141" s="401"/>
      <c r="D141" s="401"/>
      <c r="E141" s="401"/>
      <c r="F141" s="401"/>
      <c r="G141" s="401"/>
      <c r="H141" s="401"/>
      <c r="I141" s="401"/>
      <c r="J141" s="401"/>
      <c r="K141" s="401"/>
      <c r="L141" s="401"/>
      <c r="M141" s="401"/>
      <c r="N141" s="401"/>
      <c r="O141" s="401"/>
      <c r="P141" s="401"/>
      <c r="Q141" s="401"/>
      <c r="R141" s="401"/>
      <c r="S141" s="401"/>
      <c r="T141" s="401"/>
      <c r="U141" s="401"/>
      <c r="V141" s="401"/>
      <c r="W141" s="401"/>
      <c r="X141" s="401"/>
      <c r="Y141" s="401"/>
    </row>
    <row r="142" spans="1:25" s="396" customFormat="1">
      <c r="A142" s="401"/>
      <c r="B142" s="401"/>
      <c r="C142" s="401"/>
      <c r="D142" s="401"/>
      <c r="E142" s="401"/>
      <c r="F142" s="401"/>
      <c r="G142" s="401"/>
      <c r="H142" s="401"/>
      <c r="I142" s="401"/>
      <c r="J142" s="401"/>
      <c r="K142" s="401"/>
      <c r="L142" s="401"/>
      <c r="M142" s="401"/>
      <c r="N142" s="401"/>
      <c r="O142" s="401"/>
      <c r="P142" s="401"/>
      <c r="Q142" s="401"/>
      <c r="R142" s="401"/>
      <c r="S142" s="401"/>
      <c r="T142" s="401"/>
      <c r="U142" s="401"/>
      <c r="V142" s="401"/>
      <c r="W142" s="401"/>
      <c r="X142" s="401"/>
      <c r="Y142" s="401"/>
    </row>
    <row r="143" spans="1:25" s="396" customFormat="1">
      <c r="A143" s="401"/>
      <c r="B143" s="401"/>
      <c r="C143" s="401"/>
      <c r="D143" s="401"/>
      <c r="E143" s="401"/>
      <c r="F143" s="401"/>
      <c r="G143" s="401"/>
      <c r="H143" s="401"/>
      <c r="I143" s="401"/>
      <c r="J143" s="401"/>
      <c r="K143" s="401"/>
      <c r="L143" s="401"/>
      <c r="M143" s="401"/>
      <c r="N143" s="401"/>
      <c r="O143" s="401"/>
      <c r="P143" s="401"/>
      <c r="Q143" s="401"/>
      <c r="R143" s="401"/>
      <c r="S143" s="401"/>
      <c r="T143" s="401"/>
      <c r="U143" s="401"/>
      <c r="V143" s="401"/>
      <c r="W143" s="401"/>
      <c r="X143" s="401"/>
      <c r="Y143" s="401"/>
    </row>
    <row r="144" spans="1:25" s="396" customFormat="1">
      <c r="A144" s="401"/>
      <c r="B144" s="401"/>
      <c r="C144" s="401"/>
      <c r="D144" s="401"/>
      <c r="E144" s="401"/>
      <c r="F144" s="401"/>
      <c r="G144" s="401"/>
      <c r="H144" s="401"/>
      <c r="I144" s="401"/>
      <c r="J144" s="401"/>
      <c r="K144" s="401"/>
      <c r="L144" s="401"/>
      <c r="M144" s="401"/>
      <c r="N144" s="401"/>
      <c r="O144" s="401"/>
      <c r="P144" s="401"/>
      <c r="Q144" s="401"/>
      <c r="R144" s="401"/>
      <c r="S144" s="401"/>
      <c r="T144" s="401"/>
      <c r="U144" s="401"/>
      <c r="V144" s="401"/>
      <c r="W144" s="401"/>
      <c r="X144" s="401"/>
      <c r="Y144" s="401"/>
    </row>
    <row r="145" spans="1:25" s="396" customFormat="1">
      <c r="A145" s="401"/>
      <c r="B145" s="401"/>
      <c r="C145" s="401"/>
      <c r="D145" s="401"/>
      <c r="E145" s="401"/>
      <c r="F145" s="401"/>
      <c r="G145" s="401"/>
      <c r="H145" s="401"/>
      <c r="I145" s="401"/>
      <c r="J145" s="401"/>
      <c r="K145" s="401"/>
      <c r="L145" s="401"/>
      <c r="M145" s="401"/>
      <c r="N145" s="401"/>
      <c r="O145" s="401"/>
      <c r="P145" s="401"/>
      <c r="Q145" s="401"/>
      <c r="R145" s="401"/>
      <c r="S145" s="401"/>
      <c r="T145" s="401"/>
      <c r="U145" s="401"/>
      <c r="V145" s="401"/>
      <c r="W145" s="401"/>
      <c r="X145" s="401"/>
      <c r="Y145" s="401"/>
    </row>
    <row r="146" spans="1:25" s="396" customFormat="1">
      <c r="A146" s="401"/>
      <c r="B146" s="401"/>
      <c r="C146" s="401"/>
      <c r="D146" s="401"/>
      <c r="E146" s="401"/>
      <c r="F146" s="401"/>
      <c r="G146" s="401"/>
      <c r="H146" s="401"/>
      <c r="I146" s="401"/>
      <c r="J146" s="401"/>
      <c r="K146" s="401"/>
      <c r="L146" s="401"/>
      <c r="M146" s="401"/>
      <c r="N146" s="401"/>
      <c r="O146" s="401"/>
      <c r="P146" s="401"/>
      <c r="Q146" s="401"/>
      <c r="R146" s="401"/>
      <c r="S146" s="401"/>
      <c r="T146" s="401"/>
      <c r="U146" s="401"/>
      <c r="V146" s="401"/>
      <c r="W146" s="401"/>
      <c r="X146" s="401"/>
      <c r="Y146" s="401"/>
    </row>
    <row r="147" spans="1:25" s="396" customFormat="1">
      <c r="A147" s="401"/>
      <c r="B147" s="401"/>
      <c r="C147" s="401"/>
      <c r="D147" s="401"/>
      <c r="E147" s="401"/>
      <c r="F147" s="401"/>
      <c r="G147" s="401"/>
      <c r="H147" s="401"/>
      <c r="I147" s="401"/>
      <c r="J147" s="401"/>
      <c r="K147" s="401"/>
      <c r="L147" s="401"/>
      <c r="M147" s="401"/>
      <c r="N147" s="401"/>
      <c r="O147" s="401"/>
      <c r="P147" s="401"/>
      <c r="Q147" s="401"/>
      <c r="R147" s="401"/>
      <c r="S147" s="401"/>
      <c r="T147" s="401"/>
      <c r="U147" s="401"/>
      <c r="V147" s="401"/>
      <c r="W147" s="401"/>
      <c r="X147" s="401"/>
      <c r="Y147" s="401"/>
    </row>
    <row r="148" spans="1:25" s="396" customFormat="1">
      <c r="A148" s="401"/>
      <c r="B148" s="401"/>
      <c r="C148" s="401"/>
      <c r="D148" s="401"/>
      <c r="E148" s="401"/>
      <c r="F148" s="401"/>
      <c r="G148" s="401"/>
      <c r="H148" s="401"/>
      <c r="I148" s="401"/>
      <c r="J148" s="401"/>
      <c r="K148" s="401"/>
      <c r="L148" s="401"/>
      <c r="M148" s="401"/>
      <c r="N148" s="401"/>
      <c r="O148" s="401"/>
      <c r="P148" s="401"/>
      <c r="Q148" s="401"/>
      <c r="R148" s="401"/>
      <c r="S148" s="401"/>
      <c r="T148" s="401"/>
      <c r="U148" s="401"/>
      <c r="V148" s="401"/>
      <c r="W148" s="401"/>
      <c r="X148" s="401"/>
      <c r="Y148" s="401"/>
    </row>
    <row r="149" spans="1:25" s="396" customFormat="1">
      <c r="A149" s="401"/>
      <c r="B149" s="401"/>
      <c r="C149" s="401"/>
      <c r="D149" s="401"/>
      <c r="E149" s="401"/>
      <c r="F149" s="401"/>
      <c r="G149" s="401"/>
      <c r="H149" s="401"/>
      <c r="I149" s="401"/>
      <c r="J149" s="401"/>
      <c r="K149" s="401"/>
      <c r="L149" s="401"/>
      <c r="M149" s="401"/>
      <c r="N149" s="401"/>
      <c r="O149" s="401"/>
      <c r="P149" s="401"/>
      <c r="Q149" s="401"/>
      <c r="R149" s="401"/>
      <c r="S149" s="401"/>
      <c r="T149" s="401"/>
      <c r="U149" s="401"/>
      <c r="V149" s="401"/>
      <c r="W149" s="401"/>
      <c r="X149" s="401"/>
      <c r="Y149" s="401"/>
    </row>
    <row r="150" spans="1:25" s="396" customFormat="1">
      <c r="A150" s="401"/>
      <c r="B150" s="401"/>
      <c r="C150" s="401"/>
      <c r="D150" s="401"/>
      <c r="E150" s="401"/>
      <c r="F150" s="401"/>
      <c r="G150" s="401"/>
      <c r="H150" s="401"/>
      <c r="I150" s="401"/>
      <c r="J150" s="401"/>
      <c r="K150" s="401"/>
      <c r="L150" s="401"/>
      <c r="M150" s="401"/>
      <c r="N150" s="401"/>
      <c r="O150" s="401"/>
      <c r="P150" s="401"/>
      <c r="Q150" s="401"/>
      <c r="R150" s="401"/>
      <c r="S150" s="401"/>
      <c r="T150" s="401"/>
      <c r="U150" s="401"/>
      <c r="V150" s="401"/>
      <c r="W150" s="401"/>
      <c r="X150" s="401"/>
      <c r="Y150" s="401"/>
    </row>
    <row r="151" spans="1:25" s="396" customFormat="1">
      <c r="A151" s="401"/>
      <c r="B151" s="401"/>
      <c r="C151" s="401"/>
      <c r="D151" s="401"/>
      <c r="E151" s="401"/>
      <c r="F151" s="401"/>
      <c r="G151" s="401"/>
      <c r="H151" s="401"/>
      <c r="I151" s="401"/>
      <c r="J151" s="401"/>
      <c r="K151" s="401"/>
      <c r="L151" s="401"/>
      <c r="M151" s="401"/>
      <c r="N151" s="401"/>
      <c r="O151" s="401"/>
      <c r="P151" s="401"/>
      <c r="Q151" s="401"/>
      <c r="R151" s="401"/>
      <c r="S151" s="401"/>
      <c r="T151" s="401"/>
      <c r="U151" s="401"/>
      <c r="V151" s="401"/>
      <c r="W151" s="401"/>
      <c r="X151" s="401"/>
      <c r="Y151" s="401"/>
    </row>
    <row r="152" spans="1:25" s="396" customFormat="1">
      <c r="A152" s="401"/>
      <c r="B152" s="401"/>
      <c r="C152" s="401"/>
      <c r="D152" s="401"/>
      <c r="E152" s="401"/>
      <c r="F152" s="401"/>
      <c r="G152" s="401"/>
      <c r="H152" s="401"/>
      <c r="I152" s="401"/>
      <c r="J152" s="401"/>
      <c r="K152" s="401"/>
      <c r="L152" s="401"/>
      <c r="M152" s="401"/>
      <c r="N152" s="401"/>
      <c r="O152" s="401"/>
      <c r="P152" s="401"/>
      <c r="Q152" s="401"/>
      <c r="R152" s="401"/>
      <c r="S152" s="401"/>
      <c r="T152" s="401"/>
      <c r="U152" s="401"/>
      <c r="V152" s="401"/>
      <c r="W152" s="401"/>
      <c r="X152" s="401"/>
      <c r="Y152" s="401"/>
    </row>
    <row r="153" spans="1:25" s="396" customFormat="1">
      <c r="A153" s="401"/>
      <c r="B153" s="401"/>
      <c r="C153" s="401"/>
      <c r="D153" s="401"/>
      <c r="E153" s="401"/>
      <c r="F153" s="401"/>
      <c r="G153" s="401"/>
      <c r="H153" s="401"/>
      <c r="I153" s="401"/>
      <c r="J153" s="401"/>
      <c r="K153" s="401"/>
      <c r="L153" s="401"/>
      <c r="M153" s="401"/>
      <c r="N153" s="401"/>
      <c r="O153" s="401"/>
      <c r="P153" s="401"/>
      <c r="Q153" s="401"/>
      <c r="R153" s="401"/>
      <c r="S153" s="401"/>
      <c r="T153" s="401"/>
      <c r="U153" s="401"/>
      <c r="V153" s="401"/>
      <c r="W153" s="401"/>
      <c r="X153" s="401"/>
      <c r="Y153" s="401"/>
    </row>
    <row r="154" spans="1:25" s="396" customFormat="1">
      <c r="A154" s="401"/>
      <c r="B154" s="401"/>
      <c r="C154" s="401"/>
      <c r="D154" s="401"/>
      <c r="E154" s="401"/>
      <c r="F154" s="401"/>
      <c r="G154" s="401"/>
      <c r="H154" s="401"/>
      <c r="I154" s="401"/>
      <c r="J154" s="401"/>
      <c r="K154" s="401"/>
      <c r="L154" s="401"/>
      <c r="M154" s="401"/>
      <c r="N154" s="401"/>
      <c r="O154" s="401"/>
      <c r="P154" s="401"/>
      <c r="Q154" s="401"/>
      <c r="R154" s="401"/>
      <c r="S154" s="401"/>
      <c r="T154" s="401"/>
      <c r="U154" s="401"/>
      <c r="V154" s="401"/>
      <c r="W154" s="401"/>
      <c r="X154" s="401"/>
      <c r="Y154" s="401"/>
    </row>
    <row r="155" spans="1:25" s="396" customFormat="1">
      <c r="A155" s="401"/>
      <c r="B155" s="401"/>
      <c r="C155" s="401"/>
      <c r="D155" s="401"/>
      <c r="E155" s="401"/>
      <c r="F155" s="401"/>
      <c r="G155" s="401"/>
      <c r="H155" s="401"/>
      <c r="I155" s="401"/>
      <c r="J155" s="401"/>
      <c r="K155" s="401"/>
      <c r="L155" s="401"/>
      <c r="M155" s="401"/>
      <c r="N155" s="401"/>
      <c r="O155" s="401"/>
      <c r="P155" s="401"/>
      <c r="Q155" s="401"/>
      <c r="R155" s="401"/>
      <c r="S155" s="401"/>
      <c r="T155" s="401"/>
      <c r="U155" s="401"/>
      <c r="V155" s="401"/>
      <c r="W155" s="401"/>
      <c r="X155" s="401"/>
      <c r="Y155" s="401"/>
    </row>
    <row r="156" spans="1:25" s="396" customFormat="1">
      <c r="A156" s="401"/>
      <c r="B156" s="401"/>
      <c r="C156" s="401"/>
      <c r="D156" s="401"/>
      <c r="E156" s="401"/>
      <c r="F156" s="401"/>
      <c r="G156" s="401"/>
      <c r="H156" s="401"/>
      <c r="I156" s="401"/>
      <c r="J156" s="401"/>
      <c r="K156" s="401"/>
      <c r="L156" s="401"/>
      <c r="M156" s="401"/>
      <c r="N156" s="401"/>
      <c r="O156" s="401"/>
      <c r="P156" s="401"/>
      <c r="Q156" s="401"/>
      <c r="R156" s="401"/>
      <c r="S156" s="401"/>
      <c r="T156" s="401"/>
      <c r="U156" s="401"/>
      <c r="V156" s="401"/>
      <c r="W156" s="401"/>
      <c r="X156" s="401"/>
      <c r="Y156" s="401"/>
    </row>
    <row r="157" spans="1:25" s="396" customFormat="1">
      <c r="A157" s="401"/>
      <c r="B157" s="401"/>
      <c r="C157" s="401"/>
      <c r="D157" s="401"/>
      <c r="E157" s="401"/>
      <c r="F157" s="401"/>
      <c r="G157" s="401"/>
      <c r="H157" s="401"/>
      <c r="I157" s="401"/>
      <c r="J157" s="401"/>
      <c r="K157" s="401"/>
      <c r="L157" s="401"/>
      <c r="M157" s="401"/>
      <c r="N157" s="401"/>
      <c r="O157" s="401"/>
      <c r="P157" s="401"/>
      <c r="Q157" s="401"/>
      <c r="R157" s="401"/>
      <c r="S157" s="401"/>
      <c r="T157" s="401"/>
      <c r="U157" s="401"/>
      <c r="V157" s="401"/>
      <c r="W157" s="401"/>
      <c r="X157" s="401"/>
      <c r="Y157" s="401"/>
    </row>
    <row r="158" spans="1:25" s="396" customFormat="1">
      <c r="A158" s="401"/>
      <c r="B158" s="401"/>
      <c r="C158" s="401"/>
      <c r="D158" s="401"/>
      <c r="E158" s="401"/>
      <c r="F158" s="401"/>
      <c r="G158" s="401"/>
      <c r="H158" s="401"/>
      <c r="I158" s="401"/>
      <c r="J158" s="401"/>
      <c r="K158" s="401"/>
      <c r="L158" s="401"/>
      <c r="M158" s="401"/>
      <c r="N158" s="401"/>
      <c r="O158" s="401"/>
      <c r="P158" s="401"/>
      <c r="Q158" s="401"/>
      <c r="R158" s="401"/>
      <c r="S158" s="401"/>
      <c r="T158" s="401"/>
      <c r="U158" s="401"/>
      <c r="V158" s="401"/>
      <c r="W158" s="401"/>
      <c r="X158" s="401"/>
      <c r="Y158" s="401"/>
    </row>
    <row r="159" spans="1:25" s="396" customFormat="1">
      <c r="A159" s="401"/>
      <c r="B159" s="401"/>
      <c r="C159" s="401"/>
      <c r="D159" s="401"/>
      <c r="E159" s="401"/>
      <c r="F159" s="401"/>
      <c r="G159" s="401"/>
      <c r="H159" s="401"/>
      <c r="I159" s="401"/>
      <c r="J159" s="401"/>
      <c r="K159" s="401"/>
      <c r="L159" s="401"/>
      <c r="M159" s="401"/>
      <c r="N159" s="401"/>
      <c r="O159" s="401"/>
      <c r="P159" s="401"/>
      <c r="Q159" s="401"/>
      <c r="R159" s="401"/>
      <c r="S159" s="401"/>
      <c r="T159" s="401"/>
      <c r="U159" s="401"/>
      <c r="V159" s="401"/>
      <c r="W159" s="401"/>
      <c r="X159" s="401"/>
      <c r="Y159" s="401"/>
    </row>
    <row r="160" spans="1:25" s="396" customFormat="1">
      <c r="A160" s="401"/>
      <c r="B160" s="401"/>
      <c r="C160" s="401"/>
      <c r="D160" s="401"/>
      <c r="E160" s="401"/>
      <c r="F160" s="401"/>
      <c r="G160" s="401"/>
      <c r="H160" s="401"/>
      <c r="I160" s="401"/>
      <c r="J160" s="401"/>
      <c r="K160" s="401"/>
      <c r="L160" s="401"/>
      <c r="M160" s="401"/>
      <c r="N160" s="401"/>
      <c r="O160" s="401"/>
      <c r="P160" s="401"/>
      <c r="Q160" s="401"/>
      <c r="R160" s="401"/>
      <c r="S160" s="401"/>
      <c r="T160" s="401"/>
      <c r="U160" s="401"/>
      <c r="V160" s="401"/>
      <c r="W160" s="401"/>
      <c r="X160" s="401"/>
      <c r="Y160" s="401"/>
    </row>
    <row r="161" spans="1:25" s="396" customFormat="1">
      <c r="A161" s="401"/>
      <c r="B161" s="401"/>
      <c r="C161" s="401"/>
      <c r="D161" s="401"/>
      <c r="E161" s="401"/>
      <c r="F161" s="401"/>
      <c r="G161" s="401"/>
      <c r="H161" s="401"/>
      <c r="I161" s="401"/>
      <c r="J161" s="401"/>
      <c r="K161" s="401"/>
      <c r="L161" s="401"/>
      <c r="M161" s="401"/>
      <c r="N161" s="401"/>
      <c r="O161" s="401"/>
      <c r="P161" s="401"/>
      <c r="Q161" s="401"/>
      <c r="R161" s="401"/>
      <c r="S161" s="401"/>
      <c r="T161" s="401"/>
      <c r="U161" s="401"/>
      <c r="V161" s="401"/>
      <c r="W161" s="401"/>
      <c r="X161" s="401"/>
      <c r="Y161" s="401"/>
    </row>
    <row r="162" spans="1:25" s="396" customFormat="1">
      <c r="A162" s="401"/>
      <c r="B162" s="401"/>
      <c r="C162" s="401"/>
      <c r="D162" s="401"/>
      <c r="E162" s="401"/>
      <c r="F162" s="401"/>
      <c r="G162" s="401"/>
      <c r="H162" s="401"/>
      <c r="I162" s="401"/>
      <c r="J162" s="401"/>
      <c r="K162" s="401"/>
      <c r="L162" s="401"/>
      <c r="M162" s="401"/>
      <c r="N162" s="401"/>
      <c r="O162" s="401"/>
      <c r="P162" s="401"/>
      <c r="Q162" s="401"/>
      <c r="R162" s="401"/>
      <c r="S162" s="401"/>
      <c r="T162" s="401"/>
      <c r="U162" s="401"/>
      <c r="V162" s="401"/>
      <c r="W162" s="401"/>
      <c r="X162" s="401"/>
      <c r="Y162" s="401"/>
    </row>
    <row r="163" spans="1:25" s="396" customFormat="1">
      <c r="A163" s="401"/>
      <c r="B163" s="401"/>
      <c r="C163" s="401"/>
      <c r="D163" s="401"/>
      <c r="E163" s="401"/>
      <c r="F163" s="401"/>
      <c r="G163" s="401"/>
      <c r="H163" s="401"/>
      <c r="I163" s="401"/>
      <c r="J163" s="401"/>
      <c r="K163" s="401"/>
      <c r="L163" s="401"/>
      <c r="M163" s="401"/>
      <c r="N163" s="401"/>
      <c r="O163" s="401"/>
      <c r="P163" s="401"/>
      <c r="Q163" s="401"/>
      <c r="R163" s="401"/>
      <c r="S163" s="401"/>
      <c r="T163" s="401"/>
      <c r="U163" s="401"/>
      <c r="V163" s="401"/>
      <c r="W163" s="401"/>
      <c r="X163" s="401"/>
      <c r="Y163" s="401"/>
    </row>
    <row r="164" spans="1:25" s="396" customFormat="1">
      <c r="A164" s="401"/>
      <c r="B164" s="401"/>
      <c r="C164" s="401"/>
      <c r="D164" s="401"/>
      <c r="E164" s="401"/>
      <c r="F164" s="401"/>
      <c r="G164" s="401"/>
      <c r="H164" s="401"/>
      <c r="I164" s="401"/>
      <c r="J164" s="401"/>
      <c r="K164" s="401"/>
      <c r="L164" s="401"/>
      <c r="M164" s="401"/>
      <c r="N164" s="401"/>
      <c r="O164" s="401"/>
      <c r="P164" s="401"/>
      <c r="Q164" s="401"/>
      <c r="R164" s="401"/>
      <c r="S164" s="401"/>
      <c r="T164" s="401"/>
      <c r="U164" s="401"/>
      <c r="V164" s="401"/>
      <c r="W164" s="401"/>
      <c r="X164" s="401"/>
      <c r="Y164" s="401"/>
    </row>
    <row r="165" spans="1:25" s="396" customFormat="1">
      <c r="A165" s="401"/>
      <c r="B165" s="401"/>
      <c r="C165" s="401"/>
      <c r="D165" s="401"/>
      <c r="E165" s="401"/>
      <c r="F165" s="401"/>
      <c r="G165" s="401"/>
      <c r="H165" s="401"/>
      <c r="I165" s="401"/>
      <c r="J165" s="401"/>
      <c r="K165" s="401"/>
      <c r="L165" s="401"/>
      <c r="M165" s="401"/>
      <c r="N165" s="401"/>
      <c r="O165" s="401"/>
      <c r="P165" s="401"/>
      <c r="Q165" s="401"/>
      <c r="R165" s="401"/>
      <c r="S165" s="401"/>
      <c r="T165" s="401"/>
      <c r="U165" s="401"/>
      <c r="V165" s="401"/>
      <c r="W165" s="401"/>
      <c r="X165" s="401"/>
      <c r="Y165" s="401"/>
    </row>
    <row r="166" spans="1:25" s="396" customFormat="1">
      <c r="A166" s="401"/>
      <c r="B166" s="401"/>
      <c r="C166" s="401"/>
      <c r="D166" s="401"/>
      <c r="E166" s="401"/>
      <c r="F166" s="401"/>
      <c r="G166" s="401"/>
      <c r="H166" s="401"/>
      <c r="I166" s="401"/>
      <c r="J166" s="401"/>
      <c r="K166" s="401"/>
      <c r="L166" s="401"/>
      <c r="M166" s="401"/>
      <c r="N166" s="401"/>
      <c r="O166" s="401"/>
      <c r="P166" s="401"/>
      <c r="Q166" s="401"/>
      <c r="R166" s="401"/>
      <c r="S166" s="401"/>
      <c r="T166" s="401"/>
      <c r="U166" s="401"/>
      <c r="V166" s="401"/>
      <c r="W166" s="401"/>
      <c r="X166" s="401"/>
      <c r="Y166" s="401"/>
    </row>
    <row r="167" spans="1:25" s="396" customFormat="1">
      <c r="A167" s="401"/>
      <c r="B167" s="401"/>
      <c r="C167" s="401"/>
      <c r="D167" s="401"/>
      <c r="E167" s="401"/>
      <c r="F167" s="401"/>
      <c r="G167" s="401"/>
      <c r="H167" s="401"/>
      <c r="I167" s="401"/>
      <c r="J167" s="401"/>
      <c r="K167" s="401"/>
      <c r="L167" s="401"/>
      <c r="M167" s="401"/>
      <c r="N167" s="401"/>
      <c r="O167" s="401"/>
      <c r="P167" s="401"/>
      <c r="Q167" s="401"/>
      <c r="R167" s="401"/>
      <c r="S167" s="401"/>
      <c r="T167" s="401"/>
      <c r="U167" s="401"/>
      <c r="V167" s="401"/>
      <c r="W167" s="401"/>
      <c r="X167" s="401"/>
      <c r="Y167" s="401"/>
    </row>
    <row r="168" spans="1:25" s="396" customFormat="1">
      <c r="A168" s="401"/>
      <c r="B168" s="401"/>
      <c r="C168" s="401"/>
      <c r="D168" s="401"/>
      <c r="E168" s="401"/>
      <c r="F168" s="401"/>
      <c r="G168" s="401"/>
      <c r="H168" s="401"/>
      <c r="I168" s="401"/>
      <c r="J168" s="401"/>
      <c r="K168" s="401"/>
      <c r="L168" s="401"/>
      <c r="M168" s="401"/>
      <c r="N168" s="401"/>
      <c r="O168" s="401"/>
      <c r="P168" s="401"/>
      <c r="Q168" s="401"/>
      <c r="R168" s="401"/>
      <c r="S168" s="401"/>
      <c r="T168" s="401"/>
      <c r="U168" s="401"/>
      <c r="V168" s="401"/>
      <c r="W168" s="401"/>
      <c r="X168" s="401"/>
      <c r="Y168" s="401"/>
    </row>
    <row r="169" spans="1:25" s="396" customFormat="1">
      <c r="A169" s="401"/>
      <c r="B169" s="401"/>
      <c r="C169" s="401"/>
      <c r="D169" s="401"/>
      <c r="E169" s="401"/>
      <c r="F169" s="401"/>
      <c r="G169" s="401"/>
      <c r="H169" s="401"/>
      <c r="I169" s="401"/>
      <c r="J169" s="401"/>
      <c r="K169" s="401"/>
      <c r="L169" s="401"/>
      <c r="M169" s="401"/>
      <c r="N169" s="401"/>
      <c r="O169" s="401"/>
      <c r="P169" s="401"/>
      <c r="Q169" s="401"/>
      <c r="R169" s="401"/>
      <c r="S169" s="401"/>
      <c r="T169" s="401"/>
      <c r="U169" s="401"/>
      <c r="V169" s="401"/>
      <c r="W169" s="401"/>
      <c r="X169" s="401"/>
      <c r="Y169" s="401"/>
    </row>
    <row r="170" spans="1:25" s="396" customFormat="1">
      <c r="A170" s="401"/>
      <c r="B170" s="401"/>
      <c r="C170" s="401"/>
      <c r="D170" s="401"/>
      <c r="E170" s="401"/>
      <c r="F170" s="401"/>
      <c r="G170" s="401"/>
      <c r="H170" s="401"/>
      <c r="I170" s="401"/>
      <c r="J170" s="401"/>
      <c r="K170" s="401"/>
      <c r="L170" s="401"/>
      <c r="M170" s="401"/>
      <c r="N170" s="401"/>
      <c r="O170" s="401"/>
      <c r="P170" s="401"/>
      <c r="Q170" s="401"/>
      <c r="R170" s="401"/>
      <c r="S170" s="401"/>
      <c r="T170" s="401"/>
      <c r="U170" s="401"/>
      <c r="V170" s="401"/>
      <c r="W170" s="401"/>
      <c r="X170" s="401"/>
      <c r="Y170" s="401"/>
    </row>
    <row r="171" spans="1:25" s="396" customFormat="1">
      <c r="A171" s="401"/>
      <c r="B171" s="401"/>
      <c r="C171" s="401"/>
      <c r="D171" s="401"/>
      <c r="E171" s="401"/>
      <c r="F171" s="401"/>
      <c r="G171" s="401"/>
      <c r="H171" s="401"/>
      <c r="I171" s="401"/>
      <c r="J171" s="401"/>
      <c r="K171" s="401"/>
      <c r="L171" s="401"/>
      <c r="M171" s="401"/>
      <c r="N171" s="401"/>
      <c r="O171" s="401"/>
      <c r="P171" s="401"/>
      <c r="Q171" s="401"/>
      <c r="R171" s="401"/>
      <c r="S171" s="401"/>
      <c r="T171" s="401"/>
      <c r="U171" s="401"/>
      <c r="V171" s="401"/>
      <c r="W171" s="401"/>
      <c r="X171" s="401"/>
      <c r="Y171" s="401"/>
    </row>
    <row r="172" spans="1:25" s="396" customFormat="1">
      <c r="A172" s="401"/>
      <c r="B172" s="401"/>
      <c r="C172" s="401"/>
      <c r="D172" s="401"/>
      <c r="E172" s="401"/>
      <c r="F172" s="401"/>
      <c r="G172" s="401"/>
      <c r="H172" s="401"/>
      <c r="I172" s="401"/>
      <c r="J172" s="401"/>
      <c r="K172" s="401"/>
      <c r="L172" s="401"/>
      <c r="M172" s="401"/>
      <c r="N172" s="401"/>
      <c r="O172" s="401"/>
      <c r="P172" s="401"/>
      <c r="Q172" s="401"/>
      <c r="R172" s="401"/>
      <c r="S172" s="401"/>
      <c r="T172" s="401"/>
      <c r="U172" s="401"/>
      <c r="V172" s="401"/>
      <c r="W172" s="401"/>
      <c r="X172" s="401"/>
      <c r="Y172" s="401"/>
    </row>
    <row r="173" spans="1:25" s="396" customFormat="1">
      <c r="A173" s="401"/>
      <c r="B173" s="401"/>
      <c r="C173" s="401"/>
      <c r="D173" s="401"/>
      <c r="E173" s="401"/>
      <c r="F173" s="401"/>
      <c r="G173" s="401"/>
      <c r="H173" s="401"/>
      <c r="I173" s="401"/>
      <c r="J173" s="401"/>
      <c r="K173" s="401"/>
      <c r="L173" s="401"/>
      <c r="M173" s="401"/>
      <c r="N173" s="401"/>
      <c r="O173" s="401"/>
      <c r="P173" s="401"/>
      <c r="Q173" s="401"/>
      <c r="R173" s="401"/>
      <c r="S173" s="401"/>
      <c r="T173" s="401"/>
      <c r="U173" s="401"/>
      <c r="V173" s="401"/>
      <c r="W173" s="401"/>
      <c r="X173" s="401"/>
      <c r="Y173" s="401"/>
    </row>
    <row r="174" spans="1:25" s="396" customFormat="1">
      <c r="A174" s="401"/>
      <c r="B174" s="401"/>
      <c r="C174" s="401"/>
      <c r="D174" s="401"/>
      <c r="E174" s="401"/>
      <c r="F174" s="401"/>
      <c r="G174" s="401"/>
      <c r="H174" s="401"/>
      <c r="I174" s="401"/>
      <c r="J174" s="401"/>
      <c r="K174" s="401"/>
      <c r="L174" s="401"/>
      <c r="M174" s="401"/>
      <c r="N174" s="401"/>
      <c r="O174" s="401"/>
      <c r="P174" s="401"/>
      <c r="Q174" s="401"/>
      <c r="R174" s="401"/>
      <c r="S174" s="401"/>
      <c r="T174" s="401"/>
      <c r="U174" s="401"/>
      <c r="V174" s="401"/>
      <c r="W174" s="401"/>
      <c r="X174" s="401"/>
      <c r="Y174" s="401"/>
    </row>
    <row r="175" spans="1:25" s="396" customFormat="1">
      <c r="A175" s="401"/>
      <c r="B175" s="401"/>
      <c r="C175" s="401"/>
      <c r="D175" s="401"/>
      <c r="E175" s="401"/>
      <c r="F175" s="401"/>
      <c r="G175" s="401"/>
      <c r="H175" s="401"/>
      <c r="I175" s="401"/>
      <c r="J175" s="401"/>
      <c r="K175" s="401"/>
      <c r="L175" s="401"/>
      <c r="M175" s="401"/>
      <c r="N175" s="401"/>
      <c r="O175" s="401"/>
      <c r="P175" s="401"/>
      <c r="Q175" s="401"/>
      <c r="R175" s="401"/>
      <c r="S175" s="401"/>
      <c r="T175" s="401"/>
      <c r="U175" s="401"/>
      <c r="V175" s="401"/>
      <c r="W175" s="401"/>
      <c r="X175" s="401"/>
      <c r="Y175" s="401"/>
    </row>
    <row r="176" spans="1:25" s="396" customFormat="1">
      <c r="A176" s="401"/>
      <c r="B176" s="401"/>
      <c r="C176" s="401"/>
      <c r="D176" s="401"/>
      <c r="E176" s="401"/>
      <c r="F176" s="401"/>
      <c r="G176" s="401"/>
      <c r="H176" s="401"/>
      <c r="I176" s="401"/>
      <c r="J176" s="401"/>
      <c r="K176" s="401"/>
      <c r="L176" s="401"/>
      <c r="M176" s="401"/>
      <c r="N176" s="401"/>
      <c r="O176" s="401"/>
      <c r="P176" s="401"/>
      <c r="Q176" s="401"/>
      <c r="R176" s="401"/>
      <c r="S176" s="401"/>
      <c r="T176" s="401"/>
      <c r="U176" s="401"/>
      <c r="V176" s="401"/>
      <c r="W176" s="401"/>
      <c r="X176" s="401"/>
      <c r="Y176" s="401"/>
    </row>
    <row r="177" spans="1:25" s="396" customFormat="1">
      <c r="A177" s="401"/>
      <c r="B177" s="401"/>
      <c r="C177" s="401"/>
      <c r="D177" s="401"/>
      <c r="E177" s="401"/>
      <c r="F177" s="401"/>
      <c r="G177" s="401"/>
      <c r="H177" s="401"/>
      <c r="I177" s="401"/>
      <c r="J177" s="401"/>
      <c r="K177" s="401"/>
      <c r="L177" s="401"/>
      <c r="M177" s="401"/>
      <c r="N177" s="401"/>
      <c r="O177" s="401"/>
      <c r="P177" s="401"/>
      <c r="Q177" s="401"/>
      <c r="R177" s="401"/>
      <c r="S177" s="401"/>
      <c r="T177" s="401"/>
      <c r="U177" s="401"/>
      <c r="V177" s="401"/>
      <c r="W177" s="401"/>
      <c r="X177" s="401"/>
      <c r="Y177" s="401"/>
    </row>
    <row r="178" spans="1:25" s="396" customFormat="1">
      <c r="A178" s="401"/>
      <c r="B178" s="401"/>
      <c r="C178" s="401"/>
      <c r="D178" s="401"/>
      <c r="E178" s="401"/>
      <c r="F178" s="401"/>
      <c r="G178" s="401"/>
      <c r="H178" s="401"/>
      <c r="I178" s="401"/>
      <c r="J178" s="401"/>
      <c r="K178" s="401"/>
      <c r="L178" s="401"/>
      <c r="M178" s="401"/>
      <c r="N178" s="401"/>
      <c r="O178" s="401"/>
      <c r="P178" s="401"/>
      <c r="Q178" s="401"/>
      <c r="R178" s="401"/>
      <c r="S178" s="401"/>
      <c r="T178" s="401"/>
      <c r="U178" s="401"/>
      <c r="V178" s="401"/>
      <c r="W178" s="401"/>
      <c r="X178" s="401"/>
      <c r="Y178" s="401"/>
    </row>
    <row r="179" spans="1:25" s="396" customFormat="1">
      <c r="A179" s="401"/>
      <c r="B179" s="401"/>
      <c r="C179" s="401"/>
      <c r="D179" s="401"/>
      <c r="E179" s="401"/>
      <c r="F179" s="401"/>
      <c r="G179" s="401"/>
      <c r="H179" s="401"/>
      <c r="I179" s="401"/>
      <c r="J179" s="401"/>
      <c r="K179" s="401"/>
      <c r="L179" s="401"/>
      <c r="M179" s="401"/>
      <c r="N179" s="401"/>
      <c r="O179" s="401"/>
      <c r="P179" s="401"/>
      <c r="Q179" s="401"/>
      <c r="R179" s="401"/>
      <c r="S179" s="401"/>
      <c r="T179" s="401"/>
      <c r="U179" s="401"/>
      <c r="V179" s="401"/>
      <c r="W179" s="401"/>
      <c r="X179" s="401"/>
      <c r="Y179" s="401"/>
    </row>
    <row r="180" spans="1:25" s="396" customFormat="1">
      <c r="A180" s="401"/>
      <c r="B180" s="401"/>
      <c r="C180" s="401"/>
      <c r="D180" s="401"/>
      <c r="E180" s="401"/>
      <c r="F180" s="401"/>
      <c r="G180" s="401"/>
      <c r="H180" s="401"/>
      <c r="I180" s="401"/>
      <c r="J180" s="401"/>
      <c r="K180" s="401"/>
      <c r="L180" s="401"/>
      <c r="M180" s="401"/>
      <c r="N180" s="401"/>
      <c r="O180" s="401"/>
      <c r="P180" s="401"/>
      <c r="Q180" s="401"/>
      <c r="R180" s="401"/>
      <c r="S180" s="401"/>
      <c r="T180" s="401"/>
      <c r="U180" s="401"/>
      <c r="V180" s="401"/>
      <c r="W180" s="401"/>
      <c r="X180" s="401"/>
      <c r="Y180" s="401"/>
    </row>
    <row r="181" spans="1:25" s="396" customFormat="1">
      <c r="A181" s="401"/>
      <c r="B181" s="401"/>
      <c r="C181" s="401"/>
      <c r="D181" s="401"/>
      <c r="E181" s="401"/>
      <c r="F181" s="401"/>
      <c r="G181" s="401"/>
      <c r="H181" s="401"/>
      <c r="I181" s="401"/>
      <c r="J181" s="401"/>
      <c r="K181" s="401"/>
      <c r="L181" s="401"/>
      <c r="M181" s="401"/>
      <c r="N181" s="401"/>
      <c r="O181" s="401"/>
      <c r="P181" s="401"/>
      <c r="Q181" s="401"/>
      <c r="R181" s="401"/>
      <c r="S181" s="401"/>
      <c r="T181" s="401"/>
      <c r="U181" s="401"/>
      <c r="V181" s="401"/>
      <c r="W181" s="401"/>
      <c r="X181" s="401"/>
      <c r="Y181" s="401"/>
    </row>
    <row r="182" spans="1:25" s="396" customFormat="1">
      <c r="A182" s="401"/>
      <c r="B182" s="401"/>
      <c r="C182" s="401"/>
      <c r="D182" s="401"/>
      <c r="E182" s="401"/>
      <c r="F182" s="401"/>
      <c r="G182" s="401"/>
      <c r="H182" s="401"/>
      <c r="I182" s="401"/>
      <c r="J182" s="401"/>
      <c r="K182" s="401"/>
      <c r="L182" s="401"/>
      <c r="M182" s="401"/>
      <c r="N182" s="401"/>
      <c r="O182" s="401"/>
      <c r="P182" s="401"/>
      <c r="Q182" s="401"/>
      <c r="R182" s="401"/>
      <c r="S182" s="401"/>
      <c r="T182" s="401"/>
      <c r="U182" s="401"/>
      <c r="V182" s="401"/>
      <c r="W182" s="401"/>
      <c r="X182" s="401"/>
      <c r="Y182" s="401"/>
    </row>
    <row r="183" spans="1:25" s="396" customFormat="1">
      <c r="A183" s="401"/>
      <c r="B183" s="401"/>
      <c r="C183" s="401"/>
      <c r="D183" s="401"/>
      <c r="E183" s="401"/>
      <c r="F183" s="401"/>
      <c r="G183" s="401"/>
      <c r="H183" s="401"/>
      <c r="I183" s="401"/>
      <c r="J183" s="401"/>
      <c r="K183" s="401"/>
      <c r="L183" s="401"/>
      <c r="M183" s="401"/>
      <c r="N183" s="401"/>
      <c r="O183" s="401"/>
      <c r="P183" s="401"/>
      <c r="Q183" s="401"/>
      <c r="R183" s="401"/>
      <c r="S183" s="401"/>
      <c r="T183" s="401"/>
      <c r="U183" s="401"/>
      <c r="V183" s="401"/>
      <c r="W183" s="401"/>
      <c r="X183" s="401"/>
      <c r="Y183" s="401"/>
    </row>
    <row r="184" spans="1:25" s="396" customFormat="1">
      <c r="A184" s="401"/>
      <c r="B184" s="401"/>
      <c r="C184" s="401"/>
      <c r="D184" s="401"/>
      <c r="E184" s="401"/>
      <c r="F184" s="401"/>
      <c r="G184" s="401"/>
      <c r="H184" s="401"/>
      <c r="I184" s="401"/>
      <c r="J184" s="401"/>
      <c r="K184" s="401"/>
      <c r="L184" s="401"/>
      <c r="M184" s="401"/>
      <c r="N184" s="401"/>
      <c r="O184" s="401"/>
      <c r="P184" s="401"/>
      <c r="Q184" s="401"/>
      <c r="R184" s="401"/>
      <c r="S184" s="401"/>
      <c r="T184" s="401"/>
      <c r="U184" s="401"/>
      <c r="V184" s="401"/>
      <c r="W184" s="401"/>
      <c r="X184" s="401"/>
      <c r="Y184" s="401"/>
    </row>
    <row r="185" spans="1:25" s="396" customFormat="1">
      <c r="A185" s="401"/>
      <c r="B185" s="401"/>
      <c r="C185" s="401"/>
      <c r="D185" s="401"/>
      <c r="E185" s="401"/>
      <c r="F185" s="401"/>
      <c r="G185" s="401"/>
      <c r="H185" s="401"/>
      <c r="I185" s="401"/>
      <c r="J185" s="401"/>
      <c r="K185" s="401"/>
      <c r="L185" s="401"/>
      <c r="M185" s="401"/>
      <c r="N185" s="401"/>
      <c r="O185" s="401"/>
      <c r="P185" s="401"/>
      <c r="Q185" s="401"/>
      <c r="R185" s="401"/>
      <c r="S185" s="401"/>
      <c r="T185" s="401"/>
      <c r="U185" s="401"/>
      <c r="V185" s="401"/>
      <c r="W185" s="401"/>
      <c r="X185" s="401"/>
      <c r="Y185" s="401"/>
    </row>
    <row r="186" spans="1:25" s="396" customFormat="1">
      <c r="A186" s="401"/>
      <c r="B186" s="401"/>
      <c r="C186" s="401"/>
      <c r="D186" s="401"/>
      <c r="E186" s="401"/>
      <c r="F186" s="401"/>
      <c r="G186" s="401"/>
      <c r="H186" s="401"/>
      <c r="I186" s="401"/>
      <c r="J186" s="401"/>
      <c r="K186" s="401"/>
      <c r="L186" s="401"/>
      <c r="M186" s="401"/>
      <c r="N186" s="401"/>
      <c r="O186" s="401"/>
      <c r="P186" s="401"/>
      <c r="Q186" s="401"/>
      <c r="R186" s="401"/>
      <c r="S186" s="401"/>
      <c r="T186" s="401"/>
      <c r="U186" s="401"/>
      <c r="V186" s="401"/>
      <c r="W186" s="401"/>
      <c r="X186" s="401"/>
      <c r="Y186" s="401"/>
    </row>
    <row r="187" spans="1:25" s="396" customFormat="1">
      <c r="A187" s="401"/>
      <c r="B187" s="401"/>
      <c r="C187" s="401"/>
      <c r="D187" s="401"/>
      <c r="E187" s="401"/>
      <c r="F187" s="401"/>
      <c r="G187" s="401"/>
      <c r="H187" s="401"/>
      <c r="I187" s="401"/>
      <c r="J187" s="401"/>
      <c r="K187" s="401"/>
      <c r="L187" s="401"/>
      <c r="M187" s="401"/>
      <c r="N187" s="401"/>
      <c r="O187" s="401"/>
      <c r="P187" s="401"/>
      <c r="Q187" s="401"/>
      <c r="R187" s="401"/>
      <c r="S187" s="401"/>
      <c r="T187" s="401"/>
      <c r="U187" s="401"/>
      <c r="V187" s="401"/>
      <c r="W187" s="401"/>
      <c r="X187" s="401"/>
      <c r="Y187" s="401"/>
    </row>
    <row r="188" spans="1:25" s="396" customFormat="1">
      <c r="A188" s="401"/>
      <c r="B188" s="401"/>
      <c r="C188" s="401"/>
      <c r="D188" s="401"/>
      <c r="E188" s="401"/>
      <c r="F188" s="401"/>
      <c r="G188" s="401"/>
      <c r="H188" s="401"/>
      <c r="I188" s="401"/>
      <c r="J188" s="401"/>
      <c r="K188" s="401"/>
      <c r="L188" s="401"/>
      <c r="M188" s="401"/>
      <c r="N188" s="401"/>
      <c r="O188" s="401"/>
      <c r="P188" s="401"/>
      <c r="Q188" s="401"/>
      <c r="R188" s="401"/>
      <c r="S188" s="401"/>
      <c r="T188" s="401"/>
      <c r="U188" s="401"/>
      <c r="V188" s="401"/>
      <c r="W188" s="401"/>
      <c r="X188" s="401"/>
      <c r="Y188" s="401"/>
    </row>
    <row r="189" spans="1:25" s="396" customFormat="1">
      <c r="A189" s="401"/>
      <c r="B189" s="401"/>
      <c r="C189" s="401"/>
      <c r="D189" s="401"/>
      <c r="E189" s="401"/>
      <c r="F189" s="401"/>
      <c r="G189" s="401"/>
      <c r="H189" s="401"/>
      <c r="I189" s="401"/>
      <c r="J189" s="401"/>
      <c r="K189" s="401"/>
      <c r="L189" s="401"/>
      <c r="M189" s="401"/>
      <c r="N189" s="401"/>
      <c r="O189" s="401"/>
      <c r="P189" s="401"/>
      <c r="Q189" s="401"/>
      <c r="R189" s="401"/>
      <c r="S189" s="401"/>
      <c r="T189" s="401"/>
      <c r="U189" s="401"/>
      <c r="V189" s="401"/>
      <c r="W189" s="401"/>
      <c r="X189" s="401"/>
      <c r="Y189" s="401"/>
    </row>
    <row r="190" spans="1:25" s="396" customFormat="1">
      <c r="A190" s="401"/>
      <c r="B190" s="401"/>
      <c r="C190" s="401"/>
      <c r="D190" s="401"/>
      <c r="E190" s="401"/>
      <c r="F190" s="401"/>
      <c r="G190" s="401"/>
      <c r="H190" s="401"/>
      <c r="I190" s="401"/>
      <c r="J190" s="401"/>
      <c r="K190" s="401"/>
      <c r="L190" s="401"/>
      <c r="M190" s="401"/>
      <c r="N190" s="401"/>
      <c r="O190" s="401"/>
      <c r="P190" s="401"/>
      <c r="Q190" s="401"/>
      <c r="R190" s="401"/>
      <c r="S190" s="401"/>
      <c r="T190" s="401"/>
      <c r="U190" s="401"/>
      <c r="V190" s="401"/>
      <c r="W190" s="401"/>
      <c r="X190" s="401"/>
      <c r="Y190" s="401"/>
    </row>
    <row r="191" spans="1:25" s="396" customFormat="1">
      <c r="A191" s="401"/>
      <c r="B191" s="401"/>
      <c r="C191" s="401"/>
      <c r="D191" s="401"/>
      <c r="E191" s="401"/>
      <c r="F191" s="401"/>
      <c r="G191" s="401"/>
      <c r="H191" s="401"/>
      <c r="I191" s="401"/>
      <c r="J191" s="401"/>
      <c r="K191" s="401"/>
      <c r="L191" s="401"/>
      <c r="M191" s="401"/>
      <c r="N191" s="401"/>
      <c r="O191" s="401"/>
      <c r="P191" s="401"/>
      <c r="Q191" s="401"/>
      <c r="R191" s="401"/>
      <c r="S191" s="401"/>
      <c r="T191" s="401"/>
      <c r="U191" s="401"/>
      <c r="V191" s="401"/>
      <c r="W191" s="401"/>
      <c r="X191" s="401"/>
      <c r="Y191" s="401"/>
    </row>
    <row r="192" spans="1:25" s="396" customFormat="1">
      <c r="A192" s="401"/>
      <c r="B192" s="401"/>
      <c r="C192" s="401"/>
      <c r="D192" s="401"/>
      <c r="E192" s="401"/>
      <c r="F192" s="401"/>
      <c r="G192" s="401"/>
      <c r="H192" s="401"/>
      <c r="I192" s="401"/>
      <c r="J192" s="401"/>
      <c r="K192" s="401"/>
      <c r="L192" s="401"/>
      <c r="M192" s="401"/>
      <c r="N192" s="401"/>
      <c r="O192" s="401"/>
      <c r="P192" s="401"/>
      <c r="Q192" s="401"/>
      <c r="R192" s="401"/>
      <c r="S192" s="401"/>
      <c r="T192" s="401"/>
      <c r="U192" s="401"/>
      <c r="V192" s="401"/>
      <c r="W192" s="401"/>
      <c r="X192" s="401"/>
      <c r="Y192" s="401"/>
    </row>
    <row r="193" spans="1:25" s="396" customFormat="1">
      <c r="A193" s="401"/>
      <c r="B193" s="401"/>
      <c r="C193" s="401"/>
      <c r="D193" s="401"/>
      <c r="E193" s="401"/>
      <c r="F193" s="401"/>
      <c r="G193" s="401"/>
      <c r="H193" s="401"/>
      <c r="I193" s="401"/>
      <c r="J193" s="401"/>
      <c r="K193" s="401"/>
      <c r="L193" s="401"/>
      <c r="M193" s="401"/>
      <c r="N193" s="401"/>
      <c r="O193" s="401"/>
      <c r="P193" s="401"/>
      <c r="Q193" s="401"/>
      <c r="R193" s="401"/>
      <c r="S193" s="401"/>
      <c r="T193" s="401"/>
      <c r="U193" s="401"/>
      <c r="V193" s="401"/>
      <c r="W193" s="401"/>
      <c r="X193" s="401"/>
      <c r="Y193" s="401"/>
    </row>
    <row r="194" spans="1:25" s="396" customFormat="1">
      <c r="A194" s="401"/>
      <c r="B194" s="401"/>
      <c r="C194" s="401"/>
      <c r="D194" s="401"/>
      <c r="E194" s="401"/>
      <c r="F194" s="401"/>
      <c r="G194" s="401"/>
      <c r="H194" s="401"/>
      <c r="I194" s="401"/>
      <c r="J194" s="401"/>
      <c r="K194" s="401"/>
      <c r="L194" s="401"/>
      <c r="M194" s="401"/>
      <c r="N194" s="401"/>
      <c r="O194" s="401"/>
      <c r="P194" s="401"/>
      <c r="Q194" s="401"/>
      <c r="R194" s="401"/>
      <c r="S194" s="401"/>
      <c r="T194" s="401"/>
      <c r="U194" s="401"/>
      <c r="V194" s="401"/>
      <c r="W194" s="401"/>
      <c r="X194" s="401"/>
      <c r="Y194" s="401"/>
    </row>
    <row r="195" spans="1:25" s="396" customFormat="1">
      <c r="A195" s="401"/>
      <c r="B195" s="401"/>
      <c r="C195" s="401"/>
      <c r="D195" s="401"/>
      <c r="E195" s="401"/>
      <c r="F195" s="401"/>
      <c r="G195" s="401"/>
      <c r="H195" s="401"/>
      <c r="I195" s="401"/>
      <c r="J195" s="401"/>
      <c r="K195" s="401"/>
      <c r="L195" s="401"/>
      <c r="M195" s="401"/>
      <c r="N195" s="401"/>
      <c r="O195" s="401"/>
      <c r="P195" s="401"/>
      <c r="Q195" s="401"/>
      <c r="R195" s="401"/>
      <c r="S195" s="401"/>
      <c r="T195" s="401"/>
      <c r="U195" s="401"/>
      <c r="V195" s="401"/>
      <c r="W195" s="401"/>
      <c r="X195" s="401"/>
      <c r="Y195" s="401"/>
    </row>
    <row r="196" spans="1:25" s="396" customFormat="1">
      <c r="A196" s="401"/>
      <c r="B196" s="401"/>
      <c r="C196" s="401"/>
      <c r="D196" s="401"/>
      <c r="E196" s="401"/>
      <c r="F196" s="401"/>
      <c r="G196" s="401"/>
      <c r="H196" s="401"/>
      <c r="I196" s="401"/>
      <c r="J196" s="401"/>
      <c r="K196" s="401"/>
      <c r="L196" s="401"/>
      <c r="M196" s="401"/>
      <c r="N196" s="401"/>
      <c r="O196" s="401"/>
      <c r="P196" s="401"/>
      <c r="Q196" s="401"/>
      <c r="R196" s="401"/>
      <c r="S196" s="401"/>
      <c r="T196" s="401"/>
      <c r="U196" s="401"/>
      <c r="V196" s="401"/>
      <c r="W196" s="401"/>
      <c r="X196" s="401"/>
      <c r="Y196" s="401"/>
    </row>
    <row r="197" spans="1:25" s="396" customFormat="1">
      <c r="A197" s="401"/>
      <c r="B197" s="401"/>
      <c r="C197" s="401"/>
      <c r="D197" s="401"/>
      <c r="E197" s="401"/>
      <c r="F197" s="401"/>
      <c r="G197" s="401"/>
      <c r="H197" s="401"/>
      <c r="I197" s="401"/>
      <c r="J197" s="401"/>
      <c r="K197" s="401"/>
      <c r="L197" s="401"/>
      <c r="M197" s="401"/>
      <c r="N197" s="401"/>
      <c r="O197" s="401"/>
      <c r="P197" s="401"/>
      <c r="Q197" s="401"/>
      <c r="R197" s="401"/>
      <c r="S197" s="401"/>
      <c r="T197" s="401"/>
      <c r="U197" s="401"/>
      <c r="V197" s="401"/>
      <c r="W197" s="401"/>
      <c r="X197" s="401"/>
      <c r="Y197" s="401"/>
    </row>
    <row r="198" spans="1:25" s="396" customFormat="1">
      <c r="A198" s="401"/>
      <c r="B198" s="401"/>
      <c r="C198" s="401"/>
      <c r="D198" s="401"/>
      <c r="E198" s="401"/>
      <c r="F198" s="401"/>
      <c r="G198" s="401"/>
      <c r="H198" s="401"/>
      <c r="I198" s="401"/>
      <c r="J198" s="401"/>
      <c r="K198" s="401"/>
      <c r="L198" s="401"/>
      <c r="M198" s="401"/>
      <c r="N198" s="401"/>
      <c r="O198" s="401"/>
      <c r="P198" s="401"/>
      <c r="Q198" s="401"/>
      <c r="R198" s="401"/>
      <c r="S198" s="401"/>
      <c r="T198" s="401"/>
      <c r="U198" s="401"/>
      <c r="V198" s="401"/>
      <c r="W198" s="401"/>
      <c r="X198" s="401"/>
      <c r="Y198" s="401"/>
    </row>
    <row r="199" spans="1:25" s="396" customFormat="1">
      <c r="A199" s="401"/>
      <c r="B199" s="401"/>
      <c r="C199" s="401"/>
      <c r="D199" s="401"/>
      <c r="E199" s="401"/>
      <c r="F199" s="401"/>
      <c r="G199" s="401"/>
      <c r="H199" s="401"/>
      <c r="I199" s="401"/>
      <c r="J199" s="401"/>
      <c r="K199" s="401"/>
      <c r="L199" s="401"/>
      <c r="M199" s="401"/>
      <c r="N199" s="401"/>
      <c r="O199" s="401"/>
      <c r="P199" s="401"/>
      <c r="Q199" s="401"/>
      <c r="R199" s="401"/>
      <c r="S199" s="401"/>
      <c r="T199" s="401"/>
      <c r="U199" s="401"/>
      <c r="V199" s="401"/>
      <c r="W199" s="401"/>
      <c r="X199" s="401"/>
      <c r="Y199" s="401"/>
    </row>
    <row r="200" spans="1:25" s="396" customFormat="1">
      <c r="A200" s="401"/>
      <c r="B200" s="401"/>
      <c r="C200" s="401"/>
      <c r="D200" s="401"/>
      <c r="E200" s="401"/>
      <c r="F200" s="401"/>
      <c r="G200" s="401"/>
      <c r="H200" s="401"/>
      <c r="I200" s="401"/>
      <c r="J200" s="401"/>
      <c r="K200" s="401"/>
      <c r="L200" s="401"/>
      <c r="M200" s="401"/>
      <c r="N200" s="401"/>
      <c r="O200" s="401"/>
      <c r="P200" s="401"/>
      <c r="Q200" s="401"/>
      <c r="R200" s="401"/>
      <c r="S200" s="401"/>
      <c r="T200" s="401"/>
      <c r="U200" s="401"/>
      <c r="V200" s="401"/>
      <c r="W200" s="401"/>
      <c r="X200" s="401"/>
      <c r="Y200" s="401"/>
    </row>
    <row r="201" spans="1:25" s="396" customFormat="1">
      <c r="A201" s="401"/>
      <c r="B201" s="401"/>
      <c r="C201" s="401"/>
      <c r="D201" s="401"/>
      <c r="E201" s="401"/>
      <c r="F201" s="401"/>
      <c r="G201" s="401"/>
      <c r="H201" s="401"/>
      <c r="I201" s="401"/>
      <c r="J201" s="401"/>
      <c r="K201" s="401"/>
      <c r="L201" s="401"/>
      <c r="M201" s="401"/>
      <c r="N201" s="401"/>
      <c r="O201" s="401"/>
      <c r="P201" s="401"/>
      <c r="Q201" s="401"/>
      <c r="R201" s="401"/>
      <c r="S201" s="401"/>
      <c r="T201" s="401"/>
      <c r="U201" s="401"/>
      <c r="V201" s="401"/>
      <c r="W201" s="401"/>
      <c r="X201" s="401"/>
      <c r="Y201" s="401"/>
    </row>
    <row r="202" spans="1:25" s="396" customFormat="1">
      <c r="A202" s="401"/>
      <c r="B202" s="401"/>
      <c r="C202" s="401"/>
      <c r="D202" s="401"/>
      <c r="E202" s="401"/>
      <c r="F202" s="401"/>
      <c r="G202" s="401"/>
      <c r="H202" s="401"/>
      <c r="I202" s="401"/>
      <c r="J202" s="401"/>
      <c r="K202" s="401"/>
      <c r="L202" s="401"/>
      <c r="M202" s="401"/>
      <c r="N202" s="401"/>
      <c r="O202" s="401"/>
      <c r="P202" s="401"/>
      <c r="Q202" s="401"/>
      <c r="R202" s="401"/>
      <c r="S202" s="401"/>
      <c r="T202" s="401"/>
      <c r="U202" s="401"/>
      <c r="V202" s="401"/>
      <c r="W202" s="401"/>
      <c r="X202" s="401"/>
      <c r="Y202" s="401"/>
    </row>
    <row r="203" spans="1:25" s="396" customFormat="1">
      <c r="A203" s="401"/>
      <c r="B203" s="401"/>
      <c r="C203" s="401"/>
      <c r="D203" s="401"/>
      <c r="E203" s="401"/>
      <c r="F203" s="401"/>
      <c r="G203" s="401"/>
      <c r="H203" s="401"/>
      <c r="I203" s="401"/>
      <c r="J203" s="401"/>
      <c r="K203" s="401"/>
      <c r="L203" s="401"/>
      <c r="M203" s="401"/>
      <c r="N203" s="401"/>
      <c r="O203" s="401"/>
      <c r="P203" s="401"/>
      <c r="Q203" s="401"/>
      <c r="R203" s="401"/>
      <c r="S203" s="401"/>
      <c r="T203" s="401"/>
      <c r="U203" s="401"/>
      <c r="V203" s="401"/>
      <c r="W203" s="401"/>
      <c r="X203" s="401"/>
      <c r="Y203" s="401"/>
    </row>
    <row r="204" spans="1:25" s="396" customFormat="1">
      <c r="A204" s="401"/>
      <c r="B204" s="401"/>
      <c r="C204" s="401"/>
      <c r="D204" s="401"/>
      <c r="E204" s="401"/>
      <c r="F204" s="401"/>
      <c r="G204" s="401"/>
      <c r="H204" s="401"/>
      <c r="I204" s="401"/>
      <c r="J204" s="401"/>
      <c r="K204" s="401"/>
      <c r="L204" s="401"/>
      <c r="M204" s="401"/>
      <c r="N204" s="401"/>
      <c r="O204" s="401"/>
      <c r="P204" s="401"/>
      <c r="Q204" s="401"/>
      <c r="R204" s="401"/>
      <c r="S204" s="401"/>
      <c r="T204" s="401"/>
      <c r="U204" s="401"/>
      <c r="V204" s="401"/>
      <c r="W204" s="401"/>
      <c r="X204" s="401"/>
      <c r="Y204" s="401"/>
    </row>
    <row r="205" spans="1:25" s="396" customFormat="1">
      <c r="A205" s="401"/>
      <c r="B205" s="401"/>
      <c r="C205" s="401"/>
      <c r="D205" s="401"/>
      <c r="E205" s="401"/>
      <c r="F205" s="401"/>
      <c r="G205" s="401"/>
      <c r="H205" s="401"/>
      <c r="I205" s="401"/>
      <c r="J205" s="401"/>
      <c r="K205" s="401"/>
      <c r="L205" s="401"/>
      <c r="M205" s="401"/>
      <c r="N205" s="401"/>
      <c r="O205" s="401"/>
      <c r="P205" s="401"/>
      <c r="Q205" s="401"/>
      <c r="R205" s="401"/>
      <c r="S205" s="401"/>
      <c r="T205" s="401"/>
      <c r="U205" s="401"/>
      <c r="V205" s="401"/>
      <c r="W205" s="401"/>
      <c r="X205" s="401"/>
      <c r="Y205" s="401"/>
    </row>
    <row r="206" spans="1:25" s="396" customFormat="1">
      <c r="A206" s="401"/>
      <c r="B206" s="401"/>
      <c r="C206" s="401"/>
      <c r="D206" s="401"/>
      <c r="E206" s="401"/>
      <c r="F206" s="401"/>
      <c r="G206" s="401"/>
      <c r="H206" s="401"/>
      <c r="I206" s="401"/>
      <c r="J206" s="401"/>
      <c r="K206" s="401"/>
      <c r="L206" s="401"/>
      <c r="M206" s="401"/>
      <c r="N206" s="401"/>
      <c r="O206" s="401"/>
      <c r="P206" s="401"/>
      <c r="Q206" s="401"/>
      <c r="R206" s="401"/>
      <c r="S206" s="401"/>
      <c r="T206" s="401"/>
      <c r="U206" s="401"/>
      <c r="V206" s="401"/>
      <c r="W206" s="401"/>
      <c r="X206" s="401"/>
      <c r="Y206" s="401"/>
    </row>
    <row r="207" spans="1:25" s="396" customFormat="1">
      <c r="A207" s="401"/>
      <c r="B207" s="401"/>
      <c r="C207" s="401"/>
      <c r="D207" s="401"/>
      <c r="E207" s="401"/>
      <c r="F207" s="401"/>
      <c r="G207" s="401"/>
      <c r="H207" s="401"/>
      <c r="I207" s="401"/>
      <c r="J207" s="401"/>
      <c r="K207" s="401"/>
      <c r="L207" s="401"/>
      <c r="M207" s="401"/>
      <c r="N207" s="401"/>
      <c r="O207" s="401"/>
      <c r="P207" s="401"/>
      <c r="Q207" s="401"/>
      <c r="R207" s="401"/>
      <c r="S207" s="401"/>
      <c r="T207" s="401"/>
      <c r="U207" s="401"/>
      <c r="V207" s="401"/>
      <c r="W207" s="401"/>
      <c r="X207" s="401"/>
      <c r="Y207" s="401"/>
    </row>
    <row r="208" spans="1:25" s="396" customFormat="1">
      <c r="A208" s="401"/>
      <c r="B208" s="401"/>
      <c r="C208" s="401"/>
      <c r="D208" s="401"/>
      <c r="E208" s="401"/>
      <c r="F208" s="401"/>
      <c r="G208" s="401"/>
      <c r="H208" s="401"/>
      <c r="I208" s="401"/>
      <c r="J208" s="401"/>
      <c r="K208" s="401"/>
      <c r="L208" s="401"/>
      <c r="M208" s="401"/>
      <c r="N208" s="401"/>
      <c r="O208" s="401"/>
      <c r="P208" s="401"/>
      <c r="Q208" s="401"/>
      <c r="R208" s="401"/>
      <c r="S208" s="401"/>
      <c r="T208" s="401"/>
      <c r="U208" s="401"/>
      <c r="V208" s="401"/>
      <c r="W208" s="401"/>
      <c r="X208" s="401"/>
      <c r="Y208" s="401"/>
    </row>
    <row r="209" spans="1:25" s="396" customFormat="1">
      <c r="A209" s="401"/>
      <c r="B209" s="401"/>
      <c r="C209" s="401"/>
      <c r="D209" s="401"/>
      <c r="E209" s="401"/>
      <c r="F209" s="401"/>
      <c r="G209" s="401"/>
      <c r="H209" s="401"/>
      <c r="I209" s="401"/>
      <c r="J209" s="401"/>
      <c r="K209" s="401"/>
      <c r="L209" s="401"/>
      <c r="M209" s="401"/>
      <c r="N209" s="401"/>
      <c r="O209" s="401"/>
      <c r="P209" s="401"/>
      <c r="Q209" s="401"/>
      <c r="R209" s="401"/>
      <c r="S209" s="401"/>
      <c r="T209" s="401"/>
      <c r="U209" s="401"/>
      <c r="V209" s="401"/>
      <c r="W209" s="401"/>
      <c r="X209" s="401"/>
      <c r="Y209" s="401"/>
    </row>
    <row r="210" spans="1:25" s="396" customFormat="1">
      <c r="A210" s="401"/>
      <c r="B210" s="401"/>
      <c r="C210" s="401"/>
      <c r="D210" s="401"/>
      <c r="E210" s="401"/>
      <c r="F210" s="401"/>
      <c r="G210" s="401"/>
      <c r="H210" s="401"/>
      <c r="I210" s="401"/>
      <c r="J210" s="401"/>
      <c r="K210" s="401"/>
      <c r="L210" s="401"/>
      <c r="M210" s="401"/>
      <c r="N210" s="401"/>
      <c r="O210" s="401"/>
      <c r="P210" s="401"/>
      <c r="Q210" s="401"/>
      <c r="R210" s="401"/>
      <c r="S210" s="401"/>
      <c r="T210" s="401"/>
      <c r="U210" s="401"/>
      <c r="V210" s="401"/>
      <c r="W210" s="401"/>
      <c r="X210" s="401"/>
      <c r="Y210" s="401"/>
    </row>
    <row r="211" spans="1:25" s="396" customFormat="1">
      <c r="A211" s="401"/>
      <c r="B211" s="401"/>
      <c r="C211" s="401"/>
      <c r="D211" s="401"/>
      <c r="E211" s="401"/>
      <c r="F211" s="401"/>
      <c r="G211" s="401"/>
      <c r="H211" s="401"/>
      <c r="I211" s="401"/>
      <c r="J211" s="401"/>
      <c r="K211" s="401"/>
      <c r="L211" s="401"/>
      <c r="M211" s="401"/>
      <c r="N211" s="401"/>
      <c r="O211" s="401"/>
      <c r="P211" s="401"/>
      <c r="Q211" s="401"/>
      <c r="R211" s="401"/>
      <c r="S211" s="401"/>
      <c r="T211" s="401"/>
      <c r="U211" s="401"/>
      <c r="V211" s="401"/>
      <c r="W211" s="401"/>
      <c r="X211" s="401"/>
      <c r="Y211" s="401"/>
    </row>
    <row r="212" spans="1:25" s="396" customFormat="1">
      <c r="A212" s="401"/>
      <c r="B212" s="401"/>
      <c r="C212" s="401"/>
      <c r="D212" s="401"/>
      <c r="E212" s="401"/>
      <c r="F212" s="401"/>
      <c r="G212" s="401"/>
      <c r="H212" s="401"/>
      <c r="I212" s="401"/>
      <c r="J212" s="401"/>
      <c r="K212" s="401"/>
      <c r="L212" s="401"/>
      <c r="M212" s="401"/>
      <c r="N212" s="401"/>
      <c r="O212" s="401"/>
      <c r="P212" s="401"/>
      <c r="Q212" s="401"/>
      <c r="R212" s="401"/>
      <c r="S212" s="401"/>
      <c r="T212" s="401"/>
      <c r="U212" s="401"/>
      <c r="V212" s="401"/>
      <c r="W212" s="401"/>
      <c r="X212" s="401"/>
      <c r="Y212" s="401"/>
    </row>
    <row r="213" spans="1:25" s="396" customFormat="1">
      <c r="A213" s="401"/>
      <c r="B213" s="401"/>
      <c r="C213" s="401"/>
      <c r="D213" s="401"/>
      <c r="E213" s="401"/>
      <c r="F213" s="401"/>
      <c r="G213" s="401"/>
      <c r="H213" s="401"/>
      <c r="I213" s="401"/>
      <c r="J213" s="401"/>
      <c r="K213" s="401"/>
      <c r="L213" s="401"/>
      <c r="M213" s="401"/>
      <c r="N213" s="401"/>
      <c r="O213" s="401"/>
      <c r="P213" s="401"/>
      <c r="Q213" s="401"/>
      <c r="R213" s="401"/>
      <c r="S213" s="401"/>
      <c r="T213" s="401"/>
      <c r="U213" s="401"/>
      <c r="V213" s="401"/>
      <c r="W213" s="401"/>
      <c r="X213" s="401"/>
      <c r="Y213" s="401"/>
    </row>
    <row r="214" spans="1:25" s="396" customFormat="1">
      <c r="A214" s="401"/>
      <c r="B214" s="401"/>
      <c r="C214" s="401"/>
      <c r="D214" s="401"/>
      <c r="E214" s="401"/>
      <c r="F214" s="401"/>
      <c r="G214" s="401"/>
      <c r="H214" s="401"/>
      <c r="I214" s="401"/>
      <c r="J214" s="401"/>
      <c r="K214" s="401"/>
      <c r="L214" s="401"/>
      <c r="M214" s="401"/>
      <c r="N214" s="401"/>
      <c r="O214" s="401"/>
      <c r="P214" s="401"/>
      <c r="Q214" s="401"/>
      <c r="R214" s="401"/>
      <c r="S214" s="401"/>
      <c r="T214" s="401"/>
      <c r="U214" s="401"/>
      <c r="V214" s="401"/>
      <c r="W214" s="401"/>
      <c r="X214" s="401"/>
      <c r="Y214" s="401"/>
    </row>
    <row r="215" spans="1:25" s="396" customFormat="1">
      <c r="A215" s="401"/>
      <c r="B215" s="401"/>
      <c r="C215" s="401"/>
      <c r="D215" s="401"/>
      <c r="E215" s="401"/>
      <c r="F215" s="401"/>
      <c r="G215" s="401"/>
      <c r="H215" s="401"/>
      <c r="I215" s="401"/>
      <c r="J215" s="401"/>
      <c r="K215" s="401"/>
      <c r="L215" s="401"/>
      <c r="M215" s="401"/>
      <c r="N215" s="401"/>
      <c r="O215" s="401"/>
      <c r="P215" s="401"/>
      <c r="Q215" s="401"/>
      <c r="R215" s="401"/>
      <c r="S215" s="401"/>
      <c r="T215" s="401"/>
      <c r="U215" s="401"/>
      <c r="V215" s="401"/>
      <c r="W215" s="401"/>
      <c r="X215" s="401"/>
      <c r="Y215" s="401"/>
    </row>
    <row r="216" spans="1:25" s="396" customFormat="1">
      <c r="A216" s="401"/>
      <c r="B216" s="401"/>
      <c r="C216" s="401"/>
      <c r="D216" s="401"/>
      <c r="E216" s="401"/>
      <c r="F216" s="401"/>
      <c r="G216" s="401"/>
      <c r="H216" s="401"/>
      <c r="I216" s="401"/>
      <c r="J216" s="401"/>
      <c r="K216" s="401"/>
      <c r="L216" s="401"/>
      <c r="M216" s="401"/>
      <c r="N216" s="401"/>
      <c r="O216" s="401"/>
      <c r="P216" s="401"/>
      <c r="Q216" s="401"/>
      <c r="R216" s="401"/>
      <c r="S216" s="401"/>
      <c r="T216" s="401"/>
      <c r="U216" s="401"/>
      <c r="V216" s="401"/>
      <c r="W216" s="401"/>
      <c r="X216" s="401"/>
      <c r="Y216" s="401"/>
    </row>
    <row r="217" spans="1:25" s="396" customFormat="1">
      <c r="A217" s="401"/>
      <c r="B217" s="401"/>
      <c r="C217" s="401"/>
      <c r="D217" s="401"/>
      <c r="E217" s="401"/>
      <c r="F217" s="401"/>
      <c r="G217" s="401"/>
      <c r="H217" s="401"/>
      <c r="I217" s="401"/>
      <c r="J217" s="401"/>
      <c r="K217" s="401"/>
      <c r="L217" s="401"/>
      <c r="M217" s="401"/>
      <c r="N217" s="401"/>
      <c r="O217" s="401"/>
      <c r="P217" s="401"/>
      <c r="Q217" s="401"/>
      <c r="R217" s="401"/>
      <c r="S217" s="401"/>
      <c r="T217" s="401"/>
      <c r="U217" s="401"/>
      <c r="V217" s="401"/>
      <c r="W217" s="401"/>
      <c r="X217" s="401"/>
      <c r="Y217" s="401"/>
    </row>
    <row r="218" spans="1:25" s="396" customFormat="1">
      <c r="A218" s="401"/>
      <c r="B218" s="401"/>
      <c r="C218" s="401"/>
      <c r="D218" s="401"/>
      <c r="E218" s="401"/>
      <c r="F218" s="401"/>
      <c r="G218" s="401"/>
      <c r="H218" s="401"/>
      <c r="I218" s="401"/>
      <c r="J218" s="401"/>
      <c r="K218" s="401"/>
      <c r="L218" s="401"/>
      <c r="M218" s="401"/>
      <c r="N218" s="401"/>
      <c r="O218" s="401"/>
      <c r="P218" s="401"/>
      <c r="Q218" s="401"/>
      <c r="R218" s="401"/>
      <c r="S218" s="401"/>
      <c r="T218" s="401"/>
      <c r="U218" s="401"/>
      <c r="V218" s="401"/>
      <c r="W218" s="401"/>
      <c r="X218" s="401"/>
      <c r="Y218" s="401"/>
    </row>
    <row r="219" spans="1:25" s="396" customFormat="1">
      <c r="A219" s="401"/>
      <c r="B219" s="401"/>
      <c r="C219" s="401"/>
      <c r="D219" s="401"/>
      <c r="E219" s="401"/>
      <c r="F219" s="401"/>
      <c r="G219" s="401"/>
      <c r="H219" s="401"/>
      <c r="I219" s="401"/>
      <c r="J219" s="401"/>
      <c r="K219" s="401"/>
      <c r="L219" s="401"/>
      <c r="M219" s="401"/>
      <c r="N219" s="401"/>
      <c r="O219" s="401"/>
      <c r="P219" s="401"/>
      <c r="Q219" s="401"/>
      <c r="R219" s="401"/>
      <c r="S219" s="401"/>
      <c r="T219" s="401"/>
      <c r="U219" s="401"/>
      <c r="V219" s="401"/>
      <c r="W219" s="401"/>
      <c r="X219" s="401"/>
      <c r="Y219" s="401"/>
    </row>
    <row r="220" spans="1:25" s="396" customFormat="1">
      <c r="A220" s="401"/>
      <c r="B220" s="401"/>
      <c r="C220" s="401"/>
      <c r="D220" s="401"/>
      <c r="E220" s="401"/>
      <c r="F220" s="401"/>
      <c r="G220" s="401"/>
      <c r="H220" s="401"/>
      <c r="I220" s="401"/>
      <c r="J220" s="401"/>
      <c r="K220" s="401"/>
      <c r="L220" s="401"/>
      <c r="M220" s="401"/>
      <c r="N220" s="401"/>
      <c r="O220" s="401"/>
      <c r="P220" s="401"/>
      <c r="Q220" s="401"/>
      <c r="R220" s="401"/>
      <c r="S220" s="401"/>
      <c r="T220" s="401"/>
      <c r="U220" s="401"/>
      <c r="V220" s="401"/>
      <c r="W220" s="401"/>
      <c r="X220" s="401"/>
      <c r="Y220" s="401"/>
    </row>
    <row r="221" spans="1:25" s="396" customFormat="1">
      <c r="A221" s="401"/>
      <c r="B221" s="401"/>
      <c r="C221" s="401"/>
      <c r="D221" s="401"/>
      <c r="E221" s="401"/>
      <c r="F221" s="401"/>
      <c r="G221" s="401"/>
      <c r="H221" s="401"/>
      <c r="I221" s="401"/>
      <c r="J221" s="401"/>
      <c r="K221" s="401"/>
      <c r="L221" s="401"/>
      <c r="M221" s="401"/>
      <c r="N221" s="401"/>
      <c r="O221" s="401"/>
      <c r="P221" s="401"/>
      <c r="Q221" s="401"/>
      <c r="R221" s="401"/>
      <c r="S221" s="401"/>
      <c r="T221" s="401"/>
      <c r="U221" s="401"/>
      <c r="V221" s="401"/>
      <c r="W221" s="401"/>
      <c r="X221" s="401"/>
      <c r="Y221" s="401"/>
    </row>
    <row r="222" spans="1:25" s="396" customFormat="1">
      <c r="A222" s="401"/>
      <c r="B222" s="401"/>
      <c r="C222" s="401"/>
      <c r="D222" s="401"/>
      <c r="E222" s="401"/>
      <c r="F222" s="401"/>
      <c r="G222" s="401"/>
      <c r="H222" s="401"/>
      <c r="I222" s="401"/>
      <c r="J222" s="401"/>
      <c r="K222" s="401"/>
      <c r="L222" s="401"/>
      <c r="M222" s="401"/>
      <c r="N222" s="401"/>
      <c r="O222" s="401"/>
      <c r="P222" s="401"/>
      <c r="Q222" s="401"/>
      <c r="R222" s="401"/>
      <c r="S222" s="401"/>
      <c r="T222" s="401"/>
      <c r="U222" s="401"/>
      <c r="V222" s="401"/>
      <c r="W222" s="401"/>
      <c r="X222" s="401"/>
      <c r="Y222" s="401"/>
    </row>
    <row r="223" spans="1:25" s="396" customFormat="1">
      <c r="A223" s="401"/>
      <c r="B223" s="401"/>
      <c r="C223" s="401"/>
      <c r="D223" s="401"/>
      <c r="E223" s="401"/>
      <c r="F223" s="401"/>
      <c r="G223" s="401"/>
      <c r="H223" s="401"/>
      <c r="I223" s="401"/>
      <c r="J223" s="401"/>
      <c r="K223" s="401"/>
      <c r="L223" s="401"/>
      <c r="M223" s="401"/>
      <c r="N223" s="401"/>
      <c r="O223" s="401"/>
      <c r="P223" s="401"/>
      <c r="Q223" s="401"/>
      <c r="R223" s="401"/>
      <c r="S223" s="401"/>
      <c r="T223" s="401"/>
      <c r="U223" s="401"/>
      <c r="V223" s="401"/>
      <c r="W223" s="401"/>
      <c r="X223" s="401"/>
      <c r="Y223" s="401"/>
    </row>
    <row r="224" spans="1:25" s="396" customFormat="1">
      <c r="A224" s="401"/>
      <c r="B224" s="401"/>
      <c r="C224" s="401"/>
      <c r="D224" s="401"/>
      <c r="E224" s="401"/>
      <c r="F224" s="401"/>
      <c r="G224" s="401"/>
      <c r="H224" s="401"/>
      <c r="I224" s="401"/>
      <c r="J224" s="401"/>
      <c r="K224" s="401"/>
      <c r="L224" s="401"/>
      <c r="M224" s="401"/>
      <c r="N224" s="401"/>
      <c r="O224" s="401"/>
      <c r="P224" s="401"/>
      <c r="Q224" s="401"/>
      <c r="R224" s="401"/>
      <c r="S224" s="401"/>
      <c r="T224" s="401"/>
      <c r="U224" s="401"/>
      <c r="V224" s="401"/>
      <c r="W224" s="401"/>
      <c r="X224" s="401"/>
      <c r="Y224" s="401"/>
    </row>
    <row r="225" spans="1:25" s="396" customFormat="1">
      <c r="A225" s="401"/>
      <c r="B225" s="401"/>
      <c r="C225" s="401"/>
      <c r="D225" s="401"/>
      <c r="E225" s="401"/>
      <c r="F225" s="401"/>
      <c r="G225" s="401"/>
      <c r="H225" s="401"/>
      <c r="I225" s="401"/>
      <c r="J225" s="401"/>
      <c r="K225" s="401"/>
      <c r="L225" s="401"/>
      <c r="M225" s="401"/>
      <c r="N225" s="401"/>
      <c r="O225" s="401"/>
      <c r="P225" s="401"/>
      <c r="Q225" s="401"/>
      <c r="R225" s="401"/>
      <c r="S225" s="401"/>
      <c r="T225" s="401"/>
      <c r="U225" s="401"/>
      <c r="V225" s="401"/>
      <c r="W225" s="401"/>
      <c r="X225" s="401"/>
      <c r="Y225" s="401"/>
    </row>
    <row r="226" spans="1:25" s="396" customFormat="1">
      <c r="A226" s="401"/>
      <c r="B226" s="401"/>
      <c r="C226" s="401"/>
      <c r="D226" s="401"/>
      <c r="E226" s="401"/>
      <c r="F226" s="401"/>
      <c r="G226" s="401"/>
      <c r="H226" s="401"/>
      <c r="I226" s="401"/>
      <c r="J226" s="401"/>
      <c r="K226" s="401"/>
      <c r="L226" s="401"/>
      <c r="M226" s="401"/>
      <c r="N226" s="401"/>
      <c r="O226" s="401"/>
      <c r="P226" s="401"/>
      <c r="Q226" s="401"/>
      <c r="R226" s="401"/>
      <c r="S226" s="401"/>
      <c r="T226" s="401"/>
      <c r="U226" s="401"/>
      <c r="V226" s="401"/>
      <c r="W226" s="401"/>
      <c r="X226" s="401"/>
      <c r="Y226" s="401"/>
    </row>
    <row r="227" spans="1:25" s="396" customFormat="1">
      <c r="A227" s="401"/>
      <c r="B227" s="401"/>
      <c r="C227" s="401"/>
      <c r="D227" s="401"/>
      <c r="E227" s="401"/>
      <c r="F227" s="401"/>
      <c r="G227" s="401"/>
      <c r="H227" s="401"/>
      <c r="I227" s="401"/>
      <c r="J227" s="401"/>
      <c r="K227" s="401"/>
      <c r="L227" s="401"/>
      <c r="M227" s="401"/>
      <c r="N227" s="401"/>
      <c r="O227" s="401"/>
      <c r="P227" s="401"/>
      <c r="Q227" s="401"/>
      <c r="R227" s="401"/>
      <c r="S227" s="401"/>
      <c r="T227" s="401"/>
      <c r="U227" s="401"/>
      <c r="V227" s="401"/>
      <c r="W227" s="401"/>
      <c r="X227" s="401"/>
      <c r="Y227" s="401"/>
    </row>
    <row r="228" spans="1:25" s="396" customFormat="1">
      <c r="A228" s="401"/>
      <c r="B228" s="401"/>
      <c r="C228" s="401"/>
      <c r="D228" s="401"/>
      <c r="E228" s="401"/>
      <c r="F228" s="401"/>
      <c r="G228" s="401"/>
      <c r="H228" s="401"/>
      <c r="I228" s="401"/>
      <c r="J228" s="401"/>
      <c r="K228" s="401"/>
      <c r="L228" s="401"/>
      <c r="M228" s="401"/>
      <c r="N228" s="401"/>
      <c r="O228" s="401"/>
      <c r="P228" s="401"/>
      <c r="Q228" s="401"/>
      <c r="R228" s="401"/>
      <c r="S228" s="401"/>
      <c r="T228" s="401"/>
      <c r="U228" s="401"/>
      <c r="V228" s="401"/>
      <c r="W228" s="401"/>
      <c r="X228" s="401"/>
      <c r="Y228" s="401"/>
    </row>
    <row r="229" spans="1:25" s="396" customFormat="1">
      <c r="A229" s="401"/>
      <c r="B229" s="401"/>
      <c r="C229" s="401"/>
      <c r="D229" s="401"/>
      <c r="E229" s="401"/>
      <c r="F229" s="401"/>
      <c r="G229" s="401"/>
      <c r="H229" s="401"/>
      <c r="I229" s="401"/>
      <c r="J229" s="401"/>
      <c r="K229" s="401"/>
      <c r="L229" s="401"/>
      <c r="M229" s="401"/>
      <c r="N229" s="401"/>
      <c r="O229" s="401"/>
      <c r="P229" s="401"/>
      <c r="Q229" s="401"/>
      <c r="R229" s="401"/>
      <c r="S229" s="401"/>
      <c r="T229" s="401"/>
      <c r="U229" s="401"/>
      <c r="V229" s="401"/>
      <c r="W229" s="401"/>
      <c r="X229" s="401"/>
      <c r="Y229" s="401"/>
    </row>
    <row r="230" spans="1:25" s="396" customFormat="1">
      <c r="A230" s="401"/>
      <c r="B230" s="401"/>
      <c r="C230" s="401"/>
      <c r="D230" s="401"/>
      <c r="E230" s="401"/>
      <c r="F230" s="401"/>
      <c r="G230" s="401"/>
      <c r="H230" s="401"/>
      <c r="I230" s="401"/>
      <c r="J230" s="401"/>
      <c r="K230" s="401"/>
      <c r="L230" s="401"/>
      <c r="M230" s="401"/>
      <c r="N230" s="401"/>
      <c r="O230" s="401"/>
      <c r="P230" s="401"/>
      <c r="Q230" s="401"/>
      <c r="R230" s="401"/>
      <c r="S230" s="401"/>
      <c r="T230" s="401"/>
      <c r="U230" s="401"/>
      <c r="V230" s="401"/>
      <c r="W230" s="401"/>
      <c r="X230" s="401"/>
      <c r="Y230" s="401"/>
    </row>
    <row r="231" spans="1:25" s="396" customFormat="1">
      <c r="A231" s="401"/>
      <c r="B231" s="401"/>
      <c r="C231" s="401"/>
      <c r="D231" s="401"/>
      <c r="E231" s="401"/>
      <c r="F231" s="401"/>
      <c r="G231" s="401"/>
      <c r="H231" s="401"/>
      <c r="I231" s="401"/>
      <c r="J231" s="401"/>
      <c r="K231" s="401"/>
      <c r="L231" s="401"/>
      <c r="M231" s="401"/>
      <c r="N231" s="401"/>
      <c r="O231" s="401"/>
      <c r="P231" s="401"/>
      <c r="Q231" s="401"/>
      <c r="R231" s="401"/>
      <c r="S231" s="401"/>
      <c r="T231" s="401"/>
      <c r="U231" s="401"/>
      <c r="V231" s="401"/>
      <c r="W231" s="401"/>
      <c r="X231" s="401"/>
      <c r="Y231" s="401"/>
    </row>
    <row r="232" spans="1:25" s="396" customFormat="1">
      <c r="A232" s="401"/>
      <c r="B232" s="401"/>
      <c r="C232" s="401"/>
      <c r="D232" s="401"/>
      <c r="E232" s="401"/>
      <c r="F232" s="401"/>
      <c r="G232" s="401"/>
      <c r="H232" s="401"/>
      <c r="I232" s="401"/>
      <c r="J232" s="401"/>
      <c r="K232" s="401"/>
      <c r="L232" s="401"/>
      <c r="M232" s="401"/>
      <c r="N232" s="401"/>
      <c r="O232" s="401"/>
      <c r="P232" s="401"/>
      <c r="Q232" s="401"/>
      <c r="R232" s="401"/>
      <c r="S232" s="401"/>
      <c r="T232" s="401"/>
      <c r="U232" s="401"/>
      <c r="V232" s="401"/>
      <c r="W232" s="401"/>
      <c r="X232" s="401"/>
      <c r="Y232" s="401"/>
    </row>
    <row r="233" spans="1:25" s="396" customFormat="1">
      <c r="A233" s="401"/>
      <c r="B233" s="401"/>
      <c r="C233" s="401"/>
      <c r="D233" s="401"/>
      <c r="E233" s="401"/>
      <c r="F233" s="401"/>
      <c r="G233" s="401"/>
      <c r="H233" s="401"/>
      <c r="I233" s="401"/>
      <c r="J233" s="401"/>
      <c r="K233" s="401"/>
      <c r="L233" s="401"/>
      <c r="M233" s="401"/>
      <c r="N233" s="401"/>
      <c r="O233" s="401"/>
      <c r="P233" s="401"/>
      <c r="Q233" s="401"/>
      <c r="R233" s="401"/>
      <c r="S233" s="401"/>
      <c r="T233" s="401"/>
      <c r="U233" s="401"/>
      <c r="V233" s="401"/>
      <c r="W233" s="401"/>
      <c r="X233" s="401"/>
      <c r="Y233" s="401"/>
    </row>
    <row r="234" spans="1:25" s="396" customFormat="1">
      <c r="A234" s="401"/>
      <c r="B234" s="401"/>
      <c r="C234" s="401"/>
      <c r="D234" s="401"/>
      <c r="E234" s="401"/>
      <c r="F234" s="401"/>
      <c r="G234" s="401"/>
      <c r="H234" s="401"/>
      <c r="I234" s="401"/>
      <c r="J234" s="401"/>
      <c r="K234" s="401"/>
      <c r="L234" s="401"/>
      <c r="M234" s="401"/>
      <c r="N234" s="401"/>
      <c r="O234" s="401"/>
      <c r="P234" s="401"/>
      <c r="Q234" s="401"/>
      <c r="R234" s="401"/>
      <c r="S234" s="401"/>
      <c r="T234" s="401"/>
      <c r="U234" s="401"/>
      <c r="V234" s="401"/>
      <c r="W234" s="401"/>
      <c r="X234" s="401"/>
      <c r="Y234" s="401"/>
    </row>
    <row r="235" spans="1:25" s="396" customFormat="1">
      <c r="A235" s="401"/>
      <c r="B235" s="401"/>
      <c r="C235" s="401"/>
      <c r="D235" s="401"/>
      <c r="E235" s="401"/>
      <c r="F235" s="401"/>
      <c r="G235" s="401"/>
      <c r="H235" s="401"/>
      <c r="I235" s="401"/>
      <c r="J235" s="401"/>
      <c r="K235" s="401"/>
      <c r="L235" s="401"/>
      <c r="M235" s="401"/>
      <c r="N235" s="401"/>
      <c r="O235" s="401"/>
      <c r="P235" s="401"/>
      <c r="Q235" s="401"/>
      <c r="R235" s="401"/>
      <c r="S235" s="401"/>
      <c r="T235" s="401"/>
      <c r="U235" s="401"/>
      <c r="V235" s="401"/>
      <c r="W235" s="401"/>
      <c r="X235" s="401"/>
      <c r="Y235" s="401"/>
    </row>
    <row r="236" spans="1:25" s="396" customFormat="1">
      <c r="A236" s="401"/>
      <c r="B236" s="401"/>
      <c r="C236" s="401"/>
      <c r="D236" s="401"/>
      <c r="E236" s="401"/>
      <c r="F236" s="401"/>
      <c r="G236" s="401"/>
      <c r="H236" s="401"/>
      <c r="I236" s="401"/>
      <c r="J236" s="401"/>
      <c r="K236" s="401"/>
      <c r="L236" s="401"/>
      <c r="M236" s="401"/>
      <c r="N236" s="401"/>
      <c r="O236" s="401"/>
      <c r="P236" s="401"/>
      <c r="Q236" s="401"/>
      <c r="R236" s="401"/>
      <c r="S236" s="401"/>
      <c r="T236" s="401"/>
      <c r="U236" s="401"/>
      <c r="V236" s="401"/>
      <c r="W236" s="401"/>
      <c r="X236" s="401"/>
      <c r="Y236" s="401"/>
    </row>
    <row r="237" spans="1:25" s="396" customFormat="1">
      <c r="A237" s="401"/>
      <c r="B237" s="401"/>
      <c r="C237" s="401"/>
      <c r="D237" s="401"/>
      <c r="E237" s="401"/>
      <c r="F237" s="401"/>
      <c r="G237" s="401"/>
      <c r="H237" s="401"/>
      <c r="I237" s="401"/>
      <c r="J237" s="401"/>
      <c r="K237" s="401"/>
      <c r="L237" s="401"/>
      <c r="M237" s="401"/>
      <c r="N237" s="401"/>
      <c r="O237" s="401"/>
      <c r="P237" s="401"/>
      <c r="Q237" s="401"/>
      <c r="R237" s="401"/>
      <c r="S237" s="401"/>
      <c r="T237" s="401"/>
      <c r="U237" s="401"/>
      <c r="V237" s="401"/>
      <c r="W237" s="401"/>
      <c r="X237" s="401"/>
      <c r="Y237" s="401"/>
    </row>
    <row r="238" spans="1:25" s="396" customFormat="1">
      <c r="A238" s="401"/>
      <c r="B238" s="401"/>
      <c r="C238" s="401"/>
      <c r="D238" s="401"/>
      <c r="E238" s="401"/>
      <c r="F238" s="401"/>
      <c r="G238" s="401"/>
      <c r="H238" s="401"/>
      <c r="I238" s="401"/>
      <c r="J238" s="401"/>
      <c r="K238" s="401"/>
      <c r="L238" s="401"/>
      <c r="M238" s="401"/>
      <c r="N238" s="401"/>
      <c r="O238" s="401"/>
      <c r="P238" s="401"/>
      <c r="Q238" s="401"/>
      <c r="R238" s="401"/>
      <c r="S238" s="401"/>
      <c r="T238" s="401"/>
      <c r="U238" s="401"/>
      <c r="V238" s="401"/>
      <c r="W238" s="401"/>
      <c r="X238" s="401"/>
      <c r="Y238" s="401"/>
    </row>
    <row r="239" spans="1:25" s="396" customFormat="1">
      <c r="A239" s="401"/>
      <c r="B239" s="401"/>
      <c r="C239" s="401"/>
      <c r="D239" s="401"/>
      <c r="E239" s="401"/>
      <c r="F239" s="401"/>
      <c r="G239" s="401"/>
      <c r="H239" s="401"/>
      <c r="I239" s="401"/>
      <c r="J239" s="401"/>
      <c r="K239" s="401"/>
      <c r="L239" s="401"/>
      <c r="M239" s="401"/>
      <c r="N239" s="401"/>
      <c r="O239" s="401"/>
      <c r="P239" s="401"/>
      <c r="Q239" s="401"/>
      <c r="R239" s="401"/>
      <c r="S239" s="401"/>
      <c r="T239" s="401"/>
      <c r="U239" s="401"/>
      <c r="V239" s="401"/>
      <c r="W239" s="401"/>
      <c r="X239" s="401"/>
      <c r="Y239" s="401"/>
    </row>
    <row r="240" spans="1:25" s="396" customFormat="1">
      <c r="A240" s="401"/>
      <c r="B240" s="401"/>
      <c r="C240" s="401"/>
      <c r="D240" s="401"/>
      <c r="E240" s="401"/>
      <c r="F240" s="401"/>
      <c r="G240" s="401"/>
      <c r="H240" s="401"/>
      <c r="I240" s="401"/>
      <c r="J240" s="401"/>
      <c r="K240" s="401"/>
      <c r="L240" s="401"/>
      <c r="M240" s="401"/>
      <c r="N240" s="401"/>
      <c r="O240" s="401"/>
      <c r="P240" s="401"/>
      <c r="Q240" s="401"/>
      <c r="R240" s="401"/>
      <c r="S240" s="401"/>
      <c r="T240" s="401"/>
      <c r="U240" s="401"/>
      <c r="V240" s="401"/>
      <c r="W240" s="401"/>
      <c r="X240" s="401"/>
      <c r="Y240" s="401"/>
    </row>
    <row r="241" spans="1:25" s="396" customFormat="1">
      <c r="A241" s="401"/>
      <c r="B241" s="401"/>
      <c r="C241" s="401"/>
      <c r="D241" s="401"/>
      <c r="E241" s="401"/>
      <c r="F241" s="401"/>
      <c r="G241" s="401"/>
      <c r="H241" s="401"/>
      <c r="I241" s="401"/>
      <c r="J241" s="401"/>
      <c r="K241" s="401"/>
      <c r="L241" s="401"/>
      <c r="M241" s="401"/>
      <c r="N241" s="401"/>
      <c r="O241" s="401"/>
      <c r="P241" s="401"/>
      <c r="Q241" s="401"/>
      <c r="R241" s="401"/>
      <c r="S241" s="401"/>
      <c r="T241" s="401"/>
      <c r="U241" s="401"/>
      <c r="V241" s="401"/>
      <c r="W241" s="401"/>
      <c r="X241" s="401"/>
      <c r="Y241" s="401"/>
    </row>
    <row r="242" spans="1:25" s="396" customFormat="1">
      <c r="A242" s="401"/>
      <c r="B242" s="401"/>
      <c r="C242" s="401"/>
      <c r="D242" s="401"/>
      <c r="E242" s="401"/>
      <c r="F242" s="401"/>
      <c r="G242" s="401"/>
      <c r="H242" s="401"/>
      <c r="I242" s="401"/>
      <c r="J242" s="401"/>
      <c r="K242" s="401"/>
      <c r="L242" s="401"/>
      <c r="M242" s="401"/>
      <c r="N242" s="401"/>
      <c r="O242" s="401"/>
      <c r="P242" s="401"/>
      <c r="Q242" s="401"/>
      <c r="R242" s="401"/>
      <c r="S242" s="401"/>
      <c r="T242" s="401"/>
      <c r="U242" s="401"/>
      <c r="V242" s="401"/>
      <c r="W242" s="401"/>
      <c r="X242" s="401"/>
      <c r="Y242" s="401"/>
    </row>
    <row r="243" spans="1:25" s="396" customFormat="1">
      <c r="A243" s="401"/>
      <c r="B243" s="401"/>
      <c r="C243" s="401"/>
      <c r="D243" s="401"/>
      <c r="E243" s="401"/>
      <c r="F243" s="401"/>
      <c r="G243" s="401"/>
      <c r="H243" s="401"/>
      <c r="I243" s="401"/>
      <c r="J243" s="401"/>
      <c r="K243" s="401"/>
      <c r="L243" s="401"/>
      <c r="M243" s="401"/>
      <c r="N243" s="401"/>
      <c r="O243" s="401"/>
      <c r="P243" s="401"/>
      <c r="Q243" s="401"/>
      <c r="R243" s="401"/>
      <c r="S243" s="401"/>
      <c r="T243" s="401"/>
      <c r="U243" s="401"/>
      <c r="V243" s="401"/>
      <c r="W243" s="401"/>
      <c r="X243" s="401"/>
      <c r="Y243" s="401"/>
    </row>
    <row r="244" spans="1:25" s="396" customFormat="1">
      <c r="A244" s="401"/>
      <c r="B244" s="401"/>
      <c r="C244" s="401"/>
      <c r="D244" s="401"/>
      <c r="E244" s="401"/>
      <c r="F244" s="401"/>
      <c r="G244" s="401"/>
      <c r="H244" s="401"/>
      <c r="I244" s="401"/>
      <c r="J244" s="401"/>
      <c r="K244" s="401"/>
      <c r="L244" s="401"/>
      <c r="M244" s="401"/>
      <c r="N244" s="401"/>
      <c r="O244" s="401"/>
      <c r="P244" s="401"/>
      <c r="Q244" s="401"/>
      <c r="R244" s="401"/>
      <c r="S244" s="401"/>
      <c r="T244" s="401"/>
      <c r="U244" s="401"/>
      <c r="V244" s="401"/>
      <c r="W244" s="401"/>
      <c r="X244" s="401"/>
      <c r="Y244" s="401"/>
    </row>
    <row r="245" spans="1:25" s="396" customFormat="1">
      <c r="A245" s="401"/>
      <c r="B245" s="401"/>
      <c r="C245" s="401"/>
      <c r="D245" s="401"/>
      <c r="E245" s="401"/>
      <c r="F245" s="401"/>
      <c r="G245" s="401"/>
      <c r="H245" s="401"/>
      <c r="I245" s="401"/>
      <c r="J245" s="401"/>
      <c r="K245" s="401"/>
      <c r="L245" s="401"/>
      <c r="M245" s="401"/>
      <c r="N245" s="401"/>
      <c r="O245" s="401"/>
      <c r="P245" s="401"/>
      <c r="Q245" s="401"/>
      <c r="R245" s="401"/>
      <c r="S245" s="401"/>
      <c r="T245" s="401"/>
      <c r="U245" s="401"/>
      <c r="V245" s="401"/>
      <c r="W245" s="401"/>
      <c r="X245" s="401"/>
      <c r="Y245" s="401"/>
    </row>
    <row r="246" spans="1:25" s="396" customFormat="1">
      <c r="A246" s="401"/>
      <c r="B246" s="401"/>
      <c r="C246" s="401"/>
      <c r="D246" s="401"/>
      <c r="E246" s="401"/>
      <c r="F246" s="401"/>
      <c r="G246" s="401"/>
      <c r="H246" s="401"/>
      <c r="I246" s="401"/>
      <c r="J246" s="401"/>
      <c r="K246" s="401"/>
      <c r="L246" s="401"/>
      <c r="M246" s="401"/>
      <c r="N246" s="401"/>
      <c r="O246" s="401"/>
      <c r="P246" s="401"/>
      <c r="Q246" s="401"/>
      <c r="R246" s="401"/>
      <c r="S246" s="401"/>
      <c r="T246" s="401"/>
      <c r="U246" s="401"/>
      <c r="V246" s="401"/>
      <c r="W246" s="401"/>
      <c r="X246" s="401"/>
      <c r="Y246" s="401"/>
    </row>
    <row r="247" spans="1:25" s="396" customFormat="1">
      <c r="A247" s="401"/>
      <c r="B247" s="401"/>
      <c r="C247" s="401"/>
      <c r="D247" s="401"/>
      <c r="E247" s="401"/>
      <c r="F247" s="401"/>
      <c r="G247" s="401"/>
      <c r="H247" s="401"/>
      <c r="I247" s="401"/>
      <c r="J247" s="401"/>
      <c r="K247" s="401"/>
      <c r="L247" s="401"/>
      <c r="M247" s="401"/>
      <c r="N247" s="401"/>
      <c r="O247" s="401"/>
      <c r="P247" s="401"/>
      <c r="Q247" s="401"/>
      <c r="R247" s="401"/>
      <c r="S247" s="401"/>
      <c r="T247" s="401"/>
      <c r="U247" s="401"/>
      <c r="V247" s="401"/>
      <c r="W247" s="401"/>
      <c r="X247" s="401"/>
      <c r="Y247" s="401"/>
    </row>
    <row r="248" spans="1:25" s="396" customFormat="1">
      <c r="A248" s="401"/>
      <c r="B248" s="401"/>
      <c r="C248" s="401"/>
      <c r="D248" s="401"/>
      <c r="E248" s="401"/>
      <c r="F248" s="401"/>
      <c r="G248" s="401"/>
      <c r="H248" s="401"/>
      <c r="I248" s="401"/>
      <c r="J248" s="401"/>
      <c r="K248" s="401"/>
      <c r="L248" s="401"/>
      <c r="M248" s="401"/>
      <c r="N248" s="401"/>
      <c r="O248" s="401"/>
      <c r="P248" s="401"/>
      <c r="Q248" s="401"/>
      <c r="R248" s="401"/>
      <c r="S248" s="401"/>
      <c r="T248" s="401"/>
      <c r="U248" s="401"/>
      <c r="V248" s="401"/>
      <c r="W248" s="401"/>
      <c r="X248" s="401"/>
      <c r="Y248" s="401"/>
    </row>
    <row r="249" spans="1:25" s="396" customFormat="1">
      <c r="A249" s="401"/>
      <c r="B249" s="401"/>
      <c r="C249" s="401"/>
      <c r="D249" s="401"/>
      <c r="E249" s="401"/>
      <c r="F249" s="401"/>
      <c r="G249" s="401"/>
      <c r="H249" s="401"/>
      <c r="I249" s="401"/>
      <c r="J249" s="401"/>
      <c r="K249" s="401"/>
      <c r="L249" s="401"/>
      <c r="M249" s="401"/>
      <c r="N249" s="401"/>
      <c r="O249" s="401"/>
      <c r="P249" s="401"/>
      <c r="Q249" s="401"/>
      <c r="R249" s="401"/>
      <c r="S249" s="401"/>
      <c r="T249" s="401"/>
      <c r="U249" s="401"/>
      <c r="V249" s="401"/>
      <c r="W249" s="401"/>
      <c r="X249" s="401"/>
      <c r="Y249" s="401"/>
    </row>
    <row r="250" spans="1:25" s="396" customFormat="1">
      <c r="A250" s="401"/>
      <c r="B250" s="401"/>
      <c r="C250" s="401"/>
      <c r="D250" s="401"/>
      <c r="E250" s="401"/>
      <c r="F250" s="401"/>
      <c r="G250" s="401"/>
      <c r="H250" s="401"/>
      <c r="I250" s="401"/>
      <c r="J250" s="401"/>
      <c r="K250" s="401"/>
      <c r="L250" s="401"/>
      <c r="M250" s="401"/>
      <c r="N250" s="401"/>
      <c r="O250" s="401"/>
      <c r="P250" s="401"/>
      <c r="Q250" s="401"/>
      <c r="R250" s="401"/>
      <c r="S250" s="401"/>
      <c r="T250" s="401"/>
      <c r="U250" s="401"/>
      <c r="V250" s="401"/>
      <c r="W250" s="401"/>
      <c r="X250" s="401"/>
      <c r="Y250" s="401"/>
    </row>
    <row r="251" spans="1:25" s="396" customFormat="1">
      <c r="A251" s="401"/>
      <c r="B251" s="401"/>
      <c r="C251" s="401"/>
      <c r="D251" s="401"/>
      <c r="E251" s="401"/>
      <c r="F251" s="401"/>
      <c r="G251" s="401"/>
      <c r="H251" s="401"/>
      <c r="I251" s="401"/>
      <c r="J251" s="401"/>
      <c r="K251" s="401"/>
      <c r="L251" s="401"/>
      <c r="M251" s="401"/>
      <c r="N251" s="401"/>
      <c r="O251" s="401"/>
      <c r="P251" s="401"/>
      <c r="Q251" s="401"/>
      <c r="R251" s="401"/>
      <c r="S251" s="401"/>
      <c r="T251" s="401"/>
      <c r="U251" s="401"/>
      <c r="V251" s="401"/>
      <c r="W251" s="401"/>
      <c r="X251" s="401"/>
      <c r="Y251" s="401"/>
    </row>
    <row r="252" spans="1:25" s="396" customFormat="1">
      <c r="A252" s="401"/>
      <c r="B252" s="401"/>
      <c r="C252" s="401"/>
      <c r="D252" s="401"/>
      <c r="E252" s="401"/>
      <c r="F252" s="401"/>
      <c r="G252" s="401"/>
      <c r="H252" s="401"/>
      <c r="I252" s="401"/>
      <c r="J252" s="401"/>
      <c r="K252" s="401"/>
      <c r="L252" s="401"/>
      <c r="M252" s="401"/>
      <c r="N252" s="401"/>
      <c r="O252" s="401"/>
      <c r="P252" s="401"/>
      <c r="Q252" s="401"/>
      <c r="R252" s="401"/>
      <c r="S252" s="401"/>
      <c r="T252" s="401"/>
      <c r="U252" s="401"/>
      <c r="V252" s="401"/>
      <c r="W252" s="401"/>
      <c r="X252" s="401"/>
      <c r="Y252" s="401"/>
    </row>
    <row r="253" spans="1:25" s="396" customFormat="1">
      <c r="A253" s="401"/>
      <c r="B253" s="401"/>
      <c r="C253" s="401"/>
      <c r="D253" s="401"/>
      <c r="E253" s="401"/>
      <c r="F253" s="401"/>
      <c r="G253" s="401"/>
      <c r="H253" s="401"/>
      <c r="I253" s="401"/>
      <c r="J253" s="401"/>
      <c r="K253" s="401"/>
      <c r="L253" s="401"/>
      <c r="M253" s="401"/>
      <c r="N253" s="401"/>
      <c r="O253" s="401"/>
      <c r="P253" s="401"/>
      <c r="Q253" s="401"/>
      <c r="R253" s="401"/>
      <c r="S253" s="401"/>
      <c r="T253" s="401"/>
      <c r="U253" s="401"/>
      <c r="V253" s="401"/>
      <c r="W253" s="401"/>
      <c r="X253" s="401"/>
      <c r="Y253" s="401"/>
    </row>
    <row r="254" spans="1:25" s="396" customFormat="1">
      <c r="A254" s="401"/>
      <c r="B254" s="401"/>
      <c r="C254" s="401"/>
      <c r="D254" s="401"/>
      <c r="E254" s="401"/>
      <c r="F254" s="401"/>
      <c r="G254" s="401"/>
      <c r="H254" s="401"/>
      <c r="I254" s="401"/>
      <c r="J254" s="401"/>
      <c r="K254" s="401"/>
      <c r="L254" s="401"/>
      <c r="M254" s="401"/>
      <c r="N254" s="401"/>
      <c r="O254" s="401"/>
      <c r="P254" s="401"/>
      <c r="Q254" s="401"/>
      <c r="R254" s="401"/>
      <c r="S254" s="401"/>
      <c r="T254" s="401"/>
      <c r="U254" s="401"/>
      <c r="V254" s="401"/>
      <c r="W254" s="401"/>
      <c r="X254" s="401"/>
      <c r="Y254" s="401"/>
    </row>
    <row r="255" spans="1:25" s="396" customFormat="1">
      <c r="A255" s="401"/>
      <c r="B255" s="401"/>
      <c r="C255" s="401"/>
      <c r="D255" s="401"/>
      <c r="E255" s="401"/>
      <c r="F255" s="401"/>
      <c r="G255" s="401"/>
      <c r="H255" s="401"/>
      <c r="I255" s="401"/>
      <c r="J255" s="401"/>
      <c r="K255" s="401"/>
      <c r="L255" s="401"/>
      <c r="M255" s="401"/>
      <c r="N255" s="401"/>
      <c r="O255" s="401"/>
      <c r="P255" s="401"/>
      <c r="Q255" s="401"/>
      <c r="R255" s="401"/>
      <c r="S255" s="401"/>
      <c r="T255" s="401"/>
      <c r="U255" s="401"/>
      <c r="V255" s="401"/>
      <c r="W255" s="401"/>
      <c r="X255" s="401"/>
      <c r="Y255" s="401"/>
    </row>
    <row r="256" spans="1:25" s="396" customFormat="1">
      <c r="A256" s="401"/>
      <c r="B256" s="401"/>
      <c r="C256" s="401"/>
      <c r="D256" s="401"/>
      <c r="E256" s="401"/>
      <c r="F256" s="401"/>
      <c r="G256" s="401"/>
      <c r="H256" s="401"/>
      <c r="I256" s="401"/>
      <c r="J256" s="401"/>
      <c r="K256" s="401"/>
      <c r="L256" s="401"/>
      <c r="M256" s="401"/>
      <c r="N256" s="401"/>
      <c r="O256" s="401"/>
      <c r="P256" s="401"/>
      <c r="Q256" s="401"/>
      <c r="R256" s="401"/>
      <c r="S256" s="401"/>
      <c r="T256" s="401"/>
      <c r="U256" s="401"/>
      <c r="V256" s="401"/>
      <c r="W256" s="401"/>
      <c r="X256" s="401"/>
      <c r="Y256" s="401"/>
    </row>
    <row r="257" spans="1:25" s="396" customFormat="1">
      <c r="A257" s="401"/>
      <c r="B257" s="401"/>
      <c r="C257" s="401"/>
      <c r="D257" s="401"/>
      <c r="E257" s="401"/>
      <c r="F257" s="401"/>
      <c r="G257" s="401"/>
      <c r="H257" s="401"/>
      <c r="I257" s="401"/>
      <c r="J257" s="401"/>
      <c r="K257" s="401"/>
      <c r="L257" s="401"/>
      <c r="M257" s="401"/>
      <c r="N257" s="401"/>
      <c r="O257" s="401"/>
      <c r="P257" s="401"/>
      <c r="Q257" s="401"/>
      <c r="R257" s="401"/>
      <c r="S257" s="401"/>
      <c r="T257" s="401"/>
      <c r="U257" s="401"/>
      <c r="V257" s="401"/>
      <c r="W257" s="401"/>
      <c r="X257" s="401"/>
      <c r="Y257" s="401"/>
    </row>
    <row r="258" spans="1:25" s="396" customFormat="1">
      <c r="A258" s="401"/>
      <c r="B258" s="401"/>
      <c r="C258" s="401"/>
      <c r="D258" s="401"/>
      <c r="E258" s="401"/>
      <c r="F258" s="401"/>
      <c r="G258" s="401"/>
      <c r="H258" s="401"/>
      <c r="I258" s="401"/>
      <c r="J258" s="401"/>
      <c r="K258" s="401"/>
      <c r="L258" s="401"/>
      <c r="M258" s="401"/>
      <c r="N258" s="401"/>
      <c r="O258" s="401"/>
      <c r="P258" s="401"/>
      <c r="Q258" s="401"/>
      <c r="R258" s="401"/>
      <c r="S258" s="401"/>
      <c r="T258" s="401"/>
      <c r="U258" s="401"/>
      <c r="V258" s="401"/>
      <c r="W258" s="401"/>
      <c r="X258" s="401"/>
      <c r="Y258" s="401"/>
    </row>
    <row r="259" spans="1:25" s="396" customFormat="1">
      <c r="A259" s="401"/>
      <c r="B259" s="401"/>
      <c r="C259" s="401"/>
      <c r="D259" s="401"/>
      <c r="E259" s="401"/>
      <c r="F259" s="401"/>
      <c r="G259" s="401"/>
      <c r="H259" s="401"/>
      <c r="I259" s="401"/>
      <c r="J259" s="401"/>
      <c r="K259" s="401"/>
      <c r="L259" s="401"/>
      <c r="M259" s="401"/>
      <c r="N259" s="401"/>
      <c r="O259" s="401"/>
      <c r="P259" s="401"/>
      <c r="Q259" s="401"/>
      <c r="R259" s="401"/>
      <c r="S259" s="401"/>
      <c r="T259" s="401"/>
      <c r="U259" s="401"/>
      <c r="V259" s="401"/>
      <c r="W259" s="401"/>
      <c r="X259" s="401"/>
      <c r="Y259" s="401"/>
    </row>
    <row r="260" spans="1:25" s="396" customFormat="1">
      <c r="A260" s="401"/>
      <c r="B260" s="401"/>
      <c r="C260" s="401"/>
      <c r="D260" s="401"/>
      <c r="E260" s="401"/>
      <c r="F260" s="401"/>
      <c r="G260" s="401"/>
      <c r="H260" s="401"/>
      <c r="I260" s="401"/>
      <c r="J260" s="401"/>
      <c r="K260" s="401"/>
      <c r="L260" s="401"/>
      <c r="M260" s="401"/>
      <c r="N260" s="401"/>
      <c r="O260" s="401"/>
      <c r="P260" s="401"/>
      <c r="Q260" s="401"/>
      <c r="R260" s="401"/>
      <c r="S260" s="401"/>
      <c r="T260" s="401"/>
      <c r="U260" s="401"/>
      <c r="V260" s="401"/>
      <c r="W260" s="401"/>
      <c r="X260" s="401"/>
      <c r="Y260" s="401"/>
    </row>
    <row r="261" spans="1:25" s="396" customFormat="1">
      <c r="A261" s="401"/>
      <c r="B261" s="401"/>
      <c r="C261" s="401"/>
      <c r="D261" s="401"/>
      <c r="E261" s="401"/>
      <c r="F261" s="401"/>
      <c r="G261" s="401"/>
      <c r="H261" s="401"/>
      <c r="I261" s="401"/>
      <c r="J261" s="401"/>
      <c r="K261" s="401"/>
      <c r="L261" s="401"/>
      <c r="M261" s="401"/>
      <c r="N261" s="401"/>
      <c r="O261" s="401"/>
      <c r="P261" s="401"/>
      <c r="Q261" s="401"/>
      <c r="R261" s="401"/>
      <c r="S261" s="401"/>
      <c r="T261" s="401"/>
      <c r="U261" s="401"/>
      <c r="V261" s="401"/>
      <c r="W261" s="401"/>
      <c r="X261" s="401"/>
      <c r="Y261" s="401"/>
    </row>
    <row r="262" spans="1:25" s="396" customFormat="1">
      <c r="A262" s="401"/>
      <c r="B262" s="401"/>
      <c r="C262" s="401"/>
      <c r="D262" s="401"/>
      <c r="E262" s="401"/>
      <c r="F262" s="401"/>
      <c r="G262" s="401"/>
      <c r="H262" s="401"/>
      <c r="I262" s="401"/>
      <c r="J262" s="401"/>
      <c r="K262" s="401"/>
      <c r="L262" s="401"/>
      <c r="M262" s="401"/>
      <c r="N262" s="401"/>
      <c r="O262" s="401"/>
      <c r="P262" s="401"/>
      <c r="Q262" s="401"/>
      <c r="R262" s="401"/>
      <c r="S262" s="401"/>
      <c r="T262" s="401"/>
      <c r="U262" s="401"/>
      <c r="V262" s="401"/>
      <c r="W262" s="401"/>
      <c r="X262" s="401"/>
      <c r="Y262" s="401"/>
    </row>
    <row r="263" spans="1:25" s="396" customFormat="1">
      <c r="A263" s="401"/>
      <c r="B263" s="401"/>
      <c r="C263" s="401"/>
      <c r="D263" s="401"/>
      <c r="E263" s="401"/>
      <c r="F263" s="401"/>
      <c r="G263" s="401"/>
      <c r="H263" s="401"/>
      <c r="I263" s="401"/>
      <c r="J263" s="401"/>
      <c r="K263" s="401"/>
      <c r="L263" s="401"/>
      <c r="M263" s="401"/>
      <c r="N263" s="401"/>
      <c r="O263" s="401"/>
      <c r="P263" s="401"/>
      <c r="Q263" s="401"/>
      <c r="R263" s="401"/>
      <c r="S263" s="401"/>
      <c r="T263" s="401"/>
      <c r="U263" s="401"/>
      <c r="V263" s="401"/>
      <c r="W263" s="401"/>
      <c r="X263" s="401"/>
      <c r="Y263" s="401"/>
    </row>
    <row r="264" spans="1:25" s="396" customFormat="1">
      <c r="A264" s="401"/>
      <c r="B264" s="401"/>
      <c r="C264" s="401"/>
      <c r="D264" s="401"/>
      <c r="E264" s="401"/>
      <c r="F264" s="401"/>
      <c r="G264" s="401"/>
      <c r="H264" s="401"/>
      <c r="I264" s="401"/>
      <c r="J264" s="401"/>
      <c r="K264" s="401"/>
      <c r="L264" s="401"/>
      <c r="M264" s="401"/>
      <c r="N264" s="401"/>
      <c r="O264" s="401"/>
      <c r="P264" s="401"/>
      <c r="Q264" s="401"/>
      <c r="R264" s="401"/>
      <c r="S264" s="401"/>
      <c r="T264" s="401"/>
      <c r="U264" s="401"/>
      <c r="V264" s="401"/>
      <c r="W264" s="401"/>
      <c r="X264" s="401"/>
      <c r="Y264" s="401"/>
    </row>
    <row r="265" spans="1:25" s="396" customFormat="1">
      <c r="A265" s="401"/>
      <c r="B265" s="401"/>
      <c r="C265" s="401"/>
      <c r="D265" s="401"/>
      <c r="E265" s="401"/>
      <c r="F265" s="401"/>
      <c r="G265" s="401"/>
      <c r="H265" s="401"/>
      <c r="I265" s="401"/>
      <c r="J265" s="401"/>
      <c r="K265" s="401"/>
      <c r="L265" s="401"/>
      <c r="M265" s="401"/>
      <c r="N265" s="401"/>
      <c r="O265" s="401"/>
      <c r="P265" s="401"/>
      <c r="Q265" s="401"/>
      <c r="R265" s="401"/>
      <c r="S265" s="401"/>
      <c r="T265" s="401"/>
      <c r="U265" s="401"/>
      <c r="V265" s="401"/>
      <c r="W265" s="401"/>
      <c r="X265" s="401"/>
      <c r="Y265" s="401"/>
    </row>
    <row r="266" spans="1:25" s="396" customFormat="1">
      <c r="A266" s="401"/>
      <c r="B266" s="401"/>
      <c r="C266" s="401"/>
      <c r="D266" s="401"/>
      <c r="E266" s="401"/>
      <c r="F266" s="401"/>
      <c r="G266" s="401"/>
      <c r="H266" s="401"/>
      <c r="I266" s="401"/>
      <c r="J266" s="401"/>
      <c r="K266" s="401"/>
      <c r="L266" s="401"/>
      <c r="M266" s="401"/>
      <c r="N266" s="401"/>
      <c r="O266" s="401"/>
      <c r="P266" s="401"/>
      <c r="Q266" s="401"/>
      <c r="R266" s="401"/>
      <c r="S266" s="401"/>
      <c r="T266" s="401"/>
      <c r="U266" s="401"/>
      <c r="V266" s="401"/>
      <c r="W266" s="401"/>
      <c r="X266" s="401"/>
      <c r="Y266" s="401"/>
    </row>
    <row r="267" spans="1:25" s="396" customFormat="1">
      <c r="A267" s="401"/>
      <c r="B267" s="401"/>
      <c r="C267" s="401"/>
      <c r="D267" s="401"/>
      <c r="E267" s="401"/>
      <c r="F267" s="401"/>
      <c r="G267" s="401"/>
      <c r="H267" s="401"/>
      <c r="I267" s="401"/>
      <c r="J267" s="401"/>
      <c r="K267" s="401"/>
      <c r="L267" s="401"/>
      <c r="M267" s="401"/>
      <c r="N267" s="401"/>
      <c r="O267" s="401"/>
      <c r="P267" s="401"/>
      <c r="Q267" s="401"/>
      <c r="R267" s="401"/>
      <c r="S267" s="401"/>
      <c r="T267" s="401"/>
      <c r="U267" s="401"/>
      <c r="V267" s="401"/>
      <c r="W267" s="401"/>
      <c r="X267" s="401"/>
      <c r="Y267" s="401"/>
    </row>
    <row r="268" spans="1:25" s="396" customFormat="1">
      <c r="A268" s="401"/>
      <c r="B268" s="401"/>
      <c r="C268" s="401"/>
      <c r="D268" s="401"/>
      <c r="E268" s="401"/>
      <c r="F268" s="401"/>
      <c r="G268" s="401"/>
      <c r="H268" s="401"/>
      <c r="I268" s="401"/>
      <c r="J268" s="401"/>
      <c r="K268" s="401"/>
      <c r="L268" s="401"/>
      <c r="M268" s="401"/>
      <c r="N268" s="401"/>
      <c r="O268" s="401"/>
      <c r="P268" s="401"/>
      <c r="Q268" s="401"/>
      <c r="R268" s="401"/>
      <c r="S268" s="401"/>
      <c r="T268" s="401"/>
      <c r="U268" s="401"/>
      <c r="V268" s="401"/>
      <c r="W268" s="401"/>
      <c r="X268" s="401"/>
      <c r="Y268" s="401"/>
    </row>
    <row r="269" spans="1:25" s="396" customFormat="1">
      <c r="A269" s="401"/>
      <c r="B269" s="401"/>
      <c r="C269" s="401"/>
      <c r="D269" s="401"/>
      <c r="E269" s="401"/>
      <c r="F269" s="401"/>
      <c r="G269" s="401"/>
      <c r="H269" s="401"/>
      <c r="I269" s="401"/>
      <c r="J269" s="401"/>
      <c r="K269" s="401"/>
      <c r="L269" s="401"/>
      <c r="M269" s="401"/>
      <c r="N269" s="401"/>
      <c r="O269" s="401"/>
      <c r="P269" s="401"/>
      <c r="Q269" s="401"/>
      <c r="R269" s="401"/>
      <c r="S269" s="401"/>
      <c r="T269" s="401"/>
      <c r="U269" s="401"/>
      <c r="V269" s="401"/>
      <c r="W269" s="401"/>
      <c r="X269" s="401"/>
      <c r="Y269" s="401"/>
    </row>
    <row r="270" spans="1:25" s="396" customFormat="1">
      <c r="A270" s="401"/>
      <c r="B270" s="401"/>
      <c r="C270" s="401"/>
      <c r="D270" s="401"/>
      <c r="E270" s="401"/>
      <c r="F270" s="401"/>
      <c r="G270" s="401"/>
      <c r="H270" s="401"/>
      <c r="I270" s="401"/>
      <c r="J270" s="401"/>
      <c r="K270" s="401"/>
      <c r="L270" s="401"/>
      <c r="M270" s="401"/>
      <c r="N270" s="401"/>
      <c r="O270" s="401"/>
      <c r="P270" s="401"/>
      <c r="Q270" s="401"/>
      <c r="R270" s="401"/>
      <c r="S270" s="401"/>
      <c r="T270" s="401"/>
      <c r="U270" s="401"/>
      <c r="V270" s="401"/>
      <c r="W270" s="401"/>
      <c r="X270" s="401"/>
      <c r="Y270" s="401"/>
    </row>
    <row r="271" spans="1:25" s="396" customFormat="1">
      <c r="A271" s="401"/>
      <c r="B271" s="401"/>
      <c r="C271" s="401"/>
      <c r="D271" s="401"/>
      <c r="E271" s="401"/>
      <c r="F271" s="401"/>
      <c r="G271" s="401"/>
      <c r="H271" s="401"/>
      <c r="I271" s="401"/>
      <c r="J271" s="401"/>
      <c r="K271" s="401"/>
      <c r="L271" s="401"/>
      <c r="M271" s="401"/>
      <c r="N271" s="401"/>
      <c r="O271" s="401"/>
      <c r="P271" s="401"/>
      <c r="Q271" s="401"/>
      <c r="R271" s="401"/>
      <c r="S271" s="401"/>
      <c r="T271" s="401"/>
      <c r="U271" s="401"/>
      <c r="V271" s="401"/>
      <c r="W271" s="401"/>
      <c r="X271" s="401"/>
      <c r="Y271" s="401"/>
    </row>
    <row r="272" spans="1:25" s="396" customFormat="1">
      <c r="A272" s="401"/>
      <c r="B272" s="401"/>
      <c r="C272" s="401"/>
      <c r="D272" s="401"/>
      <c r="E272" s="401"/>
      <c r="F272" s="401"/>
      <c r="G272" s="401"/>
      <c r="H272" s="401"/>
      <c r="I272" s="401"/>
      <c r="J272" s="401"/>
      <c r="K272" s="401"/>
      <c r="L272" s="401"/>
      <c r="M272" s="401"/>
      <c r="N272" s="401"/>
      <c r="O272" s="401"/>
      <c r="P272" s="401"/>
      <c r="Q272" s="401"/>
      <c r="R272" s="401"/>
      <c r="S272" s="401"/>
      <c r="T272" s="401"/>
      <c r="U272" s="401"/>
      <c r="V272" s="401"/>
      <c r="W272" s="401"/>
      <c r="X272" s="401"/>
      <c r="Y272" s="401"/>
    </row>
    <row r="273" spans="1:25" s="396" customFormat="1">
      <c r="A273" s="401"/>
      <c r="B273" s="401"/>
      <c r="C273" s="401"/>
      <c r="D273" s="401"/>
      <c r="E273" s="401"/>
      <c r="F273" s="401"/>
      <c r="G273" s="401"/>
      <c r="H273" s="401"/>
      <c r="I273" s="401"/>
      <c r="J273" s="401"/>
      <c r="K273" s="401"/>
      <c r="L273" s="401"/>
      <c r="M273" s="401"/>
      <c r="N273" s="401"/>
      <c r="O273" s="401"/>
      <c r="P273" s="401"/>
      <c r="Q273" s="401"/>
      <c r="R273" s="401"/>
      <c r="S273" s="401"/>
      <c r="T273" s="401"/>
      <c r="U273" s="401"/>
      <c r="V273" s="401"/>
      <c r="W273" s="401"/>
      <c r="X273" s="401"/>
      <c r="Y273" s="401"/>
    </row>
    <row r="274" spans="1:25" s="396" customFormat="1">
      <c r="A274" s="401"/>
      <c r="B274" s="401"/>
      <c r="C274" s="401"/>
      <c r="D274" s="401"/>
      <c r="E274" s="401"/>
      <c r="F274" s="401"/>
      <c r="G274" s="401"/>
      <c r="H274" s="401"/>
      <c r="I274" s="401"/>
      <c r="J274" s="401"/>
      <c r="K274" s="401"/>
      <c r="L274" s="401"/>
      <c r="M274" s="401"/>
      <c r="N274" s="401"/>
      <c r="O274" s="401"/>
      <c r="P274" s="401"/>
      <c r="Q274" s="401"/>
      <c r="R274" s="401"/>
      <c r="S274" s="401"/>
      <c r="T274" s="401"/>
      <c r="U274" s="401"/>
      <c r="V274" s="401"/>
      <c r="W274" s="401"/>
      <c r="X274" s="401"/>
      <c r="Y274" s="401"/>
    </row>
    <row r="275" spans="1:25" s="396" customFormat="1">
      <c r="A275" s="401"/>
      <c r="B275" s="401"/>
      <c r="C275" s="401"/>
      <c r="D275" s="401"/>
      <c r="E275" s="401"/>
      <c r="F275" s="401"/>
      <c r="G275" s="401"/>
      <c r="H275" s="401"/>
      <c r="I275" s="401"/>
      <c r="J275" s="401"/>
      <c r="K275" s="401"/>
      <c r="L275" s="401"/>
      <c r="M275" s="401"/>
      <c r="N275" s="401"/>
      <c r="O275" s="401"/>
      <c r="P275" s="401"/>
      <c r="Q275" s="401"/>
      <c r="R275" s="401"/>
      <c r="S275" s="401"/>
      <c r="T275" s="401"/>
      <c r="U275" s="401"/>
      <c r="V275" s="401"/>
      <c r="W275" s="401"/>
      <c r="X275" s="401"/>
      <c r="Y275" s="401"/>
    </row>
    <row r="276" spans="1:25" s="396" customFormat="1">
      <c r="A276" s="401"/>
      <c r="B276" s="401"/>
      <c r="C276" s="401"/>
      <c r="D276" s="401"/>
      <c r="E276" s="401"/>
      <c r="F276" s="401"/>
      <c r="G276" s="401"/>
      <c r="H276" s="401"/>
      <c r="I276" s="401"/>
      <c r="J276" s="401"/>
      <c r="K276" s="401"/>
      <c r="L276" s="401"/>
      <c r="M276" s="401"/>
      <c r="N276" s="401"/>
      <c r="O276" s="401"/>
      <c r="P276" s="401"/>
      <c r="Q276" s="401"/>
      <c r="R276" s="401"/>
      <c r="S276" s="401"/>
      <c r="T276" s="401"/>
      <c r="U276" s="401"/>
      <c r="V276" s="401"/>
      <c r="W276" s="401"/>
      <c r="X276" s="401"/>
      <c r="Y276" s="401"/>
    </row>
    <row r="277" spans="1:25" s="396" customFormat="1">
      <c r="A277" s="401"/>
      <c r="B277" s="401"/>
      <c r="C277" s="401"/>
      <c r="D277" s="401"/>
      <c r="E277" s="401"/>
      <c r="F277" s="401"/>
      <c r="G277" s="401"/>
      <c r="H277" s="401"/>
      <c r="I277" s="401"/>
      <c r="J277" s="401"/>
      <c r="K277" s="401"/>
      <c r="L277" s="401"/>
      <c r="M277" s="401"/>
      <c r="N277" s="401"/>
      <c r="O277" s="401"/>
      <c r="P277" s="401"/>
      <c r="Q277" s="401"/>
      <c r="R277" s="401"/>
      <c r="S277" s="401"/>
      <c r="T277" s="401"/>
      <c r="U277" s="401"/>
      <c r="V277" s="401"/>
      <c r="W277" s="401"/>
      <c r="X277" s="401"/>
      <c r="Y277" s="401"/>
    </row>
    <row r="278" spans="1:25" s="396" customFormat="1">
      <c r="A278" s="401"/>
      <c r="B278" s="401"/>
      <c r="C278" s="401"/>
      <c r="D278" s="401"/>
      <c r="E278" s="401"/>
      <c r="F278" s="401"/>
      <c r="G278" s="401"/>
      <c r="H278" s="401"/>
      <c r="I278" s="401"/>
      <c r="J278" s="401"/>
      <c r="K278" s="401"/>
      <c r="L278" s="401"/>
      <c r="M278" s="401"/>
      <c r="N278" s="401"/>
      <c r="O278" s="401"/>
      <c r="P278" s="401"/>
      <c r="Q278" s="401"/>
      <c r="R278" s="401"/>
      <c r="S278" s="401"/>
      <c r="T278" s="401"/>
      <c r="U278" s="401"/>
      <c r="V278" s="401"/>
      <c r="W278" s="401"/>
      <c r="X278" s="401"/>
      <c r="Y278" s="401"/>
    </row>
    <row r="279" spans="1:25" s="396" customFormat="1">
      <c r="A279" s="401"/>
      <c r="B279" s="401"/>
      <c r="C279" s="401"/>
      <c r="D279" s="401"/>
      <c r="E279" s="401"/>
      <c r="F279" s="401"/>
      <c r="G279" s="401"/>
      <c r="H279" s="401"/>
      <c r="I279" s="401"/>
      <c r="J279" s="401"/>
      <c r="K279" s="401"/>
      <c r="L279" s="401"/>
      <c r="M279" s="401"/>
      <c r="N279" s="401"/>
      <c r="O279" s="401"/>
      <c r="P279" s="401"/>
      <c r="Q279" s="401"/>
      <c r="R279" s="401"/>
      <c r="S279" s="401"/>
      <c r="T279" s="401"/>
      <c r="U279" s="401"/>
      <c r="V279" s="401"/>
      <c r="W279" s="401"/>
      <c r="X279" s="401"/>
      <c r="Y279" s="401"/>
    </row>
    <row r="280" spans="1:25" s="396" customFormat="1">
      <c r="A280" s="401"/>
      <c r="B280" s="401"/>
      <c r="C280" s="401"/>
      <c r="D280" s="401"/>
      <c r="E280" s="401"/>
      <c r="F280" s="401"/>
      <c r="G280" s="401"/>
      <c r="H280" s="401"/>
      <c r="I280" s="401"/>
      <c r="J280" s="401"/>
      <c r="K280" s="401"/>
      <c r="L280" s="401"/>
      <c r="M280" s="401"/>
      <c r="N280" s="401"/>
      <c r="O280" s="401"/>
      <c r="P280" s="401"/>
      <c r="Q280" s="401"/>
      <c r="R280" s="401"/>
      <c r="S280" s="401"/>
      <c r="T280" s="401"/>
      <c r="U280" s="401"/>
      <c r="V280" s="401"/>
      <c r="W280" s="401"/>
      <c r="X280" s="401"/>
      <c r="Y280" s="401"/>
    </row>
    <row r="281" spans="1:25" s="396" customFormat="1">
      <c r="A281" s="401"/>
      <c r="B281" s="401"/>
      <c r="C281" s="401"/>
      <c r="D281" s="401"/>
      <c r="E281" s="401"/>
      <c r="F281" s="401"/>
      <c r="G281" s="401"/>
      <c r="H281" s="401"/>
      <c r="I281" s="401"/>
      <c r="J281" s="401"/>
      <c r="K281" s="401"/>
      <c r="L281" s="401"/>
      <c r="M281" s="401"/>
      <c r="N281" s="401"/>
      <c r="O281" s="401"/>
      <c r="P281" s="401"/>
      <c r="Q281" s="401"/>
      <c r="R281" s="401"/>
      <c r="S281" s="401"/>
      <c r="T281" s="401"/>
      <c r="U281" s="401"/>
      <c r="V281" s="401"/>
      <c r="W281" s="401"/>
      <c r="X281" s="401"/>
      <c r="Y281" s="401"/>
    </row>
    <row r="282" spans="1:25" s="396" customFormat="1">
      <c r="A282" s="401"/>
      <c r="B282" s="401"/>
      <c r="C282" s="401"/>
      <c r="D282" s="401"/>
      <c r="E282" s="401"/>
      <c r="F282" s="401"/>
      <c r="G282" s="401"/>
      <c r="H282" s="401"/>
      <c r="I282" s="401"/>
      <c r="J282" s="401"/>
      <c r="K282" s="401"/>
      <c r="L282" s="401"/>
      <c r="M282" s="401"/>
      <c r="N282" s="401"/>
      <c r="O282" s="401"/>
      <c r="P282" s="401"/>
      <c r="Q282" s="401"/>
      <c r="R282" s="401"/>
      <c r="S282" s="401"/>
      <c r="T282" s="401"/>
      <c r="U282" s="401"/>
      <c r="V282" s="401"/>
      <c r="W282" s="401"/>
      <c r="X282" s="401"/>
      <c r="Y282" s="401"/>
    </row>
    <row r="283" spans="1:25" s="396" customFormat="1">
      <c r="A283" s="401"/>
      <c r="B283" s="401"/>
      <c r="C283" s="401"/>
      <c r="D283" s="401"/>
      <c r="E283" s="401"/>
      <c r="F283" s="401"/>
      <c r="G283" s="401"/>
      <c r="H283" s="401"/>
      <c r="I283" s="401"/>
      <c r="J283" s="401"/>
      <c r="K283" s="401"/>
      <c r="L283" s="401"/>
      <c r="M283" s="401"/>
      <c r="N283" s="401"/>
      <c r="O283" s="401"/>
      <c r="P283" s="401"/>
      <c r="Q283" s="401"/>
      <c r="R283" s="401"/>
      <c r="S283" s="401"/>
      <c r="T283" s="401"/>
      <c r="U283" s="401"/>
      <c r="V283" s="401"/>
      <c r="W283" s="401"/>
      <c r="X283" s="401"/>
      <c r="Y283" s="401"/>
    </row>
    <row r="284" spans="1:25" s="396" customFormat="1">
      <c r="A284" s="401"/>
      <c r="B284" s="401"/>
      <c r="C284" s="401"/>
      <c r="D284" s="401"/>
      <c r="E284" s="401"/>
      <c r="F284" s="401"/>
      <c r="G284" s="401"/>
      <c r="H284" s="401"/>
      <c r="I284" s="401"/>
      <c r="J284" s="401"/>
      <c r="K284" s="401"/>
      <c r="L284" s="401"/>
      <c r="M284" s="401"/>
      <c r="N284" s="401"/>
      <c r="O284" s="401"/>
      <c r="P284" s="401"/>
      <c r="Q284" s="401"/>
      <c r="R284" s="401"/>
      <c r="S284" s="401"/>
      <c r="T284" s="401"/>
      <c r="U284" s="401"/>
      <c r="V284" s="401"/>
      <c r="W284" s="401"/>
      <c r="X284" s="401"/>
      <c r="Y284" s="401"/>
    </row>
    <row r="285" spans="1:25" s="396" customFormat="1">
      <c r="A285" s="401"/>
      <c r="B285" s="401"/>
      <c r="C285" s="401"/>
      <c r="D285" s="401"/>
      <c r="E285" s="401"/>
      <c r="F285" s="401"/>
      <c r="G285" s="401"/>
      <c r="H285" s="401"/>
      <c r="I285" s="401"/>
      <c r="J285" s="401"/>
      <c r="K285" s="401"/>
      <c r="L285" s="401"/>
      <c r="M285" s="401"/>
      <c r="N285" s="401"/>
      <c r="O285" s="401"/>
      <c r="P285" s="401"/>
      <c r="Q285" s="401"/>
      <c r="R285" s="401"/>
      <c r="S285" s="401"/>
      <c r="T285" s="401"/>
      <c r="U285" s="401"/>
      <c r="V285" s="401"/>
      <c r="W285" s="401"/>
      <c r="X285" s="401"/>
      <c r="Y285" s="401"/>
    </row>
    <row r="286" spans="1:25" s="396" customFormat="1">
      <c r="A286" s="401"/>
      <c r="B286" s="401"/>
      <c r="C286" s="401"/>
      <c r="D286" s="401"/>
      <c r="E286" s="401"/>
      <c r="F286" s="401"/>
      <c r="G286" s="401"/>
      <c r="H286" s="401"/>
      <c r="I286" s="401"/>
      <c r="J286" s="401"/>
      <c r="K286" s="401"/>
      <c r="L286" s="401"/>
      <c r="M286" s="401"/>
      <c r="N286" s="401"/>
      <c r="O286" s="401"/>
      <c r="P286" s="401"/>
      <c r="Q286" s="401"/>
      <c r="R286" s="401"/>
      <c r="S286" s="401"/>
      <c r="T286" s="401"/>
      <c r="U286" s="401"/>
      <c r="V286" s="401"/>
      <c r="W286" s="401"/>
      <c r="X286" s="401"/>
      <c r="Y286" s="401"/>
    </row>
    <row r="287" spans="1:25" s="396" customFormat="1">
      <c r="A287" s="401"/>
      <c r="B287" s="401"/>
      <c r="C287" s="401"/>
      <c r="D287" s="401"/>
      <c r="E287" s="401"/>
      <c r="F287" s="401"/>
      <c r="G287" s="401"/>
      <c r="H287" s="401"/>
      <c r="I287" s="401"/>
      <c r="J287" s="401"/>
      <c r="K287" s="401"/>
      <c r="L287" s="401"/>
      <c r="M287" s="401"/>
      <c r="N287" s="401"/>
      <c r="O287" s="401"/>
      <c r="P287" s="401"/>
      <c r="Q287" s="401"/>
      <c r="R287" s="401"/>
      <c r="S287" s="401"/>
      <c r="T287" s="401"/>
      <c r="U287" s="401"/>
      <c r="V287" s="401"/>
      <c r="W287" s="401"/>
      <c r="X287" s="401"/>
      <c r="Y287" s="401"/>
    </row>
    <row r="288" spans="1:25" s="396" customFormat="1">
      <c r="A288" s="401"/>
      <c r="B288" s="401"/>
      <c r="C288" s="401"/>
      <c r="D288" s="401"/>
      <c r="E288" s="401"/>
      <c r="F288" s="401"/>
      <c r="G288" s="401"/>
      <c r="H288" s="401"/>
      <c r="I288" s="401"/>
      <c r="J288" s="401"/>
      <c r="K288" s="401"/>
      <c r="L288" s="401"/>
      <c r="M288" s="401"/>
      <c r="N288" s="401"/>
      <c r="O288" s="401"/>
      <c r="P288" s="401"/>
      <c r="Q288" s="401"/>
      <c r="R288" s="401"/>
      <c r="S288" s="401"/>
      <c r="T288" s="401"/>
      <c r="U288" s="401"/>
      <c r="V288" s="401"/>
      <c r="W288" s="401"/>
      <c r="X288" s="401"/>
      <c r="Y288" s="401"/>
    </row>
    <row r="289" spans="1:25" s="396" customFormat="1">
      <c r="A289" s="401"/>
      <c r="B289" s="401"/>
      <c r="C289" s="401"/>
      <c r="D289" s="401"/>
      <c r="E289" s="401"/>
      <c r="F289" s="401"/>
      <c r="G289" s="401"/>
      <c r="H289" s="401"/>
      <c r="I289" s="401"/>
      <c r="J289" s="401"/>
      <c r="K289" s="401"/>
      <c r="L289" s="401"/>
      <c r="M289" s="401"/>
      <c r="N289" s="401"/>
      <c r="O289" s="401"/>
      <c r="P289" s="401"/>
      <c r="Q289" s="401"/>
      <c r="R289" s="401"/>
      <c r="S289" s="401"/>
      <c r="T289" s="401"/>
      <c r="U289" s="401"/>
      <c r="V289" s="401"/>
      <c r="W289" s="401"/>
      <c r="X289" s="401"/>
      <c r="Y289" s="401"/>
    </row>
    <row r="290" spans="1:25" s="396" customFormat="1">
      <c r="A290" s="401"/>
      <c r="B290" s="401"/>
      <c r="C290" s="401"/>
      <c r="D290" s="401"/>
      <c r="E290" s="401"/>
      <c r="F290" s="401"/>
      <c r="G290" s="401"/>
      <c r="H290" s="401"/>
      <c r="I290" s="401"/>
      <c r="J290" s="401"/>
      <c r="K290" s="401"/>
      <c r="L290" s="401"/>
      <c r="M290" s="401"/>
      <c r="N290" s="401"/>
      <c r="O290" s="401"/>
      <c r="P290" s="401"/>
      <c r="Q290" s="401"/>
      <c r="R290" s="401"/>
      <c r="S290" s="401"/>
      <c r="T290" s="401"/>
      <c r="U290" s="401"/>
      <c r="V290" s="401"/>
      <c r="W290" s="401"/>
      <c r="X290" s="401"/>
      <c r="Y290" s="401"/>
    </row>
    <row r="291" spans="1:25" s="396" customFormat="1">
      <c r="A291" s="401"/>
      <c r="B291" s="401"/>
      <c r="C291" s="401"/>
      <c r="D291" s="401"/>
      <c r="E291" s="401"/>
      <c r="F291" s="401"/>
      <c r="G291" s="401"/>
      <c r="H291" s="401"/>
      <c r="I291" s="401"/>
      <c r="J291" s="401"/>
      <c r="K291" s="401"/>
      <c r="L291" s="401"/>
      <c r="M291" s="401"/>
      <c r="N291" s="401"/>
      <c r="O291" s="401"/>
      <c r="P291" s="401"/>
      <c r="Q291" s="401"/>
      <c r="R291" s="401"/>
      <c r="S291" s="401"/>
      <c r="T291" s="401"/>
      <c r="U291" s="401"/>
      <c r="V291" s="401"/>
      <c r="W291" s="401"/>
      <c r="X291" s="401"/>
      <c r="Y291" s="401"/>
    </row>
    <row r="292" spans="1:25" s="396" customFormat="1">
      <c r="A292" s="401"/>
      <c r="B292" s="401"/>
      <c r="C292" s="401"/>
      <c r="D292" s="401"/>
      <c r="E292" s="401"/>
      <c r="F292" s="401"/>
      <c r="G292" s="401"/>
      <c r="H292" s="401"/>
      <c r="I292" s="401"/>
      <c r="J292" s="401"/>
      <c r="K292" s="401"/>
      <c r="L292" s="401"/>
      <c r="M292" s="401"/>
      <c r="N292" s="401"/>
      <c r="O292" s="401"/>
      <c r="P292" s="401"/>
      <c r="Q292" s="401"/>
      <c r="R292" s="401"/>
      <c r="S292" s="401"/>
      <c r="T292" s="401"/>
      <c r="U292" s="401"/>
      <c r="V292" s="401"/>
      <c r="W292" s="401"/>
      <c r="X292" s="401"/>
      <c r="Y292" s="401"/>
    </row>
    <row r="293" spans="1:25" s="396" customFormat="1">
      <c r="A293" s="401"/>
      <c r="B293" s="401"/>
      <c r="C293" s="401"/>
      <c r="D293" s="401"/>
      <c r="E293" s="401"/>
      <c r="F293" s="401"/>
      <c r="G293" s="401"/>
      <c r="H293" s="401"/>
      <c r="I293" s="401"/>
      <c r="J293" s="401"/>
      <c r="K293" s="401"/>
      <c r="L293" s="401"/>
      <c r="M293" s="401"/>
      <c r="N293" s="401"/>
      <c r="O293" s="401"/>
      <c r="P293" s="401"/>
      <c r="Q293" s="401"/>
      <c r="R293" s="401"/>
      <c r="S293" s="401"/>
      <c r="T293" s="401"/>
      <c r="U293" s="401"/>
      <c r="V293" s="401"/>
      <c r="W293" s="401"/>
      <c r="X293" s="401"/>
      <c r="Y293" s="401"/>
    </row>
    <row r="294" spans="1:25" s="396" customFormat="1">
      <c r="A294" s="401"/>
      <c r="B294" s="401"/>
      <c r="C294" s="401"/>
      <c r="D294" s="401"/>
      <c r="E294" s="401"/>
      <c r="F294" s="401"/>
      <c r="G294" s="401"/>
      <c r="H294" s="401"/>
      <c r="I294" s="401"/>
      <c r="J294" s="401"/>
      <c r="K294" s="401"/>
      <c r="L294" s="401"/>
      <c r="M294" s="401"/>
      <c r="N294" s="401"/>
      <c r="O294" s="401"/>
      <c r="P294" s="401"/>
      <c r="Q294" s="401"/>
      <c r="R294" s="401"/>
      <c r="S294" s="401"/>
      <c r="T294" s="401"/>
      <c r="U294" s="401"/>
      <c r="V294" s="401"/>
      <c r="W294" s="401"/>
      <c r="X294" s="401"/>
      <c r="Y294" s="401"/>
    </row>
    <row r="295" spans="1:25" s="396" customFormat="1">
      <c r="A295" s="401"/>
      <c r="B295" s="401"/>
      <c r="C295" s="401"/>
      <c r="D295" s="401"/>
      <c r="E295" s="401"/>
      <c r="F295" s="401"/>
      <c r="G295" s="401"/>
      <c r="H295" s="401"/>
      <c r="I295" s="401"/>
      <c r="J295" s="401"/>
      <c r="K295" s="401"/>
      <c r="L295" s="401"/>
      <c r="M295" s="401"/>
      <c r="N295" s="401"/>
      <c r="O295" s="401"/>
      <c r="P295" s="401"/>
      <c r="Q295" s="401"/>
      <c r="R295" s="401"/>
      <c r="S295" s="401"/>
      <c r="T295" s="401"/>
      <c r="U295" s="401"/>
      <c r="V295" s="401"/>
      <c r="W295" s="401"/>
      <c r="X295" s="401"/>
      <c r="Y295" s="401"/>
    </row>
    <row r="296" spans="1:25" s="396" customFormat="1">
      <c r="A296" s="401"/>
      <c r="B296" s="401"/>
      <c r="C296" s="401"/>
      <c r="D296" s="401"/>
      <c r="E296" s="401"/>
      <c r="F296" s="401"/>
      <c r="G296" s="401"/>
      <c r="H296" s="401"/>
      <c r="I296" s="401"/>
      <c r="J296" s="401"/>
      <c r="K296" s="401"/>
      <c r="L296" s="401"/>
      <c r="M296" s="401"/>
      <c r="N296" s="401"/>
      <c r="O296" s="401"/>
      <c r="P296" s="401"/>
      <c r="Q296" s="401"/>
      <c r="R296" s="401"/>
      <c r="S296" s="401"/>
      <c r="T296" s="401"/>
      <c r="U296" s="401"/>
      <c r="V296" s="401"/>
      <c r="W296" s="401"/>
      <c r="X296" s="401"/>
      <c r="Y296" s="401"/>
    </row>
    <row r="297" spans="1:25" s="396" customFormat="1">
      <c r="A297" s="401"/>
      <c r="B297" s="401"/>
      <c r="C297" s="401"/>
      <c r="D297" s="401"/>
      <c r="E297" s="401"/>
      <c r="F297" s="401"/>
      <c r="G297" s="401"/>
      <c r="H297" s="401"/>
      <c r="I297" s="401"/>
      <c r="J297" s="401"/>
      <c r="K297" s="401"/>
      <c r="L297" s="401"/>
      <c r="M297" s="401"/>
      <c r="N297" s="401"/>
      <c r="O297" s="401"/>
      <c r="P297" s="401"/>
      <c r="Q297" s="401"/>
      <c r="R297" s="401"/>
      <c r="S297" s="401"/>
      <c r="T297" s="401"/>
      <c r="U297" s="401"/>
      <c r="V297" s="401"/>
      <c r="W297" s="401"/>
      <c r="X297" s="401"/>
      <c r="Y297" s="401"/>
    </row>
    <row r="298" spans="1:25" s="396" customFormat="1">
      <c r="A298" s="401"/>
      <c r="B298" s="401"/>
      <c r="C298" s="401"/>
      <c r="D298" s="401"/>
      <c r="E298" s="401"/>
      <c r="F298" s="401"/>
      <c r="G298" s="401"/>
      <c r="H298" s="401"/>
      <c r="I298" s="401"/>
      <c r="J298" s="401"/>
      <c r="K298" s="401"/>
      <c r="L298" s="401"/>
      <c r="M298" s="401"/>
      <c r="N298" s="401"/>
      <c r="O298" s="401"/>
      <c r="P298" s="401"/>
      <c r="Q298" s="401"/>
      <c r="R298" s="401"/>
      <c r="S298" s="401"/>
      <c r="T298" s="401"/>
      <c r="U298" s="401"/>
      <c r="V298" s="401"/>
      <c r="W298" s="401"/>
      <c r="X298" s="401"/>
      <c r="Y298" s="401"/>
    </row>
    <row r="299" spans="1:25" s="396" customFormat="1">
      <c r="A299" s="401"/>
      <c r="B299" s="401"/>
      <c r="C299" s="401"/>
      <c r="D299" s="401"/>
      <c r="E299" s="401"/>
      <c r="F299" s="401"/>
      <c r="G299" s="401"/>
      <c r="H299" s="401"/>
      <c r="I299" s="401"/>
      <c r="J299" s="401"/>
      <c r="K299" s="401"/>
      <c r="L299" s="401"/>
      <c r="M299" s="401"/>
      <c r="N299" s="401"/>
      <c r="O299" s="401"/>
      <c r="P299" s="401"/>
      <c r="Q299" s="401"/>
      <c r="R299" s="401"/>
      <c r="S299" s="401"/>
      <c r="T299" s="401"/>
      <c r="U299" s="401"/>
      <c r="V299" s="401"/>
      <c r="W299" s="401"/>
      <c r="X299" s="401"/>
      <c r="Y299" s="401"/>
    </row>
    <row r="300" spans="1:25" s="396" customFormat="1">
      <c r="A300" s="401"/>
      <c r="B300" s="401"/>
      <c r="C300" s="401"/>
      <c r="D300" s="401"/>
      <c r="E300" s="401"/>
      <c r="F300" s="401"/>
      <c r="G300" s="401"/>
      <c r="H300" s="401"/>
      <c r="I300" s="401"/>
      <c r="J300" s="401"/>
      <c r="K300" s="401"/>
      <c r="L300" s="401"/>
      <c r="M300" s="401"/>
      <c r="N300" s="401"/>
      <c r="O300" s="401"/>
      <c r="P300" s="401"/>
      <c r="Q300" s="401"/>
      <c r="R300" s="401"/>
      <c r="S300" s="401"/>
      <c r="T300" s="401"/>
      <c r="U300" s="401"/>
      <c r="V300" s="401"/>
      <c r="W300" s="401"/>
      <c r="X300" s="401"/>
      <c r="Y300" s="401"/>
    </row>
    <row r="301" spans="1:25" s="396" customFormat="1">
      <c r="A301" s="401"/>
      <c r="B301" s="401"/>
      <c r="C301" s="401"/>
      <c r="D301" s="401"/>
      <c r="E301" s="401"/>
      <c r="F301" s="401"/>
      <c r="G301" s="401"/>
      <c r="H301" s="401"/>
      <c r="I301" s="401"/>
      <c r="J301" s="401"/>
      <c r="K301" s="401"/>
      <c r="L301" s="401"/>
      <c r="M301" s="401"/>
      <c r="N301" s="401"/>
      <c r="O301" s="401"/>
      <c r="P301" s="401"/>
      <c r="Q301" s="401"/>
      <c r="R301" s="401"/>
      <c r="S301" s="401"/>
      <c r="T301" s="401"/>
      <c r="U301" s="401"/>
      <c r="V301" s="401"/>
      <c r="W301" s="401"/>
      <c r="X301" s="401"/>
      <c r="Y301" s="401"/>
    </row>
    <row r="302" spans="1:25" s="396" customFormat="1">
      <c r="A302" s="401"/>
      <c r="B302" s="401"/>
      <c r="C302" s="401"/>
      <c r="D302" s="401"/>
      <c r="E302" s="401"/>
      <c r="F302" s="401"/>
      <c r="G302" s="401"/>
      <c r="H302" s="401"/>
      <c r="I302" s="401"/>
      <c r="J302" s="401"/>
      <c r="K302" s="401"/>
      <c r="L302" s="401"/>
      <c r="M302" s="401"/>
      <c r="N302" s="401"/>
      <c r="O302" s="401"/>
      <c r="P302" s="401"/>
      <c r="Q302" s="401"/>
      <c r="R302" s="401"/>
      <c r="S302" s="401"/>
      <c r="T302" s="401"/>
      <c r="U302" s="401"/>
      <c r="V302" s="401"/>
      <c r="W302" s="401"/>
      <c r="X302" s="401"/>
      <c r="Y302" s="401"/>
    </row>
    <row r="303" spans="1:25" s="396" customFormat="1">
      <c r="A303" s="401"/>
      <c r="B303" s="401"/>
      <c r="C303" s="401"/>
      <c r="D303" s="401"/>
      <c r="E303" s="401"/>
      <c r="F303" s="401"/>
      <c r="G303" s="401"/>
      <c r="H303" s="401"/>
      <c r="I303" s="401"/>
      <c r="J303" s="401"/>
      <c r="K303" s="401"/>
      <c r="L303" s="401"/>
      <c r="M303" s="401"/>
      <c r="N303" s="401"/>
      <c r="O303" s="401"/>
      <c r="P303" s="401"/>
      <c r="Q303" s="401"/>
      <c r="R303" s="401"/>
      <c r="S303" s="401"/>
      <c r="T303" s="401"/>
      <c r="U303" s="401"/>
      <c r="V303" s="401"/>
      <c r="W303" s="401"/>
      <c r="X303" s="401"/>
      <c r="Y303" s="401"/>
    </row>
    <row r="304" spans="1:25" s="396" customFormat="1">
      <c r="A304" s="401"/>
      <c r="B304" s="401"/>
      <c r="C304" s="401"/>
      <c r="D304" s="401"/>
      <c r="E304" s="401"/>
      <c r="F304" s="401"/>
      <c r="G304" s="401"/>
      <c r="H304" s="401"/>
      <c r="I304" s="401"/>
      <c r="J304" s="401"/>
      <c r="K304" s="401"/>
      <c r="L304" s="401"/>
      <c r="M304" s="401"/>
      <c r="N304" s="401"/>
      <c r="O304" s="401"/>
      <c r="P304" s="401"/>
      <c r="Q304" s="401"/>
      <c r="R304" s="401"/>
      <c r="S304" s="401"/>
      <c r="T304" s="401"/>
      <c r="U304" s="401"/>
      <c r="V304" s="401"/>
      <c r="W304" s="401"/>
      <c r="X304" s="401"/>
      <c r="Y304" s="401"/>
    </row>
    <row r="305" spans="1:25" s="396" customFormat="1">
      <c r="A305" s="401"/>
      <c r="B305" s="401"/>
      <c r="C305" s="401"/>
      <c r="D305" s="401"/>
      <c r="E305" s="401"/>
      <c r="F305" s="401"/>
      <c r="G305" s="401"/>
      <c r="H305" s="401"/>
      <c r="I305" s="401"/>
      <c r="J305" s="401"/>
      <c r="K305" s="401"/>
      <c r="L305" s="401"/>
      <c r="M305" s="401"/>
      <c r="N305" s="401"/>
      <c r="O305" s="401"/>
      <c r="P305" s="401"/>
      <c r="Q305" s="401"/>
      <c r="R305" s="401"/>
      <c r="S305" s="401"/>
      <c r="T305" s="401"/>
      <c r="U305" s="401"/>
      <c r="V305" s="401"/>
      <c r="W305" s="401"/>
      <c r="X305" s="401"/>
      <c r="Y305" s="401"/>
    </row>
    <row r="306" spans="1:25" s="396" customFormat="1">
      <c r="A306" s="401"/>
      <c r="B306" s="401"/>
      <c r="C306" s="401"/>
      <c r="D306" s="401"/>
      <c r="E306" s="401"/>
      <c r="F306" s="401"/>
      <c r="G306" s="401"/>
      <c r="H306" s="401"/>
      <c r="I306" s="401"/>
      <c r="J306" s="401"/>
      <c r="K306" s="401"/>
      <c r="L306" s="401"/>
      <c r="M306" s="401"/>
      <c r="N306" s="401"/>
      <c r="O306" s="401"/>
      <c r="P306" s="401"/>
      <c r="Q306" s="401"/>
      <c r="R306" s="401"/>
      <c r="S306" s="401"/>
      <c r="T306" s="401"/>
      <c r="U306" s="401"/>
      <c r="V306" s="401"/>
      <c r="W306" s="401"/>
      <c r="X306" s="401"/>
      <c r="Y306" s="401"/>
    </row>
    <row r="307" spans="1:25" s="396" customFormat="1">
      <c r="A307" s="401"/>
      <c r="B307" s="401"/>
      <c r="C307" s="401"/>
      <c r="D307" s="401"/>
      <c r="E307" s="401"/>
      <c r="F307" s="401"/>
      <c r="G307" s="401"/>
      <c r="H307" s="401"/>
      <c r="I307" s="401"/>
      <c r="J307" s="401"/>
      <c r="K307" s="401"/>
      <c r="L307" s="401"/>
      <c r="M307" s="401"/>
      <c r="N307" s="401"/>
      <c r="O307" s="401"/>
      <c r="P307" s="401"/>
      <c r="Q307" s="401"/>
      <c r="R307" s="401"/>
      <c r="S307" s="401"/>
      <c r="T307" s="401"/>
      <c r="U307" s="401"/>
      <c r="V307" s="401"/>
      <c r="W307" s="401"/>
      <c r="X307" s="401"/>
      <c r="Y307" s="401"/>
    </row>
    <row r="308" spans="1:25" s="396" customFormat="1">
      <c r="A308" s="401"/>
      <c r="B308" s="401"/>
      <c r="C308" s="401"/>
      <c r="D308" s="401"/>
      <c r="E308" s="401"/>
      <c r="F308" s="401"/>
      <c r="G308" s="401"/>
      <c r="H308" s="401"/>
      <c r="I308" s="401"/>
      <c r="J308" s="401"/>
      <c r="K308" s="401"/>
      <c r="L308" s="401"/>
      <c r="M308" s="401"/>
      <c r="N308" s="401"/>
      <c r="O308" s="401"/>
      <c r="P308" s="401"/>
      <c r="Q308" s="401"/>
      <c r="R308" s="401"/>
      <c r="S308" s="401"/>
      <c r="T308" s="401"/>
      <c r="U308" s="401"/>
      <c r="V308" s="401"/>
      <c r="W308" s="401"/>
      <c r="X308" s="401"/>
      <c r="Y308" s="401"/>
    </row>
    <row r="309" spans="1:25" s="396" customFormat="1">
      <c r="A309" s="401"/>
      <c r="B309" s="401"/>
      <c r="C309" s="401"/>
      <c r="D309" s="401"/>
      <c r="E309" s="401"/>
      <c r="F309" s="401"/>
      <c r="G309" s="401"/>
      <c r="H309" s="401"/>
      <c r="I309" s="401"/>
      <c r="J309" s="401"/>
      <c r="K309" s="401"/>
      <c r="L309" s="401"/>
      <c r="M309" s="401"/>
      <c r="N309" s="401"/>
      <c r="O309" s="401"/>
      <c r="P309" s="401"/>
      <c r="Q309" s="401"/>
      <c r="R309" s="401"/>
      <c r="S309" s="401"/>
      <c r="T309" s="401"/>
      <c r="U309" s="401"/>
      <c r="V309" s="401"/>
      <c r="W309" s="401"/>
      <c r="X309" s="401"/>
      <c r="Y309" s="401"/>
    </row>
    <row r="310" spans="1:25" s="396" customFormat="1">
      <c r="A310" s="401"/>
      <c r="B310" s="401"/>
      <c r="C310" s="401"/>
      <c r="D310" s="401"/>
      <c r="E310" s="401"/>
      <c r="F310" s="401"/>
      <c r="G310" s="401"/>
      <c r="H310" s="401"/>
      <c r="I310" s="401"/>
      <c r="J310" s="401"/>
      <c r="K310" s="401"/>
      <c r="L310" s="401"/>
      <c r="M310" s="401"/>
      <c r="N310" s="401"/>
      <c r="O310" s="401"/>
      <c r="P310" s="401"/>
      <c r="Q310" s="401"/>
      <c r="R310" s="401"/>
      <c r="S310" s="401"/>
      <c r="T310" s="401"/>
      <c r="U310" s="401"/>
      <c r="V310" s="401"/>
      <c r="W310" s="401"/>
      <c r="X310" s="401"/>
      <c r="Y310" s="401"/>
    </row>
    <row r="311" spans="1:25" s="396" customFormat="1">
      <c r="A311" s="401"/>
      <c r="B311" s="401"/>
      <c r="C311" s="401"/>
      <c r="D311" s="401"/>
      <c r="E311" s="401"/>
      <c r="F311" s="401"/>
      <c r="G311" s="401"/>
      <c r="H311" s="401"/>
      <c r="I311" s="401"/>
      <c r="J311" s="401"/>
      <c r="K311" s="401"/>
      <c r="L311" s="401"/>
      <c r="M311" s="401"/>
      <c r="N311" s="401"/>
      <c r="O311" s="401"/>
      <c r="P311" s="401"/>
      <c r="Q311" s="401"/>
      <c r="R311" s="401"/>
      <c r="S311" s="401"/>
      <c r="T311" s="401"/>
      <c r="U311" s="401"/>
      <c r="V311" s="401"/>
      <c r="W311" s="401"/>
      <c r="X311" s="401"/>
      <c r="Y311" s="401"/>
    </row>
    <row r="312" spans="1:25" s="396" customFormat="1">
      <c r="A312" s="401"/>
      <c r="B312" s="401"/>
      <c r="C312" s="401"/>
      <c r="D312" s="401"/>
      <c r="E312" s="401"/>
      <c r="F312" s="401"/>
      <c r="G312" s="401"/>
      <c r="H312" s="401"/>
      <c r="I312" s="401"/>
      <c r="J312" s="401"/>
      <c r="K312" s="401"/>
      <c r="L312" s="401"/>
      <c r="M312" s="401"/>
      <c r="N312" s="401"/>
      <c r="O312" s="401"/>
      <c r="P312" s="401"/>
      <c r="Q312" s="401"/>
      <c r="R312" s="401"/>
      <c r="S312" s="401"/>
      <c r="T312" s="401"/>
      <c r="U312" s="401"/>
      <c r="V312" s="401"/>
      <c r="W312" s="401"/>
      <c r="X312" s="401"/>
      <c r="Y312" s="401"/>
    </row>
    <row r="313" spans="1:25" s="396" customFormat="1">
      <c r="A313" s="401"/>
      <c r="B313" s="401"/>
      <c r="C313" s="401"/>
      <c r="D313" s="401"/>
      <c r="E313" s="401"/>
      <c r="F313" s="401"/>
      <c r="G313" s="401"/>
      <c r="H313" s="401"/>
      <c r="I313" s="401"/>
      <c r="J313" s="401"/>
      <c r="K313" s="401"/>
      <c r="L313" s="401"/>
      <c r="M313" s="401"/>
      <c r="N313" s="401"/>
      <c r="O313" s="401"/>
      <c r="P313" s="401"/>
      <c r="Q313" s="401"/>
      <c r="R313" s="401"/>
      <c r="S313" s="401"/>
      <c r="T313" s="401"/>
      <c r="U313" s="401"/>
      <c r="V313" s="401"/>
      <c r="W313" s="401"/>
      <c r="X313" s="401"/>
      <c r="Y313" s="401"/>
    </row>
    <row r="314" spans="1:25" s="396" customFormat="1">
      <c r="A314" s="401"/>
      <c r="B314" s="401"/>
      <c r="C314" s="401"/>
      <c r="D314" s="401"/>
      <c r="E314" s="401"/>
      <c r="F314" s="401"/>
      <c r="G314" s="401"/>
      <c r="H314" s="401"/>
      <c r="I314" s="401"/>
      <c r="J314" s="401"/>
      <c r="K314" s="401"/>
      <c r="L314" s="401"/>
      <c r="M314" s="401"/>
      <c r="N314" s="401"/>
      <c r="O314" s="401"/>
      <c r="P314" s="401"/>
      <c r="Q314" s="401"/>
      <c r="R314" s="401"/>
      <c r="S314" s="401"/>
      <c r="T314" s="401"/>
      <c r="U314" s="401"/>
      <c r="V314" s="401"/>
      <c r="W314" s="401"/>
      <c r="X314" s="401"/>
      <c r="Y314" s="401"/>
    </row>
    <row r="315" spans="1:25" s="396" customFormat="1">
      <c r="A315" s="401"/>
      <c r="B315" s="401"/>
      <c r="C315" s="401"/>
      <c r="D315" s="401"/>
      <c r="E315" s="401"/>
      <c r="F315" s="401"/>
      <c r="G315" s="401"/>
      <c r="H315" s="401"/>
      <c r="I315" s="401"/>
      <c r="J315" s="401"/>
      <c r="K315" s="401"/>
      <c r="L315" s="401"/>
      <c r="M315" s="401"/>
      <c r="N315" s="401"/>
      <c r="O315" s="401"/>
      <c r="P315" s="401"/>
      <c r="Q315" s="401"/>
      <c r="R315" s="401"/>
      <c r="S315" s="401"/>
      <c r="T315" s="401"/>
      <c r="U315" s="401"/>
      <c r="V315" s="401"/>
      <c r="W315" s="401"/>
      <c r="X315" s="401"/>
      <c r="Y315" s="401"/>
    </row>
    <row r="316" spans="1:25" s="396" customFormat="1">
      <c r="A316" s="401"/>
      <c r="B316" s="401"/>
      <c r="C316" s="401"/>
      <c r="D316" s="401"/>
      <c r="E316" s="401"/>
      <c r="F316" s="401"/>
      <c r="G316" s="401"/>
      <c r="H316" s="401"/>
      <c r="I316" s="401"/>
      <c r="J316" s="401"/>
      <c r="K316" s="401"/>
      <c r="L316" s="401"/>
      <c r="M316" s="401"/>
      <c r="N316" s="401"/>
      <c r="O316" s="401"/>
      <c r="P316" s="401"/>
      <c r="Q316" s="401"/>
      <c r="R316" s="401"/>
      <c r="S316" s="401"/>
      <c r="T316" s="401"/>
      <c r="U316" s="401"/>
      <c r="V316" s="401"/>
      <c r="W316" s="401"/>
      <c r="X316" s="401"/>
      <c r="Y316" s="401"/>
    </row>
    <row r="317" spans="1:25" s="396" customFormat="1">
      <c r="A317" s="401"/>
      <c r="B317" s="401"/>
      <c r="C317" s="401"/>
      <c r="D317" s="401"/>
      <c r="E317" s="401"/>
      <c r="F317" s="401"/>
      <c r="G317" s="401"/>
      <c r="H317" s="401"/>
      <c r="I317" s="401"/>
      <c r="J317" s="401"/>
      <c r="K317" s="401"/>
      <c r="L317" s="401"/>
      <c r="M317" s="401"/>
      <c r="N317" s="401"/>
      <c r="O317" s="401"/>
      <c r="P317" s="401"/>
      <c r="Q317" s="401"/>
      <c r="R317" s="401"/>
      <c r="S317" s="401"/>
      <c r="T317" s="401"/>
      <c r="U317" s="401"/>
      <c r="V317" s="401"/>
      <c r="W317" s="401"/>
      <c r="X317" s="401"/>
      <c r="Y317" s="401"/>
    </row>
    <row r="318" spans="1:25" s="396" customFormat="1">
      <c r="A318" s="401"/>
      <c r="B318" s="401"/>
      <c r="C318" s="401"/>
      <c r="D318" s="401"/>
      <c r="E318" s="401"/>
      <c r="F318" s="401"/>
      <c r="G318" s="401"/>
      <c r="H318" s="401"/>
      <c r="I318" s="401"/>
      <c r="J318" s="401"/>
      <c r="K318" s="401"/>
      <c r="L318" s="401"/>
      <c r="M318" s="401"/>
      <c r="N318" s="401"/>
      <c r="O318" s="401"/>
      <c r="P318" s="401"/>
      <c r="Q318" s="401"/>
      <c r="R318" s="401"/>
      <c r="S318" s="401"/>
      <c r="T318" s="401"/>
      <c r="U318" s="401"/>
      <c r="V318" s="401"/>
      <c r="W318" s="401"/>
      <c r="X318" s="401"/>
      <c r="Y318" s="401"/>
    </row>
    <row r="319" spans="1:25" s="396" customFormat="1">
      <c r="A319" s="401"/>
      <c r="B319" s="401"/>
      <c r="C319" s="401"/>
      <c r="D319" s="401"/>
      <c r="E319" s="401"/>
      <c r="F319" s="401"/>
      <c r="G319" s="401"/>
      <c r="H319" s="401"/>
      <c r="I319" s="401"/>
      <c r="J319" s="401"/>
      <c r="K319" s="401"/>
      <c r="L319" s="401"/>
      <c r="M319" s="401"/>
      <c r="N319" s="401"/>
      <c r="O319" s="401"/>
      <c r="P319" s="401"/>
      <c r="Q319" s="401"/>
      <c r="R319" s="401"/>
      <c r="S319" s="401"/>
      <c r="T319" s="401"/>
      <c r="U319" s="401"/>
      <c r="V319" s="401"/>
      <c r="W319" s="401"/>
      <c r="X319" s="401"/>
      <c r="Y319" s="401"/>
    </row>
    <row r="320" spans="1:25" s="396" customFormat="1">
      <c r="A320" s="401"/>
      <c r="B320" s="401"/>
      <c r="C320" s="401"/>
      <c r="D320" s="401"/>
      <c r="E320" s="401"/>
      <c r="F320" s="401"/>
      <c r="G320" s="401"/>
      <c r="H320" s="401"/>
      <c r="I320" s="401"/>
      <c r="J320" s="401"/>
      <c r="K320" s="401"/>
      <c r="L320" s="401"/>
      <c r="M320" s="401"/>
      <c r="N320" s="401"/>
      <c r="O320" s="401"/>
      <c r="P320" s="401"/>
      <c r="Q320" s="401"/>
      <c r="R320" s="401"/>
      <c r="S320" s="401"/>
      <c r="T320" s="401"/>
      <c r="U320" s="401"/>
      <c r="V320" s="401"/>
      <c r="W320" s="401"/>
      <c r="X320" s="401"/>
      <c r="Y320" s="401"/>
    </row>
    <row r="321" spans="1:25" s="396" customFormat="1">
      <c r="A321" s="401"/>
      <c r="B321" s="401"/>
      <c r="C321" s="401"/>
      <c r="D321" s="401"/>
      <c r="E321" s="401"/>
      <c r="F321" s="401"/>
      <c r="G321" s="401"/>
      <c r="H321" s="401"/>
      <c r="I321" s="401"/>
      <c r="J321" s="401"/>
      <c r="K321" s="401"/>
      <c r="L321" s="401"/>
      <c r="M321" s="401"/>
      <c r="N321" s="401"/>
      <c r="O321" s="401"/>
      <c r="P321" s="401"/>
      <c r="Q321" s="401"/>
      <c r="R321" s="401"/>
      <c r="S321" s="401"/>
      <c r="T321" s="401"/>
      <c r="U321" s="401"/>
      <c r="V321" s="401"/>
      <c r="W321" s="401"/>
      <c r="X321" s="401"/>
      <c r="Y321" s="401"/>
    </row>
    <row r="322" spans="1:25" s="396" customFormat="1">
      <c r="A322" s="401"/>
      <c r="B322" s="401"/>
      <c r="C322" s="401"/>
      <c r="D322" s="401"/>
      <c r="E322" s="401"/>
      <c r="F322" s="401"/>
      <c r="G322" s="401"/>
      <c r="H322" s="401"/>
      <c r="I322" s="401"/>
      <c r="J322" s="401"/>
      <c r="K322" s="401"/>
      <c r="L322" s="401"/>
      <c r="M322" s="401"/>
      <c r="N322" s="401"/>
      <c r="O322" s="401"/>
      <c r="P322" s="401"/>
      <c r="Q322" s="401"/>
      <c r="R322" s="401"/>
      <c r="S322" s="401"/>
      <c r="T322" s="401"/>
      <c r="U322" s="401"/>
      <c r="V322" s="401"/>
      <c r="W322" s="401"/>
      <c r="X322" s="401"/>
      <c r="Y322" s="401"/>
    </row>
    <row r="323" spans="1:25" s="396" customFormat="1">
      <c r="A323" s="401"/>
      <c r="B323" s="401"/>
      <c r="C323" s="401"/>
      <c r="D323" s="401"/>
      <c r="E323" s="401"/>
      <c r="F323" s="401"/>
      <c r="G323" s="401"/>
      <c r="H323" s="401"/>
      <c r="I323" s="401"/>
      <c r="J323" s="401"/>
      <c r="K323" s="401"/>
      <c r="L323" s="401"/>
      <c r="M323" s="401"/>
      <c r="N323" s="401"/>
      <c r="O323" s="401"/>
      <c r="P323" s="401"/>
      <c r="Q323" s="401"/>
      <c r="R323" s="401"/>
      <c r="S323" s="401"/>
      <c r="T323" s="401"/>
      <c r="U323" s="401"/>
      <c r="V323" s="401"/>
      <c r="W323" s="401"/>
      <c r="X323" s="401"/>
      <c r="Y323" s="401"/>
    </row>
    <row r="324" spans="1:25" s="396" customFormat="1">
      <c r="A324" s="401"/>
      <c r="B324" s="401"/>
      <c r="C324" s="401"/>
      <c r="D324" s="401"/>
      <c r="E324" s="401"/>
      <c r="F324" s="401"/>
      <c r="G324" s="401"/>
      <c r="H324" s="401"/>
      <c r="I324" s="401"/>
      <c r="J324" s="401"/>
      <c r="K324" s="401"/>
      <c r="L324" s="401"/>
      <c r="M324" s="401"/>
      <c r="N324" s="401"/>
      <c r="O324" s="401"/>
      <c r="P324" s="401"/>
      <c r="Q324" s="401"/>
      <c r="R324" s="401"/>
      <c r="S324" s="401"/>
      <c r="T324" s="401"/>
      <c r="U324" s="401"/>
      <c r="V324" s="401"/>
      <c r="W324" s="401"/>
      <c r="X324" s="401"/>
      <c r="Y324" s="401"/>
    </row>
    <row r="325" spans="1:25" s="396" customFormat="1">
      <c r="A325" s="401"/>
      <c r="B325" s="401"/>
      <c r="C325" s="401"/>
      <c r="D325" s="401"/>
      <c r="E325" s="401"/>
      <c r="F325" s="401"/>
      <c r="G325" s="401"/>
      <c r="H325" s="401"/>
      <c r="I325" s="401"/>
      <c r="J325" s="401"/>
      <c r="K325" s="401"/>
      <c r="L325" s="401"/>
      <c r="M325" s="401"/>
      <c r="N325" s="401"/>
      <c r="O325" s="401"/>
      <c r="P325" s="401"/>
      <c r="Q325" s="401"/>
      <c r="R325" s="401"/>
      <c r="S325" s="401"/>
      <c r="T325" s="401"/>
      <c r="U325" s="401"/>
      <c r="V325" s="401"/>
      <c r="W325" s="401"/>
      <c r="X325" s="401"/>
      <c r="Y325" s="401"/>
    </row>
    <row r="326" spans="1:25" s="396" customFormat="1">
      <c r="A326" s="401"/>
      <c r="B326" s="401"/>
      <c r="C326" s="401"/>
      <c r="D326" s="401"/>
      <c r="E326" s="401"/>
      <c r="F326" s="401"/>
      <c r="G326" s="401"/>
      <c r="H326" s="401"/>
      <c r="I326" s="401"/>
      <c r="J326" s="401"/>
      <c r="K326" s="401"/>
      <c r="L326" s="401"/>
      <c r="M326" s="401"/>
      <c r="N326" s="401"/>
      <c r="O326" s="401"/>
      <c r="P326" s="401"/>
      <c r="Q326" s="401"/>
      <c r="R326" s="401"/>
      <c r="S326" s="401"/>
      <c r="T326" s="401"/>
      <c r="U326" s="401"/>
      <c r="V326" s="401"/>
      <c r="W326" s="401"/>
      <c r="X326" s="401"/>
      <c r="Y326" s="401"/>
    </row>
    <row r="327" spans="1:25" s="396" customFormat="1">
      <c r="A327" s="401"/>
      <c r="B327" s="401"/>
      <c r="C327" s="401"/>
      <c r="D327" s="401"/>
      <c r="E327" s="401"/>
      <c r="F327" s="401"/>
      <c r="G327" s="401"/>
      <c r="H327" s="401"/>
      <c r="I327" s="401"/>
      <c r="J327" s="401"/>
      <c r="K327" s="401"/>
      <c r="L327" s="401"/>
      <c r="M327" s="401"/>
      <c r="N327" s="401"/>
      <c r="O327" s="401"/>
      <c r="P327" s="401"/>
      <c r="Q327" s="401"/>
      <c r="R327" s="401"/>
      <c r="S327" s="401"/>
      <c r="T327" s="401"/>
      <c r="U327" s="401"/>
      <c r="V327" s="401"/>
      <c r="W327" s="401"/>
      <c r="X327" s="401"/>
      <c r="Y327" s="401"/>
    </row>
    <row r="328" spans="1:25" s="396" customFormat="1">
      <c r="A328" s="401"/>
      <c r="B328" s="401"/>
      <c r="C328" s="401"/>
      <c r="D328" s="401"/>
      <c r="E328" s="401"/>
      <c r="F328" s="401"/>
      <c r="G328" s="401"/>
      <c r="H328" s="401"/>
      <c r="I328" s="401"/>
      <c r="J328" s="401"/>
      <c r="K328" s="401"/>
      <c r="L328" s="401"/>
      <c r="M328" s="401"/>
      <c r="N328" s="401"/>
      <c r="O328" s="401"/>
      <c r="P328" s="401"/>
      <c r="Q328" s="401"/>
      <c r="R328" s="401"/>
      <c r="S328" s="401"/>
      <c r="T328" s="401"/>
      <c r="U328" s="401"/>
      <c r="V328" s="401"/>
      <c r="W328" s="401"/>
      <c r="X328" s="401"/>
      <c r="Y328" s="401"/>
    </row>
    <row r="329" spans="1:25" s="396" customFormat="1">
      <c r="A329" s="401"/>
      <c r="B329" s="401"/>
      <c r="C329" s="401"/>
      <c r="D329" s="401"/>
      <c r="E329" s="401"/>
      <c r="F329" s="401"/>
      <c r="G329" s="401"/>
      <c r="H329" s="401"/>
      <c r="I329" s="401"/>
      <c r="J329" s="401"/>
      <c r="K329" s="401"/>
      <c r="L329" s="401"/>
      <c r="M329" s="401"/>
      <c r="N329" s="401"/>
      <c r="O329" s="401"/>
      <c r="P329" s="401"/>
      <c r="Q329" s="401"/>
      <c r="R329" s="401"/>
      <c r="S329" s="401"/>
      <c r="T329" s="401"/>
      <c r="U329" s="401"/>
      <c r="V329" s="401"/>
      <c r="W329" s="401"/>
      <c r="X329" s="401"/>
      <c r="Y329" s="401"/>
    </row>
    <row r="330" spans="1:25" s="396" customFormat="1">
      <c r="A330" s="401"/>
      <c r="B330" s="401"/>
      <c r="C330" s="401"/>
      <c r="D330" s="401"/>
      <c r="E330" s="401"/>
      <c r="F330" s="401"/>
      <c r="G330" s="401"/>
      <c r="H330" s="401"/>
      <c r="I330" s="401"/>
      <c r="J330" s="401"/>
      <c r="K330" s="401"/>
      <c r="L330" s="401"/>
      <c r="M330" s="401"/>
      <c r="N330" s="401"/>
      <c r="O330" s="401"/>
      <c r="P330" s="401"/>
      <c r="Q330" s="401"/>
      <c r="R330" s="401"/>
      <c r="S330" s="401"/>
      <c r="T330" s="401"/>
      <c r="U330" s="401"/>
      <c r="V330" s="401"/>
      <c r="W330" s="401"/>
      <c r="X330" s="401"/>
      <c r="Y330" s="401"/>
    </row>
    <row r="331" spans="1:25" s="396" customFormat="1">
      <c r="A331" s="401"/>
      <c r="B331" s="401"/>
      <c r="C331" s="401"/>
      <c r="D331" s="401"/>
      <c r="E331" s="401"/>
      <c r="F331" s="401"/>
      <c r="G331" s="401"/>
      <c r="H331" s="401"/>
      <c r="I331" s="401"/>
      <c r="J331" s="401"/>
      <c r="K331" s="401"/>
      <c r="L331" s="401"/>
      <c r="M331" s="401"/>
      <c r="N331" s="401"/>
      <c r="O331" s="401"/>
      <c r="P331" s="401"/>
      <c r="Q331" s="401"/>
      <c r="R331" s="401"/>
      <c r="S331" s="401"/>
      <c r="T331" s="401"/>
      <c r="U331" s="401"/>
      <c r="V331" s="401"/>
      <c r="W331" s="401"/>
      <c r="X331" s="401"/>
      <c r="Y331" s="401"/>
    </row>
    <row r="332" spans="1:25" s="396" customFormat="1">
      <c r="A332" s="401"/>
      <c r="B332" s="401"/>
      <c r="C332" s="401"/>
      <c r="D332" s="401"/>
      <c r="E332" s="401"/>
      <c r="F332" s="401"/>
      <c r="G332" s="401"/>
      <c r="H332" s="401"/>
      <c r="I332" s="401"/>
      <c r="J332" s="401"/>
      <c r="K332" s="401"/>
      <c r="L332" s="401"/>
      <c r="M332" s="401"/>
      <c r="N332" s="401"/>
      <c r="O332" s="401"/>
      <c r="P332" s="401"/>
      <c r="Q332" s="401"/>
      <c r="R332" s="401"/>
      <c r="S332" s="401"/>
      <c r="T332" s="401"/>
      <c r="U332" s="401"/>
      <c r="V332" s="401"/>
      <c r="W332" s="401"/>
      <c r="X332" s="401"/>
      <c r="Y332" s="401"/>
    </row>
    <row r="333" spans="1:25" s="396" customFormat="1">
      <c r="A333" s="401"/>
      <c r="B333" s="401"/>
      <c r="C333" s="401"/>
      <c r="D333" s="401"/>
      <c r="E333" s="401"/>
      <c r="F333" s="401"/>
      <c r="G333" s="401"/>
      <c r="H333" s="401"/>
      <c r="I333" s="401"/>
      <c r="J333" s="401"/>
      <c r="K333" s="401"/>
      <c r="L333" s="401"/>
      <c r="M333" s="401"/>
      <c r="N333" s="401"/>
      <c r="O333" s="401"/>
      <c r="P333" s="401"/>
      <c r="Q333" s="401"/>
      <c r="R333" s="401"/>
      <c r="S333" s="401"/>
      <c r="T333" s="401"/>
      <c r="U333" s="401"/>
      <c r="V333" s="401"/>
      <c r="W333" s="401"/>
      <c r="X333" s="401"/>
      <c r="Y333" s="401"/>
    </row>
    <row r="334" spans="1:25" s="396" customFormat="1">
      <c r="A334" s="401"/>
      <c r="B334" s="401"/>
      <c r="C334" s="401"/>
      <c r="D334" s="401"/>
      <c r="E334" s="401"/>
      <c r="F334" s="401"/>
      <c r="G334" s="401"/>
      <c r="H334" s="401"/>
      <c r="I334" s="401"/>
      <c r="J334" s="401"/>
      <c r="K334" s="401"/>
      <c r="L334" s="401"/>
      <c r="M334" s="401"/>
      <c r="N334" s="401"/>
      <c r="O334" s="401"/>
      <c r="P334" s="401"/>
      <c r="Q334" s="401"/>
      <c r="R334" s="401"/>
      <c r="S334" s="401"/>
      <c r="T334" s="401"/>
      <c r="U334" s="401"/>
      <c r="V334" s="401"/>
      <c r="W334" s="401"/>
      <c r="X334" s="401"/>
      <c r="Y334" s="401"/>
    </row>
    <row r="335" spans="1:25" s="396" customFormat="1">
      <c r="A335" s="401"/>
      <c r="B335" s="401"/>
      <c r="C335" s="401"/>
      <c r="D335" s="401"/>
      <c r="E335" s="401"/>
      <c r="F335" s="401"/>
      <c r="G335" s="401"/>
      <c r="H335" s="401"/>
      <c r="I335" s="401"/>
      <c r="J335" s="401"/>
      <c r="K335" s="401"/>
      <c r="L335" s="401"/>
      <c r="M335" s="401"/>
      <c r="N335" s="401"/>
      <c r="O335" s="401"/>
      <c r="P335" s="401"/>
      <c r="Q335" s="401"/>
      <c r="R335" s="401"/>
      <c r="S335" s="401"/>
      <c r="T335" s="401"/>
      <c r="U335" s="401"/>
      <c r="V335" s="401"/>
      <c r="W335" s="401"/>
      <c r="X335" s="401"/>
      <c r="Y335" s="401"/>
    </row>
    <row r="336" spans="1:25" s="396" customFormat="1">
      <c r="A336" s="401"/>
      <c r="B336" s="401"/>
      <c r="C336" s="401"/>
      <c r="D336" s="401"/>
      <c r="E336" s="401"/>
      <c r="F336" s="401"/>
      <c r="G336" s="401"/>
      <c r="H336" s="401"/>
      <c r="I336" s="401"/>
      <c r="J336" s="401"/>
      <c r="K336" s="401"/>
      <c r="L336" s="401"/>
      <c r="M336" s="401"/>
      <c r="N336" s="401"/>
      <c r="O336" s="401"/>
      <c r="P336" s="401"/>
      <c r="Q336" s="401"/>
      <c r="R336" s="401"/>
      <c r="S336" s="401"/>
      <c r="T336" s="401"/>
      <c r="U336" s="401"/>
      <c r="V336" s="401"/>
      <c r="W336" s="401"/>
      <c r="X336" s="401"/>
      <c r="Y336" s="401"/>
    </row>
    <row r="337" spans="1:25" s="396" customFormat="1">
      <c r="A337" s="401"/>
      <c r="B337" s="401"/>
      <c r="C337" s="401"/>
      <c r="D337" s="401"/>
      <c r="E337" s="401"/>
      <c r="F337" s="401"/>
      <c r="G337" s="401"/>
      <c r="H337" s="401"/>
      <c r="I337" s="401"/>
      <c r="J337" s="401"/>
      <c r="K337" s="401"/>
      <c r="L337" s="401"/>
      <c r="M337" s="401"/>
      <c r="N337" s="401"/>
      <c r="O337" s="401"/>
      <c r="P337" s="401"/>
      <c r="Q337" s="401"/>
      <c r="R337" s="401"/>
      <c r="S337" s="401"/>
      <c r="T337" s="401"/>
      <c r="U337" s="401"/>
      <c r="V337" s="401"/>
      <c r="W337" s="401"/>
      <c r="X337" s="401"/>
      <c r="Y337" s="401"/>
    </row>
    <row r="338" spans="1:25" s="396" customFormat="1">
      <c r="A338" s="401"/>
      <c r="B338" s="401"/>
      <c r="C338" s="401"/>
      <c r="D338" s="401"/>
      <c r="E338" s="401"/>
      <c r="F338" s="401"/>
      <c r="G338" s="401"/>
      <c r="H338" s="401"/>
      <c r="I338" s="401"/>
      <c r="J338" s="401"/>
      <c r="K338" s="401"/>
      <c r="L338" s="401"/>
      <c r="M338" s="401"/>
      <c r="N338" s="401"/>
      <c r="O338" s="401"/>
      <c r="P338" s="401"/>
      <c r="Q338" s="401"/>
      <c r="R338" s="401"/>
      <c r="S338" s="401"/>
      <c r="T338" s="401"/>
      <c r="U338" s="401"/>
      <c r="V338" s="401"/>
      <c r="W338" s="401"/>
      <c r="X338" s="401"/>
      <c r="Y338" s="401"/>
    </row>
    <row r="339" spans="1:25" s="396" customFormat="1">
      <c r="A339" s="401"/>
      <c r="B339" s="401"/>
      <c r="C339" s="401"/>
      <c r="D339" s="401"/>
      <c r="E339" s="401"/>
      <c r="F339" s="401"/>
      <c r="G339" s="401"/>
      <c r="H339" s="401"/>
      <c r="I339" s="401"/>
      <c r="J339" s="401"/>
      <c r="K339" s="401"/>
      <c r="L339" s="401"/>
      <c r="M339" s="401"/>
      <c r="N339" s="401"/>
      <c r="O339" s="401"/>
      <c r="P339" s="401"/>
      <c r="Q339" s="401"/>
      <c r="R339" s="401"/>
      <c r="S339" s="401"/>
      <c r="T339" s="401"/>
      <c r="U339" s="401"/>
      <c r="V339" s="401"/>
      <c r="W339" s="401"/>
      <c r="X339" s="401"/>
      <c r="Y339" s="401"/>
    </row>
    <row r="340" spans="1:25" s="396" customFormat="1">
      <c r="A340" s="401"/>
      <c r="B340" s="401"/>
      <c r="C340" s="401"/>
      <c r="D340" s="401"/>
      <c r="E340" s="401"/>
      <c r="F340" s="401"/>
      <c r="G340" s="401"/>
      <c r="H340" s="401"/>
      <c r="I340" s="401"/>
      <c r="J340" s="401"/>
      <c r="K340" s="401"/>
      <c r="L340" s="401"/>
      <c r="M340" s="401"/>
      <c r="N340" s="401"/>
      <c r="O340" s="401"/>
      <c r="P340" s="401"/>
      <c r="Q340" s="401"/>
      <c r="R340" s="401"/>
      <c r="S340" s="401"/>
      <c r="T340" s="401"/>
      <c r="U340" s="401"/>
      <c r="V340" s="401"/>
      <c r="W340" s="401"/>
      <c r="X340" s="401"/>
      <c r="Y340" s="401"/>
    </row>
    <row r="341" spans="1:25" s="396" customFormat="1">
      <c r="A341" s="401"/>
      <c r="B341" s="401"/>
      <c r="C341" s="401"/>
      <c r="D341" s="401"/>
      <c r="E341" s="401"/>
      <c r="F341" s="401"/>
      <c r="G341" s="401"/>
      <c r="H341" s="401"/>
      <c r="I341" s="401"/>
      <c r="J341" s="401"/>
      <c r="K341" s="401"/>
      <c r="L341" s="401"/>
      <c r="M341" s="401"/>
      <c r="N341" s="401"/>
      <c r="O341" s="401"/>
      <c r="P341" s="401"/>
      <c r="Q341" s="401"/>
      <c r="R341" s="401"/>
      <c r="S341" s="401"/>
      <c r="T341" s="401"/>
      <c r="U341" s="401"/>
      <c r="V341" s="401"/>
      <c r="W341" s="401"/>
      <c r="X341" s="401"/>
      <c r="Y341" s="401"/>
    </row>
    <row r="342" spans="1:25" s="396" customFormat="1">
      <c r="A342" s="401"/>
      <c r="B342" s="401"/>
      <c r="C342" s="401"/>
      <c r="D342" s="401"/>
      <c r="E342" s="401"/>
      <c r="F342" s="401"/>
      <c r="G342" s="401"/>
      <c r="H342" s="401"/>
      <c r="I342" s="401"/>
      <c r="J342" s="401"/>
      <c r="K342" s="401"/>
      <c r="L342" s="401"/>
      <c r="M342" s="401"/>
      <c r="N342" s="401"/>
      <c r="O342" s="401"/>
      <c r="P342" s="401"/>
      <c r="Q342" s="401"/>
      <c r="R342" s="401"/>
      <c r="S342" s="401"/>
      <c r="T342" s="401"/>
      <c r="U342" s="401"/>
      <c r="V342" s="401"/>
      <c r="W342" s="401"/>
      <c r="X342" s="401"/>
      <c r="Y342" s="401"/>
    </row>
    <row r="343" spans="1:25" s="396" customFormat="1">
      <c r="A343" s="401"/>
      <c r="B343" s="401"/>
      <c r="C343" s="401"/>
      <c r="D343" s="401"/>
      <c r="E343" s="401"/>
      <c r="F343" s="401"/>
      <c r="G343" s="401"/>
      <c r="H343" s="401"/>
      <c r="I343" s="401"/>
      <c r="J343" s="401"/>
      <c r="K343" s="401"/>
      <c r="L343" s="401"/>
      <c r="M343" s="401"/>
      <c r="N343" s="401"/>
      <c r="O343" s="401"/>
      <c r="P343" s="401"/>
      <c r="Q343" s="401"/>
      <c r="R343" s="401"/>
      <c r="S343" s="401"/>
      <c r="T343" s="401"/>
      <c r="U343" s="401"/>
      <c r="V343" s="401"/>
      <c r="W343" s="401"/>
      <c r="X343" s="401"/>
      <c r="Y343" s="401"/>
    </row>
    <row r="344" spans="1:25" s="396" customFormat="1">
      <c r="A344" s="401"/>
      <c r="B344" s="401"/>
      <c r="C344" s="401"/>
      <c r="D344" s="401"/>
      <c r="E344" s="401"/>
      <c r="F344" s="401"/>
      <c r="G344" s="401"/>
      <c r="H344" s="401"/>
      <c r="I344" s="401"/>
      <c r="J344" s="401"/>
      <c r="K344" s="401"/>
      <c r="L344" s="401"/>
      <c r="M344" s="401"/>
      <c r="N344" s="401"/>
      <c r="O344" s="401"/>
      <c r="P344" s="401"/>
      <c r="Q344" s="401"/>
      <c r="R344" s="401"/>
      <c r="S344" s="401"/>
      <c r="T344" s="401"/>
      <c r="U344" s="401"/>
      <c r="V344" s="401"/>
      <c r="W344" s="401"/>
      <c r="X344" s="401"/>
      <c r="Y344" s="401"/>
    </row>
    <row r="345" spans="1:25" s="396" customFormat="1">
      <c r="A345" s="401"/>
      <c r="B345" s="401"/>
      <c r="C345" s="401"/>
      <c r="D345" s="401"/>
      <c r="E345" s="401"/>
      <c r="F345" s="401"/>
      <c r="G345" s="401"/>
      <c r="H345" s="401"/>
      <c r="I345" s="401"/>
      <c r="J345" s="401"/>
      <c r="K345" s="401"/>
      <c r="L345" s="401"/>
      <c r="M345" s="401"/>
      <c r="N345" s="401"/>
      <c r="O345" s="401"/>
      <c r="P345" s="401"/>
      <c r="Q345" s="401"/>
      <c r="R345" s="401"/>
      <c r="S345" s="401"/>
      <c r="T345" s="401"/>
      <c r="U345" s="401"/>
      <c r="V345" s="401"/>
      <c r="W345" s="401"/>
      <c r="X345" s="401"/>
      <c r="Y345" s="401"/>
    </row>
    <row r="346" spans="1:25" s="396" customFormat="1">
      <c r="A346" s="401"/>
      <c r="B346" s="401"/>
      <c r="C346" s="401"/>
      <c r="D346" s="401"/>
      <c r="E346" s="401"/>
      <c r="F346" s="401"/>
      <c r="G346" s="401"/>
      <c r="H346" s="401"/>
      <c r="I346" s="401"/>
      <c r="J346" s="401"/>
      <c r="K346" s="401"/>
      <c r="L346" s="401"/>
      <c r="M346" s="401"/>
      <c r="N346" s="401"/>
      <c r="O346" s="401"/>
      <c r="P346" s="401"/>
      <c r="Q346" s="401"/>
      <c r="R346" s="401"/>
      <c r="S346" s="401"/>
      <c r="T346" s="401"/>
      <c r="U346" s="401"/>
      <c r="V346" s="401"/>
      <c r="W346" s="401"/>
      <c r="X346" s="401"/>
      <c r="Y346" s="401"/>
    </row>
    <row r="347" spans="1:25" s="396" customFormat="1">
      <c r="A347" s="401"/>
      <c r="B347" s="401"/>
      <c r="C347" s="401"/>
      <c r="D347" s="401"/>
      <c r="E347" s="401"/>
      <c r="F347" s="401"/>
      <c r="G347" s="401"/>
      <c r="H347" s="401"/>
      <c r="I347" s="401"/>
      <c r="J347" s="401"/>
      <c r="K347" s="401"/>
      <c r="L347" s="401"/>
      <c r="M347" s="401"/>
      <c r="N347" s="401"/>
      <c r="O347" s="401"/>
      <c r="P347" s="401"/>
      <c r="Q347" s="401"/>
      <c r="R347" s="401"/>
      <c r="S347" s="401"/>
      <c r="T347" s="401"/>
      <c r="U347" s="401"/>
      <c r="V347" s="401"/>
      <c r="W347" s="401"/>
      <c r="X347" s="401"/>
      <c r="Y347" s="401"/>
    </row>
    <row r="348" spans="1:25" s="396" customFormat="1">
      <c r="A348" s="401"/>
      <c r="B348" s="401"/>
      <c r="C348" s="401"/>
      <c r="D348" s="401"/>
      <c r="E348" s="401"/>
      <c r="F348" s="401"/>
      <c r="G348" s="401"/>
      <c r="H348" s="401"/>
      <c r="I348" s="401"/>
      <c r="J348" s="401"/>
      <c r="K348" s="401"/>
      <c r="L348" s="401"/>
      <c r="M348" s="401"/>
      <c r="N348" s="401"/>
      <c r="O348" s="401"/>
      <c r="P348" s="401"/>
      <c r="Q348" s="401"/>
      <c r="R348" s="401"/>
      <c r="S348" s="401"/>
      <c r="T348" s="401"/>
      <c r="U348" s="401"/>
      <c r="V348" s="401"/>
      <c r="W348" s="401"/>
      <c r="X348" s="401"/>
      <c r="Y348" s="401"/>
    </row>
    <row r="349" spans="1:25" s="396" customFormat="1">
      <c r="A349" s="401"/>
      <c r="B349" s="401"/>
      <c r="C349" s="401"/>
      <c r="D349" s="401"/>
      <c r="E349" s="401"/>
      <c r="F349" s="401"/>
      <c r="G349" s="401"/>
      <c r="H349" s="401"/>
      <c r="I349" s="401"/>
      <c r="J349" s="401"/>
      <c r="K349" s="401"/>
      <c r="L349" s="401"/>
      <c r="M349" s="401"/>
      <c r="N349" s="401"/>
      <c r="O349" s="401"/>
      <c r="P349" s="401"/>
      <c r="Q349" s="401"/>
      <c r="R349" s="401"/>
      <c r="S349" s="401"/>
      <c r="T349" s="401"/>
      <c r="U349" s="401"/>
      <c r="V349" s="401"/>
      <c r="W349" s="401"/>
      <c r="X349" s="401"/>
      <c r="Y349" s="401"/>
    </row>
    <row r="350" spans="1:25" s="396" customFormat="1">
      <c r="A350" s="401"/>
      <c r="B350" s="401"/>
      <c r="C350" s="401"/>
      <c r="D350" s="401"/>
      <c r="E350" s="401"/>
      <c r="F350" s="401"/>
      <c r="G350" s="401"/>
      <c r="H350" s="401"/>
      <c r="I350" s="401"/>
      <c r="J350" s="401"/>
      <c r="K350" s="401"/>
      <c r="L350" s="401"/>
      <c r="M350" s="401"/>
      <c r="N350" s="401"/>
      <c r="O350" s="401"/>
      <c r="P350" s="401"/>
      <c r="Q350" s="401"/>
      <c r="R350" s="401"/>
      <c r="S350" s="401"/>
      <c r="T350" s="401"/>
      <c r="U350" s="401"/>
      <c r="V350" s="401"/>
      <c r="W350" s="401"/>
      <c r="X350" s="401"/>
      <c r="Y350" s="401"/>
    </row>
    <row r="351" spans="1:25" s="396" customFormat="1">
      <c r="A351" s="401"/>
      <c r="B351" s="401"/>
      <c r="C351" s="401"/>
      <c r="D351" s="401"/>
      <c r="E351" s="401"/>
      <c r="F351" s="401"/>
      <c r="G351" s="401"/>
      <c r="H351" s="401"/>
      <c r="I351" s="401"/>
      <c r="J351" s="401"/>
      <c r="K351" s="401"/>
      <c r="L351" s="401"/>
      <c r="M351" s="401"/>
      <c r="N351" s="401"/>
      <c r="O351" s="401"/>
      <c r="P351" s="401"/>
      <c r="Q351" s="401"/>
      <c r="R351" s="401"/>
      <c r="S351" s="401"/>
      <c r="T351" s="401"/>
      <c r="U351" s="401"/>
      <c r="V351" s="401"/>
      <c r="W351" s="401"/>
      <c r="X351" s="401"/>
      <c r="Y351" s="401"/>
    </row>
    <row r="352" spans="1:25" s="396" customFormat="1">
      <c r="A352" s="401"/>
      <c r="B352" s="401"/>
      <c r="C352" s="401"/>
      <c r="D352" s="401"/>
      <c r="E352" s="401"/>
      <c r="F352" s="401"/>
      <c r="G352" s="401"/>
      <c r="H352" s="401"/>
      <c r="I352" s="401"/>
      <c r="J352" s="401"/>
      <c r="K352" s="401"/>
      <c r="L352" s="401"/>
      <c r="M352" s="401"/>
      <c r="N352" s="401"/>
      <c r="O352" s="401"/>
      <c r="P352" s="401"/>
      <c r="Q352" s="401"/>
      <c r="R352" s="401"/>
      <c r="S352" s="401"/>
      <c r="T352" s="401"/>
      <c r="U352" s="401"/>
      <c r="V352" s="401"/>
      <c r="W352" s="401"/>
      <c r="X352" s="401"/>
      <c r="Y352" s="401"/>
    </row>
    <row r="353" spans="1:25" s="396" customFormat="1">
      <c r="A353" s="401"/>
      <c r="B353" s="401"/>
      <c r="C353" s="401"/>
      <c r="D353" s="401"/>
      <c r="E353" s="401"/>
      <c r="F353" s="401"/>
      <c r="G353" s="401"/>
      <c r="H353" s="401"/>
      <c r="I353" s="401"/>
      <c r="J353" s="401"/>
      <c r="K353" s="401"/>
      <c r="L353" s="401"/>
      <c r="M353" s="401"/>
      <c r="N353" s="401"/>
      <c r="O353" s="401"/>
      <c r="P353" s="401"/>
      <c r="Q353" s="401"/>
      <c r="R353" s="401"/>
      <c r="S353" s="401"/>
      <c r="T353" s="401"/>
      <c r="U353" s="401"/>
      <c r="V353" s="401"/>
      <c r="W353" s="401"/>
      <c r="X353" s="401"/>
      <c r="Y353" s="401"/>
    </row>
    <row r="354" spans="1:25" s="396" customFormat="1">
      <c r="A354" s="401"/>
      <c r="B354" s="401"/>
      <c r="C354" s="401"/>
      <c r="D354" s="401"/>
      <c r="E354" s="401"/>
      <c r="F354" s="401"/>
      <c r="G354" s="401"/>
      <c r="H354" s="401"/>
      <c r="I354" s="401"/>
      <c r="J354" s="401"/>
      <c r="K354" s="401"/>
      <c r="L354" s="401"/>
      <c r="M354" s="401"/>
      <c r="N354" s="401"/>
      <c r="O354" s="401"/>
      <c r="P354" s="401"/>
      <c r="Q354" s="401"/>
      <c r="R354" s="401"/>
      <c r="S354" s="401"/>
      <c r="T354" s="401"/>
      <c r="U354" s="401"/>
      <c r="V354" s="401"/>
      <c r="W354" s="401"/>
      <c r="X354" s="401"/>
      <c r="Y354" s="401"/>
    </row>
    <row r="355" spans="1:25" s="396" customFormat="1">
      <c r="A355" s="401"/>
      <c r="B355" s="401"/>
      <c r="C355" s="401"/>
      <c r="D355" s="401"/>
      <c r="E355" s="401"/>
      <c r="F355" s="401"/>
      <c r="G355" s="401"/>
      <c r="H355" s="401"/>
      <c r="I355" s="401"/>
      <c r="J355" s="401"/>
      <c r="K355" s="401"/>
      <c r="L355" s="401"/>
      <c r="M355" s="401"/>
      <c r="N355" s="401"/>
      <c r="O355" s="401"/>
      <c r="P355" s="401"/>
      <c r="Q355" s="401"/>
      <c r="R355" s="401"/>
      <c r="S355" s="401"/>
      <c r="T355" s="401"/>
      <c r="U355" s="401"/>
      <c r="V355" s="401"/>
      <c r="W355" s="401"/>
      <c r="X355" s="401"/>
      <c r="Y355" s="401"/>
    </row>
    <row r="356" spans="1:25" s="396" customFormat="1">
      <c r="A356" s="401"/>
      <c r="B356" s="401"/>
      <c r="C356" s="401"/>
      <c r="D356" s="401"/>
      <c r="E356" s="401"/>
      <c r="F356" s="401"/>
      <c r="G356" s="401"/>
      <c r="H356" s="401"/>
      <c r="I356" s="401"/>
      <c r="J356" s="401"/>
      <c r="K356" s="401"/>
      <c r="L356" s="401"/>
      <c r="M356" s="401"/>
      <c r="N356" s="401"/>
      <c r="O356" s="401"/>
      <c r="P356" s="401"/>
      <c r="Q356" s="401"/>
      <c r="R356" s="401"/>
      <c r="S356" s="401"/>
      <c r="T356" s="401"/>
      <c r="U356" s="401"/>
      <c r="V356" s="401"/>
      <c r="W356" s="401"/>
      <c r="X356" s="401"/>
      <c r="Y356" s="401"/>
    </row>
    <row r="357" spans="1:25" s="396" customFormat="1">
      <c r="A357" s="401"/>
      <c r="B357" s="401"/>
      <c r="C357" s="401"/>
      <c r="D357" s="401"/>
      <c r="E357" s="401"/>
      <c r="F357" s="401"/>
      <c r="G357" s="401"/>
      <c r="H357" s="401"/>
      <c r="I357" s="401"/>
      <c r="J357" s="401"/>
      <c r="K357" s="401"/>
      <c r="L357" s="401"/>
      <c r="M357" s="401"/>
      <c r="N357" s="401"/>
      <c r="O357" s="401"/>
      <c r="P357" s="401"/>
      <c r="Q357" s="401"/>
      <c r="R357" s="401"/>
      <c r="S357" s="401"/>
      <c r="T357" s="401"/>
      <c r="U357" s="401"/>
      <c r="V357" s="401"/>
      <c r="W357" s="401"/>
      <c r="X357" s="401"/>
      <c r="Y357" s="401"/>
    </row>
    <row r="358" spans="1:25" s="396" customFormat="1">
      <c r="A358" s="401"/>
      <c r="B358" s="401"/>
      <c r="C358" s="401"/>
      <c r="D358" s="401"/>
      <c r="E358" s="401"/>
      <c r="F358" s="401"/>
      <c r="G358" s="401"/>
      <c r="H358" s="401"/>
      <c r="I358" s="401"/>
      <c r="J358" s="401"/>
      <c r="K358" s="401"/>
      <c r="L358" s="401"/>
      <c r="M358" s="401"/>
      <c r="N358" s="401"/>
      <c r="O358" s="401"/>
      <c r="P358" s="401"/>
      <c r="Q358" s="401"/>
      <c r="R358" s="401"/>
      <c r="S358" s="401"/>
      <c r="T358" s="401"/>
      <c r="U358" s="401"/>
      <c r="V358" s="401"/>
      <c r="W358" s="401"/>
      <c r="X358" s="401"/>
      <c r="Y358" s="401"/>
    </row>
    <row r="359" spans="1:25" s="396" customFormat="1">
      <c r="A359" s="401"/>
      <c r="B359" s="401"/>
      <c r="C359" s="401"/>
      <c r="D359" s="401"/>
      <c r="E359" s="401"/>
      <c r="F359" s="401"/>
      <c r="G359" s="401"/>
      <c r="H359" s="401"/>
      <c r="I359" s="401"/>
      <c r="J359" s="401"/>
      <c r="K359" s="401"/>
      <c r="L359" s="401"/>
      <c r="M359" s="401"/>
      <c r="N359" s="401"/>
      <c r="O359" s="401"/>
      <c r="P359" s="401"/>
      <c r="Q359" s="401"/>
      <c r="R359" s="401"/>
      <c r="S359" s="401"/>
      <c r="T359" s="401"/>
      <c r="U359" s="401"/>
      <c r="V359" s="401"/>
      <c r="W359" s="401"/>
      <c r="X359" s="401"/>
      <c r="Y359" s="401"/>
    </row>
    <row r="360" spans="1:25" s="396" customFormat="1">
      <c r="A360" s="401"/>
      <c r="B360" s="401"/>
      <c r="C360" s="401"/>
      <c r="D360" s="401"/>
      <c r="E360" s="401"/>
      <c r="F360" s="401"/>
      <c r="G360" s="401"/>
      <c r="H360" s="401"/>
      <c r="I360" s="401"/>
      <c r="J360" s="401"/>
      <c r="K360" s="401"/>
      <c r="L360" s="401"/>
      <c r="M360" s="401"/>
      <c r="N360" s="401"/>
      <c r="O360" s="401"/>
      <c r="P360" s="401"/>
      <c r="Q360" s="401"/>
      <c r="R360" s="401"/>
      <c r="S360" s="401"/>
      <c r="T360" s="401"/>
      <c r="U360" s="401"/>
      <c r="V360" s="401"/>
      <c r="W360" s="401"/>
      <c r="X360" s="401"/>
      <c r="Y360" s="401"/>
    </row>
    <row r="361" spans="1:25" s="396" customFormat="1">
      <c r="A361" s="401"/>
      <c r="B361" s="401"/>
      <c r="C361" s="401"/>
      <c r="D361" s="401"/>
      <c r="E361" s="401"/>
      <c r="F361" s="401"/>
      <c r="G361" s="401"/>
      <c r="H361" s="401"/>
      <c r="I361" s="401"/>
      <c r="J361" s="401"/>
      <c r="K361" s="401"/>
      <c r="L361" s="401"/>
      <c r="M361" s="401"/>
      <c r="N361" s="401"/>
      <c r="O361" s="401"/>
      <c r="P361" s="401"/>
      <c r="Q361" s="401"/>
      <c r="R361" s="401"/>
      <c r="S361" s="401"/>
      <c r="T361" s="401"/>
      <c r="U361" s="401"/>
      <c r="V361" s="401"/>
      <c r="W361" s="401"/>
      <c r="X361" s="401"/>
      <c r="Y361" s="401"/>
    </row>
    <row r="362" spans="1:25" s="396" customFormat="1">
      <c r="A362" s="401"/>
      <c r="B362" s="401"/>
      <c r="C362" s="401"/>
      <c r="D362" s="401"/>
      <c r="E362" s="401"/>
      <c r="F362" s="401"/>
      <c r="G362" s="401"/>
      <c r="H362" s="401"/>
      <c r="I362" s="401"/>
      <c r="J362" s="401"/>
      <c r="K362" s="401"/>
      <c r="L362" s="401"/>
      <c r="M362" s="401"/>
      <c r="N362" s="401"/>
      <c r="O362" s="401"/>
      <c r="P362" s="401"/>
      <c r="Q362" s="401"/>
      <c r="R362" s="401"/>
      <c r="S362" s="401"/>
      <c r="T362" s="401"/>
      <c r="U362" s="401"/>
      <c r="V362" s="401"/>
      <c r="W362" s="401"/>
      <c r="X362" s="401"/>
      <c r="Y362" s="401"/>
    </row>
    <row r="363" spans="1:25" s="396" customFormat="1">
      <c r="A363" s="401"/>
      <c r="B363" s="401"/>
      <c r="C363" s="401"/>
      <c r="D363" s="401"/>
      <c r="E363" s="401"/>
      <c r="F363" s="401"/>
      <c r="G363" s="401"/>
      <c r="H363" s="401"/>
      <c r="I363" s="401"/>
      <c r="J363" s="401"/>
      <c r="K363" s="401"/>
      <c r="L363" s="401"/>
      <c r="M363" s="401"/>
      <c r="N363" s="401"/>
      <c r="O363" s="401"/>
      <c r="P363" s="401"/>
      <c r="Q363" s="401"/>
      <c r="R363" s="401"/>
      <c r="S363" s="401"/>
      <c r="T363" s="401"/>
      <c r="U363" s="401"/>
      <c r="V363" s="401"/>
      <c r="W363" s="401"/>
      <c r="X363" s="401"/>
      <c r="Y363" s="401"/>
    </row>
    <row r="364" spans="1:25" s="396" customFormat="1">
      <c r="A364" s="401"/>
      <c r="B364" s="401"/>
      <c r="C364" s="401"/>
      <c r="D364" s="401"/>
      <c r="E364" s="401"/>
      <c r="F364" s="401"/>
      <c r="G364" s="401"/>
      <c r="H364" s="401"/>
      <c r="I364" s="401"/>
      <c r="J364" s="401"/>
      <c r="K364" s="401"/>
      <c r="L364" s="401"/>
      <c r="M364" s="401"/>
      <c r="N364" s="401"/>
      <c r="O364" s="401"/>
      <c r="P364" s="401"/>
      <c r="Q364" s="401"/>
      <c r="R364" s="401"/>
      <c r="S364" s="401"/>
      <c r="T364" s="401"/>
      <c r="U364" s="401"/>
      <c r="V364" s="401"/>
      <c r="W364" s="401"/>
      <c r="X364" s="401"/>
      <c r="Y364" s="401"/>
    </row>
    <row r="365" spans="1:25" s="396" customFormat="1">
      <c r="A365" s="401"/>
      <c r="B365" s="401"/>
      <c r="C365" s="401"/>
      <c r="D365" s="401"/>
      <c r="E365" s="401"/>
      <c r="F365" s="401"/>
      <c r="G365" s="401"/>
      <c r="H365" s="401"/>
      <c r="I365" s="401"/>
      <c r="J365" s="401"/>
      <c r="K365" s="401"/>
      <c r="L365" s="401"/>
      <c r="M365" s="401"/>
      <c r="N365" s="401"/>
      <c r="O365" s="401"/>
      <c r="P365" s="401"/>
      <c r="Q365" s="401"/>
      <c r="R365" s="401"/>
      <c r="S365" s="401"/>
      <c r="T365" s="401"/>
      <c r="U365" s="401"/>
      <c r="V365" s="401"/>
      <c r="W365" s="401"/>
      <c r="X365" s="401"/>
      <c r="Y365" s="401"/>
    </row>
    <row r="366" spans="1:25" s="396" customFormat="1">
      <c r="A366" s="401"/>
      <c r="B366" s="401"/>
      <c r="C366" s="401"/>
      <c r="D366" s="401"/>
      <c r="E366" s="401"/>
      <c r="F366" s="401"/>
      <c r="G366" s="401"/>
      <c r="H366" s="401"/>
      <c r="I366" s="401"/>
      <c r="J366" s="401"/>
      <c r="K366" s="401"/>
      <c r="L366" s="401"/>
      <c r="M366" s="401"/>
      <c r="N366" s="401"/>
      <c r="O366" s="401"/>
      <c r="P366" s="401"/>
      <c r="Q366" s="401"/>
      <c r="R366" s="401"/>
      <c r="S366" s="401"/>
      <c r="T366" s="401"/>
      <c r="U366" s="401"/>
      <c r="V366" s="401"/>
      <c r="W366" s="401"/>
      <c r="X366" s="401"/>
      <c r="Y366" s="401"/>
    </row>
    <row r="367" spans="1:25" s="396" customFormat="1">
      <c r="A367" s="401"/>
      <c r="B367" s="401"/>
      <c r="C367" s="401"/>
      <c r="D367" s="401"/>
      <c r="E367" s="401"/>
      <c r="F367" s="401"/>
      <c r="G367" s="401"/>
      <c r="H367" s="401"/>
      <c r="I367" s="401"/>
      <c r="J367" s="401"/>
      <c r="K367" s="401"/>
      <c r="L367" s="401"/>
      <c r="M367" s="401"/>
      <c r="N367" s="401"/>
      <c r="O367" s="401"/>
      <c r="P367" s="401"/>
      <c r="Q367" s="401"/>
      <c r="R367" s="401"/>
      <c r="S367" s="401"/>
      <c r="T367" s="401"/>
      <c r="U367" s="401"/>
      <c r="V367" s="401"/>
      <c r="W367" s="401"/>
      <c r="X367" s="401"/>
      <c r="Y367" s="401"/>
    </row>
    <row r="368" spans="1:25" s="396" customFormat="1">
      <c r="A368" s="401"/>
      <c r="B368" s="401"/>
      <c r="C368" s="401"/>
      <c r="D368" s="401"/>
      <c r="E368" s="401"/>
      <c r="F368" s="401"/>
      <c r="G368" s="401"/>
      <c r="H368" s="401"/>
      <c r="I368" s="401"/>
      <c r="J368" s="401"/>
      <c r="K368" s="401"/>
      <c r="L368" s="401"/>
      <c r="M368" s="401"/>
      <c r="N368" s="401"/>
      <c r="O368" s="401"/>
      <c r="P368" s="401"/>
      <c r="Q368" s="401"/>
      <c r="R368" s="401"/>
      <c r="S368" s="401"/>
      <c r="T368" s="401"/>
      <c r="U368" s="401"/>
      <c r="V368" s="401"/>
      <c r="W368" s="401"/>
      <c r="X368" s="401"/>
      <c r="Y368" s="401"/>
    </row>
    <row r="369" spans="1:25" s="396" customFormat="1">
      <c r="A369" s="401"/>
      <c r="B369" s="401"/>
      <c r="C369" s="401"/>
      <c r="D369" s="401"/>
      <c r="E369" s="401"/>
      <c r="F369" s="401"/>
      <c r="G369" s="401"/>
      <c r="H369" s="401"/>
      <c r="I369" s="401"/>
      <c r="J369" s="401"/>
      <c r="K369" s="401"/>
      <c r="L369" s="401"/>
      <c r="M369" s="401"/>
      <c r="N369" s="401"/>
      <c r="O369" s="401"/>
      <c r="P369" s="401"/>
      <c r="Q369" s="401"/>
      <c r="R369" s="401"/>
      <c r="S369" s="401"/>
      <c r="T369" s="401"/>
      <c r="U369" s="401"/>
      <c r="V369" s="401"/>
      <c r="W369" s="401"/>
      <c r="X369" s="401"/>
      <c r="Y369" s="401"/>
    </row>
    <row r="370" spans="1:25" s="396" customFormat="1">
      <c r="A370" s="401"/>
      <c r="B370" s="401"/>
      <c r="C370" s="401"/>
      <c r="D370" s="401"/>
      <c r="E370" s="401"/>
      <c r="F370" s="401"/>
      <c r="G370" s="401"/>
      <c r="H370" s="401"/>
      <c r="I370" s="401"/>
      <c r="J370" s="401"/>
      <c r="K370" s="401"/>
      <c r="L370" s="401"/>
      <c r="M370" s="401"/>
      <c r="N370" s="401"/>
      <c r="O370" s="401"/>
      <c r="P370" s="401"/>
      <c r="Q370" s="401"/>
      <c r="R370" s="401"/>
      <c r="S370" s="401"/>
      <c r="T370" s="401"/>
      <c r="U370" s="401"/>
      <c r="V370" s="401"/>
      <c r="W370" s="401"/>
      <c r="X370" s="401"/>
      <c r="Y370" s="401"/>
    </row>
    <row r="371" spans="1:25" s="396" customFormat="1">
      <c r="A371" s="401"/>
      <c r="B371" s="401"/>
      <c r="C371" s="401"/>
      <c r="D371" s="401"/>
      <c r="E371" s="401"/>
      <c r="F371" s="401"/>
      <c r="G371" s="401"/>
      <c r="H371" s="401"/>
      <c r="I371" s="401"/>
      <c r="J371" s="401"/>
      <c r="K371" s="401"/>
      <c r="L371" s="401"/>
      <c r="M371" s="401"/>
      <c r="N371" s="401"/>
      <c r="O371" s="401"/>
      <c r="P371" s="401"/>
      <c r="Q371" s="401"/>
      <c r="R371" s="401"/>
      <c r="S371" s="401"/>
      <c r="T371" s="401"/>
      <c r="U371" s="401"/>
      <c r="V371" s="401"/>
      <c r="W371" s="401"/>
      <c r="X371" s="401"/>
      <c r="Y371" s="401"/>
    </row>
    <row r="372" spans="1:25" s="396" customFormat="1">
      <c r="A372" s="401"/>
      <c r="B372" s="401"/>
      <c r="C372" s="401"/>
      <c r="D372" s="401"/>
      <c r="E372" s="401"/>
      <c r="F372" s="401"/>
      <c r="G372" s="401"/>
      <c r="H372" s="401"/>
      <c r="I372" s="401"/>
      <c r="J372" s="401"/>
      <c r="K372" s="401"/>
      <c r="L372" s="401"/>
      <c r="M372" s="401"/>
      <c r="N372" s="401"/>
      <c r="O372" s="401"/>
      <c r="P372" s="401"/>
      <c r="Q372" s="401"/>
      <c r="R372" s="401"/>
      <c r="S372" s="401"/>
      <c r="T372" s="401"/>
      <c r="U372" s="401"/>
      <c r="V372" s="401"/>
      <c r="W372" s="401"/>
      <c r="X372" s="401"/>
      <c r="Y372" s="401"/>
    </row>
    <row r="373" spans="1:25" s="396" customFormat="1">
      <c r="A373" s="401"/>
      <c r="B373" s="401"/>
      <c r="C373" s="401"/>
      <c r="D373" s="401"/>
      <c r="E373" s="401"/>
      <c r="F373" s="401"/>
      <c r="G373" s="401"/>
      <c r="H373" s="401"/>
      <c r="I373" s="401"/>
      <c r="J373" s="401"/>
      <c r="K373" s="401"/>
      <c r="L373" s="401"/>
      <c r="M373" s="401"/>
      <c r="N373" s="401"/>
      <c r="O373" s="401"/>
      <c r="P373" s="401"/>
      <c r="Q373" s="401"/>
      <c r="R373" s="401"/>
      <c r="S373" s="401"/>
      <c r="T373" s="401"/>
      <c r="U373" s="401"/>
      <c r="V373" s="401"/>
      <c r="W373" s="401"/>
      <c r="X373" s="401"/>
      <c r="Y373" s="401"/>
    </row>
    <row r="374" spans="1:25" s="396" customFormat="1">
      <c r="A374" s="401"/>
      <c r="B374" s="401"/>
      <c r="C374" s="401"/>
      <c r="D374" s="401"/>
      <c r="E374" s="401"/>
      <c r="F374" s="401"/>
      <c r="G374" s="401"/>
      <c r="H374" s="401"/>
      <c r="I374" s="401"/>
      <c r="J374" s="401"/>
      <c r="K374" s="401"/>
      <c r="L374" s="401"/>
      <c r="M374" s="401"/>
      <c r="N374" s="401"/>
      <c r="O374" s="401"/>
      <c r="P374" s="401"/>
      <c r="Q374" s="401"/>
      <c r="R374" s="401"/>
      <c r="S374" s="401"/>
      <c r="T374" s="401"/>
      <c r="U374" s="401"/>
      <c r="V374" s="401"/>
      <c r="W374" s="401"/>
      <c r="X374" s="401"/>
      <c r="Y374" s="401"/>
    </row>
    <row r="375" spans="1:25" s="396" customFormat="1">
      <c r="A375" s="401"/>
      <c r="B375" s="401"/>
      <c r="C375" s="401"/>
      <c r="D375" s="401"/>
      <c r="E375" s="401"/>
      <c r="F375" s="401"/>
      <c r="G375" s="401"/>
      <c r="H375" s="401"/>
      <c r="I375" s="401"/>
      <c r="J375" s="401"/>
      <c r="K375" s="401"/>
      <c r="L375" s="401"/>
      <c r="M375" s="401"/>
      <c r="N375" s="401"/>
      <c r="O375" s="401"/>
      <c r="P375" s="401"/>
      <c r="Q375" s="401"/>
      <c r="R375" s="401"/>
      <c r="S375" s="401"/>
      <c r="T375" s="401"/>
      <c r="U375" s="401"/>
      <c r="V375" s="401"/>
      <c r="W375" s="401"/>
      <c r="X375" s="401"/>
      <c r="Y375" s="401"/>
    </row>
    <row r="376" spans="1:25" s="396" customFormat="1">
      <c r="A376" s="401"/>
      <c r="B376" s="401"/>
      <c r="C376" s="401"/>
      <c r="D376" s="401"/>
      <c r="E376" s="401"/>
      <c r="F376" s="401"/>
      <c r="G376" s="401"/>
      <c r="H376" s="401"/>
      <c r="I376" s="401"/>
      <c r="J376" s="401"/>
      <c r="K376" s="401"/>
      <c r="L376" s="401"/>
      <c r="M376" s="401"/>
      <c r="N376" s="401"/>
      <c r="O376" s="401"/>
      <c r="P376" s="401"/>
      <c r="Q376" s="401"/>
      <c r="R376" s="401"/>
      <c r="S376" s="401"/>
      <c r="T376" s="401"/>
      <c r="U376" s="401"/>
      <c r="V376" s="401"/>
      <c r="W376" s="401"/>
      <c r="X376" s="401"/>
      <c r="Y376" s="401"/>
    </row>
    <row r="377" spans="1:25" s="396" customFormat="1">
      <c r="A377" s="401"/>
      <c r="B377" s="401"/>
      <c r="C377" s="401"/>
      <c r="D377" s="401"/>
      <c r="E377" s="401"/>
      <c r="F377" s="401"/>
      <c r="G377" s="401"/>
      <c r="H377" s="401"/>
      <c r="I377" s="401"/>
      <c r="J377" s="401"/>
      <c r="K377" s="401"/>
      <c r="L377" s="401"/>
      <c r="M377" s="401"/>
      <c r="N377" s="401"/>
      <c r="O377" s="401"/>
      <c r="P377" s="401"/>
      <c r="Q377" s="401"/>
      <c r="R377" s="401"/>
      <c r="S377" s="401"/>
      <c r="T377" s="401"/>
      <c r="U377" s="401"/>
      <c r="V377" s="401"/>
      <c r="W377" s="401"/>
      <c r="X377" s="401"/>
      <c r="Y377" s="401"/>
    </row>
    <row r="378" spans="1:25" s="396" customFormat="1">
      <c r="A378" s="401"/>
      <c r="B378" s="401"/>
      <c r="C378" s="401"/>
      <c r="D378" s="401"/>
      <c r="E378" s="401"/>
      <c r="F378" s="401"/>
      <c r="G378" s="401"/>
      <c r="H378" s="401"/>
      <c r="I378" s="401"/>
      <c r="J378" s="401"/>
      <c r="K378" s="401"/>
      <c r="L378" s="401"/>
      <c r="M378" s="401"/>
      <c r="N378" s="401"/>
      <c r="O378" s="401"/>
      <c r="P378" s="401"/>
      <c r="Q378" s="401"/>
      <c r="R378" s="401"/>
      <c r="S378" s="401"/>
      <c r="T378" s="401"/>
      <c r="U378" s="401"/>
      <c r="V378" s="401"/>
      <c r="W378" s="401"/>
      <c r="X378" s="401"/>
      <c r="Y378" s="401"/>
    </row>
    <row r="379" spans="1:25" s="396" customFormat="1">
      <c r="A379" s="401"/>
      <c r="B379" s="401"/>
      <c r="C379" s="401"/>
      <c r="D379" s="401"/>
      <c r="E379" s="401"/>
      <c r="F379" s="401"/>
      <c r="G379" s="401"/>
      <c r="H379" s="401"/>
      <c r="I379" s="401"/>
      <c r="J379" s="401"/>
      <c r="K379" s="401"/>
      <c r="L379" s="401"/>
      <c r="M379" s="401"/>
      <c r="N379" s="401"/>
      <c r="O379" s="401"/>
      <c r="P379" s="401"/>
      <c r="Q379" s="401"/>
      <c r="R379" s="401"/>
      <c r="S379" s="401"/>
      <c r="T379" s="401"/>
      <c r="U379" s="401"/>
      <c r="V379" s="401"/>
      <c r="W379" s="401"/>
      <c r="X379" s="401"/>
      <c r="Y379" s="401"/>
    </row>
    <row r="380" spans="1:25" s="396" customFormat="1">
      <c r="A380" s="401"/>
      <c r="B380" s="401"/>
      <c r="C380" s="401"/>
      <c r="D380" s="401"/>
      <c r="E380" s="401"/>
      <c r="F380" s="401"/>
      <c r="G380" s="401"/>
      <c r="H380" s="401"/>
      <c r="I380" s="401"/>
      <c r="J380" s="401"/>
      <c r="K380" s="401"/>
      <c r="L380" s="401"/>
      <c r="M380" s="401"/>
      <c r="N380" s="401"/>
      <c r="O380" s="401"/>
      <c r="P380" s="401"/>
      <c r="Q380" s="401"/>
      <c r="R380" s="401"/>
      <c r="S380" s="401"/>
      <c r="T380" s="401"/>
      <c r="U380" s="401"/>
      <c r="V380" s="401"/>
      <c r="W380" s="401"/>
      <c r="X380" s="401"/>
      <c r="Y380" s="401"/>
    </row>
    <row r="381" spans="1:25" s="396" customFormat="1">
      <c r="A381" s="401"/>
      <c r="B381" s="401"/>
      <c r="C381" s="401"/>
      <c r="D381" s="401"/>
      <c r="E381" s="401"/>
      <c r="F381" s="401"/>
      <c r="G381" s="401"/>
      <c r="H381" s="401"/>
      <c r="I381" s="401"/>
      <c r="J381" s="401"/>
      <c r="K381" s="401"/>
      <c r="L381" s="401"/>
      <c r="M381" s="401"/>
      <c r="N381" s="401"/>
      <c r="O381" s="401"/>
      <c r="P381" s="401"/>
      <c r="Q381" s="401"/>
      <c r="R381" s="401"/>
      <c r="S381" s="401"/>
      <c r="T381" s="401"/>
      <c r="U381" s="401"/>
      <c r="V381" s="401"/>
      <c r="W381" s="401"/>
      <c r="X381" s="401"/>
      <c r="Y381" s="401"/>
    </row>
    <row r="382" spans="1:25" s="396" customFormat="1">
      <c r="A382" s="401"/>
      <c r="B382" s="401"/>
      <c r="C382" s="401"/>
      <c r="D382" s="401"/>
      <c r="E382" s="401"/>
      <c r="F382" s="401"/>
      <c r="G382" s="401"/>
      <c r="H382" s="401"/>
      <c r="I382" s="401"/>
      <c r="J382" s="401"/>
      <c r="K382" s="401"/>
      <c r="L382" s="401"/>
      <c r="M382" s="401"/>
      <c r="N382" s="401"/>
      <c r="O382" s="401"/>
      <c r="P382" s="401"/>
      <c r="Q382" s="401"/>
      <c r="R382" s="401"/>
      <c r="S382" s="401"/>
      <c r="T382" s="401"/>
      <c r="U382" s="401"/>
      <c r="V382" s="401"/>
      <c r="W382" s="401"/>
      <c r="X382" s="401"/>
      <c r="Y382" s="401"/>
    </row>
    <row r="383" spans="1:25" s="396" customFormat="1">
      <c r="A383" s="401"/>
      <c r="B383" s="401"/>
      <c r="C383" s="401"/>
      <c r="D383" s="401"/>
      <c r="E383" s="401"/>
      <c r="F383" s="401"/>
      <c r="G383" s="401"/>
      <c r="H383" s="401"/>
      <c r="I383" s="401"/>
      <c r="J383" s="401"/>
      <c r="K383" s="401"/>
      <c r="L383" s="401"/>
      <c r="M383" s="401"/>
      <c r="N383" s="401"/>
      <c r="O383" s="401"/>
      <c r="P383" s="401"/>
      <c r="Q383" s="401"/>
      <c r="R383" s="401"/>
      <c r="S383" s="401"/>
      <c r="T383" s="401"/>
      <c r="U383" s="401"/>
      <c r="V383" s="401"/>
      <c r="W383" s="401"/>
      <c r="X383" s="401"/>
      <c r="Y383" s="401"/>
    </row>
    <row r="384" spans="1:25" s="396" customFormat="1">
      <c r="A384" s="401"/>
      <c r="B384" s="401"/>
      <c r="C384" s="401"/>
      <c r="D384" s="401"/>
      <c r="E384" s="401"/>
      <c r="F384" s="401"/>
      <c r="G384" s="401"/>
      <c r="H384" s="401"/>
      <c r="I384" s="401"/>
      <c r="J384" s="401"/>
      <c r="K384" s="401"/>
      <c r="L384" s="401"/>
      <c r="M384" s="401"/>
      <c r="N384" s="401"/>
      <c r="O384" s="401"/>
      <c r="P384" s="401"/>
      <c r="Q384" s="401"/>
      <c r="R384" s="401"/>
      <c r="S384" s="401"/>
      <c r="T384" s="401"/>
      <c r="U384" s="401"/>
      <c r="V384" s="401"/>
      <c r="W384" s="401"/>
      <c r="X384" s="401"/>
      <c r="Y384" s="401"/>
    </row>
    <row r="385" spans="1:25" s="396" customFormat="1">
      <c r="A385" s="401"/>
      <c r="B385" s="401"/>
      <c r="C385" s="401"/>
      <c r="D385" s="401"/>
      <c r="E385" s="401"/>
      <c r="F385" s="401"/>
      <c r="G385" s="401"/>
      <c r="H385" s="401"/>
      <c r="I385" s="401"/>
      <c r="J385" s="401"/>
      <c r="K385" s="401"/>
      <c r="L385" s="401"/>
      <c r="M385" s="401"/>
      <c r="N385" s="401"/>
      <c r="O385" s="401"/>
      <c r="P385" s="401"/>
      <c r="Q385" s="401"/>
      <c r="R385" s="401"/>
      <c r="S385" s="401"/>
      <c r="T385" s="401"/>
      <c r="U385" s="401"/>
      <c r="V385" s="401"/>
      <c r="W385" s="401"/>
      <c r="X385" s="401"/>
      <c r="Y385" s="401"/>
    </row>
    <row r="386" spans="1:25" s="396" customFormat="1">
      <c r="A386" s="401"/>
      <c r="B386" s="401"/>
      <c r="C386" s="401"/>
      <c r="D386" s="401"/>
      <c r="E386" s="401"/>
      <c r="F386" s="401"/>
      <c r="G386" s="401"/>
      <c r="H386" s="401"/>
      <c r="I386" s="401"/>
      <c r="J386" s="401"/>
      <c r="K386" s="401"/>
      <c r="L386" s="401"/>
      <c r="M386" s="401"/>
      <c r="N386" s="401"/>
      <c r="O386" s="401"/>
      <c r="P386" s="401"/>
      <c r="Q386" s="401"/>
      <c r="R386" s="401"/>
      <c r="S386" s="401"/>
      <c r="T386" s="401"/>
      <c r="U386" s="401"/>
      <c r="V386" s="401"/>
      <c r="W386" s="401"/>
      <c r="X386" s="401"/>
      <c r="Y386" s="401"/>
    </row>
    <row r="387" spans="1:25" s="396" customFormat="1">
      <c r="A387" s="401"/>
      <c r="B387" s="401"/>
      <c r="C387" s="401"/>
      <c r="D387" s="401"/>
      <c r="E387" s="401"/>
      <c r="F387" s="401"/>
      <c r="G387" s="401"/>
      <c r="H387" s="401"/>
      <c r="I387" s="401"/>
      <c r="J387" s="401"/>
      <c r="K387" s="401"/>
      <c r="L387" s="401"/>
      <c r="M387" s="401"/>
      <c r="N387" s="401"/>
      <c r="O387" s="401"/>
      <c r="P387" s="401"/>
      <c r="Q387" s="401"/>
      <c r="R387" s="401"/>
      <c r="S387" s="401"/>
      <c r="T387" s="401"/>
      <c r="U387" s="401"/>
      <c r="V387" s="401"/>
      <c r="W387" s="401"/>
      <c r="X387" s="401"/>
      <c r="Y387" s="401"/>
    </row>
    <row r="388" spans="1:25" s="396" customFormat="1">
      <c r="A388" s="401"/>
      <c r="B388" s="401"/>
      <c r="C388" s="401"/>
      <c r="D388" s="401"/>
      <c r="E388" s="401"/>
      <c r="F388" s="401"/>
      <c r="G388" s="401"/>
      <c r="H388" s="401"/>
      <c r="I388" s="401"/>
      <c r="J388" s="401"/>
      <c r="K388" s="401"/>
      <c r="L388" s="401"/>
      <c r="M388" s="401"/>
      <c r="N388" s="401"/>
      <c r="O388" s="401"/>
      <c r="P388" s="401"/>
      <c r="Q388" s="401"/>
      <c r="R388" s="401"/>
      <c r="S388" s="401"/>
      <c r="T388" s="401"/>
      <c r="U388" s="401"/>
      <c r="V388" s="401"/>
      <c r="W388" s="401"/>
      <c r="X388" s="401"/>
      <c r="Y388" s="401"/>
    </row>
    <row r="389" spans="1:25" s="396" customFormat="1">
      <c r="A389" s="401"/>
      <c r="B389" s="401"/>
      <c r="C389" s="401"/>
      <c r="D389" s="401"/>
      <c r="E389" s="401"/>
      <c r="F389" s="401"/>
      <c r="G389" s="401"/>
      <c r="H389" s="401"/>
      <c r="I389" s="401"/>
      <c r="J389" s="401"/>
      <c r="K389" s="401"/>
      <c r="L389" s="401"/>
      <c r="M389" s="401"/>
      <c r="N389" s="401"/>
      <c r="O389" s="401"/>
      <c r="P389" s="401"/>
      <c r="Q389" s="401"/>
      <c r="R389" s="401"/>
      <c r="S389" s="401"/>
      <c r="T389" s="401"/>
      <c r="U389" s="401"/>
      <c r="V389" s="401"/>
      <c r="W389" s="401"/>
      <c r="X389" s="401"/>
      <c r="Y389" s="401"/>
    </row>
    <row r="390" spans="1:25" s="396" customFormat="1">
      <c r="A390" s="401"/>
      <c r="B390" s="401"/>
      <c r="C390" s="401"/>
      <c r="D390" s="401"/>
      <c r="E390" s="401"/>
      <c r="F390" s="401"/>
      <c r="G390" s="401"/>
      <c r="H390" s="401"/>
      <c r="I390" s="401"/>
      <c r="J390" s="401"/>
      <c r="K390" s="401"/>
      <c r="L390" s="401"/>
      <c r="M390" s="401"/>
      <c r="N390" s="401"/>
      <c r="O390" s="401"/>
      <c r="P390" s="401"/>
      <c r="Q390" s="401"/>
      <c r="R390" s="401"/>
      <c r="S390" s="401"/>
      <c r="T390" s="401"/>
      <c r="U390" s="401"/>
      <c r="V390" s="401"/>
      <c r="W390" s="401"/>
      <c r="X390" s="401"/>
      <c r="Y390" s="401"/>
    </row>
    <row r="391" spans="1:25" s="396" customFormat="1">
      <c r="A391" s="401"/>
      <c r="B391" s="401"/>
      <c r="C391" s="401"/>
      <c r="D391" s="401"/>
      <c r="E391" s="401"/>
      <c r="F391" s="401"/>
      <c r="G391" s="401"/>
      <c r="H391" s="401"/>
      <c r="I391" s="401"/>
      <c r="J391" s="401"/>
      <c r="K391" s="401"/>
      <c r="L391" s="401"/>
      <c r="M391" s="401"/>
      <c r="N391" s="401"/>
      <c r="O391" s="401"/>
      <c r="P391" s="401"/>
      <c r="Q391" s="401"/>
      <c r="R391" s="401"/>
      <c r="S391" s="401"/>
      <c r="T391" s="401"/>
      <c r="U391" s="401"/>
      <c r="V391" s="401"/>
      <c r="W391" s="401"/>
      <c r="X391" s="401"/>
      <c r="Y391" s="401"/>
    </row>
    <row r="392" spans="1:25" s="396" customFormat="1">
      <c r="A392" s="401"/>
      <c r="B392" s="401"/>
      <c r="C392" s="401"/>
      <c r="D392" s="401"/>
      <c r="E392" s="401"/>
      <c r="F392" s="401"/>
      <c r="G392" s="401"/>
      <c r="H392" s="401"/>
      <c r="I392" s="401"/>
      <c r="J392" s="401"/>
      <c r="K392" s="401"/>
      <c r="L392" s="401"/>
      <c r="M392" s="401"/>
      <c r="N392" s="401"/>
      <c r="O392" s="401"/>
      <c r="P392" s="401"/>
      <c r="Q392" s="401"/>
      <c r="R392" s="401"/>
      <c r="S392" s="401"/>
      <c r="T392" s="401"/>
      <c r="U392" s="401"/>
      <c r="V392" s="401"/>
      <c r="W392" s="401"/>
      <c r="X392" s="401"/>
      <c r="Y392" s="401"/>
    </row>
    <row r="393" spans="1:25" s="396" customFormat="1">
      <c r="A393" s="401"/>
      <c r="B393" s="401"/>
      <c r="C393" s="401"/>
      <c r="D393" s="401"/>
      <c r="E393" s="401"/>
      <c r="F393" s="401"/>
      <c r="G393" s="401"/>
      <c r="H393" s="401"/>
      <c r="I393" s="401"/>
      <c r="J393" s="401"/>
      <c r="K393" s="401"/>
      <c r="L393" s="401"/>
      <c r="M393" s="401"/>
      <c r="N393" s="401"/>
      <c r="O393" s="401"/>
      <c r="P393" s="401"/>
      <c r="Q393" s="401"/>
      <c r="R393" s="401"/>
      <c r="S393" s="401"/>
      <c r="T393" s="401"/>
      <c r="U393" s="401"/>
      <c r="V393" s="401"/>
      <c r="W393" s="401"/>
      <c r="X393" s="401"/>
      <c r="Y393" s="401"/>
    </row>
    <row r="394" spans="1:25" s="396" customFormat="1">
      <c r="A394" s="401"/>
      <c r="B394" s="401"/>
      <c r="C394" s="401"/>
      <c r="D394" s="401"/>
      <c r="E394" s="401"/>
      <c r="F394" s="401"/>
      <c r="G394" s="401"/>
      <c r="H394" s="401"/>
      <c r="I394" s="401"/>
      <c r="J394" s="401"/>
      <c r="K394" s="401"/>
      <c r="L394" s="401"/>
      <c r="M394" s="401"/>
      <c r="N394" s="401"/>
      <c r="O394" s="401"/>
      <c r="P394" s="401"/>
      <c r="Q394" s="401"/>
      <c r="R394" s="401"/>
      <c r="S394" s="401"/>
      <c r="T394" s="401"/>
      <c r="U394" s="401"/>
      <c r="V394" s="401"/>
      <c r="W394" s="401"/>
      <c r="X394" s="401"/>
      <c r="Y394" s="401"/>
    </row>
    <row r="395" spans="1:25" s="396" customFormat="1">
      <c r="A395" s="401"/>
      <c r="B395" s="401"/>
      <c r="C395" s="401"/>
      <c r="D395" s="401"/>
      <c r="E395" s="401"/>
      <c r="F395" s="401"/>
      <c r="G395" s="401"/>
      <c r="H395" s="401"/>
      <c r="I395" s="401"/>
      <c r="J395" s="401"/>
      <c r="K395" s="401"/>
      <c r="L395" s="401"/>
      <c r="M395" s="401"/>
      <c r="N395" s="401"/>
      <c r="O395" s="401"/>
      <c r="P395" s="401"/>
      <c r="Q395" s="401"/>
      <c r="R395" s="401"/>
      <c r="S395" s="401"/>
      <c r="T395" s="401"/>
      <c r="U395" s="401"/>
      <c r="V395" s="401"/>
      <c r="W395" s="401"/>
      <c r="X395" s="401"/>
      <c r="Y395" s="401"/>
    </row>
    <row r="396" spans="1:25" s="396" customFormat="1">
      <c r="A396" s="401"/>
      <c r="B396" s="401"/>
      <c r="C396" s="401"/>
      <c r="D396" s="401"/>
      <c r="E396" s="401"/>
      <c r="F396" s="401"/>
      <c r="G396" s="401"/>
      <c r="H396" s="401"/>
      <c r="I396" s="401"/>
      <c r="J396" s="401"/>
      <c r="K396" s="401"/>
      <c r="L396" s="401"/>
      <c r="M396" s="401"/>
      <c r="N396" s="401"/>
      <c r="O396" s="401"/>
      <c r="P396" s="401"/>
      <c r="Q396" s="401"/>
      <c r="R396" s="401"/>
      <c r="S396" s="401"/>
      <c r="T396" s="401"/>
      <c r="U396" s="401"/>
      <c r="V396" s="401"/>
      <c r="W396" s="401"/>
      <c r="X396" s="401"/>
      <c r="Y396" s="401"/>
    </row>
    <row r="397" spans="1:25" s="396" customFormat="1">
      <c r="A397" s="401"/>
      <c r="B397" s="401"/>
      <c r="C397" s="401"/>
      <c r="D397" s="401"/>
      <c r="E397" s="401"/>
      <c r="F397" s="401"/>
      <c r="G397" s="401"/>
      <c r="H397" s="401"/>
      <c r="I397" s="401"/>
      <c r="J397" s="401"/>
      <c r="K397" s="401"/>
      <c r="L397" s="401"/>
      <c r="M397" s="401"/>
      <c r="N397" s="401"/>
      <c r="O397" s="401"/>
      <c r="P397" s="401"/>
      <c r="Q397" s="401"/>
      <c r="R397" s="401"/>
      <c r="S397" s="401"/>
      <c r="T397" s="401"/>
      <c r="U397" s="401"/>
      <c r="V397" s="401"/>
      <c r="W397" s="401"/>
      <c r="X397" s="401"/>
      <c r="Y397" s="401"/>
    </row>
    <row r="398" spans="1:25" s="396" customFormat="1">
      <c r="A398" s="401"/>
      <c r="B398" s="401"/>
      <c r="C398" s="401"/>
      <c r="D398" s="401"/>
      <c r="E398" s="401"/>
      <c r="F398" s="401"/>
      <c r="G398" s="401"/>
      <c r="H398" s="401"/>
      <c r="I398" s="401"/>
      <c r="J398" s="401"/>
      <c r="K398" s="401"/>
      <c r="L398" s="401"/>
      <c r="M398" s="401"/>
      <c r="N398" s="401"/>
      <c r="O398" s="401"/>
      <c r="P398" s="401"/>
      <c r="Q398" s="401"/>
      <c r="R398" s="401"/>
      <c r="S398" s="401"/>
      <c r="T398" s="401"/>
      <c r="U398" s="401"/>
      <c r="V398" s="401"/>
      <c r="W398" s="401"/>
      <c r="X398" s="401"/>
      <c r="Y398" s="401"/>
    </row>
    <row r="399" spans="1:25" s="396" customFormat="1">
      <c r="A399" s="401"/>
      <c r="B399" s="401"/>
      <c r="C399" s="401"/>
      <c r="D399" s="401"/>
      <c r="E399" s="401"/>
      <c r="F399" s="401"/>
      <c r="G399" s="401"/>
      <c r="H399" s="401"/>
      <c r="I399" s="401"/>
      <c r="J399" s="401"/>
      <c r="K399" s="401"/>
      <c r="L399" s="401"/>
      <c r="M399" s="401"/>
      <c r="N399" s="401"/>
      <c r="O399" s="401"/>
      <c r="P399" s="401"/>
      <c r="Q399" s="401"/>
      <c r="R399" s="401"/>
      <c r="S399" s="401"/>
      <c r="T399" s="401"/>
      <c r="U399" s="401"/>
      <c r="V399" s="401"/>
      <c r="W399" s="401"/>
      <c r="X399" s="401"/>
      <c r="Y399" s="401"/>
    </row>
    <row r="400" spans="1:25" s="396" customFormat="1">
      <c r="A400" s="401"/>
      <c r="B400" s="401"/>
      <c r="C400" s="401"/>
      <c r="D400" s="401"/>
      <c r="E400" s="401"/>
      <c r="F400" s="401"/>
      <c r="G400" s="401"/>
      <c r="H400" s="401"/>
      <c r="I400" s="401"/>
      <c r="J400" s="401"/>
      <c r="K400" s="401"/>
      <c r="L400" s="401"/>
      <c r="M400" s="401"/>
      <c r="N400" s="401"/>
      <c r="O400" s="401"/>
      <c r="P400" s="401"/>
      <c r="Q400" s="401"/>
      <c r="R400" s="401"/>
      <c r="S400" s="401"/>
      <c r="T400" s="401"/>
      <c r="U400" s="401"/>
      <c r="V400" s="401"/>
      <c r="W400" s="401"/>
      <c r="X400" s="401"/>
      <c r="Y400" s="401"/>
    </row>
    <row r="401" spans="1:25" s="396" customFormat="1">
      <c r="A401" s="401"/>
      <c r="B401" s="401"/>
      <c r="C401" s="401"/>
      <c r="D401" s="401"/>
      <c r="E401" s="401"/>
      <c r="F401" s="401"/>
      <c r="G401" s="401"/>
      <c r="H401" s="401"/>
      <c r="I401" s="401"/>
      <c r="J401" s="401"/>
      <c r="K401" s="401"/>
      <c r="L401" s="401"/>
      <c r="M401" s="401"/>
      <c r="N401" s="401"/>
      <c r="O401" s="401"/>
      <c r="P401" s="401"/>
      <c r="Q401" s="401"/>
      <c r="R401" s="401"/>
      <c r="S401" s="401"/>
      <c r="T401" s="401"/>
      <c r="U401" s="401"/>
      <c r="V401" s="401"/>
      <c r="W401" s="401"/>
      <c r="X401" s="401"/>
      <c r="Y401" s="401"/>
    </row>
    <row r="402" spans="1:25" s="396" customFormat="1">
      <c r="A402" s="401"/>
      <c r="B402" s="401"/>
      <c r="C402" s="401"/>
      <c r="D402" s="401"/>
      <c r="E402" s="401"/>
      <c r="F402" s="401"/>
      <c r="G402" s="401"/>
      <c r="H402" s="401"/>
      <c r="I402" s="401"/>
      <c r="J402" s="401"/>
      <c r="K402" s="401"/>
      <c r="L402" s="401"/>
      <c r="M402" s="401"/>
      <c r="N402" s="401"/>
      <c r="O402" s="401"/>
      <c r="P402" s="401"/>
      <c r="Q402" s="401"/>
      <c r="R402" s="401"/>
      <c r="S402" s="401"/>
      <c r="T402" s="401"/>
      <c r="U402" s="401"/>
      <c r="V402" s="401"/>
      <c r="W402" s="401"/>
      <c r="X402" s="401"/>
      <c r="Y402" s="401"/>
    </row>
    <row r="403" spans="1:25" s="396" customFormat="1">
      <c r="A403" s="401"/>
      <c r="B403" s="401"/>
      <c r="C403" s="401"/>
      <c r="D403" s="401"/>
      <c r="E403" s="401"/>
      <c r="F403" s="401"/>
      <c r="G403" s="401"/>
      <c r="H403" s="401"/>
      <c r="I403" s="401"/>
      <c r="J403" s="401"/>
      <c r="K403" s="401"/>
      <c r="L403" s="401"/>
      <c r="M403" s="401"/>
      <c r="N403" s="401"/>
      <c r="O403" s="401"/>
      <c r="P403" s="401"/>
      <c r="Q403" s="401"/>
      <c r="R403" s="401"/>
      <c r="S403" s="401"/>
      <c r="T403" s="401"/>
      <c r="U403" s="401"/>
      <c r="V403" s="401"/>
      <c r="W403" s="401"/>
      <c r="X403" s="401"/>
      <c r="Y403" s="401"/>
    </row>
    <row r="404" spans="1:25" s="396" customFormat="1">
      <c r="A404" s="401"/>
      <c r="B404" s="401"/>
      <c r="C404" s="401"/>
      <c r="D404" s="401"/>
      <c r="E404" s="401"/>
      <c r="F404" s="401"/>
      <c r="G404" s="401"/>
      <c r="H404" s="401"/>
      <c r="I404" s="401"/>
      <c r="J404" s="401"/>
      <c r="K404" s="401"/>
      <c r="L404" s="401"/>
      <c r="M404" s="401"/>
      <c r="N404" s="401"/>
      <c r="O404" s="401"/>
      <c r="P404" s="401"/>
      <c r="Q404" s="401"/>
      <c r="R404" s="401"/>
      <c r="S404" s="401"/>
      <c r="T404" s="401"/>
      <c r="U404" s="401"/>
      <c r="V404" s="401"/>
      <c r="W404" s="401"/>
      <c r="X404" s="401"/>
      <c r="Y404" s="401"/>
    </row>
    <row r="405" spans="1:25" s="396" customFormat="1">
      <c r="A405" s="401"/>
      <c r="B405" s="401"/>
      <c r="C405" s="401"/>
      <c r="D405" s="401"/>
      <c r="E405" s="401"/>
      <c r="F405" s="401"/>
      <c r="G405" s="401"/>
      <c r="H405" s="401"/>
      <c r="I405" s="401"/>
      <c r="J405" s="401"/>
      <c r="K405" s="401"/>
      <c r="L405" s="401"/>
      <c r="M405" s="401"/>
      <c r="N405" s="401"/>
      <c r="O405" s="401"/>
      <c r="P405" s="401"/>
      <c r="Q405" s="401"/>
      <c r="R405" s="401"/>
      <c r="S405" s="401"/>
      <c r="T405" s="401"/>
      <c r="U405" s="401"/>
      <c r="V405" s="401"/>
      <c r="W405" s="401"/>
      <c r="X405" s="401"/>
      <c r="Y405" s="401"/>
    </row>
    <row r="406" spans="1:25" s="396" customFormat="1">
      <c r="A406" s="401"/>
      <c r="B406" s="401"/>
      <c r="C406" s="401"/>
      <c r="D406" s="401"/>
      <c r="E406" s="401"/>
      <c r="F406" s="401"/>
      <c r="G406" s="401"/>
      <c r="H406" s="401"/>
      <c r="I406" s="401"/>
      <c r="J406" s="401"/>
      <c r="K406" s="401"/>
      <c r="L406" s="401"/>
      <c r="M406" s="401"/>
      <c r="N406" s="401"/>
      <c r="O406" s="401"/>
      <c r="P406" s="401"/>
      <c r="Q406" s="401"/>
      <c r="R406" s="401"/>
      <c r="S406" s="401"/>
      <c r="T406" s="401"/>
      <c r="U406" s="401"/>
      <c r="V406" s="401"/>
      <c r="W406" s="401"/>
      <c r="X406" s="401"/>
      <c r="Y406" s="401"/>
    </row>
    <row r="407" spans="1:25" s="396" customFormat="1">
      <c r="A407" s="401"/>
      <c r="B407" s="401"/>
      <c r="C407" s="401"/>
      <c r="D407" s="401"/>
      <c r="E407" s="401"/>
      <c r="F407" s="401"/>
      <c r="G407" s="401"/>
      <c r="H407" s="401"/>
      <c r="I407" s="401"/>
      <c r="J407" s="401"/>
      <c r="K407" s="401"/>
      <c r="L407" s="401"/>
      <c r="M407" s="401"/>
      <c r="N407" s="401"/>
      <c r="O407" s="401"/>
      <c r="P407" s="401"/>
      <c r="Q407" s="401"/>
      <c r="R407" s="401"/>
      <c r="S407" s="401"/>
      <c r="T407" s="401"/>
      <c r="U407" s="401"/>
      <c r="V407" s="401"/>
      <c r="W407" s="401"/>
      <c r="X407" s="401"/>
      <c r="Y407" s="401"/>
    </row>
    <row r="408" spans="1:25" s="396" customFormat="1">
      <c r="A408" s="401"/>
      <c r="B408" s="401"/>
      <c r="C408" s="401"/>
      <c r="D408" s="401"/>
      <c r="E408" s="401"/>
      <c r="F408" s="401"/>
      <c r="G408" s="401"/>
      <c r="H408" s="401"/>
      <c r="I408" s="401"/>
      <c r="J408" s="401"/>
      <c r="K408" s="401"/>
      <c r="L408" s="401"/>
      <c r="M408" s="401"/>
      <c r="N408" s="401"/>
      <c r="O408" s="401"/>
      <c r="P408" s="401"/>
      <c r="Q408" s="401"/>
      <c r="R408" s="401"/>
      <c r="S408" s="401"/>
      <c r="T408" s="401"/>
      <c r="U408" s="401"/>
      <c r="V408" s="401"/>
      <c r="W408" s="401"/>
      <c r="X408" s="401"/>
      <c r="Y408" s="401"/>
    </row>
    <row r="409" spans="1:25" s="396" customFormat="1">
      <c r="A409" s="401"/>
      <c r="B409" s="401"/>
      <c r="C409" s="401"/>
      <c r="D409" s="401"/>
      <c r="E409" s="401"/>
      <c r="F409" s="401"/>
      <c r="G409" s="401"/>
      <c r="H409" s="401"/>
      <c r="I409" s="401"/>
      <c r="J409" s="401"/>
      <c r="K409" s="401"/>
      <c r="L409" s="401"/>
      <c r="M409" s="401"/>
      <c r="N409" s="401"/>
      <c r="O409" s="401"/>
      <c r="P409" s="401"/>
      <c r="Q409" s="401"/>
      <c r="R409" s="401"/>
      <c r="S409" s="401"/>
      <c r="T409" s="401"/>
      <c r="U409" s="401"/>
      <c r="V409" s="401"/>
      <c r="W409" s="401"/>
      <c r="X409" s="401"/>
      <c r="Y409" s="401"/>
    </row>
    <row r="410" spans="1:25" s="396" customFormat="1">
      <c r="A410" s="401"/>
      <c r="B410" s="401"/>
      <c r="C410" s="401"/>
      <c r="D410" s="401"/>
      <c r="E410" s="401"/>
      <c r="F410" s="401"/>
      <c r="G410" s="401"/>
      <c r="H410" s="401"/>
      <c r="I410" s="401"/>
      <c r="J410" s="401"/>
      <c r="K410" s="401"/>
      <c r="L410" s="401"/>
      <c r="M410" s="401"/>
      <c r="N410" s="401"/>
      <c r="O410" s="401"/>
      <c r="P410" s="401"/>
      <c r="Q410" s="401"/>
      <c r="R410" s="401"/>
      <c r="S410" s="401"/>
      <c r="T410" s="401"/>
      <c r="U410" s="401"/>
      <c r="V410" s="401"/>
      <c r="W410" s="401"/>
      <c r="X410" s="401"/>
      <c r="Y410" s="401"/>
    </row>
    <row r="411" spans="1:25" s="396" customFormat="1">
      <c r="A411" s="401"/>
      <c r="B411" s="401"/>
      <c r="C411" s="401"/>
      <c r="D411" s="401"/>
      <c r="E411" s="401"/>
      <c r="F411" s="401"/>
      <c r="G411" s="401"/>
      <c r="H411" s="401"/>
      <c r="I411" s="401"/>
      <c r="J411" s="401"/>
      <c r="K411" s="401"/>
      <c r="L411" s="401"/>
      <c r="M411" s="401"/>
      <c r="N411" s="401"/>
      <c r="O411" s="401"/>
      <c r="P411" s="401"/>
      <c r="Q411" s="401"/>
      <c r="R411" s="401"/>
      <c r="S411" s="401"/>
      <c r="T411" s="401"/>
      <c r="U411" s="401"/>
      <c r="V411" s="401"/>
      <c r="W411" s="401"/>
      <c r="X411" s="401"/>
      <c r="Y411" s="401"/>
    </row>
    <row r="412" spans="1:25" s="396" customFormat="1">
      <c r="A412" s="401"/>
      <c r="B412" s="401"/>
      <c r="C412" s="401"/>
      <c r="D412" s="401"/>
      <c r="E412" s="401"/>
      <c r="F412" s="401"/>
      <c r="G412" s="401"/>
      <c r="H412" s="401"/>
      <c r="I412" s="401"/>
      <c r="J412" s="401"/>
      <c r="K412" s="401"/>
      <c r="L412" s="401"/>
      <c r="M412" s="401"/>
      <c r="N412" s="401"/>
      <c r="O412" s="401"/>
      <c r="P412" s="401"/>
      <c r="Q412" s="401"/>
      <c r="R412" s="401"/>
      <c r="S412" s="401"/>
      <c r="T412" s="401"/>
      <c r="U412" s="401"/>
      <c r="V412" s="401"/>
      <c r="W412" s="401"/>
      <c r="X412" s="401"/>
      <c r="Y412" s="401"/>
    </row>
    <row r="413" spans="1:25" s="396" customFormat="1">
      <c r="A413" s="401"/>
      <c r="B413" s="401"/>
      <c r="C413" s="401"/>
      <c r="D413" s="401"/>
      <c r="E413" s="401"/>
      <c r="F413" s="401"/>
      <c r="G413" s="401"/>
      <c r="H413" s="401"/>
      <c r="I413" s="401"/>
      <c r="J413" s="401"/>
      <c r="K413" s="401"/>
      <c r="L413" s="401"/>
      <c r="M413" s="401"/>
      <c r="N413" s="401"/>
      <c r="O413" s="401"/>
      <c r="P413" s="401"/>
      <c r="Q413" s="401"/>
      <c r="R413" s="401"/>
      <c r="S413" s="401"/>
      <c r="T413" s="401"/>
      <c r="U413" s="401"/>
      <c r="V413" s="401"/>
      <c r="W413" s="401"/>
      <c r="X413" s="401"/>
      <c r="Y413" s="401"/>
    </row>
    <row r="414" spans="1:25" s="396" customFormat="1">
      <c r="A414" s="401"/>
      <c r="B414" s="401"/>
      <c r="C414" s="401"/>
      <c r="D414" s="401"/>
      <c r="E414" s="401"/>
      <c r="F414" s="401"/>
      <c r="G414" s="401"/>
      <c r="H414" s="401"/>
      <c r="I414" s="401"/>
      <c r="J414" s="401"/>
      <c r="K414" s="401"/>
      <c r="L414" s="401"/>
      <c r="M414" s="401"/>
      <c r="N414" s="401"/>
      <c r="O414" s="401"/>
      <c r="P414" s="401"/>
      <c r="Q414" s="401"/>
      <c r="R414" s="401"/>
      <c r="S414" s="401"/>
      <c r="T414" s="401"/>
      <c r="U414" s="401"/>
      <c r="V414" s="401"/>
      <c r="W414" s="401"/>
      <c r="X414" s="401"/>
      <c r="Y414" s="401"/>
    </row>
    <row r="415" spans="1:25" s="396" customFormat="1">
      <c r="A415" s="401"/>
      <c r="B415" s="401"/>
      <c r="C415" s="401"/>
      <c r="D415" s="401"/>
      <c r="E415" s="401"/>
      <c r="F415" s="401"/>
      <c r="G415" s="401"/>
      <c r="H415" s="401"/>
      <c r="I415" s="401"/>
      <c r="J415" s="401"/>
      <c r="K415" s="401"/>
      <c r="L415" s="401"/>
      <c r="M415" s="401"/>
      <c r="N415" s="401"/>
      <c r="O415" s="401"/>
      <c r="P415" s="401"/>
      <c r="Q415" s="401"/>
      <c r="R415" s="401"/>
      <c r="S415" s="401"/>
      <c r="T415" s="401"/>
      <c r="U415" s="401"/>
      <c r="V415" s="401"/>
      <c r="W415" s="401"/>
      <c r="X415" s="401"/>
      <c r="Y415" s="401"/>
    </row>
    <row r="416" spans="1:25" s="396" customFormat="1">
      <c r="A416" s="401"/>
      <c r="B416" s="401"/>
      <c r="C416" s="401"/>
      <c r="D416" s="401"/>
      <c r="E416" s="401"/>
      <c r="F416" s="401"/>
      <c r="G416" s="401"/>
      <c r="H416" s="401"/>
      <c r="I416" s="401"/>
      <c r="J416" s="401"/>
      <c r="K416" s="401"/>
      <c r="L416" s="401"/>
      <c r="M416" s="401"/>
      <c r="N416" s="401"/>
      <c r="O416" s="401"/>
      <c r="P416" s="401"/>
      <c r="Q416" s="401"/>
      <c r="R416" s="401"/>
      <c r="S416" s="401"/>
      <c r="T416" s="401"/>
      <c r="U416" s="401"/>
      <c r="V416" s="401"/>
      <c r="W416" s="401"/>
      <c r="X416" s="401"/>
      <c r="Y416" s="401"/>
    </row>
    <row r="417" spans="1:25" s="396" customFormat="1">
      <c r="A417" s="401"/>
      <c r="B417" s="401"/>
      <c r="C417" s="401"/>
      <c r="D417" s="401"/>
      <c r="E417" s="401"/>
      <c r="F417" s="401"/>
      <c r="G417" s="401"/>
      <c r="H417" s="401"/>
      <c r="I417" s="401"/>
      <c r="J417" s="401"/>
      <c r="K417" s="401"/>
      <c r="L417" s="401"/>
      <c r="M417" s="401"/>
      <c r="N417" s="401"/>
      <c r="O417" s="401"/>
      <c r="P417" s="401"/>
      <c r="Q417" s="401"/>
      <c r="R417" s="401"/>
      <c r="S417" s="401"/>
      <c r="T417" s="401"/>
      <c r="U417" s="401"/>
      <c r="V417" s="401"/>
      <c r="W417" s="401"/>
      <c r="X417" s="401"/>
      <c r="Y417" s="401"/>
    </row>
    <row r="418" spans="1:25" s="396" customFormat="1">
      <c r="A418" s="401"/>
      <c r="B418" s="401"/>
      <c r="C418" s="401"/>
      <c r="D418" s="401"/>
      <c r="E418" s="401"/>
      <c r="F418" s="401"/>
      <c r="G418" s="401"/>
      <c r="H418" s="401"/>
      <c r="I418" s="401"/>
      <c r="J418" s="401"/>
      <c r="K418" s="401"/>
      <c r="L418" s="401"/>
      <c r="M418" s="401"/>
      <c r="N418" s="401"/>
      <c r="O418" s="401"/>
      <c r="P418" s="401"/>
      <c r="Q418" s="401"/>
      <c r="R418" s="401"/>
      <c r="S418" s="401"/>
      <c r="T418" s="401"/>
      <c r="U418" s="401"/>
      <c r="V418" s="401"/>
      <c r="W418" s="401"/>
      <c r="X418" s="401"/>
      <c r="Y418" s="401"/>
    </row>
    <row r="419" spans="1:25" s="396" customFormat="1">
      <c r="A419" s="401"/>
      <c r="B419" s="401"/>
      <c r="C419" s="401"/>
      <c r="D419" s="401"/>
      <c r="E419" s="401"/>
      <c r="F419" s="401"/>
      <c r="G419" s="401"/>
      <c r="H419" s="401"/>
      <c r="I419" s="401"/>
      <c r="J419" s="401"/>
      <c r="K419" s="401"/>
      <c r="L419" s="401"/>
      <c r="M419" s="401"/>
      <c r="N419" s="401"/>
      <c r="O419" s="401"/>
      <c r="P419" s="401"/>
      <c r="Q419" s="401"/>
      <c r="R419" s="401"/>
      <c r="S419" s="401"/>
      <c r="T419" s="401"/>
      <c r="U419" s="401"/>
      <c r="V419" s="401"/>
      <c r="W419" s="401"/>
      <c r="X419" s="401"/>
      <c r="Y419" s="401"/>
    </row>
    <row r="420" spans="1:25" s="396" customFormat="1">
      <c r="A420" s="401"/>
      <c r="B420" s="401"/>
      <c r="C420" s="401"/>
      <c r="D420" s="401"/>
      <c r="E420" s="401"/>
      <c r="F420" s="401"/>
      <c r="G420" s="401"/>
      <c r="H420" s="401"/>
      <c r="I420" s="401"/>
      <c r="J420" s="401"/>
      <c r="K420" s="401"/>
      <c r="L420" s="401"/>
      <c r="M420" s="401"/>
      <c r="N420" s="401"/>
      <c r="O420" s="401"/>
      <c r="P420" s="401"/>
      <c r="Q420" s="401"/>
      <c r="R420" s="401"/>
      <c r="S420" s="401"/>
      <c r="T420" s="401"/>
      <c r="U420" s="401"/>
      <c r="V420" s="401"/>
      <c r="W420" s="401"/>
      <c r="X420" s="401"/>
      <c r="Y420" s="401"/>
    </row>
    <row r="421" spans="1:25" s="396" customFormat="1">
      <c r="A421" s="401"/>
      <c r="B421" s="401"/>
      <c r="C421" s="401"/>
      <c r="D421" s="401"/>
      <c r="E421" s="401"/>
      <c r="F421" s="401"/>
      <c r="G421" s="401"/>
      <c r="H421" s="401"/>
      <c r="I421" s="401"/>
      <c r="J421" s="401"/>
      <c r="K421" s="401"/>
      <c r="L421" s="401"/>
      <c r="M421" s="401"/>
      <c r="N421" s="401"/>
      <c r="O421" s="401"/>
      <c r="P421" s="401"/>
      <c r="Q421" s="401"/>
      <c r="R421" s="401"/>
      <c r="S421" s="401"/>
      <c r="T421" s="401"/>
      <c r="U421" s="401"/>
      <c r="V421" s="401"/>
      <c r="W421" s="401"/>
      <c r="X421" s="401"/>
      <c r="Y421" s="401"/>
    </row>
    <row r="422" spans="1:25" s="396" customFormat="1">
      <c r="A422" s="401"/>
      <c r="B422" s="401"/>
      <c r="C422" s="401"/>
      <c r="D422" s="401"/>
      <c r="E422" s="401"/>
      <c r="F422" s="401"/>
      <c r="G422" s="401"/>
      <c r="H422" s="401"/>
      <c r="I422" s="401"/>
      <c r="J422" s="401"/>
      <c r="K422" s="401"/>
      <c r="L422" s="401"/>
      <c r="M422" s="401"/>
      <c r="N422" s="401"/>
      <c r="O422" s="401"/>
      <c r="P422" s="401"/>
      <c r="Q422" s="401"/>
      <c r="R422" s="401"/>
      <c r="S422" s="401"/>
      <c r="T422" s="401"/>
      <c r="U422" s="401"/>
      <c r="V422" s="401"/>
      <c r="W422" s="401"/>
      <c r="X422" s="401"/>
      <c r="Y422" s="401"/>
    </row>
    <row r="423" spans="1:25" s="396" customFormat="1">
      <c r="A423" s="401"/>
      <c r="B423" s="401"/>
      <c r="C423" s="401"/>
      <c r="D423" s="401"/>
      <c r="E423" s="401"/>
      <c r="F423" s="401"/>
      <c r="G423" s="401"/>
      <c r="H423" s="401"/>
      <c r="I423" s="401"/>
      <c r="J423" s="401"/>
      <c r="K423" s="401"/>
      <c r="L423" s="401"/>
      <c r="M423" s="401"/>
      <c r="N423" s="401"/>
      <c r="O423" s="401"/>
      <c r="P423" s="401"/>
      <c r="Q423" s="401"/>
      <c r="R423" s="401"/>
      <c r="S423" s="401"/>
      <c r="T423" s="401"/>
      <c r="U423" s="401"/>
      <c r="V423" s="401"/>
      <c r="W423" s="401"/>
      <c r="X423" s="401"/>
      <c r="Y423" s="401"/>
    </row>
    <row r="424" spans="1:25" s="396" customFormat="1">
      <c r="A424" s="401"/>
      <c r="B424" s="401"/>
      <c r="C424" s="401"/>
      <c r="D424" s="401"/>
      <c r="E424" s="401"/>
      <c r="F424" s="401"/>
      <c r="G424" s="401"/>
      <c r="H424" s="401"/>
      <c r="I424" s="401"/>
      <c r="J424" s="401"/>
      <c r="K424" s="401"/>
      <c r="L424" s="401"/>
      <c r="M424" s="401"/>
      <c r="N424" s="401"/>
      <c r="O424" s="401"/>
      <c r="P424" s="401"/>
      <c r="Q424" s="401"/>
      <c r="R424" s="401"/>
      <c r="S424" s="401"/>
      <c r="T424" s="401"/>
      <c r="U424" s="401"/>
      <c r="V424" s="401"/>
      <c r="W424" s="401"/>
      <c r="X424" s="401"/>
      <c r="Y424" s="401"/>
    </row>
    <row r="425" spans="1:25" s="396" customFormat="1">
      <c r="A425" s="401"/>
      <c r="B425" s="401"/>
      <c r="C425" s="401"/>
      <c r="D425" s="401"/>
      <c r="E425" s="401"/>
      <c r="F425" s="401"/>
      <c r="G425" s="401"/>
      <c r="H425" s="401"/>
      <c r="I425" s="401"/>
      <c r="J425" s="401"/>
      <c r="K425" s="401"/>
      <c r="L425" s="401"/>
      <c r="M425" s="401"/>
      <c r="N425" s="401"/>
      <c r="O425" s="401"/>
      <c r="P425" s="401"/>
      <c r="Q425" s="401"/>
      <c r="R425" s="401"/>
      <c r="S425" s="401"/>
      <c r="T425" s="401"/>
      <c r="U425" s="401"/>
      <c r="V425" s="401"/>
      <c r="W425" s="401"/>
      <c r="X425" s="401"/>
      <c r="Y425" s="401"/>
    </row>
    <row r="426" spans="1:25" s="396" customFormat="1">
      <c r="A426" s="401"/>
      <c r="B426" s="401"/>
      <c r="C426" s="401"/>
      <c r="D426" s="401"/>
      <c r="E426" s="401"/>
      <c r="F426" s="401"/>
      <c r="G426" s="401"/>
      <c r="H426" s="401"/>
      <c r="I426" s="401"/>
      <c r="J426" s="401"/>
      <c r="K426" s="401"/>
      <c r="L426" s="401"/>
      <c r="M426" s="401"/>
      <c r="N426" s="401"/>
      <c r="O426" s="401"/>
      <c r="P426" s="401"/>
      <c r="Q426" s="401"/>
      <c r="R426" s="401"/>
      <c r="S426" s="401"/>
      <c r="T426" s="401"/>
      <c r="U426" s="401"/>
      <c r="V426" s="401"/>
      <c r="W426" s="401"/>
      <c r="X426" s="401"/>
      <c r="Y426" s="401"/>
    </row>
    <row r="427" spans="1:25" s="396" customFormat="1">
      <c r="A427" s="401"/>
      <c r="B427" s="401"/>
      <c r="C427" s="401"/>
      <c r="D427" s="401"/>
      <c r="E427" s="401"/>
      <c r="F427" s="401"/>
      <c r="G427" s="401"/>
      <c r="H427" s="401"/>
      <c r="I427" s="401"/>
      <c r="J427" s="401"/>
      <c r="K427" s="401"/>
      <c r="L427" s="401"/>
      <c r="M427" s="401"/>
      <c r="N427" s="401"/>
      <c r="O427" s="401"/>
      <c r="P427" s="401"/>
      <c r="Q427" s="401"/>
      <c r="R427" s="401"/>
      <c r="S427" s="401"/>
      <c r="T427" s="401"/>
      <c r="U427" s="401"/>
      <c r="V427" s="401"/>
      <c r="W427" s="401"/>
      <c r="X427" s="401"/>
      <c r="Y427" s="401"/>
    </row>
    <row r="428" spans="1:25" s="396" customFormat="1">
      <c r="A428" s="401"/>
      <c r="B428" s="401"/>
      <c r="C428" s="401"/>
      <c r="D428" s="401"/>
      <c r="E428" s="401"/>
      <c r="F428" s="401"/>
      <c r="G428" s="401"/>
      <c r="H428" s="401"/>
      <c r="I428" s="401"/>
      <c r="J428" s="401"/>
      <c r="K428" s="401"/>
      <c r="L428" s="401"/>
      <c r="M428" s="401"/>
      <c r="N428" s="401"/>
      <c r="O428" s="401"/>
      <c r="P428" s="401"/>
      <c r="Q428" s="401"/>
      <c r="R428" s="401"/>
      <c r="S428" s="401"/>
      <c r="T428" s="401"/>
      <c r="U428" s="401"/>
      <c r="V428" s="401"/>
      <c r="W428" s="401"/>
      <c r="X428" s="401"/>
      <c r="Y428" s="401"/>
    </row>
    <row r="429" spans="1:25" s="396" customFormat="1">
      <c r="A429" s="401"/>
      <c r="B429" s="401"/>
      <c r="C429" s="401"/>
      <c r="D429" s="401"/>
      <c r="E429" s="401"/>
      <c r="F429" s="401"/>
      <c r="G429" s="401"/>
      <c r="H429" s="401"/>
      <c r="I429" s="401"/>
      <c r="J429" s="401"/>
      <c r="K429" s="401"/>
      <c r="L429" s="401"/>
      <c r="M429" s="401"/>
      <c r="N429" s="401"/>
      <c r="O429" s="401"/>
      <c r="P429" s="401"/>
      <c r="Q429" s="401"/>
      <c r="R429" s="401"/>
      <c r="S429" s="401"/>
      <c r="T429" s="401"/>
      <c r="U429" s="401"/>
      <c r="V429" s="401"/>
      <c r="W429" s="401"/>
      <c r="X429" s="401"/>
      <c r="Y429" s="401"/>
    </row>
    <row r="430" spans="1:25" s="396" customFormat="1">
      <c r="A430" s="401"/>
      <c r="B430" s="401"/>
      <c r="C430" s="401"/>
      <c r="D430" s="401"/>
      <c r="E430" s="401"/>
      <c r="F430" s="401"/>
      <c r="G430" s="401"/>
      <c r="H430" s="401"/>
      <c r="I430" s="401"/>
      <c r="J430" s="401"/>
      <c r="K430" s="401"/>
      <c r="L430" s="401"/>
      <c r="M430" s="401"/>
      <c r="N430" s="401"/>
      <c r="O430" s="401"/>
      <c r="P430" s="401"/>
      <c r="Q430" s="401"/>
      <c r="R430" s="401"/>
      <c r="S430" s="401"/>
      <c r="T430" s="401"/>
      <c r="U430" s="401"/>
      <c r="V430" s="401"/>
      <c r="W430" s="401"/>
      <c r="X430" s="401"/>
      <c r="Y430" s="401"/>
    </row>
    <row r="431" spans="1:25" s="396" customFormat="1">
      <c r="A431" s="401"/>
      <c r="B431" s="401"/>
      <c r="C431" s="401"/>
      <c r="D431" s="401"/>
      <c r="E431" s="401"/>
      <c r="F431" s="401"/>
      <c r="G431" s="401"/>
      <c r="H431" s="401"/>
      <c r="I431" s="401"/>
      <c r="J431" s="401"/>
      <c r="K431" s="401"/>
      <c r="L431" s="401"/>
      <c r="M431" s="401"/>
      <c r="N431" s="401"/>
      <c r="O431" s="401"/>
      <c r="P431" s="401"/>
      <c r="Q431" s="401"/>
      <c r="R431" s="401"/>
      <c r="S431" s="401"/>
      <c r="T431" s="401"/>
      <c r="U431" s="401"/>
      <c r="V431" s="401"/>
      <c r="W431" s="401"/>
      <c r="X431" s="401"/>
      <c r="Y431" s="401"/>
    </row>
    <row r="432" spans="1:25" s="396" customFormat="1">
      <c r="A432" s="401"/>
      <c r="B432" s="401"/>
      <c r="C432" s="401"/>
      <c r="D432" s="401"/>
      <c r="E432" s="401"/>
      <c r="F432" s="401"/>
      <c r="G432" s="401"/>
      <c r="H432" s="401"/>
      <c r="I432" s="401"/>
      <c r="J432" s="401"/>
      <c r="K432" s="401"/>
      <c r="L432" s="401"/>
      <c r="M432" s="401"/>
      <c r="N432" s="401"/>
      <c r="O432" s="401"/>
      <c r="P432" s="401"/>
      <c r="Q432" s="401"/>
      <c r="R432" s="401"/>
      <c r="S432" s="401"/>
      <c r="T432" s="401"/>
      <c r="U432" s="401"/>
      <c r="V432" s="401"/>
      <c r="W432" s="401"/>
      <c r="X432" s="401"/>
      <c r="Y432" s="401"/>
    </row>
    <row r="433" spans="1:25" s="396" customFormat="1">
      <c r="A433" s="401"/>
      <c r="B433" s="401"/>
      <c r="C433" s="401"/>
      <c r="D433" s="401"/>
      <c r="E433" s="401"/>
      <c r="F433" s="401"/>
      <c r="G433" s="401"/>
      <c r="H433" s="401"/>
      <c r="I433" s="401"/>
      <c r="J433" s="401"/>
      <c r="K433" s="401"/>
      <c r="L433" s="401"/>
      <c r="M433" s="401"/>
      <c r="N433" s="401"/>
      <c r="O433" s="401"/>
      <c r="P433" s="401"/>
      <c r="Q433" s="401"/>
      <c r="R433" s="401"/>
      <c r="S433" s="401"/>
      <c r="T433" s="401"/>
      <c r="U433" s="401"/>
      <c r="V433" s="401"/>
      <c r="W433" s="401"/>
      <c r="X433" s="401"/>
      <c r="Y433" s="401"/>
    </row>
    <row r="434" spans="1:25" s="396" customFormat="1">
      <c r="A434" s="401"/>
      <c r="B434" s="401"/>
      <c r="C434" s="401"/>
      <c r="D434" s="401"/>
      <c r="E434" s="401"/>
      <c r="F434" s="401"/>
      <c r="G434" s="401"/>
      <c r="H434" s="401"/>
      <c r="I434" s="401"/>
      <c r="J434" s="401"/>
      <c r="K434" s="401"/>
      <c r="L434" s="401"/>
      <c r="M434" s="401"/>
      <c r="N434" s="401"/>
      <c r="O434" s="401"/>
      <c r="P434" s="401"/>
      <c r="Q434" s="401"/>
      <c r="R434" s="401"/>
      <c r="S434" s="401"/>
      <c r="T434" s="401"/>
      <c r="U434" s="401"/>
      <c r="V434" s="401"/>
      <c r="W434" s="401"/>
      <c r="X434" s="401"/>
      <c r="Y434" s="401"/>
    </row>
    <row r="435" spans="1:25" s="396" customFormat="1">
      <c r="A435" s="401"/>
      <c r="B435" s="401"/>
      <c r="C435" s="401"/>
      <c r="D435" s="401"/>
      <c r="E435" s="401"/>
      <c r="F435" s="401"/>
      <c r="G435" s="401"/>
      <c r="H435" s="401"/>
      <c r="I435" s="401"/>
      <c r="J435" s="401"/>
      <c r="K435" s="401"/>
      <c r="L435" s="401"/>
      <c r="M435" s="401"/>
      <c r="N435" s="401"/>
      <c r="O435" s="401"/>
      <c r="P435" s="401"/>
      <c r="Q435" s="401"/>
      <c r="R435" s="401"/>
      <c r="S435" s="401"/>
      <c r="T435" s="401"/>
      <c r="U435" s="401"/>
      <c r="V435" s="401"/>
      <c r="W435" s="401"/>
      <c r="X435" s="401"/>
      <c r="Y435" s="401"/>
    </row>
    <row r="436" spans="1:25" s="396" customFormat="1">
      <c r="A436" s="401"/>
      <c r="B436" s="401"/>
      <c r="C436" s="401"/>
      <c r="D436" s="401"/>
      <c r="E436" s="401"/>
      <c r="F436" s="401"/>
      <c r="G436" s="401"/>
      <c r="H436" s="401"/>
      <c r="I436" s="401"/>
      <c r="J436" s="401"/>
      <c r="K436" s="401"/>
      <c r="L436" s="401"/>
      <c r="M436" s="401"/>
      <c r="N436" s="401"/>
      <c r="O436" s="401"/>
      <c r="P436" s="401"/>
      <c r="Q436" s="401"/>
      <c r="R436" s="401"/>
      <c r="S436" s="401"/>
      <c r="T436" s="401"/>
      <c r="U436" s="401"/>
      <c r="V436" s="401"/>
      <c r="W436" s="401"/>
      <c r="X436" s="401"/>
      <c r="Y436" s="401"/>
    </row>
    <row r="437" spans="1:25" s="396" customFormat="1">
      <c r="A437" s="401"/>
      <c r="B437" s="401"/>
      <c r="C437" s="401"/>
      <c r="D437" s="401"/>
      <c r="E437" s="401"/>
      <c r="F437" s="401"/>
      <c r="G437" s="401"/>
      <c r="H437" s="401"/>
      <c r="I437" s="401"/>
      <c r="J437" s="401"/>
      <c r="K437" s="401"/>
      <c r="L437" s="401"/>
      <c r="M437" s="401"/>
      <c r="N437" s="401"/>
      <c r="O437" s="401"/>
      <c r="P437" s="401"/>
      <c r="Q437" s="401"/>
      <c r="R437" s="401"/>
      <c r="S437" s="401"/>
      <c r="T437" s="401"/>
      <c r="U437" s="401"/>
      <c r="V437" s="401"/>
      <c r="W437" s="401"/>
      <c r="X437" s="401"/>
      <c r="Y437" s="401"/>
    </row>
    <row r="438" spans="1:25" s="396" customFormat="1">
      <c r="A438" s="401"/>
      <c r="B438" s="401"/>
      <c r="C438" s="401"/>
      <c r="D438" s="401"/>
      <c r="E438" s="401"/>
      <c r="F438" s="401"/>
      <c r="G438" s="401"/>
      <c r="H438" s="401"/>
      <c r="I438" s="401"/>
      <c r="J438" s="401"/>
      <c r="K438" s="401"/>
      <c r="L438" s="401"/>
      <c r="M438" s="401"/>
      <c r="N438" s="401"/>
      <c r="O438" s="401"/>
      <c r="P438" s="401"/>
      <c r="Q438" s="401"/>
      <c r="R438" s="401"/>
      <c r="S438" s="401"/>
      <c r="T438" s="401"/>
      <c r="U438" s="401"/>
      <c r="V438" s="401"/>
      <c r="W438" s="401"/>
      <c r="X438" s="401"/>
      <c r="Y438" s="401"/>
    </row>
    <row r="439" spans="1:25" s="396" customFormat="1">
      <c r="A439" s="401"/>
      <c r="B439" s="401"/>
      <c r="C439" s="401"/>
      <c r="D439" s="401"/>
      <c r="E439" s="401"/>
      <c r="F439" s="401"/>
      <c r="G439" s="401"/>
      <c r="H439" s="401"/>
      <c r="I439" s="401"/>
      <c r="J439" s="401"/>
      <c r="K439" s="401"/>
      <c r="L439" s="401"/>
      <c r="M439" s="401"/>
      <c r="N439" s="401"/>
      <c r="O439" s="401"/>
      <c r="P439" s="401"/>
      <c r="Q439" s="401"/>
      <c r="R439" s="401"/>
      <c r="S439" s="401"/>
      <c r="T439" s="401"/>
      <c r="U439" s="401"/>
      <c r="V439" s="401"/>
      <c r="W439" s="401"/>
      <c r="X439" s="401"/>
      <c r="Y439" s="401"/>
    </row>
    <row r="440" spans="1:25" s="396" customFormat="1">
      <c r="A440" s="401"/>
      <c r="B440" s="401"/>
      <c r="C440" s="401"/>
      <c r="D440" s="401"/>
      <c r="E440" s="401"/>
      <c r="F440" s="401"/>
      <c r="G440" s="401"/>
      <c r="H440" s="401"/>
      <c r="I440" s="401"/>
      <c r="J440" s="401"/>
      <c r="K440" s="401"/>
      <c r="L440" s="401"/>
      <c r="M440" s="401"/>
      <c r="N440" s="401"/>
      <c r="O440" s="401"/>
      <c r="P440" s="401"/>
      <c r="Q440" s="401"/>
      <c r="R440" s="401"/>
      <c r="S440" s="401"/>
      <c r="T440" s="401"/>
      <c r="U440" s="401"/>
      <c r="V440" s="401"/>
      <c r="W440" s="401"/>
      <c r="X440" s="401"/>
      <c r="Y440" s="401"/>
    </row>
    <row r="441" spans="1:25" s="396" customFormat="1">
      <c r="A441" s="401"/>
      <c r="B441" s="401"/>
      <c r="C441" s="401"/>
      <c r="D441" s="401"/>
      <c r="E441" s="401"/>
      <c r="F441" s="401"/>
      <c r="G441" s="401"/>
      <c r="H441" s="401"/>
      <c r="I441" s="401"/>
      <c r="J441" s="401"/>
      <c r="K441" s="401"/>
      <c r="L441" s="401"/>
      <c r="M441" s="401"/>
      <c r="N441" s="401"/>
      <c r="O441" s="401"/>
      <c r="P441" s="401"/>
      <c r="Q441" s="401"/>
      <c r="R441" s="401"/>
      <c r="S441" s="401"/>
      <c r="T441" s="401"/>
      <c r="U441" s="401"/>
      <c r="V441" s="401"/>
      <c r="W441" s="401"/>
      <c r="X441" s="401"/>
      <c r="Y441" s="401"/>
    </row>
    <row r="442" spans="1:25" s="396" customFormat="1">
      <c r="A442" s="401"/>
      <c r="B442" s="401"/>
      <c r="C442" s="401"/>
      <c r="D442" s="401"/>
      <c r="E442" s="401"/>
      <c r="F442" s="401"/>
      <c r="G442" s="401"/>
      <c r="H442" s="401"/>
      <c r="I442" s="401"/>
      <c r="J442" s="401"/>
      <c r="K442" s="401"/>
      <c r="L442" s="401"/>
      <c r="M442" s="401"/>
      <c r="N442" s="401"/>
      <c r="O442" s="401"/>
      <c r="P442" s="401"/>
      <c r="Q442" s="401"/>
      <c r="R442" s="401"/>
      <c r="S442" s="401"/>
      <c r="T442" s="401"/>
      <c r="U442" s="401"/>
      <c r="V442" s="401"/>
      <c r="W442" s="401"/>
      <c r="X442" s="401"/>
      <c r="Y442" s="401"/>
    </row>
    <row r="443" spans="1:25" s="396" customFormat="1">
      <c r="A443" s="401"/>
      <c r="B443" s="401"/>
      <c r="C443" s="401"/>
      <c r="D443" s="401"/>
      <c r="E443" s="401"/>
      <c r="F443" s="401"/>
      <c r="G443" s="401"/>
      <c r="H443" s="401"/>
      <c r="I443" s="401"/>
      <c r="J443" s="401"/>
      <c r="K443" s="401"/>
      <c r="L443" s="401"/>
      <c r="M443" s="401"/>
      <c r="N443" s="401"/>
      <c r="O443" s="401"/>
      <c r="P443" s="401"/>
      <c r="Q443" s="401"/>
      <c r="R443" s="401"/>
      <c r="S443" s="401"/>
      <c r="T443" s="401"/>
      <c r="U443" s="401"/>
      <c r="V443" s="401"/>
      <c r="W443" s="401"/>
      <c r="X443" s="401"/>
      <c r="Y443" s="401"/>
    </row>
    <row r="444" spans="1:25" s="396" customFormat="1">
      <c r="A444" s="401"/>
      <c r="B444" s="401"/>
      <c r="C444" s="401"/>
      <c r="D444" s="401"/>
      <c r="E444" s="401"/>
      <c r="F444" s="401"/>
      <c r="G444" s="401"/>
      <c r="H444" s="401"/>
      <c r="I444" s="401"/>
      <c r="J444" s="401"/>
      <c r="K444" s="401"/>
      <c r="L444" s="401"/>
      <c r="M444" s="401"/>
      <c r="N444" s="401"/>
      <c r="O444" s="401"/>
      <c r="P444" s="401"/>
      <c r="Q444" s="401"/>
      <c r="R444" s="401"/>
      <c r="S444" s="401"/>
      <c r="T444" s="401"/>
      <c r="U444" s="401"/>
      <c r="V444" s="401"/>
      <c r="W444" s="401"/>
      <c r="X444" s="401"/>
      <c r="Y444" s="401"/>
    </row>
    <row r="445" spans="1:25" s="396" customFormat="1">
      <c r="A445" s="401"/>
      <c r="B445" s="401"/>
      <c r="C445" s="401"/>
      <c r="D445" s="401"/>
      <c r="E445" s="401"/>
      <c r="F445" s="401"/>
      <c r="G445" s="401"/>
      <c r="H445" s="401"/>
      <c r="I445" s="401"/>
      <c r="J445" s="401"/>
      <c r="K445" s="401"/>
      <c r="L445" s="401"/>
      <c r="M445" s="401"/>
      <c r="N445" s="401"/>
      <c r="O445" s="401"/>
      <c r="P445" s="401"/>
      <c r="Q445" s="401"/>
      <c r="R445" s="401"/>
      <c r="S445" s="401"/>
      <c r="T445" s="401"/>
      <c r="U445" s="401"/>
      <c r="V445" s="401"/>
      <c r="W445" s="401"/>
      <c r="X445" s="401"/>
      <c r="Y445" s="401"/>
    </row>
    <row r="446" spans="1:25" s="396" customFormat="1">
      <c r="A446" s="401"/>
      <c r="B446" s="401"/>
      <c r="C446" s="401"/>
      <c r="D446" s="401"/>
      <c r="E446" s="401"/>
      <c r="F446" s="401"/>
      <c r="G446" s="401"/>
      <c r="H446" s="401"/>
      <c r="I446" s="401"/>
      <c r="J446" s="401"/>
      <c r="K446" s="401"/>
      <c r="L446" s="401"/>
      <c r="M446" s="401"/>
      <c r="N446" s="401"/>
      <c r="O446" s="401"/>
      <c r="P446" s="401"/>
      <c r="Q446" s="401"/>
      <c r="R446" s="401"/>
      <c r="S446" s="401"/>
      <c r="T446" s="401"/>
      <c r="U446" s="401"/>
      <c r="V446" s="401"/>
      <c r="W446" s="401"/>
      <c r="X446" s="401"/>
      <c r="Y446" s="401"/>
    </row>
    <row r="447" spans="1:25" s="396" customFormat="1">
      <c r="A447" s="401"/>
      <c r="B447" s="401"/>
      <c r="C447" s="401"/>
      <c r="D447" s="401"/>
      <c r="E447" s="401"/>
      <c r="F447" s="401"/>
      <c r="G447" s="401"/>
      <c r="H447" s="401"/>
      <c r="I447" s="401"/>
      <c r="J447" s="401"/>
      <c r="K447" s="401"/>
      <c r="L447" s="401"/>
      <c r="M447" s="401"/>
      <c r="N447" s="401"/>
      <c r="O447" s="401"/>
      <c r="P447" s="401"/>
      <c r="Q447" s="401"/>
      <c r="R447" s="401"/>
      <c r="S447" s="401"/>
      <c r="T447" s="401"/>
      <c r="U447" s="401"/>
      <c r="V447" s="401"/>
      <c r="W447" s="401"/>
      <c r="X447" s="401"/>
      <c r="Y447" s="401"/>
    </row>
    <row r="448" spans="1:25" s="396" customFormat="1">
      <c r="A448" s="401"/>
      <c r="B448" s="401"/>
      <c r="C448" s="401"/>
      <c r="D448" s="401"/>
      <c r="E448" s="401"/>
      <c r="F448" s="401"/>
      <c r="G448" s="401"/>
      <c r="H448" s="401"/>
      <c r="I448" s="401"/>
      <c r="J448" s="401"/>
      <c r="K448" s="401"/>
      <c r="L448" s="401"/>
      <c r="M448" s="401"/>
      <c r="N448" s="401"/>
      <c r="O448" s="401"/>
      <c r="P448" s="401"/>
      <c r="Q448" s="401"/>
      <c r="R448" s="401"/>
      <c r="S448" s="401"/>
      <c r="T448" s="401"/>
      <c r="U448" s="401"/>
      <c r="V448" s="401"/>
      <c r="W448" s="401"/>
      <c r="X448" s="401"/>
      <c r="Y448" s="401"/>
    </row>
    <row r="449" spans="1:25" s="396" customFormat="1">
      <c r="A449" s="401"/>
      <c r="B449" s="401"/>
      <c r="C449" s="401"/>
      <c r="D449" s="401"/>
      <c r="E449" s="401"/>
      <c r="F449" s="401"/>
      <c r="G449" s="401"/>
      <c r="H449" s="401"/>
      <c r="I449" s="401"/>
      <c r="J449" s="401"/>
      <c r="K449" s="401"/>
      <c r="L449" s="401"/>
      <c r="M449" s="401"/>
      <c r="N449" s="401"/>
      <c r="O449" s="401"/>
      <c r="P449" s="401"/>
      <c r="Q449" s="401"/>
      <c r="R449" s="401"/>
      <c r="S449" s="401"/>
      <c r="T449" s="401"/>
      <c r="U449" s="401"/>
      <c r="V449" s="401"/>
      <c r="W449" s="401"/>
      <c r="X449" s="401"/>
      <c r="Y449" s="401"/>
    </row>
    <row r="450" spans="1:25" s="396" customFormat="1">
      <c r="A450" s="401"/>
      <c r="B450" s="401"/>
      <c r="C450" s="401"/>
      <c r="D450" s="401"/>
      <c r="E450" s="401"/>
      <c r="F450" s="401"/>
      <c r="G450" s="401"/>
      <c r="H450" s="401"/>
      <c r="I450" s="401"/>
      <c r="J450" s="401"/>
      <c r="K450" s="401"/>
      <c r="L450" s="401"/>
      <c r="M450" s="401"/>
      <c r="N450" s="401"/>
      <c r="O450" s="401"/>
      <c r="P450" s="401"/>
      <c r="Q450" s="401"/>
      <c r="R450" s="401"/>
      <c r="S450" s="401"/>
      <c r="T450" s="401"/>
      <c r="U450" s="401"/>
      <c r="V450" s="401"/>
      <c r="W450" s="401"/>
      <c r="X450" s="401"/>
      <c r="Y450" s="401"/>
    </row>
    <row r="451" spans="1:25" s="396" customFormat="1">
      <c r="A451" s="401"/>
      <c r="B451" s="401"/>
      <c r="C451" s="401"/>
      <c r="D451" s="401"/>
      <c r="E451" s="401"/>
      <c r="F451" s="401"/>
      <c r="G451" s="401"/>
      <c r="H451" s="401"/>
      <c r="I451" s="401"/>
      <c r="J451" s="401"/>
      <c r="K451" s="401"/>
      <c r="L451" s="401"/>
      <c r="M451" s="401"/>
      <c r="N451" s="401"/>
      <c r="O451" s="401"/>
      <c r="P451" s="401"/>
      <c r="Q451" s="401"/>
      <c r="R451" s="401"/>
      <c r="S451" s="401"/>
      <c r="T451" s="401"/>
      <c r="U451" s="401"/>
      <c r="V451" s="401"/>
      <c r="W451" s="401"/>
      <c r="X451" s="401"/>
      <c r="Y451" s="401"/>
    </row>
    <row r="452" spans="1:25" s="396" customFormat="1">
      <c r="A452" s="401"/>
      <c r="B452" s="401"/>
      <c r="C452" s="401"/>
      <c r="D452" s="401"/>
      <c r="E452" s="401"/>
      <c r="F452" s="401"/>
      <c r="G452" s="401"/>
      <c r="H452" s="401"/>
      <c r="I452" s="401"/>
      <c r="J452" s="401"/>
      <c r="K452" s="401"/>
      <c r="L452" s="401"/>
      <c r="M452" s="401"/>
      <c r="N452" s="401"/>
      <c r="O452" s="401"/>
      <c r="P452" s="401"/>
      <c r="Q452" s="401"/>
      <c r="R452" s="401"/>
      <c r="S452" s="401"/>
      <c r="T452" s="401"/>
      <c r="U452" s="401"/>
      <c r="V452" s="401"/>
      <c r="W452" s="401"/>
      <c r="X452" s="401"/>
      <c r="Y452" s="401"/>
    </row>
    <row r="453" spans="1:25" s="396" customFormat="1">
      <c r="A453" s="401"/>
      <c r="B453" s="401"/>
      <c r="C453" s="401"/>
      <c r="D453" s="401"/>
      <c r="E453" s="401"/>
      <c r="F453" s="401"/>
      <c r="G453" s="401"/>
      <c r="H453" s="401"/>
      <c r="I453" s="401"/>
      <c r="J453" s="401"/>
      <c r="K453" s="401"/>
      <c r="L453" s="401"/>
      <c r="M453" s="401"/>
      <c r="N453" s="401"/>
      <c r="O453" s="401"/>
      <c r="P453" s="401"/>
      <c r="Q453" s="401"/>
      <c r="R453" s="401"/>
      <c r="S453" s="401"/>
      <c r="T453" s="401"/>
      <c r="U453" s="401"/>
      <c r="V453" s="401"/>
      <c r="W453" s="401"/>
      <c r="X453" s="401"/>
      <c r="Y453" s="401"/>
    </row>
    <row r="454" spans="1:25" s="396" customFormat="1">
      <c r="A454" s="401"/>
      <c r="B454" s="401"/>
      <c r="C454" s="401"/>
      <c r="D454" s="401"/>
      <c r="E454" s="401"/>
      <c r="F454" s="401"/>
      <c r="G454" s="401"/>
      <c r="H454" s="401"/>
      <c r="I454" s="401"/>
      <c r="J454" s="401"/>
      <c r="K454" s="401"/>
      <c r="L454" s="401"/>
      <c r="M454" s="401"/>
      <c r="N454" s="401"/>
      <c r="O454" s="401"/>
      <c r="P454" s="401"/>
      <c r="Q454" s="401"/>
      <c r="R454" s="401"/>
      <c r="S454" s="401"/>
      <c r="T454" s="401"/>
      <c r="U454" s="401"/>
      <c r="V454" s="401"/>
      <c r="W454" s="401"/>
      <c r="X454" s="401"/>
      <c r="Y454" s="401"/>
    </row>
    <row r="455" spans="1:25" s="396" customFormat="1">
      <c r="A455" s="401"/>
      <c r="B455" s="401"/>
      <c r="C455" s="401"/>
      <c r="D455" s="401"/>
      <c r="E455" s="401"/>
      <c r="F455" s="401"/>
      <c r="G455" s="401"/>
      <c r="H455" s="401"/>
      <c r="I455" s="401"/>
      <c r="J455" s="401"/>
      <c r="K455" s="401"/>
      <c r="L455" s="401"/>
      <c r="M455" s="401"/>
      <c r="N455" s="401"/>
      <c r="O455" s="401"/>
      <c r="P455" s="401"/>
      <c r="Q455" s="401"/>
      <c r="R455" s="401"/>
      <c r="S455" s="401"/>
      <c r="T455" s="401"/>
      <c r="U455" s="401"/>
      <c r="V455" s="401"/>
      <c r="W455" s="401"/>
      <c r="X455" s="401"/>
      <c r="Y455" s="401"/>
    </row>
    <row r="456" spans="1:25" s="396" customFormat="1">
      <c r="A456" s="401"/>
      <c r="B456" s="401"/>
      <c r="C456" s="401"/>
      <c r="D456" s="401"/>
      <c r="E456" s="401"/>
      <c r="F456" s="401"/>
      <c r="G456" s="401"/>
      <c r="H456" s="401"/>
      <c r="I456" s="401"/>
      <c r="J456" s="401"/>
      <c r="K456" s="401"/>
      <c r="L456" s="401"/>
      <c r="M456" s="401"/>
      <c r="N456" s="401"/>
      <c r="O456" s="401"/>
      <c r="P456" s="401"/>
      <c r="Q456" s="401"/>
      <c r="R456" s="401"/>
      <c r="S456" s="401"/>
      <c r="T456" s="401"/>
      <c r="U456" s="401"/>
      <c r="V456" s="401"/>
      <c r="W456" s="401"/>
      <c r="X456" s="401"/>
      <c r="Y456" s="401"/>
    </row>
    <row r="457" spans="1:25" s="396" customFormat="1">
      <c r="A457" s="401"/>
      <c r="B457" s="401"/>
      <c r="C457" s="401"/>
      <c r="D457" s="401"/>
      <c r="E457" s="401"/>
      <c r="F457" s="401"/>
      <c r="G457" s="401"/>
      <c r="H457" s="401"/>
      <c r="I457" s="401"/>
      <c r="J457" s="401"/>
      <c r="K457" s="401"/>
      <c r="L457" s="401"/>
      <c r="M457" s="401"/>
      <c r="N457" s="401"/>
      <c r="O457" s="401"/>
      <c r="P457" s="401"/>
      <c r="Q457" s="401"/>
      <c r="R457" s="401"/>
      <c r="S457" s="401"/>
      <c r="T457" s="401"/>
      <c r="U457" s="401"/>
      <c r="V457" s="401"/>
      <c r="W457" s="401"/>
      <c r="X457" s="401"/>
      <c r="Y457" s="401"/>
    </row>
    <row r="458" spans="1:25" s="396" customFormat="1">
      <c r="A458" s="401"/>
      <c r="B458" s="401"/>
      <c r="C458" s="401"/>
      <c r="D458" s="401"/>
      <c r="E458" s="401"/>
      <c r="F458" s="401"/>
      <c r="G458" s="401"/>
      <c r="H458" s="401"/>
      <c r="I458" s="401"/>
      <c r="J458" s="401"/>
      <c r="K458" s="401"/>
      <c r="L458" s="401"/>
      <c r="M458" s="401"/>
      <c r="N458" s="401"/>
      <c r="O458" s="401"/>
      <c r="P458" s="401"/>
      <c r="Q458" s="401"/>
      <c r="R458" s="401"/>
      <c r="S458" s="401"/>
      <c r="T458" s="401"/>
      <c r="U458" s="401"/>
      <c r="V458" s="401"/>
      <c r="W458" s="401"/>
      <c r="X458" s="401"/>
      <c r="Y458" s="401"/>
    </row>
    <row r="459" spans="1:25" s="396" customFormat="1">
      <c r="A459" s="401"/>
      <c r="B459" s="401"/>
      <c r="C459" s="401"/>
      <c r="D459" s="401"/>
      <c r="E459" s="401"/>
      <c r="F459" s="401"/>
      <c r="G459" s="401"/>
      <c r="H459" s="401"/>
      <c r="I459" s="401"/>
      <c r="J459" s="401"/>
      <c r="K459" s="401"/>
      <c r="L459" s="401"/>
      <c r="M459" s="401"/>
      <c r="N459" s="401"/>
      <c r="O459" s="401"/>
      <c r="P459" s="401"/>
      <c r="Q459" s="401"/>
      <c r="R459" s="401"/>
      <c r="S459" s="401"/>
      <c r="T459" s="401"/>
      <c r="U459" s="401"/>
      <c r="V459" s="401"/>
      <c r="W459" s="401"/>
      <c r="X459" s="401"/>
      <c r="Y459" s="401"/>
    </row>
    <row r="460" spans="1:25" s="396" customFormat="1">
      <c r="A460" s="401"/>
      <c r="B460" s="401"/>
      <c r="C460" s="401"/>
      <c r="D460" s="401"/>
      <c r="E460" s="401"/>
      <c r="F460" s="401"/>
      <c r="G460" s="401"/>
      <c r="H460" s="401"/>
      <c r="I460" s="401"/>
      <c r="J460" s="401"/>
      <c r="K460" s="401"/>
      <c r="L460" s="401"/>
      <c r="M460" s="401"/>
      <c r="N460" s="401"/>
      <c r="O460" s="401"/>
      <c r="P460" s="401"/>
      <c r="Q460" s="401"/>
      <c r="R460" s="401"/>
      <c r="S460" s="401"/>
      <c r="T460" s="401"/>
      <c r="U460" s="401"/>
      <c r="V460" s="401"/>
      <c r="W460" s="401"/>
      <c r="X460" s="401"/>
      <c r="Y460" s="401"/>
    </row>
    <row r="461" spans="1:25" s="396" customFormat="1">
      <c r="A461" s="401"/>
      <c r="B461" s="401"/>
      <c r="C461" s="401"/>
      <c r="D461" s="401"/>
      <c r="E461" s="401"/>
      <c r="F461" s="401"/>
      <c r="G461" s="401"/>
      <c r="H461" s="401"/>
      <c r="I461" s="401"/>
      <c r="J461" s="401"/>
      <c r="K461" s="401"/>
      <c r="L461" s="401"/>
      <c r="M461" s="401"/>
      <c r="N461" s="401"/>
      <c r="O461" s="401"/>
      <c r="P461" s="401"/>
      <c r="Q461" s="401"/>
      <c r="R461" s="401"/>
      <c r="S461" s="401"/>
      <c r="T461" s="401"/>
      <c r="U461" s="401"/>
      <c r="V461" s="401"/>
      <c r="W461" s="401"/>
      <c r="X461" s="401"/>
      <c r="Y461" s="401"/>
    </row>
    <row r="462" spans="1:25" s="396" customFormat="1">
      <c r="A462" s="401"/>
      <c r="B462" s="401"/>
      <c r="C462" s="401"/>
      <c r="D462" s="401"/>
      <c r="E462" s="401"/>
      <c r="F462" s="401"/>
      <c r="G462" s="401"/>
      <c r="H462" s="401"/>
      <c r="I462" s="401"/>
      <c r="J462" s="401"/>
      <c r="K462" s="401"/>
      <c r="L462" s="401"/>
      <c r="M462" s="401"/>
      <c r="N462" s="401"/>
      <c r="O462" s="401"/>
      <c r="P462" s="401"/>
      <c r="Q462" s="401"/>
      <c r="R462" s="401"/>
      <c r="S462" s="401"/>
      <c r="T462" s="401"/>
      <c r="U462" s="401"/>
      <c r="V462" s="401"/>
      <c r="W462" s="401"/>
      <c r="X462" s="401"/>
      <c r="Y462" s="401"/>
    </row>
    <row r="463" spans="1:25" s="396" customFormat="1">
      <c r="A463" s="401"/>
      <c r="B463" s="401"/>
      <c r="C463" s="401"/>
      <c r="D463" s="401"/>
      <c r="E463" s="401"/>
      <c r="F463" s="401"/>
      <c r="G463" s="401"/>
      <c r="H463" s="401"/>
      <c r="I463" s="401"/>
      <c r="J463" s="401"/>
      <c r="K463" s="401"/>
      <c r="L463" s="401"/>
      <c r="M463" s="401"/>
      <c r="N463" s="401"/>
      <c r="O463" s="401"/>
      <c r="P463" s="401"/>
      <c r="Q463" s="401"/>
      <c r="R463" s="401"/>
      <c r="S463" s="401"/>
      <c r="T463" s="401"/>
      <c r="U463" s="401"/>
      <c r="V463" s="401"/>
      <c r="W463" s="401"/>
      <c r="X463" s="401"/>
      <c r="Y463" s="401"/>
    </row>
    <row r="464" spans="1:25" s="396" customFormat="1">
      <c r="A464" s="401"/>
      <c r="B464" s="401"/>
      <c r="C464" s="401"/>
      <c r="D464" s="401"/>
      <c r="E464" s="401"/>
      <c r="F464" s="401"/>
      <c r="G464" s="401"/>
      <c r="H464" s="401"/>
      <c r="I464" s="401"/>
      <c r="J464" s="401"/>
      <c r="K464" s="401"/>
      <c r="L464" s="401"/>
      <c r="M464" s="401"/>
      <c r="N464" s="401"/>
      <c r="O464" s="401"/>
      <c r="P464" s="401"/>
      <c r="Q464" s="401"/>
      <c r="R464" s="401"/>
      <c r="S464" s="401"/>
      <c r="T464" s="401"/>
      <c r="U464" s="401"/>
      <c r="V464" s="401"/>
      <c r="W464" s="401"/>
      <c r="X464" s="401"/>
      <c r="Y464" s="401"/>
    </row>
    <row r="465" spans="1:25" s="396" customFormat="1">
      <c r="A465" s="401"/>
      <c r="B465" s="401"/>
      <c r="C465" s="401"/>
      <c r="D465" s="401"/>
      <c r="E465" s="401"/>
      <c r="F465" s="401"/>
      <c r="G465" s="401"/>
      <c r="H465" s="401"/>
      <c r="I465" s="401"/>
      <c r="J465" s="401"/>
      <c r="K465" s="401"/>
      <c r="L465" s="401"/>
      <c r="M465" s="401"/>
      <c r="N465" s="401"/>
      <c r="O465" s="401"/>
      <c r="P465" s="401"/>
      <c r="Q465" s="401"/>
      <c r="R465" s="401"/>
      <c r="S465" s="401"/>
      <c r="T465" s="401"/>
      <c r="U465" s="401"/>
      <c r="V465" s="401"/>
      <c r="W465" s="401"/>
      <c r="X465" s="401"/>
      <c r="Y465" s="401"/>
    </row>
    <row r="466" spans="1:25" s="396" customFormat="1">
      <c r="A466" s="401"/>
      <c r="B466" s="401"/>
      <c r="C466" s="401"/>
      <c r="D466" s="401"/>
      <c r="E466" s="401"/>
      <c r="F466" s="401"/>
      <c r="G466" s="401"/>
      <c r="H466" s="401"/>
      <c r="I466" s="401"/>
      <c r="J466" s="401"/>
      <c r="K466" s="401"/>
      <c r="L466" s="401"/>
      <c r="M466" s="401"/>
      <c r="N466" s="401"/>
      <c r="O466" s="401"/>
      <c r="P466" s="401"/>
      <c r="Q466" s="401"/>
      <c r="R466" s="401"/>
      <c r="S466" s="401"/>
      <c r="T466" s="401"/>
      <c r="U466" s="401"/>
      <c r="V466" s="401"/>
      <c r="W466" s="401"/>
      <c r="X466" s="401"/>
      <c r="Y466" s="401"/>
    </row>
    <row r="467" spans="1:25" s="396" customFormat="1">
      <c r="A467" s="401"/>
      <c r="B467" s="401"/>
      <c r="C467" s="401"/>
      <c r="D467" s="401"/>
      <c r="E467" s="401"/>
      <c r="F467" s="401"/>
      <c r="G467" s="401"/>
      <c r="H467" s="401"/>
      <c r="I467" s="401"/>
      <c r="J467" s="401"/>
      <c r="K467" s="401"/>
      <c r="L467" s="401"/>
      <c r="M467" s="401"/>
      <c r="N467" s="401"/>
      <c r="O467" s="401"/>
      <c r="P467" s="401"/>
      <c r="Q467" s="401"/>
      <c r="R467" s="401"/>
      <c r="S467" s="401"/>
      <c r="T467" s="401"/>
      <c r="U467" s="401"/>
      <c r="V467" s="401"/>
      <c r="W467" s="401"/>
      <c r="X467" s="401"/>
      <c r="Y467" s="401"/>
    </row>
    <row r="468" spans="1:25" s="396" customFormat="1">
      <c r="A468" s="401"/>
      <c r="B468" s="401"/>
      <c r="C468" s="401"/>
      <c r="D468" s="401"/>
      <c r="E468" s="401"/>
      <c r="F468" s="401"/>
      <c r="G468" s="401"/>
      <c r="H468" s="401"/>
      <c r="I468" s="401"/>
      <c r="J468" s="401"/>
      <c r="K468" s="401"/>
      <c r="L468" s="401"/>
      <c r="M468" s="401"/>
      <c r="N468" s="401"/>
      <c r="O468" s="401"/>
      <c r="P468" s="401"/>
      <c r="Q468" s="401"/>
      <c r="R468" s="401"/>
      <c r="S468" s="401"/>
      <c r="T468" s="401"/>
      <c r="U468" s="401"/>
      <c r="V468" s="401"/>
      <c r="W468" s="401"/>
      <c r="X468" s="401"/>
      <c r="Y468" s="401"/>
    </row>
    <row r="469" spans="1:25" s="396" customFormat="1">
      <c r="A469" s="401"/>
      <c r="B469" s="401"/>
      <c r="C469" s="401"/>
      <c r="D469" s="401"/>
      <c r="E469" s="401"/>
      <c r="F469" s="401"/>
      <c r="G469" s="401"/>
      <c r="H469" s="401"/>
      <c r="I469" s="401"/>
      <c r="J469" s="401"/>
      <c r="K469" s="401"/>
      <c r="L469" s="401"/>
      <c r="M469" s="401"/>
      <c r="N469" s="401"/>
      <c r="O469" s="401"/>
      <c r="P469" s="401"/>
      <c r="Q469" s="401"/>
      <c r="R469" s="401"/>
      <c r="S469" s="401"/>
      <c r="T469" s="401"/>
      <c r="U469" s="401"/>
      <c r="V469" s="401"/>
      <c r="W469" s="401"/>
      <c r="X469" s="401"/>
      <c r="Y469" s="401"/>
    </row>
    <row r="470" spans="1:25" s="396" customFormat="1">
      <c r="A470" s="401"/>
      <c r="B470" s="401"/>
      <c r="C470" s="401"/>
      <c r="D470" s="401"/>
      <c r="E470" s="401"/>
      <c r="F470" s="401"/>
      <c r="G470" s="401"/>
      <c r="H470" s="401"/>
      <c r="I470" s="401"/>
      <c r="J470" s="401"/>
      <c r="K470" s="401"/>
      <c r="L470" s="401"/>
      <c r="M470" s="401"/>
      <c r="N470" s="401"/>
      <c r="O470" s="401"/>
      <c r="P470" s="401"/>
      <c r="Q470" s="401"/>
      <c r="R470" s="401"/>
      <c r="S470" s="401"/>
      <c r="T470" s="401"/>
      <c r="U470" s="401"/>
      <c r="V470" s="401"/>
      <c r="W470" s="401"/>
      <c r="X470" s="401"/>
      <c r="Y470" s="401"/>
    </row>
    <row r="471" spans="1:25" s="396" customFormat="1">
      <c r="A471" s="401"/>
      <c r="B471" s="401"/>
      <c r="C471" s="401"/>
      <c r="D471" s="401"/>
      <c r="E471" s="401"/>
      <c r="F471" s="401"/>
      <c r="G471" s="401"/>
      <c r="H471" s="401"/>
      <c r="I471" s="401"/>
      <c r="J471" s="401"/>
      <c r="K471" s="401"/>
      <c r="L471" s="401"/>
      <c r="M471" s="401"/>
      <c r="N471" s="401"/>
      <c r="O471" s="401"/>
      <c r="P471" s="401"/>
      <c r="Q471" s="401"/>
      <c r="R471" s="401"/>
      <c r="S471" s="401"/>
      <c r="T471" s="401"/>
      <c r="U471" s="401"/>
      <c r="V471" s="401"/>
      <c r="W471" s="401"/>
      <c r="X471" s="401"/>
      <c r="Y471" s="401"/>
    </row>
    <row r="472" spans="1:25" s="396" customFormat="1">
      <c r="A472" s="401"/>
      <c r="B472" s="401"/>
      <c r="C472" s="401"/>
      <c r="D472" s="401"/>
      <c r="E472" s="401"/>
      <c r="F472" s="401"/>
      <c r="G472" s="401"/>
      <c r="H472" s="401"/>
      <c r="I472" s="401"/>
      <c r="J472" s="401"/>
      <c r="K472" s="401"/>
      <c r="L472" s="401"/>
      <c r="M472" s="401"/>
      <c r="N472" s="401"/>
      <c r="O472" s="401"/>
      <c r="P472" s="401"/>
      <c r="Q472" s="401"/>
      <c r="R472" s="401"/>
      <c r="S472" s="401"/>
      <c r="T472" s="401"/>
      <c r="U472" s="401"/>
      <c r="V472" s="401"/>
      <c r="W472" s="401"/>
      <c r="X472" s="401"/>
      <c r="Y472" s="401"/>
    </row>
    <row r="473" spans="1:25" s="396" customFormat="1">
      <c r="A473" s="401"/>
      <c r="B473" s="401"/>
      <c r="C473" s="401"/>
      <c r="D473" s="401"/>
      <c r="E473" s="401"/>
      <c r="F473" s="401"/>
      <c r="G473" s="401"/>
      <c r="H473" s="401"/>
      <c r="I473" s="401"/>
      <c r="J473" s="401"/>
      <c r="K473" s="401"/>
      <c r="L473" s="401"/>
      <c r="M473" s="401"/>
      <c r="N473" s="401"/>
      <c r="O473" s="401"/>
      <c r="P473" s="401"/>
      <c r="Q473" s="401"/>
      <c r="R473" s="401"/>
      <c r="S473" s="401"/>
      <c r="T473" s="401"/>
      <c r="U473" s="401"/>
      <c r="V473" s="401"/>
      <c r="W473" s="401"/>
      <c r="X473" s="401"/>
      <c r="Y473" s="401"/>
    </row>
    <row r="474" spans="1:25" s="396" customFormat="1">
      <c r="A474" s="401"/>
      <c r="B474" s="401"/>
      <c r="C474" s="401"/>
      <c r="D474" s="401"/>
      <c r="E474" s="401"/>
      <c r="F474" s="401"/>
      <c r="G474" s="401"/>
      <c r="H474" s="401"/>
      <c r="I474" s="401"/>
      <c r="J474" s="401"/>
      <c r="K474" s="401"/>
      <c r="L474" s="401"/>
      <c r="M474" s="401"/>
      <c r="N474" s="401"/>
      <c r="O474" s="401"/>
      <c r="P474" s="401"/>
      <c r="Q474" s="401"/>
      <c r="R474" s="401"/>
      <c r="S474" s="401"/>
      <c r="T474" s="401"/>
      <c r="U474" s="401"/>
      <c r="V474" s="401"/>
      <c r="W474" s="401"/>
      <c r="X474" s="401"/>
      <c r="Y474" s="401"/>
    </row>
    <row r="475" spans="1:25" s="396" customFormat="1">
      <c r="A475" s="401"/>
      <c r="B475" s="401"/>
      <c r="C475" s="401"/>
      <c r="D475" s="401"/>
      <c r="E475" s="401"/>
      <c r="F475" s="401"/>
      <c r="G475" s="401"/>
      <c r="H475" s="401"/>
      <c r="I475" s="401"/>
      <c r="J475" s="401"/>
      <c r="K475" s="401"/>
      <c r="L475" s="401"/>
      <c r="M475" s="401"/>
      <c r="N475" s="401"/>
      <c r="O475" s="401"/>
      <c r="P475" s="401"/>
      <c r="Q475" s="401"/>
      <c r="R475" s="401"/>
      <c r="S475" s="401"/>
      <c r="T475" s="401"/>
      <c r="U475" s="401"/>
      <c r="V475" s="401"/>
      <c r="W475" s="401"/>
      <c r="X475" s="401"/>
      <c r="Y475" s="401"/>
    </row>
    <row r="476" spans="1:25" s="396" customFormat="1">
      <c r="A476" s="401"/>
      <c r="B476" s="401"/>
      <c r="C476" s="401"/>
      <c r="D476" s="401"/>
      <c r="E476" s="401"/>
      <c r="F476" s="401"/>
      <c r="G476" s="401"/>
      <c r="H476" s="401"/>
      <c r="I476" s="401"/>
      <c r="J476" s="401"/>
      <c r="K476" s="401"/>
      <c r="L476" s="401"/>
      <c r="M476" s="401"/>
      <c r="N476" s="401"/>
      <c r="O476" s="401"/>
      <c r="P476" s="401"/>
      <c r="Q476" s="401"/>
      <c r="R476" s="401"/>
      <c r="S476" s="401"/>
      <c r="T476" s="401"/>
      <c r="U476" s="401"/>
      <c r="V476" s="401"/>
      <c r="W476" s="401"/>
      <c r="X476" s="401"/>
      <c r="Y476" s="401"/>
    </row>
    <row r="477" spans="1:25" s="396" customFormat="1">
      <c r="A477" s="401"/>
      <c r="B477" s="401"/>
      <c r="C477" s="401"/>
      <c r="D477" s="401"/>
      <c r="E477" s="401"/>
      <c r="F477" s="401"/>
      <c r="G477" s="401"/>
      <c r="H477" s="401"/>
      <c r="I477" s="401"/>
      <c r="J477" s="401"/>
      <c r="K477" s="401"/>
      <c r="L477" s="401"/>
      <c r="M477" s="401"/>
      <c r="N477" s="401"/>
      <c r="O477" s="401"/>
      <c r="P477" s="401"/>
      <c r="Q477" s="401"/>
      <c r="R477" s="401"/>
      <c r="S477" s="401"/>
      <c r="T477" s="401"/>
      <c r="U477" s="401"/>
      <c r="V477" s="401"/>
      <c r="W477" s="401"/>
      <c r="X477" s="401"/>
      <c r="Y477" s="401"/>
    </row>
    <row r="478" spans="1:25" s="396" customFormat="1">
      <c r="A478" s="401"/>
      <c r="B478" s="401"/>
      <c r="C478" s="401"/>
      <c r="D478" s="401"/>
      <c r="E478" s="401"/>
      <c r="F478" s="401"/>
      <c r="G478" s="401"/>
      <c r="H478" s="401"/>
      <c r="I478" s="401"/>
      <c r="J478" s="401"/>
      <c r="K478" s="401"/>
      <c r="L478" s="401"/>
      <c r="M478" s="401"/>
      <c r="N478" s="401"/>
      <c r="O478" s="401"/>
      <c r="P478" s="401"/>
      <c r="Q478" s="401"/>
      <c r="R478" s="401"/>
      <c r="S478" s="401"/>
      <c r="T478" s="401"/>
      <c r="U478" s="401"/>
      <c r="V478" s="401"/>
      <c r="W478" s="401"/>
      <c r="X478" s="401"/>
      <c r="Y478" s="401"/>
    </row>
    <row r="479" spans="1:25" s="396" customFormat="1">
      <c r="A479" s="401"/>
      <c r="B479" s="401"/>
      <c r="C479" s="401"/>
      <c r="D479" s="401"/>
      <c r="E479" s="401"/>
      <c r="F479" s="401"/>
      <c r="G479" s="401"/>
      <c r="H479" s="401"/>
      <c r="I479" s="401"/>
      <c r="J479" s="401"/>
      <c r="K479" s="401"/>
      <c r="L479" s="401"/>
      <c r="M479" s="401"/>
      <c r="N479" s="401"/>
      <c r="O479" s="401"/>
      <c r="P479" s="401"/>
      <c r="Q479" s="401"/>
      <c r="R479" s="401"/>
      <c r="S479" s="401"/>
      <c r="T479" s="401"/>
      <c r="U479" s="401"/>
      <c r="V479" s="401"/>
      <c r="W479" s="401"/>
      <c r="X479" s="401"/>
      <c r="Y479" s="401"/>
    </row>
    <row r="480" spans="1:25" s="396" customFormat="1">
      <c r="A480" s="401"/>
      <c r="B480" s="401"/>
      <c r="C480" s="401"/>
      <c r="D480" s="401"/>
      <c r="E480" s="401"/>
      <c r="F480" s="401"/>
      <c r="G480" s="401"/>
      <c r="H480" s="401"/>
      <c r="I480" s="401"/>
      <c r="J480" s="401"/>
      <c r="K480" s="401"/>
      <c r="L480" s="401"/>
      <c r="M480" s="401"/>
      <c r="N480" s="401"/>
      <c r="O480" s="401"/>
      <c r="P480" s="401"/>
      <c r="Q480" s="401"/>
      <c r="R480" s="401"/>
      <c r="S480" s="401"/>
      <c r="T480" s="401"/>
      <c r="U480" s="401"/>
      <c r="V480" s="401"/>
      <c r="W480" s="401"/>
      <c r="X480" s="401"/>
      <c r="Y480" s="401"/>
    </row>
    <row r="481" spans="1:25" s="396" customFormat="1">
      <c r="A481" s="401"/>
      <c r="B481" s="401"/>
      <c r="C481" s="401"/>
      <c r="D481" s="401"/>
      <c r="E481" s="401"/>
      <c r="F481" s="401"/>
      <c r="G481" s="401"/>
      <c r="H481" s="401"/>
      <c r="I481" s="401"/>
      <c r="J481" s="401"/>
      <c r="K481" s="401"/>
      <c r="L481" s="401"/>
      <c r="M481" s="401"/>
      <c r="N481" s="401"/>
      <c r="O481" s="401"/>
      <c r="P481" s="401"/>
      <c r="Q481" s="401"/>
      <c r="R481" s="401"/>
      <c r="S481" s="401"/>
      <c r="T481" s="401"/>
      <c r="U481" s="401"/>
      <c r="V481" s="401"/>
      <c r="W481" s="401"/>
      <c r="X481" s="401"/>
      <c r="Y481" s="401"/>
    </row>
    <row r="482" spans="1:25" s="396" customFormat="1">
      <c r="A482" s="401"/>
      <c r="B482" s="401"/>
      <c r="C482" s="401"/>
      <c r="D482" s="401"/>
      <c r="E482" s="401"/>
      <c r="F482" s="401"/>
      <c r="G482" s="401"/>
      <c r="H482" s="401"/>
      <c r="I482" s="401"/>
      <c r="J482" s="401"/>
      <c r="K482" s="401"/>
      <c r="L482" s="401"/>
      <c r="M482" s="401"/>
      <c r="N482" s="401"/>
      <c r="O482" s="401"/>
      <c r="P482" s="401"/>
      <c r="Q482" s="401"/>
      <c r="R482" s="401"/>
      <c r="S482" s="401"/>
      <c r="T482" s="401"/>
      <c r="U482" s="401"/>
      <c r="V482" s="401"/>
      <c r="W482" s="401"/>
      <c r="X482" s="401"/>
      <c r="Y482" s="401"/>
    </row>
    <row r="483" spans="1:25" s="396" customFormat="1">
      <c r="A483" s="401"/>
      <c r="B483" s="401"/>
      <c r="C483" s="401"/>
      <c r="D483" s="401"/>
      <c r="E483" s="401"/>
      <c r="F483" s="401"/>
      <c r="G483" s="401"/>
      <c r="H483" s="401"/>
      <c r="I483" s="401"/>
      <c r="J483" s="401"/>
      <c r="K483" s="401"/>
      <c r="L483" s="401"/>
      <c r="M483" s="401"/>
      <c r="N483" s="401"/>
      <c r="O483" s="401"/>
      <c r="P483" s="401"/>
      <c r="Q483" s="401"/>
      <c r="R483" s="401"/>
      <c r="S483" s="401"/>
      <c r="T483" s="401"/>
      <c r="U483" s="401"/>
      <c r="V483" s="401"/>
      <c r="W483" s="401"/>
      <c r="X483" s="401"/>
      <c r="Y483" s="401"/>
    </row>
    <row r="484" spans="1:25" s="396" customFormat="1">
      <c r="A484" s="401"/>
      <c r="B484" s="401"/>
      <c r="C484" s="401"/>
      <c r="D484" s="401"/>
      <c r="E484" s="401"/>
      <c r="F484" s="401"/>
      <c r="G484" s="401"/>
      <c r="H484" s="401"/>
      <c r="I484" s="401"/>
      <c r="J484" s="401"/>
      <c r="K484" s="401"/>
      <c r="L484" s="401"/>
      <c r="M484" s="401"/>
      <c r="N484" s="401"/>
      <c r="O484" s="401"/>
      <c r="P484" s="401"/>
      <c r="Q484" s="401"/>
      <c r="R484" s="401"/>
      <c r="S484" s="401"/>
      <c r="T484" s="401"/>
      <c r="U484" s="401"/>
      <c r="V484" s="401"/>
      <c r="W484" s="401"/>
      <c r="X484" s="401"/>
      <c r="Y484" s="401"/>
    </row>
    <row r="485" spans="1:25" s="396" customFormat="1">
      <c r="A485" s="401"/>
      <c r="B485" s="401"/>
      <c r="C485" s="401"/>
      <c r="D485" s="401"/>
      <c r="E485" s="401"/>
      <c r="F485" s="401"/>
      <c r="G485" s="401"/>
      <c r="H485" s="401"/>
      <c r="I485" s="401"/>
      <c r="J485" s="401"/>
      <c r="K485" s="401"/>
      <c r="L485" s="401"/>
      <c r="M485" s="401"/>
      <c r="N485" s="401"/>
      <c r="O485" s="401"/>
      <c r="P485" s="401"/>
      <c r="Q485" s="401"/>
      <c r="R485" s="401"/>
      <c r="S485" s="401"/>
      <c r="T485" s="401"/>
      <c r="U485" s="401"/>
      <c r="V485" s="401"/>
      <c r="W485" s="401"/>
      <c r="X485" s="401"/>
      <c r="Y485" s="401"/>
    </row>
    <row r="486" spans="1:25" s="396" customFormat="1">
      <c r="A486" s="401"/>
      <c r="B486" s="401"/>
      <c r="C486" s="401"/>
      <c r="D486" s="401"/>
      <c r="E486" s="401"/>
      <c r="F486" s="401"/>
      <c r="G486" s="401"/>
      <c r="H486" s="401"/>
      <c r="I486" s="401"/>
      <c r="J486" s="401"/>
      <c r="K486" s="401"/>
      <c r="L486" s="401"/>
      <c r="M486" s="401"/>
      <c r="N486" s="401"/>
      <c r="O486" s="401"/>
      <c r="P486" s="401"/>
      <c r="Q486" s="401"/>
      <c r="R486" s="401"/>
      <c r="S486" s="401"/>
      <c r="T486" s="401"/>
      <c r="U486" s="401"/>
      <c r="V486" s="401"/>
      <c r="W486" s="401"/>
      <c r="X486" s="401"/>
      <c r="Y486" s="401"/>
    </row>
    <row r="487" spans="1:25" s="396" customFormat="1">
      <c r="A487" s="401"/>
      <c r="B487" s="401"/>
      <c r="C487" s="401"/>
      <c r="D487" s="401"/>
      <c r="E487" s="401"/>
      <c r="F487" s="401"/>
      <c r="G487" s="401"/>
      <c r="H487" s="401"/>
      <c r="I487" s="401"/>
      <c r="J487" s="401"/>
      <c r="K487" s="401"/>
      <c r="L487" s="401"/>
      <c r="M487" s="401"/>
      <c r="N487" s="401"/>
      <c r="O487" s="401"/>
      <c r="P487" s="401"/>
      <c r="Q487" s="401"/>
      <c r="R487" s="401"/>
      <c r="S487" s="401"/>
      <c r="T487" s="401"/>
      <c r="U487" s="401"/>
      <c r="V487" s="401"/>
      <c r="W487" s="401"/>
      <c r="X487" s="401"/>
      <c r="Y487" s="401"/>
    </row>
    <row r="488" spans="1:25" s="396" customFormat="1">
      <c r="A488" s="401"/>
      <c r="B488" s="401"/>
      <c r="C488" s="401"/>
      <c r="D488" s="401"/>
      <c r="E488" s="401"/>
      <c r="F488" s="401"/>
      <c r="G488" s="401"/>
      <c r="H488" s="401"/>
      <c r="I488" s="401"/>
      <c r="J488" s="401"/>
      <c r="K488" s="401"/>
      <c r="L488" s="401"/>
      <c r="M488" s="401"/>
      <c r="N488" s="401"/>
      <c r="O488" s="401"/>
      <c r="P488" s="401"/>
      <c r="Q488" s="401"/>
      <c r="R488" s="401"/>
      <c r="S488" s="401"/>
      <c r="T488" s="401"/>
      <c r="U488" s="401"/>
      <c r="V488" s="401"/>
      <c r="W488" s="401"/>
      <c r="X488" s="401"/>
      <c r="Y488" s="401"/>
    </row>
    <row r="489" spans="1:25" s="396" customFormat="1">
      <c r="A489" s="401"/>
      <c r="B489" s="401"/>
      <c r="C489" s="401"/>
      <c r="D489" s="401"/>
      <c r="E489" s="401"/>
      <c r="F489" s="401"/>
      <c r="G489" s="401"/>
      <c r="H489" s="401"/>
      <c r="I489" s="401"/>
      <c r="J489" s="401"/>
      <c r="K489" s="401"/>
      <c r="L489" s="401"/>
      <c r="M489" s="401"/>
      <c r="N489" s="401"/>
      <c r="O489" s="401"/>
      <c r="P489" s="401"/>
      <c r="Q489" s="401"/>
      <c r="R489" s="401"/>
      <c r="S489" s="401"/>
      <c r="T489" s="401"/>
      <c r="U489" s="401"/>
      <c r="V489" s="401"/>
      <c r="W489" s="401"/>
      <c r="X489" s="401"/>
      <c r="Y489" s="401"/>
    </row>
    <row r="490" spans="1:25" s="396" customFormat="1">
      <c r="A490" s="401"/>
      <c r="B490" s="401"/>
      <c r="C490" s="401"/>
      <c r="D490" s="401"/>
      <c r="E490" s="401"/>
      <c r="F490" s="401"/>
      <c r="G490" s="401"/>
      <c r="H490" s="401"/>
      <c r="I490" s="401"/>
      <c r="J490" s="401"/>
      <c r="K490" s="401"/>
      <c r="L490" s="401"/>
      <c r="M490" s="401"/>
      <c r="N490" s="401"/>
      <c r="O490" s="401"/>
      <c r="P490" s="401"/>
      <c r="Q490" s="401"/>
      <c r="R490" s="401"/>
      <c r="S490" s="401"/>
      <c r="T490" s="401"/>
      <c r="U490" s="401"/>
      <c r="V490" s="401"/>
      <c r="W490" s="401"/>
      <c r="X490" s="401"/>
      <c r="Y490" s="401"/>
    </row>
    <row r="491" spans="1:25" s="396" customFormat="1">
      <c r="A491" s="401"/>
      <c r="B491" s="401"/>
      <c r="C491" s="401"/>
      <c r="D491" s="401"/>
      <c r="E491" s="401"/>
      <c r="F491" s="401"/>
      <c r="G491" s="401"/>
      <c r="H491" s="401"/>
      <c r="I491" s="401"/>
      <c r="J491" s="401"/>
      <c r="K491" s="401"/>
      <c r="L491" s="401"/>
      <c r="M491" s="401"/>
      <c r="N491" s="401"/>
      <c r="O491" s="401"/>
      <c r="P491" s="401"/>
      <c r="Q491" s="401"/>
      <c r="R491" s="401"/>
      <c r="S491" s="401"/>
      <c r="T491" s="401"/>
      <c r="U491" s="401"/>
      <c r="V491" s="401"/>
      <c r="W491" s="401"/>
      <c r="X491" s="401"/>
      <c r="Y491" s="401"/>
    </row>
    <row r="492" spans="1:25" s="396" customFormat="1">
      <c r="A492" s="401"/>
      <c r="B492" s="401"/>
      <c r="C492" s="401"/>
      <c r="D492" s="401"/>
      <c r="E492" s="401"/>
      <c r="F492" s="401"/>
      <c r="G492" s="401"/>
      <c r="H492" s="401"/>
      <c r="I492" s="401"/>
      <c r="J492" s="401"/>
      <c r="K492" s="401"/>
      <c r="L492" s="401"/>
      <c r="M492" s="401"/>
      <c r="N492" s="401"/>
      <c r="O492" s="401"/>
      <c r="P492" s="401"/>
      <c r="Q492" s="401"/>
      <c r="R492" s="401"/>
      <c r="S492" s="401"/>
      <c r="T492" s="401"/>
      <c r="U492" s="401"/>
      <c r="V492" s="401"/>
      <c r="W492" s="401"/>
      <c r="X492" s="401"/>
      <c r="Y492" s="401"/>
    </row>
    <row r="493" spans="1:25" s="396" customFormat="1">
      <c r="A493" s="401"/>
      <c r="B493" s="401"/>
      <c r="C493" s="401"/>
      <c r="D493" s="401"/>
      <c r="E493" s="401"/>
      <c r="F493" s="401"/>
      <c r="G493" s="401"/>
      <c r="H493" s="401"/>
      <c r="I493" s="401"/>
      <c r="J493" s="401"/>
      <c r="K493" s="401"/>
      <c r="L493" s="401"/>
      <c r="M493" s="401"/>
      <c r="N493" s="401"/>
      <c r="O493" s="401"/>
      <c r="P493" s="401"/>
      <c r="Q493" s="401"/>
      <c r="R493" s="401"/>
      <c r="S493" s="401"/>
      <c r="T493" s="401"/>
      <c r="U493" s="401"/>
      <c r="V493" s="401"/>
      <c r="W493" s="401"/>
      <c r="X493" s="401"/>
      <c r="Y493" s="401"/>
    </row>
    <row r="494" spans="1:25" s="396" customFormat="1">
      <c r="A494" s="401"/>
      <c r="B494" s="401"/>
      <c r="C494" s="401"/>
      <c r="D494" s="401"/>
      <c r="E494" s="401"/>
      <c r="F494" s="401"/>
      <c r="G494" s="401"/>
      <c r="H494" s="401"/>
      <c r="I494" s="401"/>
      <c r="J494" s="401"/>
      <c r="K494" s="401"/>
      <c r="L494" s="401"/>
      <c r="M494" s="401"/>
      <c r="N494" s="401"/>
      <c r="O494" s="401"/>
      <c r="P494" s="401"/>
      <c r="Q494" s="401"/>
      <c r="R494" s="401"/>
      <c r="S494" s="401"/>
      <c r="T494" s="401"/>
      <c r="U494" s="401"/>
      <c r="V494" s="401"/>
      <c r="W494" s="401"/>
      <c r="X494" s="401"/>
      <c r="Y494" s="401"/>
    </row>
    <row r="495" spans="1:25" s="396" customFormat="1">
      <c r="A495" s="401"/>
      <c r="B495" s="401"/>
      <c r="C495" s="401"/>
      <c r="D495" s="401"/>
      <c r="E495" s="401"/>
      <c r="F495" s="401"/>
      <c r="G495" s="401"/>
      <c r="H495" s="401"/>
      <c r="I495" s="401"/>
      <c r="J495" s="401"/>
      <c r="K495" s="401"/>
      <c r="L495" s="401"/>
      <c r="M495" s="401"/>
      <c r="N495" s="401"/>
      <c r="O495" s="401"/>
      <c r="P495" s="401"/>
      <c r="Q495" s="401"/>
      <c r="R495" s="401"/>
      <c r="S495" s="401"/>
      <c r="T495" s="401"/>
      <c r="U495" s="401"/>
      <c r="V495" s="401"/>
      <c r="W495" s="401"/>
      <c r="X495" s="401"/>
      <c r="Y495" s="401"/>
    </row>
    <row r="496" spans="1:25" s="396" customFormat="1">
      <c r="A496" s="401"/>
      <c r="B496" s="401"/>
      <c r="C496" s="401"/>
      <c r="D496" s="401"/>
      <c r="E496" s="401"/>
      <c r="F496" s="401"/>
      <c r="G496" s="401"/>
      <c r="H496" s="401"/>
      <c r="I496" s="401"/>
      <c r="J496" s="401"/>
      <c r="K496" s="401"/>
      <c r="L496" s="401"/>
      <c r="M496" s="401"/>
      <c r="N496" s="401"/>
      <c r="O496" s="401"/>
      <c r="P496" s="401"/>
      <c r="Q496" s="401"/>
      <c r="R496" s="401"/>
      <c r="S496" s="401"/>
      <c r="T496" s="401"/>
      <c r="U496" s="401"/>
      <c r="V496" s="401"/>
      <c r="W496" s="401"/>
      <c r="X496" s="401"/>
      <c r="Y496" s="401"/>
    </row>
    <row r="497" spans="1:25" s="396" customFormat="1">
      <c r="A497" s="401"/>
      <c r="B497" s="401"/>
      <c r="C497" s="401"/>
      <c r="D497" s="401"/>
      <c r="E497" s="401"/>
      <c r="F497" s="401"/>
      <c r="G497" s="401"/>
      <c r="H497" s="401"/>
      <c r="I497" s="401"/>
      <c r="J497" s="401"/>
      <c r="K497" s="401"/>
      <c r="L497" s="401"/>
      <c r="M497" s="401"/>
      <c r="N497" s="401"/>
      <c r="O497" s="401"/>
      <c r="P497" s="401"/>
      <c r="Q497" s="401"/>
      <c r="R497" s="401"/>
      <c r="S497" s="401"/>
      <c r="T497" s="401"/>
      <c r="U497" s="401"/>
      <c r="V497" s="401"/>
      <c r="W497" s="401"/>
      <c r="X497" s="401"/>
      <c r="Y497" s="401"/>
    </row>
    <row r="498" spans="1:25" s="396" customFormat="1">
      <c r="A498" s="401"/>
      <c r="B498" s="401"/>
      <c r="C498" s="401"/>
      <c r="D498" s="401"/>
      <c r="E498" s="401"/>
      <c r="F498" s="401"/>
      <c r="G498" s="401"/>
      <c r="H498" s="401"/>
      <c r="I498" s="401"/>
      <c r="J498" s="401"/>
      <c r="K498" s="401"/>
      <c r="L498" s="401"/>
      <c r="M498" s="401"/>
      <c r="N498" s="401"/>
      <c r="O498" s="401"/>
      <c r="P498" s="401"/>
      <c r="Q498" s="401"/>
      <c r="R498" s="401"/>
      <c r="S498" s="401"/>
      <c r="T498" s="401"/>
      <c r="U498" s="401"/>
      <c r="V498" s="401"/>
      <c r="W498" s="401"/>
      <c r="X498" s="401"/>
      <c r="Y498" s="401"/>
    </row>
    <row r="499" spans="1:25" s="396" customFormat="1">
      <c r="A499" s="401"/>
      <c r="B499" s="401"/>
      <c r="C499" s="401"/>
      <c r="D499" s="401"/>
      <c r="E499" s="401"/>
      <c r="F499" s="401"/>
      <c r="G499" s="401"/>
      <c r="H499" s="401"/>
      <c r="I499" s="401"/>
      <c r="J499" s="401"/>
      <c r="K499" s="401"/>
      <c r="L499" s="401"/>
      <c r="M499" s="401"/>
      <c r="N499" s="401"/>
      <c r="O499" s="401"/>
      <c r="P499" s="401"/>
      <c r="Q499" s="401"/>
      <c r="R499" s="401"/>
      <c r="S499" s="401"/>
      <c r="T499" s="401"/>
      <c r="U499" s="401"/>
      <c r="V499" s="401"/>
      <c r="W499" s="401"/>
      <c r="X499" s="401"/>
      <c r="Y499" s="401"/>
    </row>
    <row r="500" spans="1:25" s="396" customFormat="1">
      <c r="A500" s="401"/>
      <c r="B500" s="401"/>
      <c r="C500" s="401"/>
      <c r="D500" s="401"/>
      <c r="E500" s="401"/>
      <c r="F500" s="401"/>
      <c r="G500" s="401"/>
      <c r="H500" s="401"/>
      <c r="I500" s="401"/>
      <c r="J500" s="401"/>
      <c r="K500" s="401"/>
      <c r="L500" s="401"/>
      <c r="M500" s="401"/>
      <c r="N500" s="401"/>
      <c r="O500" s="401"/>
      <c r="P500" s="401"/>
      <c r="Q500" s="401"/>
      <c r="R500" s="401"/>
      <c r="S500" s="401"/>
      <c r="T500" s="401"/>
      <c r="U500" s="401"/>
      <c r="V500" s="401"/>
      <c r="W500" s="401"/>
      <c r="X500" s="401"/>
      <c r="Y500" s="401"/>
    </row>
    <row r="501" spans="1:25" s="396" customFormat="1">
      <c r="A501" s="401"/>
      <c r="B501" s="401"/>
      <c r="C501" s="401"/>
      <c r="D501" s="401"/>
      <c r="E501" s="401"/>
      <c r="F501" s="401"/>
      <c r="G501" s="401"/>
      <c r="H501" s="401"/>
      <c r="I501" s="401"/>
      <c r="J501" s="401"/>
      <c r="K501" s="401"/>
      <c r="L501" s="401"/>
      <c r="M501" s="401"/>
      <c r="N501" s="401"/>
      <c r="O501" s="401"/>
      <c r="P501" s="401"/>
      <c r="Q501" s="401"/>
      <c r="R501" s="401"/>
      <c r="S501" s="401"/>
      <c r="T501" s="401"/>
      <c r="U501" s="401"/>
      <c r="V501" s="401"/>
      <c r="W501" s="401"/>
      <c r="X501" s="401"/>
      <c r="Y501" s="401"/>
    </row>
    <row r="502" spans="1:25" s="396" customFormat="1">
      <c r="A502" s="401"/>
      <c r="B502" s="401"/>
      <c r="C502" s="401"/>
      <c r="D502" s="401"/>
      <c r="E502" s="401"/>
      <c r="F502" s="401"/>
      <c r="G502" s="401"/>
      <c r="H502" s="401"/>
      <c r="I502" s="401"/>
      <c r="J502" s="401"/>
      <c r="K502" s="401"/>
      <c r="L502" s="401"/>
      <c r="M502" s="401"/>
      <c r="N502" s="401"/>
      <c r="O502" s="401"/>
      <c r="P502" s="401"/>
      <c r="Q502" s="401"/>
      <c r="R502" s="401"/>
      <c r="S502" s="401"/>
      <c r="T502" s="401"/>
      <c r="U502" s="401"/>
      <c r="V502" s="401"/>
      <c r="W502" s="401"/>
      <c r="X502" s="401"/>
      <c r="Y502" s="401"/>
    </row>
    <row r="503" spans="1:25" s="396" customFormat="1">
      <c r="A503" s="401"/>
      <c r="B503" s="401"/>
      <c r="C503" s="401"/>
      <c r="D503" s="401"/>
      <c r="E503" s="401"/>
      <c r="F503" s="401"/>
      <c r="G503" s="401"/>
      <c r="H503" s="401"/>
      <c r="I503" s="401"/>
      <c r="J503" s="401"/>
      <c r="K503" s="401"/>
      <c r="L503" s="401"/>
      <c r="M503" s="401"/>
      <c r="N503" s="401"/>
      <c r="O503" s="401"/>
      <c r="P503" s="401"/>
      <c r="Q503" s="401"/>
      <c r="R503" s="401"/>
      <c r="S503" s="401"/>
      <c r="T503" s="401"/>
      <c r="U503" s="401"/>
      <c r="V503" s="401"/>
      <c r="W503" s="401"/>
      <c r="X503" s="401"/>
      <c r="Y503" s="401"/>
    </row>
    <row r="504" spans="1:25" s="396" customFormat="1">
      <c r="A504" s="401"/>
      <c r="B504" s="401"/>
      <c r="C504" s="401"/>
      <c r="D504" s="401"/>
      <c r="E504" s="401"/>
      <c r="F504" s="401"/>
      <c r="G504" s="401"/>
      <c r="H504" s="401"/>
      <c r="I504" s="401"/>
      <c r="J504" s="401"/>
      <c r="K504" s="401"/>
      <c r="L504" s="401"/>
      <c r="M504" s="401"/>
      <c r="N504" s="401"/>
      <c r="O504" s="401"/>
      <c r="P504" s="401"/>
      <c r="Q504" s="401"/>
      <c r="R504" s="401"/>
      <c r="S504" s="401"/>
      <c r="T504" s="401"/>
      <c r="U504" s="401"/>
      <c r="V504" s="401"/>
      <c r="W504" s="401"/>
      <c r="X504" s="401"/>
      <c r="Y504" s="401"/>
    </row>
    <row r="505" spans="1:25" s="396" customFormat="1">
      <c r="A505" s="401"/>
      <c r="B505" s="401"/>
      <c r="C505" s="401"/>
      <c r="D505" s="401"/>
      <c r="E505" s="401"/>
      <c r="F505" s="401"/>
      <c r="G505" s="401"/>
      <c r="H505" s="401"/>
      <c r="I505" s="401"/>
      <c r="J505" s="401"/>
      <c r="K505" s="401"/>
      <c r="L505" s="401"/>
      <c r="M505" s="401"/>
      <c r="N505" s="401"/>
      <c r="O505" s="401"/>
      <c r="P505" s="401"/>
      <c r="Q505" s="401"/>
      <c r="R505" s="401"/>
      <c r="S505" s="401"/>
      <c r="T505" s="401"/>
      <c r="U505" s="401"/>
      <c r="V505" s="401"/>
      <c r="W505" s="401"/>
      <c r="X505" s="401"/>
      <c r="Y505" s="401"/>
    </row>
    <row r="506" spans="1:25" s="396" customFormat="1">
      <c r="A506" s="401"/>
      <c r="B506" s="401"/>
      <c r="C506" s="401"/>
      <c r="D506" s="401"/>
      <c r="E506" s="401"/>
      <c r="F506" s="401"/>
      <c r="G506" s="401"/>
      <c r="H506" s="401"/>
      <c r="I506" s="401"/>
      <c r="J506" s="401"/>
      <c r="K506" s="401"/>
      <c r="L506" s="401"/>
      <c r="M506" s="401"/>
      <c r="N506" s="401"/>
      <c r="O506" s="401"/>
      <c r="P506" s="401"/>
      <c r="Q506" s="401"/>
      <c r="R506" s="401"/>
      <c r="S506" s="401"/>
      <c r="T506" s="401"/>
      <c r="U506" s="401"/>
      <c r="V506" s="401"/>
      <c r="W506" s="401"/>
      <c r="X506" s="401"/>
      <c r="Y506" s="401"/>
    </row>
    <row r="507" spans="1:25" s="396" customFormat="1">
      <c r="A507" s="401"/>
      <c r="B507" s="401"/>
      <c r="C507" s="401"/>
      <c r="D507" s="401"/>
      <c r="E507" s="401"/>
      <c r="F507" s="401"/>
      <c r="G507" s="401"/>
      <c r="H507" s="401"/>
      <c r="I507" s="401"/>
      <c r="J507" s="401"/>
      <c r="K507" s="401"/>
      <c r="L507" s="401"/>
      <c r="M507" s="401"/>
      <c r="N507" s="401"/>
      <c r="O507" s="401"/>
      <c r="P507" s="401"/>
      <c r="Q507" s="401"/>
      <c r="R507" s="401"/>
      <c r="S507" s="401"/>
      <c r="T507" s="401"/>
      <c r="U507" s="401"/>
      <c r="V507" s="401"/>
      <c r="W507" s="401"/>
      <c r="X507" s="401"/>
      <c r="Y507" s="401"/>
    </row>
    <row r="508" spans="1:25" s="396" customFormat="1">
      <c r="A508" s="401"/>
      <c r="B508" s="401"/>
      <c r="C508" s="401"/>
      <c r="D508" s="401"/>
      <c r="E508" s="401"/>
      <c r="F508" s="401"/>
      <c r="G508" s="401"/>
      <c r="H508" s="401"/>
      <c r="I508" s="401"/>
      <c r="J508" s="401"/>
      <c r="K508" s="401"/>
      <c r="L508" s="401"/>
      <c r="M508" s="401"/>
      <c r="N508" s="401"/>
      <c r="O508" s="401"/>
      <c r="P508" s="401"/>
      <c r="Q508" s="401"/>
      <c r="R508" s="401"/>
      <c r="S508" s="401"/>
      <c r="T508" s="401"/>
      <c r="U508" s="401"/>
      <c r="V508" s="401"/>
      <c r="W508" s="401"/>
      <c r="X508" s="401"/>
      <c r="Y508" s="401"/>
    </row>
    <row r="509" spans="1:25" s="396" customFormat="1">
      <c r="A509" s="401"/>
      <c r="B509" s="401"/>
      <c r="C509" s="401"/>
      <c r="D509" s="401"/>
      <c r="E509" s="401"/>
      <c r="F509" s="401"/>
      <c r="G509" s="401"/>
      <c r="H509" s="401"/>
      <c r="I509" s="401"/>
      <c r="J509" s="401"/>
      <c r="K509" s="401"/>
      <c r="L509" s="401"/>
      <c r="M509" s="401"/>
      <c r="N509" s="401"/>
      <c r="O509" s="401"/>
      <c r="P509" s="401"/>
      <c r="Q509" s="401"/>
      <c r="R509" s="401"/>
      <c r="S509" s="401"/>
      <c r="T509" s="401"/>
      <c r="U509" s="401"/>
      <c r="V509" s="401"/>
      <c r="W509" s="401"/>
      <c r="X509" s="401"/>
      <c r="Y509" s="401"/>
    </row>
    <row r="510" spans="1:25" s="396" customFormat="1">
      <c r="A510" s="401"/>
      <c r="B510" s="401"/>
      <c r="C510" s="401"/>
      <c r="D510" s="401"/>
      <c r="E510" s="401"/>
      <c r="F510" s="401"/>
      <c r="G510" s="401"/>
      <c r="H510" s="401"/>
      <c r="I510" s="401"/>
      <c r="J510" s="401"/>
      <c r="K510" s="401"/>
      <c r="L510" s="401"/>
      <c r="M510" s="401"/>
      <c r="N510" s="401"/>
      <c r="O510" s="401"/>
      <c r="P510" s="401"/>
      <c r="Q510" s="401"/>
      <c r="R510" s="401"/>
      <c r="S510" s="401"/>
      <c r="T510" s="401"/>
      <c r="U510" s="401"/>
      <c r="V510" s="401"/>
      <c r="W510" s="401"/>
      <c r="X510" s="401"/>
      <c r="Y510" s="401"/>
    </row>
    <row r="511" spans="1:25" s="396" customFormat="1">
      <c r="A511" s="401"/>
      <c r="B511" s="401"/>
      <c r="C511" s="401"/>
      <c r="D511" s="401"/>
      <c r="E511" s="401"/>
      <c r="F511" s="401"/>
      <c r="G511" s="401"/>
      <c r="H511" s="401"/>
      <c r="I511" s="401"/>
      <c r="J511" s="401"/>
      <c r="K511" s="401"/>
      <c r="L511" s="401"/>
      <c r="M511" s="401"/>
      <c r="N511" s="401"/>
      <c r="O511" s="401"/>
      <c r="P511" s="401"/>
      <c r="Q511" s="401"/>
      <c r="R511" s="401"/>
      <c r="S511" s="401"/>
      <c r="T511" s="401"/>
      <c r="U511" s="401"/>
      <c r="V511" s="401"/>
      <c r="W511" s="401"/>
      <c r="X511" s="401"/>
      <c r="Y511" s="401"/>
    </row>
    <row r="512" spans="1:25" s="396" customFormat="1">
      <c r="A512" s="401"/>
      <c r="B512" s="401"/>
      <c r="C512" s="401"/>
      <c r="D512" s="401"/>
      <c r="E512" s="401"/>
      <c r="F512" s="401"/>
      <c r="G512" s="401"/>
      <c r="H512" s="401"/>
      <c r="I512" s="401"/>
      <c r="J512" s="401"/>
      <c r="K512" s="401"/>
      <c r="L512" s="401"/>
      <c r="M512" s="401"/>
      <c r="N512" s="401"/>
      <c r="O512" s="401"/>
      <c r="P512" s="401"/>
      <c r="Q512" s="401"/>
      <c r="R512" s="401"/>
      <c r="S512" s="401"/>
      <c r="T512" s="401"/>
      <c r="U512" s="401"/>
      <c r="V512" s="401"/>
      <c r="W512" s="401"/>
      <c r="X512" s="401"/>
      <c r="Y512" s="401"/>
    </row>
    <row r="513" spans="1:25" s="396" customFormat="1">
      <c r="A513" s="401"/>
      <c r="B513" s="401"/>
      <c r="C513" s="401"/>
      <c r="D513" s="401"/>
      <c r="E513" s="401"/>
      <c r="F513" s="401"/>
      <c r="G513" s="401"/>
      <c r="H513" s="401"/>
      <c r="I513" s="401"/>
      <c r="J513" s="401"/>
      <c r="K513" s="401"/>
      <c r="L513" s="401"/>
      <c r="M513" s="401"/>
      <c r="N513" s="401"/>
      <c r="O513" s="401"/>
      <c r="P513" s="401"/>
      <c r="Q513" s="401"/>
      <c r="R513" s="401"/>
      <c r="S513" s="401"/>
      <c r="T513" s="401"/>
      <c r="U513" s="401"/>
      <c r="V513" s="401"/>
      <c r="W513" s="401"/>
      <c r="X513" s="401"/>
      <c r="Y513" s="401"/>
    </row>
    <row r="514" spans="1:25" s="396" customFormat="1">
      <c r="A514" s="401"/>
      <c r="B514" s="401"/>
      <c r="C514" s="401"/>
      <c r="D514" s="401"/>
      <c r="E514" s="401"/>
      <c r="F514" s="401"/>
      <c r="G514" s="401"/>
      <c r="H514" s="401"/>
      <c r="I514" s="401"/>
      <c r="J514" s="401"/>
      <c r="K514" s="401"/>
      <c r="L514" s="401"/>
      <c r="M514" s="401"/>
      <c r="N514" s="401"/>
      <c r="O514" s="401"/>
      <c r="P514" s="401"/>
      <c r="Q514" s="401"/>
      <c r="R514" s="401"/>
      <c r="S514" s="401"/>
      <c r="T514" s="401"/>
      <c r="U514" s="401"/>
      <c r="V514" s="401"/>
      <c r="W514" s="401"/>
      <c r="X514" s="401"/>
      <c r="Y514" s="401"/>
    </row>
    <row r="515" spans="1:25" s="396" customFormat="1">
      <c r="A515" s="401"/>
      <c r="B515" s="401"/>
      <c r="C515" s="401"/>
      <c r="D515" s="401"/>
      <c r="E515" s="401"/>
      <c r="F515" s="401"/>
      <c r="G515" s="401"/>
      <c r="H515" s="401"/>
      <c r="I515" s="401"/>
      <c r="J515" s="401"/>
      <c r="K515" s="401"/>
      <c r="L515" s="401"/>
      <c r="M515" s="401"/>
      <c r="N515" s="401"/>
      <c r="O515" s="401"/>
      <c r="P515" s="401"/>
      <c r="Q515" s="401"/>
      <c r="R515" s="401"/>
      <c r="S515" s="401"/>
      <c r="T515" s="401"/>
      <c r="U515" s="401"/>
      <c r="V515" s="401"/>
      <c r="W515" s="401"/>
      <c r="X515" s="401"/>
      <c r="Y515" s="401"/>
    </row>
    <row r="516" spans="1:25" s="396" customFormat="1">
      <c r="A516" s="401"/>
      <c r="B516" s="401"/>
      <c r="C516" s="401"/>
      <c r="D516" s="401"/>
      <c r="E516" s="401"/>
      <c r="F516" s="401"/>
      <c r="G516" s="401"/>
      <c r="H516" s="401"/>
      <c r="I516" s="401"/>
      <c r="J516" s="401"/>
      <c r="K516" s="401"/>
      <c r="L516" s="401"/>
      <c r="M516" s="401"/>
      <c r="N516" s="401"/>
      <c r="O516" s="401"/>
      <c r="P516" s="401"/>
      <c r="Q516" s="401"/>
      <c r="R516" s="401"/>
      <c r="S516" s="401"/>
      <c r="T516" s="401"/>
      <c r="U516" s="401"/>
      <c r="V516" s="401"/>
      <c r="W516" s="401"/>
      <c r="X516" s="401"/>
      <c r="Y516" s="401"/>
    </row>
    <row r="517" spans="1:25" s="396" customFormat="1">
      <c r="A517" s="401"/>
      <c r="B517" s="401"/>
      <c r="C517" s="401"/>
      <c r="D517" s="401"/>
      <c r="E517" s="401"/>
      <c r="F517" s="401"/>
      <c r="G517" s="401"/>
      <c r="H517" s="401"/>
      <c r="I517" s="401"/>
      <c r="J517" s="401"/>
      <c r="K517" s="401"/>
      <c r="L517" s="401"/>
      <c r="M517" s="401"/>
      <c r="N517" s="401"/>
      <c r="O517" s="401"/>
      <c r="P517" s="401"/>
      <c r="Q517" s="401"/>
      <c r="R517" s="401"/>
      <c r="S517" s="401"/>
      <c r="T517" s="401"/>
      <c r="U517" s="401"/>
      <c r="V517" s="401"/>
      <c r="W517" s="401"/>
      <c r="X517" s="401"/>
      <c r="Y517" s="401"/>
    </row>
    <row r="518" spans="1:25" s="396" customFormat="1">
      <c r="A518" s="401"/>
      <c r="B518" s="401"/>
      <c r="C518" s="401"/>
      <c r="D518" s="401"/>
      <c r="E518" s="401"/>
      <c r="F518" s="401"/>
      <c r="G518" s="401"/>
      <c r="H518" s="401"/>
      <c r="I518" s="401"/>
      <c r="J518" s="401"/>
      <c r="K518" s="401"/>
      <c r="L518" s="401"/>
      <c r="M518" s="401"/>
      <c r="N518" s="401"/>
      <c r="O518" s="401"/>
      <c r="P518" s="401"/>
      <c r="Q518" s="401"/>
      <c r="R518" s="401"/>
      <c r="S518" s="401"/>
      <c r="T518" s="401"/>
      <c r="U518" s="401"/>
      <c r="V518" s="401"/>
      <c r="W518" s="401"/>
      <c r="X518" s="401"/>
      <c r="Y518" s="401"/>
    </row>
    <row r="519" spans="1:25" s="396" customFormat="1">
      <c r="A519" s="401"/>
      <c r="B519" s="401"/>
      <c r="C519" s="401"/>
      <c r="D519" s="401"/>
      <c r="E519" s="401"/>
      <c r="F519" s="401"/>
      <c r="G519" s="401"/>
      <c r="H519" s="401"/>
      <c r="I519" s="401"/>
      <c r="J519" s="401"/>
      <c r="K519" s="401"/>
      <c r="L519" s="401"/>
      <c r="M519" s="401"/>
      <c r="N519" s="401"/>
      <c r="O519" s="401"/>
      <c r="P519" s="401"/>
      <c r="Q519" s="401"/>
      <c r="R519" s="401"/>
      <c r="S519" s="401"/>
      <c r="T519" s="401"/>
      <c r="U519" s="401"/>
      <c r="V519" s="401"/>
      <c r="W519" s="401"/>
      <c r="X519" s="401"/>
      <c r="Y519" s="401"/>
    </row>
    <row r="520" spans="1:25" s="396" customFormat="1">
      <c r="A520" s="401"/>
      <c r="B520" s="401"/>
      <c r="C520" s="401"/>
      <c r="D520" s="401"/>
      <c r="E520" s="401"/>
      <c r="F520" s="401"/>
      <c r="G520" s="401"/>
      <c r="H520" s="401"/>
      <c r="I520" s="401"/>
      <c r="J520" s="401"/>
      <c r="K520" s="401"/>
      <c r="L520" s="401"/>
      <c r="M520" s="401"/>
      <c r="N520" s="401"/>
      <c r="O520" s="401"/>
      <c r="P520" s="401"/>
      <c r="Q520" s="401"/>
      <c r="R520" s="401"/>
      <c r="S520" s="401"/>
      <c r="T520" s="401"/>
      <c r="U520" s="401"/>
      <c r="V520" s="401"/>
      <c r="W520" s="401"/>
      <c r="X520" s="401"/>
      <c r="Y520" s="401"/>
    </row>
    <row r="521" spans="1:25" s="396" customFormat="1">
      <c r="A521" s="401"/>
      <c r="B521" s="401"/>
      <c r="C521" s="401"/>
      <c r="D521" s="401"/>
      <c r="E521" s="401"/>
      <c r="F521" s="401"/>
      <c r="G521" s="401"/>
      <c r="H521" s="401"/>
      <c r="I521" s="401"/>
      <c r="J521" s="401"/>
      <c r="K521" s="401"/>
      <c r="L521" s="401"/>
      <c r="M521" s="401"/>
      <c r="N521" s="401"/>
      <c r="O521" s="401"/>
      <c r="P521" s="401"/>
      <c r="Q521" s="401"/>
      <c r="R521" s="401"/>
      <c r="S521" s="401"/>
      <c r="T521" s="401"/>
      <c r="U521" s="401"/>
      <c r="V521" s="401"/>
      <c r="W521" s="401"/>
      <c r="X521" s="401"/>
      <c r="Y521" s="401"/>
    </row>
    <row r="522" spans="1:25" s="396" customFormat="1">
      <c r="A522" s="401"/>
      <c r="B522" s="401"/>
      <c r="C522" s="401"/>
      <c r="D522" s="401"/>
      <c r="E522" s="401"/>
      <c r="F522" s="401"/>
      <c r="G522" s="401"/>
      <c r="H522" s="401"/>
      <c r="I522" s="401"/>
      <c r="J522" s="401"/>
      <c r="K522" s="401"/>
      <c r="L522" s="401"/>
      <c r="M522" s="401"/>
      <c r="N522" s="401"/>
      <c r="O522" s="401"/>
      <c r="P522" s="401"/>
      <c r="Q522" s="401"/>
      <c r="R522" s="401"/>
      <c r="S522" s="401"/>
      <c r="T522" s="401"/>
      <c r="U522" s="401"/>
      <c r="V522" s="401"/>
      <c r="W522" s="401"/>
      <c r="X522" s="401"/>
      <c r="Y522" s="401"/>
    </row>
    <row r="523" spans="1:25" s="396" customFormat="1">
      <c r="A523" s="401"/>
      <c r="B523" s="401"/>
      <c r="C523" s="401"/>
      <c r="D523" s="401"/>
      <c r="E523" s="401"/>
      <c r="F523" s="401"/>
      <c r="G523" s="401"/>
      <c r="H523" s="401"/>
      <c r="I523" s="401"/>
      <c r="J523" s="401"/>
      <c r="K523" s="401"/>
      <c r="L523" s="401"/>
      <c r="M523" s="401"/>
      <c r="N523" s="401"/>
      <c r="O523" s="401"/>
      <c r="P523" s="401"/>
      <c r="Q523" s="401"/>
      <c r="R523" s="401"/>
      <c r="S523" s="401"/>
      <c r="T523" s="401"/>
      <c r="U523" s="401"/>
      <c r="V523" s="401"/>
      <c r="W523" s="401"/>
      <c r="X523" s="401"/>
      <c r="Y523" s="401"/>
    </row>
    <row r="524" spans="1:25" s="396" customFormat="1">
      <c r="A524" s="401"/>
      <c r="B524" s="401"/>
      <c r="C524" s="401"/>
      <c r="D524" s="401"/>
      <c r="E524" s="401"/>
      <c r="F524" s="401"/>
      <c r="G524" s="401"/>
      <c r="H524" s="401"/>
      <c r="I524" s="401"/>
      <c r="J524" s="401"/>
      <c r="K524" s="401"/>
      <c r="L524" s="401"/>
      <c r="M524" s="401"/>
      <c r="N524" s="401"/>
      <c r="O524" s="401"/>
      <c r="P524" s="401"/>
      <c r="Q524" s="401"/>
      <c r="R524" s="401"/>
      <c r="S524" s="401"/>
      <c r="T524" s="401"/>
      <c r="U524" s="401"/>
      <c r="V524" s="401"/>
      <c r="W524" s="401"/>
      <c r="X524" s="401"/>
      <c r="Y524" s="401"/>
    </row>
    <row r="525" spans="1:25" s="396" customFormat="1">
      <c r="A525" s="401"/>
      <c r="B525" s="401"/>
      <c r="C525" s="401"/>
      <c r="D525" s="401"/>
      <c r="E525" s="401"/>
      <c r="F525" s="401"/>
      <c r="G525" s="401"/>
      <c r="H525" s="401"/>
      <c r="I525" s="401"/>
      <c r="J525" s="401"/>
      <c r="K525" s="401"/>
      <c r="L525" s="401"/>
      <c r="M525" s="401"/>
      <c r="N525" s="401"/>
      <c r="O525" s="401"/>
      <c r="P525" s="401"/>
      <c r="Q525" s="401"/>
      <c r="R525" s="401"/>
      <c r="S525" s="401"/>
      <c r="T525" s="401"/>
      <c r="U525" s="401"/>
      <c r="V525" s="401"/>
      <c r="W525" s="401"/>
      <c r="X525" s="401"/>
      <c r="Y525" s="401"/>
    </row>
    <row r="526" spans="1:25" s="396" customFormat="1">
      <c r="A526" s="401"/>
      <c r="B526" s="401"/>
      <c r="C526" s="401"/>
      <c r="D526" s="401"/>
      <c r="E526" s="401"/>
      <c r="F526" s="401"/>
      <c r="G526" s="401"/>
      <c r="H526" s="401"/>
      <c r="I526" s="401"/>
      <c r="J526" s="401"/>
      <c r="K526" s="401"/>
      <c r="L526" s="401"/>
      <c r="M526" s="401"/>
      <c r="N526" s="401"/>
      <c r="O526" s="401"/>
      <c r="P526" s="401"/>
      <c r="Q526" s="401"/>
      <c r="R526" s="401"/>
      <c r="S526" s="401"/>
      <c r="T526" s="401"/>
      <c r="U526" s="401"/>
      <c r="V526" s="401"/>
      <c r="W526" s="401"/>
      <c r="X526" s="401"/>
      <c r="Y526" s="401"/>
    </row>
    <row r="527" spans="1:25" s="396" customFormat="1">
      <c r="A527" s="401"/>
      <c r="B527" s="401"/>
      <c r="C527" s="401"/>
      <c r="D527" s="401"/>
      <c r="E527" s="401"/>
      <c r="F527" s="401"/>
      <c r="G527" s="401"/>
      <c r="H527" s="401"/>
      <c r="I527" s="401"/>
      <c r="J527" s="401"/>
      <c r="K527" s="401"/>
      <c r="L527" s="401"/>
      <c r="M527" s="401"/>
      <c r="N527" s="401"/>
      <c r="O527" s="401"/>
      <c r="P527" s="401"/>
      <c r="Q527" s="401"/>
      <c r="R527" s="401"/>
      <c r="S527" s="401"/>
      <c r="T527" s="401"/>
      <c r="U527" s="401"/>
      <c r="V527" s="401"/>
      <c r="W527" s="401"/>
      <c r="X527" s="401"/>
      <c r="Y527" s="401"/>
    </row>
    <row r="528" spans="1:25" s="396" customFormat="1">
      <c r="A528" s="401"/>
      <c r="B528" s="401"/>
      <c r="C528" s="401"/>
      <c r="D528" s="401"/>
      <c r="E528" s="401"/>
      <c r="F528" s="401"/>
      <c r="G528" s="401"/>
      <c r="H528" s="401"/>
      <c r="I528" s="401"/>
      <c r="J528" s="401"/>
      <c r="K528" s="401"/>
      <c r="L528" s="401"/>
      <c r="M528" s="401"/>
      <c r="N528" s="401"/>
      <c r="O528" s="401"/>
      <c r="P528" s="401"/>
      <c r="Q528" s="401"/>
      <c r="R528" s="401"/>
      <c r="S528" s="401"/>
      <c r="T528" s="401"/>
      <c r="U528" s="401"/>
      <c r="V528" s="401"/>
      <c r="W528" s="401"/>
      <c r="X528" s="401"/>
      <c r="Y528" s="401"/>
    </row>
    <row r="529" spans="1:25" s="396" customFormat="1">
      <c r="A529" s="401"/>
      <c r="B529" s="401"/>
      <c r="C529" s="401"/>
      <c r="D529" s="401"/>
      <c r="E529" s="401"/>
      <c r="F529" s="401"/>
      <c r="G529" s="401"/>
      <c r="H529" s="401"/>
      <c r="I529" s="401"/>
      <c r="J529" s="401"/>
      <c r="K529" s="401"/>
      <c r="L529" s="401"/>
      <c r="M529" s="401"/>
      <c r="N529" s="401"/>
      <c r="O529" s="401"/>
      <c r="P529" s="401"/>
      <c r="Q529" s="401"/>
      <c r="R529" s="401"/>
      <c r="S529" s="401"/>
      <c r="T529" s="401"/>
      <c r="U529" s="401"/>
      <c r="V529" s="401"/>
      <c r="W529" s="401"/>
      <c r="X529" s="401"/>
      <c r="Y529" s="401"/>
    </row>
    <row r="530" spans="1:25" s="396" customFormat="1">
      <c r="A530" s="401"/>
      <c r="B530" s="401"/>
      <c r="C530" s="401"/>
      <c r="D530" s="401"/>
      <c r="E530" s="401"/>
      <c r="F530" s="401"/>
      <c r="G530" s="401"/>
      <c r="H530" s="401"/>
      <c r="I530" s="401"/>
      <c r="J530" s="401"/>
      <c r="K530" s="401"/>
      <c r="L530" s="401"/>
      <c r="M530" s="401"/>
      <c r="N530" s="401"/>
      <c r="O530" s="401"/>
      <c r="P530" s="401"/>
      <c r="Q530" s="401"/>
      <c r="R530" s="401"/>
      <c r="S530" s="401"/>
      <c r="T530" s="401"/>
      <c r="U530" s="401"/>
      <c r="V530" s="401"/>
      <c r="W530" s="401"/>
      <c r="X530" s="401"/>
      <c r="Y530" s="401"/>
    </row>
    <row r="531" spans="1:25" s="396" customFormat="1">
      <c r="A531" s="401"/>
      <c r="B531" s="401"/>
      <c r="C531" s="401"/>
      <c r="D531" s="401"/>
      <c r="E531" s="401"/>
      <c r="F531" s="401"/>
      <c r="G531" s="401"/>
      <c r="H531" s="401"/>
      <c r="I531" s="401"/>
      <c r="J531" s="401"/>
      <c r="K531" s="401"/>
      <c r="L531" s="401"/>
      <c r="M531" s="401"/>
      <c r="N531" s="401"/>
      <c r="O531" s="401"/>
      <c r="P531" s="401"/>
      <c r="Q531" s="401"/>
      <c r="R531" s="401"/>
      <c r="S531" s="401"/>
      <c r="T531" s="401"/>
      <c r="U531" s="401"/>
      <c r="V531" s="401"/>
      <c r="W531" s="401"/>
      <c r="X531" s="401"/>
      <c r="Y531" s="401"/>
    </row>
    <row r="532" spans="1:25" s="396" customFormat="1">
      <c r="A532" s="401"/>
      <c r="B532" s="401"/>
      <c r="C532" s="401"/>
      <c r="D532" s="401"/>
      <c r="E532" s="401"/>
      <c r="F532" s="401"/>
      <c r="G532" s="401"/>
      <c r="H532" s="401"/>
      <c r="I532" s="401"/>
      <c r="J532" s="401"/>
      <c r="K532" s="401"/>
      <c r="L532" s="401"/>
      <c r="M532" s="401"/>
      <c r="N532" s="401"/>
      <c r="O532" s="401"/>
      <c r="P532" s="401"/>
      <c r="Q532" s="401"/>
      <c r="R532" s="401"/>
      <c r="S532" s="401"/>
      <c r="T532" s="401"/>
      <c r="U532" s="401"/>
      <c r="V532" s="401"/>
      <c r="W532" s="401"/>
      <c r="X532" s="401"/>
      <c r="Y532" s="401"/>
    </row>
    <row r="533" spans="1:25" s="396" customFormat="1">
      <c r="A533" s="401"/>
      <c r="B533" s="401"/>
      <c r="C533" s="401"/>
      <c r="D533" s="401"/>
      <c r="E533" s="401"/>
      <c r="F533" s="401"/>
      <c r="G533" s="401"/>
      <c r="H533" s="401"/>
      <c r="I533" s="401"/>
      <c r="J533" s="401"/>
      <c r="K533" s="401"/>
      <c r="L533" s="401"/>
      <c r="M533" s="401"/>
      <c r="N533" s="401"/>
      <c r="O533" s="401"/>
      <c r="P533" s="401"/>
      <c r="Q533" s="401"/>
      <c r="R533" s="401"/>
      <c r="S533" s="401"/>
      <c r="T533" s="401"/>
      <c r="U533" s="401"/>
      <c r="V533" s="401"/>
      <c r="W533" s="401"/>
      <c r="X533" s="401"/>
      <c r="Y533" s="401"/>
    </row>
    <row r="534" spans="1:25" s="396" customFormat="1">
      <c r="A534" s="401"/>
      <c r="B534" s="401"/>
      <c r="C534" s="401"/>
      <c r="D534" s="401"/>
      <c r="E534" s="401"/>
      <c r="F534" s="401"/>
      <c r="G534" s="401"/>
      <c r="H534" s="401"/>
      <c r="I534" s="401"/>
      <c r="J534" s="401"/>
      <c r="K534" s="401"/>
      <c r="L534" s="401"/>
      <c r="M534" s="401"/>
      <c r="N534" s="401"/>
      <c r="O534" s="401"/>
      <c r="P534" s="401"/>
      <c r="Q534" s="401"/>
      <c r="R534" s="401"/>
      <c r="S534" s="401"/>
      <c r="T534" s="401"/>
      <c r="U534" s="401"/>
      <c r="V534" s="401"/>
      <c r="W534" s="401"/>
      <c r="X534" s="401"/>
      <c r="Y534" s="401"/>
    </row>
    <row r="535" spans="1:25" s="396" customFormat="1">
      <c r="A535" s="401"/>
      <c r="B535" s="401"/>
      <c r="C535" s="401"/>
      <c r="D535" s="401"/>
      <c r="E535" s="401"/>
      <c r="F535" s="401"/>
      <c r="G535" s="401"/>
      <c r="H535" s="401"/>
      <c r="I535" s="401"/>
      <c r="J535" s="401"/>
      <c r="K535" s="401"/>
      <c r="L535" s="401"/>
      <c r="M535" s="401"/>
      <c r="N535" s="401"/>
      <c r="O535" s="401"/>
      <c r="P535" s="401"/>
      <c r="Q535" s="401"/>
      <c r="R535" s="401"/>
      <c r="S535" s="401"/>
      <c r="T535" s="401"/>
      <c r="U535" s="401"/>
      <c r="V535" s="401"/>
      <c r="W535" s="401"/>
      <c r="X535" s="401"/>
      <c r="Y535" s="401"/>
    </row>
    <row r="536" spans="1:25" s="396" customFormat="1">
      <c r="A536" s="401"/>
      <c r="B536" s="401"/>
      <c r="C536" s="401"/>
      <c r="D536" s="401"/>
      <c r="E536" s="401"/>
      <c r="F536" s="401"/>
      <c r="G536" s="401"/>
      <c r="H536" s="401"/>
      <c r="I536" s="401"/>
      <c r="J536" s="401"/>
      <c r="K536" s="401"/>
      <c r="L536" s="401"/>
      <c r="M536" s="401"/>
      <c r="N536" s="401"/>
      <c r="O536" s="401"/>
      <c r="P536" s="401"/>
      <c r="Q536" s="401"/>
      <c r="R536" s="401"/>
      <c r="S536" s="401"/>
      <c r="T536" s="401"/>
      <c r="U536" s="401"/>
      <c r="V536" s="401"/>
      <c r="W536" s="401"/>
      <c r="X536" s="401"/>
      <c r="Y536" s="401"/>
    </row>
    <row r="537" spans="1:25" s="396" customFormat="1">
      <c r="A537" s="401"/>
      <c r="B537" s="401"/>
      <c r="C537" s="401"/>
      <c r="D537" s="401"/>
      <c r="E537" s="401"/>
      <c r="F537" s="401"/>
      <c r="G537" s="401"/>
      <c r="H537" s="401"/>
      <c r="I537" s="401"/>
      <c r="J537" s="401"/>
      <c r="K537" s="401"/>
      <c r="L537" s="401"/>
      <c r="M537" s="401"/>
      <c r="N537" s="401"/>
      <c r="O537" s="401"/>
      <c r="P537" s="401"/>
      <c r="Q537" s="401"/>
      <c r="R537" s="401"/>
      <c r="S537" s="401"/>
      <c r="T537" s="401"/>
      <c r="U537" s="401"/>
      <c r="V537" s="401"/>
      <c r="W537" s="401"/>
      <c r="X537" s="401"/>
      <c r="Y537" s="401"/>
    </row>
    <row r="538" spans="1:25" s="396" customFormat="1">
      <c r="A538" s="401"/>
      <c r="B538" s="401"/>
      <c r="C538" s="401"/>
      <c r="D538" s="401"/>
      <c r="E538" s="401"/>
      <c r="F538" s="401"/>
      <c r="G538" s="401"/>
      <c r="H538" s="401"/>
      <c r="I538" s="401"/>
      <c r="J538" s="401"/>
      <c r="K538" s="401"/>
      <c r="L538" s="401"/>
      <c r="M538" s="401"/>
      <c r="N538" s="401"/>
      <c r="O538" s="401"/>
      <c r="P538" s="401"/>
      <c r="Q538" s="401"/>
      <c r="R538" s="401"/>
      <c r="S538" s="401"/>
      <c r="T538" s="401"/>
      <c r="U538" s="401"/>
      <c r="V538" s="401"/>
      <c r="W538" s="401"/>
      <c r="X538" s="401"/>
      <c r="Y538" s="401"/>
    </row>
    <row r="539" spans="1:25" s="396" customFormat="1">
      <c r="A539" s="401"/>
      <c r="B539" s="401"/>
      <c r="C539" s="401"/>
      <c r="D539" s="401"/>
      <c r="E539" s="401"/>
      <c r="F539" s="401"/>
      <c r="G539" s="401"/>
      <c r="H539" s="401"/>
      <c r="I539" s="401"/>
      <c r="J539" s="401"/>
      <c r="K539" s="401"/>
      <c r="L539" s="401"/>
      <c r="M539" s="401"/>
      <c r="N539" s="401"/>
      <c r="O539" s="401"/>
      <c r="P539" s="401"/>
      <c r="Q539" s="401"/>
      <c r="R539" s="401"/>
      <c r="S539" s="401"/>
      <c r="T539" s="401"/>
      <c r="U539" s="401"/>
      <c r="V539" s="401"/>
      <c r="W539" s="401"/>
      <c r="X539" s="401"/>
      <c r="Y539" s="401"/>
    </row>
    <row r="540" spans="1:25" s="396" customFormat="1">
      <c r="A540" s="401"/>
      <c r="B540" s="401"/>
      <c r="C540" s="401"/>
      <c r="D540" s="401"/>
      <c r="E540" s="401"/>
      <c r="F540" s="401"/>
      <c r="G540" s="401"/>
      <c r="H540" s="401"/>
      <c r="I540" s="401"/>
      <c r="J540" s="401"/>
      <c r="K540" s="401"/>
      <c r="L540" s="401"/>
      <c r="M540" s="401"/>
      <c r="N540" s="401"/>
      <c r="O540" s="401"/>
      <c r="P540" s="401"/>
      <c r="Q540" s="401"/>
      <c r="R540" s="401"/>
      <c r="S540" s="401"/>
      <c r="T540" s="401"/>
      <c r="U540" s="401"/>
      <c r="V540" s="401"/>
      <c r="W540" s="401"/>
      <c r="X540" s="401"/>
      <c r="Y540" s="401"/>
    </row>
    <row r="541" spans="1:25" s="396" customFormat="1">
      <c r="A541" s="401"/>
      <c r="B541" s="401"/>
      <c r="C541" s="401"/>
      <c r="D541" s="401"/>
      <c r="E541" s="401"/>
      <c r="F541" s="401"/>
      <c r="G541" s="401"/>
      <c r="H541" s="401"/>
      <c r="I541" s="401"/>
      <c r="J541" s="401"/>
      <c r="K541" s="401"/>
      <c r="L541" s="401"/>
      <c r="M541" s="401"/>
      <c r="N541" s="401"/>
      <c r="O541" s="401"/>
      <c r="P541" s="401"/>
      <c r="Q541" s="401"/>
      <c r="R541" s="401"/>
      <c r="S541" s="401"/>
      <c r="T541" s="401"/>
      <c r="U541" s="401"/>
      <c r="V541" s="401"/>
      <c r="W541" s="401"/>
      <c r="X541" s="401"/>
      <c r="Y541" s="401"/>
    </row>
    <row r="542" spans="1:25" s="396" customFormat="1">
      <c r="A542" s="401"/>
      <c r="B542" s="401"/>
      <c r="C542" s="401"/>
      <c r="D542" s="401"/>
      <c r="E542" s="401"/>
      <c r="F542" s="401"/>
      <c r="G542" s="401"/>
      <c r="H542" s="401"/>
      <c r="I542" s="401"/>
      <c r="J542" s="401"/>
      <c r="K542" s="401"/>
      <c r="L542" s="401"/>
      <c r="M542" s="401"/>
      <c r="N542" s="401"/>
      <c r="O542" s="401"/>
      <c r="P542" s="401"/>
      <c r="Q542" s="401"/>
      <c r="R542" s="401"/>
      <c r="S542" s="401"/>
      <c r="T542" s="401"/>
      <c r="U542" s="401"/>
      <c r="V542" s="401"/>
      <c r="W542" s="401"/>
      <c r="X542" s="401"/>
      <c r="Y542" s="401"/>
    </row>
    <row r="543" spans="1:25" s="396" customFormat="1">
      <c r="A543" s="401"/>
      <c r="B543" s="401"/>
      <c r="C543" s="401"/>
      <c r="D543" s="401"/>
      <c r="E543" s="401"/>
      <c r="F543" s="401"/>
      <c r="G543" s="401"/>
      <c r="H543" s="401"/>
      <c r="I543" s="401"/>
      <c r="J543" s="401"/>
      <c r="K543" s="401"/>
      <c r="L543" s="401"/>
      <c r="M543" s="401"/>
      <c r="N543" s="401"/>
      <c r="O543" s="401"/>
      <c r="P543" s="401"/>
      <c r="Q543" s="401"/>
      <c r="R543" s="401"/>
      <c r="S543" s="401"/>
      <c r="T543" s="401"/>
      <c r="U543" s="401"/>
      <c r="V543" s="401"/>
      <c r="W543" s="401"/>
      <c r="X543" s="401"/>
      <c r="Y543" s="401"/>
    </row>
    <row r="544" spans="1:25" s="396" customFormat="1">
      <c r="A544" s="401"/>
      <c r="B544" s="401"/>
      <c r="C544" s="401"/>
      <c r="D544" s="401"/>
      <c r="E544" s="401"/>
      <c r="F544" s="401"/>
      <c r="G544" s="401"/>
      <c r="H544" s="401"/>
      <c r="I544" s="401"/>
      <c r="J544" s="401"/>
      <c r="K544" s="401"/>
      <c r="L544" s="401"/>
      <c r="M544" s="401"/>
      <c r="N544" s="401"/>
      <c r="O544" s="401"/>
      <c r="P544" s="401"/>
      <c r="Q544" s="401"/>
      <c r="R544" s="401"/>
      <c r="S544" s="401"/>
      <c r="T544" s="401"/>
      <c r="U544" s="401"/>
      <c r="V544" s="401"/>
      <c r="W544" s="401"/>
      <c r="X544" s="401"/>
      <c r="Y544" s="401"/>
    </row>
    <row r="545" spans="1:25" s="396" customFormat="1">
      <c r="A545" s="401"/>
      <c r="B545" s="401"/>
      <c r="C545" s="401"/>
      <c r="D545" s="401"/>
      <c r="E545" s="401"/>
      <c r="F545" s="401"/>
      <c r="G545" s="401"/>
      <c r="H545" s="401"/>
      <c r="I545" s="401"/>
      <c r="J545" s="401"/>
      <c r="K545" s="401"/>
      <c r="L545" s="401"/>
      <c r="M545" s="401"/>
      <c r="N545" s="401"/>
      <c r="O545" s="401"/>
      <c r="P545" s="401"/>
      <c r="Q545" s="401"/>
      <c r="R545" s="401"/>
      <c r="S545" s="401"/>
      <c r="T545" s="401"/>
      <c r="U545" s="401"/>
      <c r="V545" s="401"/>
      <c r="W545" s="401"/>
      <c r="X545" s="401"/>
      <c r="Y545" s="401"/>
    </row>
    <row r="546" spans="1:25" s="396" customFormat="1">
      <c r="A546" s="401"/>
      <c r="B546" s="401"/>
      <c r="C546" s="401"/>
      <c r="D546" s="401"/>
      <c r="E546" s="401"/>
      <c r="F546" s="401"/>
      <c r="G546" s="401"/>
      <c r="H546" s="401"/>
      <c r="I546" s="401"/>
      <c r="J546" s="401"/>
      <c r="K546" s="401"/>
      <c r="L546" s="401"/>
      <c r="M546" s="401"/>
      <c r="N546" s="401"/>
      <c r="O546" s="401"/>
      <c r="P546" s="401"/>
      <c r="Q546" s="401"/>
      <c r="R546" s="401"/>
      <c r="S546" s="401"/>
      <c r="T546" s="401"/>
      <c r="U546" s="401"/>
      <c r="V546" s="401"/>
      <c r="W546" s="401"/>
      <c r="X546" s="401"/>
      <c r="Y546" s="401"/>
    </row>
    <row r="547" spans="1:25" s="396" customFormat="1">
      <c r="A547" s="401"/>
      <c r="B547" s="401"/>
      <c r="C547" s="401"/>
      <c r="D547" s="401"/>
      <c r="E547" s="401"/>
      <c r="F547" s="401"/>
      <c r="G547" s="401"/>
      <c r="H547" s="401"/>
      <c r="I547" s="401"/>
      <c r="J547" s="401"/>
      <c r="K547" s="401"/>
      <c r="L547" s="401"/>
      <c r="M547" s="401"/>
      <c r="N547" s="401"/>
      <c r="O547" s="401"/>
      <c r="P547" s="401"/>
      <c r="Q547" s="401"/>
      <c r="R547" s="401"/>
      <c r="S547" s="401"/>
      <c r="T547" s="401"/>
      <c r="U547" s="401"/>
      <c r="V547" s="401"/>
      <c r="W547" s="401"/>
      <c r="X547" s="401"/>
      <c r="Y547" s="401"/>
    </row>
    <row r="548" spans="1:25" s="396" customFormat="1">
      <c r="A548" s="401"/>
      <c r="B548" s="401"/>
      <c r="C548" s="401"/>
      <c r="D548" s="401"/>
      <c r="E548" s="401"/>
      <c r="F548" s="401"/>
      <c r="G548" s="401"/>
      <c r="H548" s="401"/>
      <c r="I548" s="401"/>
      <c r="J548" s="401"/>
      <c r="K548" s="401"/>
      <c r="L548" s="401"/>
      <c r="M548" s="401"/>
      <c r="N548" s="401"/>
      <c r="O548" s="401"/>
      <c r="P548" s="401"/>
      <c r="Q548" s="401"/>
      <c r="R548" s="401"/>
      <c r="S548" s="401"/>
      <c r="T548" s="401"/>
      <c r="U548" s="401"/>
      <c r="V548" s="401"/>
      <c r="W548" s="401"/>
      <c r="X548" s="401"/>
      <c r="Y548" s="401"/>
    </row>
    <row r="549" spans="1:25" s="396" customFormat="1">
      <c r="A549" s="401"/>
      <c r="B549" s="401"/>
      <c r="C549" s="401"/>
      <c r="D549" s="401"/>
      <c r="E549" s="401"/>
      <c r="F549" s="401"/>
      <c r="G549" s="401"/>
      <c r="H549" s="401"/>
      <c r="I549" s="401"/>
      <c r="J549" s="401"/>
      <c r="K549" s="401"/>
      <c r="L549" s="401"/>
      <c r="M549" s="401"/>
      <c r="N549" s="401"/>
      <c r="O549" s="401"/>
      <c r="P549" s="401"/>
      <c r="Q549" s="401"/>
      <c r="R549" s="401"/>
      <c r="S549" s="401"/>
      <c r="T549" s="401"/>
      <c r="U549" s="401"/>
      <c r="V549" s="401"/>
      <c r="W549" s="401"/>
      <c r="X549" s="401"/>
      <c r="Y549" s="401"/>
    </row>
    <row r="550" spans="1:25" s="396" customFormat="1">
      <c r="A550" s="401"/>
      <c r="B550" s="401"/>
      <c r="C550" s="401"/>
      <c r="D550" s="401"/>
      <c r="E550" s="401"/>
      <c r="F550" s="401"/>
      <c r="G550" s="401"/>
      <c r="H550" s="401"/>
      <c r="I550" s="401"/>
      <c r="J550" s="401"/>
      <c r="K550" s="401"/>
      <c r="L550" s="401"/>
      <c r="M550" s="401"/>
      <c r="N550" s="401"/>
      <c r="O550" s="401"/>
      <c r="P550" s="401"/>
      <c r="Q550" s="401"/>
      <c r="R550" s="401"/>
      <c r="S550" s="401"/>
      <c r="T550" s="401"/>
      <c r="U550" s="401"/>
      <c r="V550" s="401"/>
      <c r="W550" s="401"/>
      <c r="X550" s="401"/>
      <c r="Y550" s="401"/>
    </row>
    <row r="551" spans="1:25" s="396" customFormat="1">
      <c r="A551" s="401"/>
      <c r="B551" s="401"/>
      <c r="C551" s="401"/>
      <c r="D551" s="401"/>
      <c r="E551" s="401"/>
      <c r="F551" s="401"/>
      <c r="G551" s="401"/>
      <c r="H551" s="401"/>
      <c r="I551" s="401"/>
      <c r="J551" s="401"/>
      <c r="K551" s="401"/>
      <c r="L551" s="401"/>
      <c r="M551" s="401"/>
      <c r="N551" s="401"/>
      <c r="O551" s="401"/>
      <c r="P551" s="401"/>
      <c r="Q551" s="401"/>
      <c r="R551" s="401"/>
      <c r="S551" s="401"/>
      <c r="T551" s="401"/>
      <c r="U551" s="401"/>
      <c r="V551" s="401"/>
      <c r="W551" s="401"/>
      <c r="X551" s="401"/>
      <c r="Y551" s="401"/>
    </row>
    <row r="552" spans="1:25" s="396" customFormat="1">
      <c r="A552" s="401"/>
      <c r="B552" s="401"/>
      <c r="C552" s="401"/>
      <c r="D552" s="401"/>
      <c r="E552" s="401"/>
      <c r="F552" s="401"/>
      <c r="G552" s="401"/>
      <c r="H552" s="401"/>
      <c r="I552" s="401"/>
      <c r="J552" s="401"/>
      <c r="K552" s="401"/>
      <c r="L552" s="401"/>
      <c r="M552" s="401"/>
      <c r="N552" s="401"/>
      <c r="O552" s="401"/>
      <c r="P552" s="401"/>
      <c r="Q552" s="401"/>
      <c r="R552" s="401"/>
      <c r="S552" s="401"/>
      <c r="T552" s="401"/>
      <c r="U552" s="401"/>
      <c r="V552" s="401"/>
      <c r="W552" s="401"/>
      <c r="X552" s="401"/>
      <c r="Y552" s="401"/>
    </row>
    <row r="553" spans="1:25" s="396" customFormat="1">
      <c r="A553" s="401"/>
      <c r="B553" s="401"/>
      <c r="C553" s="401"/>
      <c r="D553" s="401"/>
      <c r="E553" s="401"/>
      <c r="F553" s="401"/>
      <c r="G553" s="401"/>
      <c r="H553" s="401"/>
      <c r="I553" s="401"/>
      <c r="J553" s="401"/>
      <c r="K553" s="401"/>
      <c r="L553" s="401"/>
      <c r="M553" s="401"/>
      <c r="N553" s="401"/>
      <c r="O553" s="401"/>
      <c r="P553" s="401"/>
      <c r="Q553" s="401"/>
      <c r="R553" s="401"/>
      <c r="S553" s="401"/>
      <c r="T553" s="401"/>
      <c r="U553" s="401"/>
      <c r="V553" s="401"/>
      <c r="W553" s="401"/>
      <c r="X553" s="401"/>
      <c r="Y553" s="401"/>
    </row>
    <row r="554" spans="1:25" s="396" customFormat="1">
      <c r="A554" s="401"/>
      <c r="B554" s="401"/>
      <c r="C554" s="401"/>
      <c r="D554" s="401"/>
      <c r="E554" s="401"/>
      <c r="F554" s="401"/>
      <c r="G554" s="401"/>
      <c r="H554" s="401"/>
      <c r="I554" s="401"/>
      <c r="J554" s="401"/>
      <c r="K554" s="401"/>
      <c r="L554" s="401"/>
      <c r="M554" s="401"/>
      <c r="N554" s="401"/>
      <c r="O554" s="401"/>
      <c r="P554" s="401"/>
      <c r="Q554" s="401"/>
      <c r="R554" s="401"/>
      <c r="S554" s="401"/>
      <c r="T554" s="401"/>
      <c r="U554" s="401"/>
      <c r="V554" s="401"/>
      <c r="W554" s="401"/>
      <c r="X554" s="401"/>
      <c r="Y554" s="401"/>
    </row>
    <row r="555" spans="1:25" s="396" customFormat="1">
      <c r="A555" s="401"/>
      <c r="B555" s="401"/>
      <c r="C555" s="401"/>
      <c r="D555" s="401"/>
      <c r="E555" s="401"/>
      <c r="F555" s="401"/>
      <c r="G555" s="401"/>
      <c r="H555" s="401"/>
      <c r="I555" s="401"/>
      <c r="J555" s="401"/>
      <c r="K555" s="401"/>
      <c r="L555" s="401"/>
      <c r="M555" s="401"/>
      <c r="N555" s="401"/>
      <c r="O555" s="401"/>
      <c r="P555" s="401"/>
      <c r="Q555" s="401"/>
      <c r="R555" s="401"/>
      <c r="S555" s="401"/>
      <c r="T555" s="401"/>
      <c r="U555" s="401"/>
      <c r="V555" s="401"/>
      <c r="W555" s="401"/>
      <c r="X555" s="401"/>
      <c r="Y555" s="401"/>
    </row>
    <row r="556" spans="1:25" s="396" customFormat="1">
      <c r="A556" s="401"/>
      <c r="B556" s="401"/>
      <c r="C556" s="401"/>
      <c r="D556" s="401"/>
      <c r="E556" s="401"/>
      <c r="F556" s="401"/>
      <c r="G556" s="401"/>
      <c r="H556" s="401"/>
      <c r="I556" s="401"/>
      <c r="J556" s="401"/>
      <c r="K556" s="401"/>
      <c r="L556" s="401"/>
      <c r="M556" s="401"/>
      <c r="N556" s="401"/>
      <c r="O556" s="401"/>
      <c r="P556" s="401"/>
      <c r="Q556" s="401"/>
      <c r="R556" s="401"/>
      <c r="S556" s="401"/>
      <c r="T556" s="401"/>
      <c r="U556" s="401"/>
      <c r="V556" s="401"/>
      <c r="W556" s="401"/>
      <c r="X556" s="401"/>
      <c r="Y556" s="401"/>
    </row>
    <row r="557" spans="1:25" s="396" customFormat="1">
      <c r="A557" s="401"/>
      <c r="B557" s="401"/>
      <c r="C557" s="401"/>
      <c r="D557" s="401"/>
      <c r="E557" s="401"/>
      <c r="F557" s="401"/>
      <c r="G557" s="401"/>
      <c r="H557" s="401"/>
      <c r="I557" s="401"/>
      <c r="J557" s="401"/>
      <c r="K557" s="401"/>
      <c r="L557" s="401"/>
      <c r="M557" s="401"/>
      <c r="N557" s="401"/>
      <c r="O557" s="401"/>
      <c r="P557" s="401"/>
      <c r="Q557" s="401"/>
      <c r="R557" s="401"/>
      <c r="S557" s="401"/>
      <c r="T557" s="401"/>
      <c r="U557" s="401"/>
      <c r="V557" s="401"/>
      <c r="W557" s="401"/>
      <c r="X557" s="401"/>
      <c r="Y557" s="401"/>
    </row>
    <row r="558" spans="1:25" s="396" customFormat="1">
      <c r="A558" s="401"/>
      <c r="B558" s="401"/>
      <c r="C558" s="401"/>
      <c r="D558" s="401"/>
      <c r="E558" s="401"/>
      <c r="F558" s="401"/>
      <c r="G558" s="401"/>
      <c r="H558" s="401"/>
      <c r="I558" s="401"/>
      <c r="J558" s="401"/>
      <c r="K558" s="401"/>
      <c r="L558" s="401"/>
      <c r="M558" s="401"/>
      <c r="N558" s="401"/>
      <c r="O558" s="401"/>
      <c r="P558" s="401"/>
      <c r="Q558" s="401"/>
      <c r="R558" s="401"/>
      <c r="S558" s="401"/>
      <c r="T558" s="401"/>
      <c r="U558" s="401"/>
      <c r="V558" s="401"/>
      <c r="W558" s="401"/>
      <c r="X558" s="401"/>
      <c r="Y558" s="401"/>
    </row>
    <row r="559" spans="1:25" s="396" customFormat="1">
      <c r="A559" s="401"/>
      <c r="B559" s="401"/>
      <c r="C559" s="401"/>
      <c r="D559" s="401"/>
      <c r="E559" s="401"/>
      <c r="F559" s="401"/>
      <c r="G559" s="401"/>
      <c r="H559" s="401"/>
      <c r="I559" s="401"/>
      <c r="J559" s="401"/>
      <c r="K559" s="401"/>
      <c r="L559" s="401"/>
      <c r="M559" s="401"/>
      <c r="N559" s="401"/>
      <c r="O559" s="401"/>
      <c r="P559" s="401"/>
      <c r="Q559" s="401"/>
      <c r="R559" s="401"/>
      <c r="S559" s="401"/>
      <c r="T559" s="401"/>
      <c r="U559" s="401"/>
      <c r="V559" s="401"/>
      <c r="W559" s="401"/>
      <c r="X559" s="401"/>
      <c r="Y559" s="401"/>
    </row>
    <row r="560" spans="1:25" s="396" customFormat="1">
      <c r="A560" s="401"/>
      <c r="B560" s="401"/>
      <c r="C560" s="401"/>
      <c r="D560" s="401"/>
      <c r="E560" s="401"/>
      <c r="F560" s="401"/>
      <c r="G560" s="401"/>
      <c r="H560" s="401"/>
      <c r="I560" s="401"/>
      <c r="J560" s="401"/>
      <c r="K560" s="401"/>
      <c r="L560" s="401"/>
      <c r="M560" s="401"/>
      <c r="N560" s="401"/>
      <c r="O560" s="401"/>
      <c r="P560" s="401"/>
      <c r="Q560" s="401"/>
      <c r="R560" s="401"/>
      <c r="S560" s="401"/>
      <c r="T560" s="401"/>
      <c r="U560" s="401"/>
      <c r="V560" s="401"/>
      <c r="W560" s="401"/>
      <c r="X560" s="401"/>
      <c r="Y560" s="401"/>
    </row>
    <row r="561" spans="1:25" s="396" customFormat="1">
      <c r="A561" s="401"/>
      <c r="B561" s="401"/>
      <c r="C561" s="401"/>
      <c r="D561" s="401"/>
      <c r="E561" s="401"/>
      <c r="F561" s="401"/>
      <c r="G561" s="401"/>
      <c r="H561" s="401"/>
      <c r="I561" s="401"/>
      <c r="J561" s="401"/>
      <c r="K561" s="401"/>
      <c r="L561" s="401"/>
      <c r="M561" s="401"/>
      <c r="N561" s="401"/>
      <c r="O561" s="401"/>
      <c r="P561" s="401"/>
      <c r="Q561" s="401"/>
      <c r="R561" s="401"/>
      <c r="S561" s="401"/>
      <c r="T561" s="401"/>
      <c r="U561" s="401"/>
      <c r="V561" s="401"/>
      <c r="W561" s="401"/>
      <c r="X561" s="401"/>
      <c r="Y561" s="401"/>
    </row>
    <row r="562" spans="1:25" s="396" customFormat="1">
      <c r="A562" s="401"/>
      <c r="B562" s="401"/>
      <c r="C562" s="401"/>
      <c r="D562" s="401"/>
      <c r="E562" s="401"/>
      <c r="F562" s="401"/>
      <c r="G562" s="401"/>
      <c r="H562" s="401"/>
      <c r="I562" s="401"/>
      <c r="J562" s="401"/>
      <c r="K562" s="401"/>
      <c r="L562" s="401"/>
      <c r="M562" s="401"/>
      <c r="N562" s="401"/>
      <c r="O562" s="401"/>
      <c r="P562" s="401"/>
      <c r="Q562" s="401"/>
      <c r="R562" s="401"/>
      <c r="S562" s="401"/>
      <c r="T562" s="401"/>
      <c r="U562" s="401"/>
      <c r="V562" s="401"/>
      <c r="W562" s="401"/>
      <c r="X562" s="401"/>
      <c r="Y562" s="401"/>
    </row>
    <row r="563" spans="1:25" s="396" customFormat="1">
      <c r="A563" s="401"/>
      <c r="B563" s="401"/>
      <c r="C563" s="401"/>
      <c r="D563" s="401"/>
      <c r="E563" s="401"/>
      <c r="F563" s="401"/>
      <c r="G563" s="401"/>
      <c r="H563" s="401"/>
      <c r="I563" s="401"/>
      <c r="J563" s="401"/>
      <c r="K563" s="401"/>
      <c r="L563" s="401"/>
      <c r="M563" s="401"/>
      <c r="N563" s="401"/>
      <c r="O563" s="401"/>
      <c r="P563" s="401"/>
      <c r="Q563" s="401"/>
      <c r="R563" s="401"/>
      <c r="S563" s="401"/>
      <c r="T563" s="401"/>
      <c r="U563" s="401"/>
      <c r="V563" s="401"/>
      <c r="W563" s="401"/>
      <c r="X563" s="401"/>
      <c r="Y563" s="401"/>
    </row>
    <row r="564" spans="1:25" s="396" customFormat="1">
      <c r="A564" s="401"/>
      <c r="B564" s="401"/>
      <c r="C564" s="401"/>
      <c r="D564" s="401"/>
      <c r="E564" s="401"/>
      <c r="F564" s="401"/>
      <c r="G564" s="401"/>
      <c r="H564" s="401"/>
      <c r="I564" s="401"/>
      <c r="J564" s="401"/>
      <c r="K564" s="401"/>
      <c r="L564" s="401"/>
      <c r="M564" s="401"/>
      <c r="N564" s="401"/>
      <c r="O564" s="401"/>
      <c r="P564" s="401"/>
      <c r="Q564" s="401"/>
      <c r="R564" s="401"/>
      <c r="S564" s="401"/>
      <c r="T564" s="401"/>
      <c r="U564" s="401"/>
      <c r="V564" s="401"/>
      <c r="W564" s="401"/>
      <c r="X564" s="401"/>
      <c r="Y564" s="401"/>
    </row>
    <row r="565" spans="1:25" s="396" customFormat="1">
      <c r="A565" s="401"/>
      <c r="B565" s="401"/>
      <c r="C565" s="401"/>
      <c r="D565" s="401"/>
      <c r="E565" s="401"/>
      <c r="F565" s="401"/>
      <c r="G565" s="401"/>
      <c r="H565" s="401"/>
      <c r="I565" s="401"/>
      <c r="J565" s="401"/>
      <c r="K565" s="401"/>
      <c r="L565" s="401"/>
      <c r="M565" s="401"/>
      <c r="N565" s="401"/>
      <c r="O565" s="401"/>
      <c r="P565" s="401"/>
      <c r="Q565" s="401"/>
      <c r="R565" s="401"/>
      <c r="S565" s="401"/>
      <c r="T565" s="401"/>
      <c r="U565" s="401"/>
      <c r="V565" s="401"/>
      <c r="W565" s="401"/>
      <c r="X565" s="401"/>
      <c r="Y565" s="401"/>
    </row>
    <row r="566" spans="1:25" s="396" customFormat="1">
      <c r="A566" s="401"/>
      <c r="B566" s="401"/>
      <c r="C566" s="401"/>
      <c r="D566" s="401"/>
      <c r="E566" s="401"/>
      <c r="F566" s="401"/>
      <c r="G566" s="401"/>
      <c r="H566" s="401"/>
      <c r="I566" s="401"/>
      <c r="J566" s="401"/>
      <c r="K566" s="401"/>
      <c r="L566" s="401"/>
      <c r="M566" s="401"/>
      <c r="N566" s="401"/>
      <c r="O566" s="401"/>
      <c r="P566" s="401"/>
      <c r="Q566" s="401"/>
      <c r="R566" s="401"/>
      <c r="S566" s="401"/>
      <c r="T566" s="401"/>
      <c r="U566" s="401"/>
      <c r="V566" s="401"/>
      <c r="W566" s="401"/>
      <c r="X566" s="401"/>
      <c r="Y566" s="401"/>
    </row>
    <row r="567" spans="1:25" s="396" customFormat="1">
      <c r="A567" s="401"/>
      <c r="B567" s="401"/>
      <c r="C567" s="401"/>
      <c r="D567" s="401"/>
      <c r="E567" s="401"/>
      <c r="F567" s="401"/>
      <c r="G567" s="401"/>
      <c r="H567" s="401"/>
      <c r="I567" s="401"/>
      <c r="J567" s="401"/>
      <c r="K567" s="401"/>
      <c r="L567" s="401"/>
      <c r="M567" s="401"/>
      <c r="N567" s="401"/>
      <c r="O567" s="401"/>
      <c r="P567" s="401"/>
      <c r="Q567" s="401"/>
      <c r="R567" s="401"/>
      <c r="S567" s="401"/>
      <c r="T567" s="401"/>
      <c r="U567" s="401"/>
      <c r="V567" s="401"/>
      <c r="W567" s="401"/>
      <c r="X567" s="401"/>
      <c r="Y567" s="401"/>
    </row>
    <row r="568" spans="1:25" s="396" customFormat="1">
      <c r="A568" s="401"/>
      <c r="B568" s="401"/>
      <c r="C568" s="401"/>
      <c r="D568" s="401"/>
      <c r="E568" s="401"/>
      <c r="F568" s="401"/>
      <c r="G568" s="401"/>
      <c r="H568" s="401"/>
      <c r="I568" s="401"/>
      <c r="J568" s="401"/>
      <c r="K568" s="401"/>
      <c r="L568" s="401"/>
      <c r="M568" s="401"/>
      <c r="N568" s="401"/>
      <c r="O568" s="401"/>
      <c r="P568" s="401"/>
      <c r="Q568" s="401"/>
      <c r="R568" s="401"/>
      <c r="S568" s="401"/>
      <c r="T568" s="401"/>
      <c r="U568" s="401"/>
      <c r="V568" s="401"/>
      <c r="W568" s="401"/>
      <c r="X568" s="401"/>
      <c r="Y568" s="401"/>
    </row>
    <row r="569" spans="1:25" s="396" customFormat="1">
      <c r="A569" s="401"/>
      <c r="B569" s="401"/>
      <c r="C569" s="401"/>
      <c r="D569" s="401"/>
      <c r="E569" s="401"/>
      <c r="F569" s="401"/>
      <c r="G569" s="401"/>
      <c r="H569" s="401"/>
      <c r="I569" s="401"/>
      <c r="J569" s="401"/>
      <c r="K569" s="401"/>
      <c r="L569" s="401"/>
      <c r="M569" s="401"/>
      <c r="N569" s="401"/>
      <c r="O569" s="401"/>
      <c r="P569" s="401"/>
      <c r="Q569" s="401"/>
      <c r="R569" s="401"/>
      <c r="S569" s="401"/>
      <c r="T569" s="401"/>
      <c r="U569" s="401"/>
      <c r="V569" s="401"/>
      <c r="W569" s="401"/>
      <c r="X569" s="401"/>
      <c r="Y569" s="401"/>
    </row>
    <row r="570" spans="1:25" s="396" customFormat="1">
      <c r="A570" s="401"/>
      <c r="B570" s="401"/>
      <c r="C570" s="401"/>
      <c r="D570" s="401"/>
      <c r="E570" s="401"/>
      <c r="F570" s="401"/>
      <c r="G570" s="401"/>
      <c r="H570" s="401"/>
      <c r="I570" s="401"/>
      <c r="J570" s="401"/>
      <c r="K570" s="401"/>
      <c r="L570" s="401"/>
      <c r="M570" s="401"/>
      <c r="N570" s="401"/>
      <c r="O570" s="401"/>
      <c r="P570" s="401"/>
      <c r="Q570" s="401"/>
      <c r="R570" s="401"/>
      <c r="S570" s="401"/>
      <c r="T570" s="401"/>
      <c r="U570" s="401"/>
      <c r="V570" s="401"/>
      <c r="W570" s="401"/>
      <c r="X570" s="401"/>
      <c r="Y570" s="401"/>
    </row>
    <row r="571" spans="1:25" s="396" customFormat="1">
      <c r="A571" s="401"/>
      <c r="B571" s="401"/>
      <c r="C571" s="401"/>
      <c r="D571" s="401"/>
      <c r="E571" s="401"/>
      <c r="F571" s="401"/>
      <c r="G571" s="401"/>
      <c r="H571" s="401"/>
      <c r="I571" s="401"/>
      <c r="J571" s="401"/>
      <c r="K571" s="401"/>
      <c r="L571" s="401"/>
      <c r="M571" s="401"/>
      <c r="N571" s="401"/>
      <c r="O571" s="401"/>
      <c r="P571" s="401"/>
      <c r="Q571" s="401"/>
      <c r="R571" s="401"/>
      <c r="S571" s="401"/>
      <c r="T571" s="401"/>
      <c r="U571" s="401"/>
      <c r="V571" s="401"/>
      <c r="W571" s="401"/>
      <c r="X571" s="401"/>
      <c r="Y571" s="401"/>
    </row>
    <row r="572" spans="1:25" s="396" customFormat="1">
      <c r="A572" s="401"/>
      <c r="B572" s="401"/>
      <c r="C572" s="401"/>
      <c r="D572" s="401"/>
      <c r="E572" s="401"/>
      <c r="F572" s="401"/>
      <c r="G572" s="401"/>
      <c r="H572" s="401"/>
      <c r="I572" s="401"/>
      <c r="J572" s="401"/>
      <c r="K572" s="401"/>
      <c r="L572" s="401"/>
      <c r="M572" s="401"/>
      <c r="N572" s="401"/>
      <c r="O572" s="401"/>
      <c r="P572" s="401"/>
      <c r="Q572" s="401"/>
      <c r="R572" s="401"/>
      <c r="S572" s="401"/>
      <c r="T572" s="401"/>
      <c r="U572" s="401"/>
      <c r="V572" s="401"/>
      <c r="W572" s="401"/>
      <c r="X572" s="401"/>
      <c r="Y572" s="401"/>
    </row>
    <row r="573" spans="1:25" s="396" customFormat="1">
      <c r="A573" s="401"/>
      <c r="B573" s="401"/>
      <c r="C573" s="401"/>
      <c r="D573" s="401"/>
      <c r="E573" s="401"/>
      <c r="F573" s="401"/>
      <c r="G573" s="401"/>
      <c r="H573" s="401"/>
      <c r="I573" s="401"/>
      <c r="J573" s="401"/>
      <c r="K573" s="401"/>
      <c r="L573" s="401"/>
      <c r="M573" s="401"/>
      <c r="N573" s="401"/>
      <c r="O573" s="401"/>
      <c r="P573" s="401"/>
      <c r="Q573" s="401"/>
      <c r="R573" s="401"/>
      <c r="S573" s="401"/>
      <c r="T573" s="401"/>
      <c r="U573" s="401"/>
      <c r="V573" s="401"/>
      <c r="W573" s="401"/>
      <c r="X573" s="401"/>
      <c r="Y573" s="401"/>
    </row>
    <row r="574" spans="1:25" s="396" customFormat="1">
      <c r="A574" s="401"/>
      <c r="B574" s="401"/>
      <c r="C574" s="401"/>
      <c r="D574" s="401"/>
      <c r="E574" s="401"/>
      <c r="F574" s="401"/>
      <c r="G574" s="401"/>
      <c r="H574" s="401"/>
      <c r="I574" s="401"/>
      <c r="J574" s="401"/>
      <c r="K574" s="401"/>
      <c r="L574" s="401"/>
      <c r="M574" s="401"/>
      <c r="N574" s="401"/>
      <c r="O574" s="401"/>
      <c r="P574" s="401"/>
      <c r="Q574" s="401"/>
      <c r="R574" s="401"/>
      <c r="S574" s="401"/>
      <c r="T574" s="401"/>
      <c r="U574" s="401"/>
      <c r="V574" s="401"/>
      <c r="W574" s="401"/>
      <c r="X574" s="401"/>
      <c r="Y574" s="401"/>
    </row>
    <row r="575" spans="1:25" s="396" customFormat="1">
      <c r="A575" s="401"/>
      <c r="B575" s="401"/>
      <c r="C575" s="401"/>
      <c r="D575" s="401"/>
      <c r="E575" s="401"/>
      <c r="F575" s="401"/>
      <c r="G575" s="401"/>
      <c r="H575" s="401"/>
      <c r="I575" s="401"/>
      <c r="J575" s="401"/>
      <c r="K575" s="401"/>
      <c r="L575" s="401"/>
      <c r="M575" s="401"/>
      <c r="N575" s="401"/>
      <c r="O575" s="401"/>
      <c r="P575" s="401"/>
      <c r="Q575" s="401"/>
      <c r="R575" s="401"/>
      <c r="S575" s="401"/>
      <c r="T575" s="401"/>
      <c r="U575" s="401"/>
      <c r="V575" s="401"/>
      <c r="W575" s="401"/>
      <c r="X575" s="401"/>
      <c r="Y575" s="401"/>
    </row>
    <row r="576" spans="1:25" s="396" customFormat="1">
      <c r="A576" s="401"/>
      <c r="B576" s="401"/>
      <c r="C576" s="401"/>
      <c r="D576" s="401"/>
      <c r="E576" s="401"/>
      <c r="F576" s="401"/>
      <c r="G576" s="401"/>
      <c r="H576" s="401"/>
      <c r="I576" s="401"/>
      <c r="J576" s="401"/>
      <c r="K576" s="401"/>
      <c r="L576" s="401"/>
      <c r="M576" s="401"/>
      <c r="N576" s="401"/>
      <c r="O576" s="401"/>
      <c r="P576" s="401"/>
      <c r="Q576" s="401"/>
      <c r="R576" s="401"/>
      <c r="S576" s="401"/>
      <c r="T576" s="401"/>
      <c r="U576" s="401"/>
      <c r="V576" s="401"/>
      <c r="W576" s="401"/>
      <c r="X576" s="401"/>
      <c r="Y576" s="401"/>
    </row>
    <row r="577" spans="1:25" s="396" customFormat="1">
      <c r="A577" s="401"/>
      <c r="B577" s="401"/>
      <c r="C577" s="401"/>
      <c r="D577" s="401"/>
      <c r="E577" s="401"/>
      <c r="F577" s="401"/>
      <c r="G577" s="401"/>
      <c r="H577" s="401"/>
      <c r="I577" s="401"/>
      <c r="J577" s="401"/>
      <c r="K577" s="401"/>
      <c r="L577" s="401"/>
      <c r="M577" s="401"/>
      <c r="N577" s="401"/>
      <c r="O577" s="401"/>
      <c r="P577" s="401"/>
      <c r="Q577" s="401"/>
      <c r="R577" s="401"/>
      <c r="S577" s="401"/>
      <c r="T577" s="401"/>
      <c r="U577" s="401"/>
      <c r="V577" s="401"/>
      <c r="W577" s="401"/>
      <c r="X577" s="401"/>
      <c r="Y577" s="401"/>
    </row>
    <row r="578" spans="1:25" s="396" customFormat="1">
      <c r="A578" s="401"/>
      <c r="B578" s="401"/>
      <c r="C578" s="401"/>
      <c r="D578" s="401"/>
      <c r="E578" s="401"/>
      <c r="F578" s="401"/>
      <c r="G578" s="401"/>
      <c r="H578" s="401"/>
      <c r="I578" s="401"/>
      <c r="J578" s="401"/>
      <c r="K578" s="401"/>
      <c r="L578" s="401"/>
      <c r="M578" s="401"/>
      <c r="N578" s="401"/>
      <c r="O578" s="401"/>
      <c r="P578" s="401"/>
      <c r="Q578" s="401"/>
      <c r="R578" s="401"/>
      <c r="S578" s="401"/>
      <c r="T578" s="401"/>
      <c r="U578" s="401"/>
      <c r="V578" s="401"/>
      <c r="W578" s="401"/>
      <c r="X578" s="401"/>
      <c r="Y578" s="401"/>
    </row>
    <row r="579" spans="1:25" s="396" customFormat="1">
      <c r="A579" s="401"/>
      <c r="B579" s="401"/>
      <c r="C579" s="401"/>
      <c r="D579" s="401"/>
      <c r="E579" s="401"/>
      <c r="F579" s="401"/>
      <c r="G579" s="401"/>
      <c r="H579" s="401"/>
      <c r="I579" s="401"/>
      <c r="J579" s="401"/>
      <c r="K579" s="401"/>
      <c r="L579" s="401"/>
      <c r="M579" s="401"/>
      <c r="N579" s="401"/>
      <c r="O579" s="401"/>
      <c r="P579" s="401"/>
      <c r="Q579" s="401"/>
      <c r="R579" s="401"/>
      <c r="S579" s="401"/>
      <c r="T579" s="401"/>
      <c r="U579" s="401"/>
      <c r="V579" s="401"/>
      <c r="W579" s="401"/>
      <c r="X579" s="401"/>
      <c r="Y579" s="401"/>
    </row>
    <row r="580" spans="1:25" s="396" customFormat="1">
      <c r="A580" s="401"/>
      <c r="B580" s="401"/>
      <c r="C580" s="401"/>
      <c r="D580" s="401"/>
      <c r="E580" s="401"/>
      <c r="F580" s="401"/>
      <c r="G580" s="401"/>
      <c r="H580" s="401"/>
      <c r="I580" s="401"/>
      <c r="J580" s="401"/>
      <c r="K580" s="401"/>
      <c r="L580" s="401"/>
      <c r="M580" s="401"/>
      <c r="N580" s="401"/>
      <c r="O580" s="401"/>
      <c r="P580" s="401"/>
      <c r="Q580" s="401"/>
      <c r="R580" s="401"/>
      <c r="S580" s="401"/>
      <c r="T580" s="401"/>
      <c r="U580" s="401"/>
      <c r="V580" s="401"/>
      <c r="W580" s="401"/>
      <c r="X580" s="401"/>
      <c r="Y580" s="401"/>
    </row>
    <row r="581" spans="1:25" s="396" customFormat="1">
      <c r="A581" s="401"/>
      <c r="B581" s="401"/>
      <c r="C581" s="401"/>
      <c r="D581" s="401"/>
      <c r="E581" s="401"/>
      <c r="F581" s="401"/>
      <c r="G581" s="401"/>
      <c r="H581" s="401"/>
      <c r="I581" s="401"/>
      <c r="J581" s="401"/>
      <c r="K581" s="401"/>
      <c r="L581" s="401"/>
      <c r="M581" s="401"/>
      <c r="N581" s="401"/>
      <c r="O581" s="401"/>
      <c r="P581" s="401"/>
      <c r="Q581" s="401"/>
      <c r="R581" s="401"/>
      <c r="S581" s="401"/>
      <c r="T581" s="401"/>
      <c r="U581" s="401"/>
      <c r="V581" s="401"/>
      <c r="W581" s="401"/>
      <c r="X581" s="401"/>
      <c r="Y581" s="401"/>
    </row>
    <row r="582" spans="1:25" s="396" customFormat="1">
      <c r="A582" s="401"/>
      <c r="B582" s="401"/>
      <c r="C582" s="401"/>
      <c r="D582" s="401"/>
      <c r="E582" s="401"/>
      <c r="F582" s="401"/>
      <c r="G582" s="401"/>
      <c r="H582" s="401"/>
      <c r="I582" s="401"/>
      <c r="J582" s="401"/>
      <c r="K582" s="401"/>
      <c r="L582" s="401"/>
      <c r="M582" s="401"/>
      <c r="N582" s="401"/>
      <c r="O582" s="401"/>
      <c r="P582" s="401"/>
      <c r="Q582" s="401"/>
      <c r="R582" s="401"/>
      <c r="S582" s="401"/>
      <c r="T582" s="401"/>
      <c r="U582" s="401"/>
      <c r="V582" s="401"/>
      <c r="W582" s="401"/>
      <c r="X582" s="401"/>
      <c r="Y582" s="401"/>
    </row>
    <row r="583" spans="1:25" s="396" customFormat="1">
      <c r="A583" s="401"/>
      <c r="B583" s="401"/>
      <c r="C583" s="401"/>
      <c r="D583" s="401"/>
      <c r="E583" s="401"/>
      <c r="F583" s="401"/>
      <c r="G583" s="401"/>
      <c r="H583" s="401"/>
      <c r="I583" s="401"/>
      <c r="J583" s="401"/>
      <c r="K583" s="401"/>
      <c r="L583" s="401"/>
      <c r="M583" s="401"/>
      <c r="N583" s="401"/>
      <c r="O583" s="401"/>
      <c r="P583" s="401"/>
      <c r="Q583" s="401"/>
      <c r="R583" s="401"/>
      <c r="S583" s="401"/>
      <c r="T583" s="401"/>
      <c r="U583" s="401"/>
      <c r="V583" s="401"/>
      <c r="W583" s="401"/>
      <c r="X583" s="401"/>
      <c r="Y583" s="401"/>
    </row>
    <row r="584" spans="1:25" s="396" customFormat="1">
      <c r="A584" s="401"/>
      <c r="B584" s="401"/>
      <c r="C584" s="401"/>
      <c r="D584" s="401"/>
      <c r="E584" s="401"/>
      <c r="F584" s="401"/>
      <c r="G584" s="401"/>
      <c r="H584" s="401"/>
      <c r="I584" s="401"/>
      <c r="J584" s="401"/>
      <c r="K584" s="401"/>
      <c r="L584" s="401"/>
      <c r="M584" s="401"/>
      <c r="N584" s="401"/>
      <c r="O584" s="401"/>
      <c r="P584" s="401"/>
      <c r="Q584" s="401"/>
      <c r="R584" s="401"/>
      <c r="S584" s="401"/>
      <c r="T584" s="401"/>
      <c r="U584" s="401"/>
      <c r="V584" s="401"/>
      <c r="W584" s="401"/>
      <c r="X584" s="401"/>
      <c r="Y584" s="401"/>
    </row>
    <row r="585" spans="1:25" s="396" customFormat="1">
      <c r="A585" s="401"/>
      <c r="B585" s="401"/>
      <c r="C585" s="401"/>
      <c r="D585" s="401"/>
      <c r="E585" s="401"/>
      <c r="F585" s="401"/>
      <c r="G585" s="401"/>
      <c r="H585" s="401"/>
      <c r="I585" s="401"/>
      <c r="J585" s="401"/>
      <c r="K585" s="401"/>
      <c r="L585" s="401"/>
      <c r="M585" s="401"/>
      <c r="N585" s="401"/>
      <c r="O585" s="401"/>
      <c r="P585" s="401"/>
      <c r="Q585" s="401"/>
      <c r="R585" s="401"/>
      <c r="S585" s="401"/>
      <c r="T585" s="401"/>
      <c r="U585" s="401"/>
      <c r="V585" s="401"/>
      <c r="W585" s="401"/>
      <c r="X585" s="401"/>
      <c r="Y585" s="401"/>
    </row>
    <row r="586" spans="1:25" s="396" customFormat="1">
      <c r="A586" s="401"/>
      <c r="B586" s="401"/>
      <c r="C586" s="401"/>
      <c r="D586" s="401"/>
      <c r="E586" s="401"/>
      <c r="F586" s="401"/>
      <c r="G586" s="401"/>
      <c r="H586" s="401"/>
      <c r="I586" s="401"/>
      <c r="J586" s="401"/>
      <c r="K586" s="401"/>
      <c r="L586" s="401"/>
      <c r="M586" s="401"/>
      <c r="N586" s="401"/>
      <c r="O586" s="401"/>
      <c r="P586" s="401"/>
      <c r="Q586" s="401"/>
      <c r="R586" s="401"/>
      <c r="S586" s="401"/>
      <c r="T586" s="401"/>
      <c r="U586" s="401"/>
      <c r="V586" s="401"/>
      <c r="W586" s="401"/>
      <c r="X586" s="401"/>
      <c r="Y586" s="401"/>
    </row>
    <row r="587" spans="1:25" s="396" customFormat="1">
      <c r="A587" s="401"/>
      <c r="B587" s="401"/>
      <c r="C587" s="401"/>
      <c r="D587" s="401"/>
      <c r="E587" s="401"/>
      <c r="F587" s="401"/>
      <c r="G587" s="401"/>
      <c r="H587" s="401"/>
      <c r="I587" s="401"/>
      <c r="J587" s="401"/>
      <c r="K587" s="401"/>
      <c r="L587" s="401"/>
      <c r="M587" s="401"/>
      <c r="N587" s="401"/>
      <c r="O587" s="401"/>
      <c r="P587" s="401"/>
      <c r="Q587" s="401"/>
      <c r="R587" s="401"/>
      <c r="S587" s="401"/>
      <c r="T587" s="401"/>
      <c r="U587" s="401"/>
      <c r="V587" s="401"/>
      <c r="W587" s="401"/>
      <c r="X587" s="401"/>
      <c r="Y587" s="401"/>
    </row>
    <row r="588" spans="1:25" s="396" customFormat="1">
      <c r="A588" s="401"/>
      <c r="B588" s="401"/>
      <c r="C588" s="401"/>
      <c r="D588" s="401"/>
      <c r="E588" s="401"/>
      <c r="F588" s="401"/>
      <c r="G588" s="401"/>
      <c r="H588" s="401"/>
      <c r="I588" s="401"/>
      <c r="J588" s="401"/>
      <c r="K588" s="401"/>
      <c r="L588" s="401"/>
      <c r="M588" s="401"/>
      <c r="N588" s="401"/>
      <c r="O588" s="401"/>
      <c r="P588" s="401"/>
      <c r="Q588" s="401"/>
      <c r="R588" s="401"/>
      <c r="S588" s="401"/>
      <c r="T588" s="401"/>
      <c r="U588" s="401"/>
      <c r="V588" s="401"/>
      <c r="W588" s="401"/>
      <c r="X588" s="401"/>
      <c r="Y588" s="401"/>
    </row>
    <row r="589" spans="1:25" s="396" customFormat="1">
      <c r="A589" s="401"/>
      <c r="B589" s="401"/>
      <c r="C589" s="401"/>
      <c r="D589" s="401"/>
      <c r="E589" s="401"/>
      <c r="F589" s="401"/>
      <c r="G589" s="401"/>
      <c r="H589" s="401"/>
      <c r="I589" s="401"/>
      <c r="J589" s="401"/>
      <c r="K589" s="401"/>
      <c r="L589" s="401"/>
      <c r="M589" s="401"/>
      <c r="N589" s="401"/>
      <c r="O589" s="401"/>
      <c r="P589" s="401"/>
      <c r="Q589" s="401"/>
      <c r="R589" s="401"/>
      <c r="S589" s="401"/>
      <c r="T589" s="401"/>
      <c r="U589" s="401"/>
      <c r="V589" s="401"/>
      <c r="W589" s="401"/>
      <c r="X589" s="401"/>
      <c r="Y589" s="401"/>
    </row>
    <row r="590" spans="1:25" s="396" customFormat="1">
      <c r="A590" s="401"/>
      <c r="B590" s="401"/>
      <c r="C590" s="401"/>
      <c r="D590" s="401"/>
      <c r="E590" s="401"/>
      <c r="F590" s="401"/>
      <c r="G590" s="401"/>
      <c r="H590" s="401"/>
      <c r="I590" s="401"/>
      <c r="J590" s="401"/>
      <c r="K590" s="401"/>
      <c r="L590" s="401"/>
      <c r="M590" s="401"/>
      <c r="N590" s="401"/>
      <c r="O590" s="401"/>
      <c r="P590" s="401"/>
      <c r="Q590" s="401"/>
      <c r="R590" s="401"/>
      <c r="S590" s="401"/>
      <c r="T590" s="401"/>
      <c r="U590" s="401"/>
      <c r="V590" s="401"/>
      <c r="W590" s="401"/>
      <c r="X590" s="401"/>
      <c r="Y590" s="401"/>
    </row>
    <row r="591" spans="1:25" s="396" customFormat="1">
      <c r="A591" s="401"/>
      <c r="B591" s="401"/>
      <c r="C591" s="401"/>
      <c r="D591" s="401"/>
      <c r="E591" s="401"/>
      <c r="F591" s="401"/>
      <c r="G591" s="401"/>
      <c r="H591" s="401"/>
      <c r="I591" s="401"/>
      <c r="J591" s="401"/>
      <c r="K591" s="401"/>
      <c r="L591" s="401"/>
      <c r="M591" s="401"/>
      <c r="N591" s="401"/>
      <c r="O591" s="401"/>
      <c r="P591" s="401"/>
      <c r="Q591" s="401"/>
      <c r="R591" s="401"/>
      <c r="S591" s="401"/>
      <c r="T591" s="401"/>
      <c r="U591" s="401"/>
      <c r="V591" s="401"/>
      <c r="W591" s="401"/>
      <c r="X591" s="401"/>
      <c r="Y591" s="401"/>
    </row>
    <row r="592" spans="1:25" s="396" customFormat="1">
      <c r="A592" s="401"/>
      <c r="B592" s="401"/>
      <c r="C592" s="401"/>
      <c r="D592" s="401"/>
      <c r="E592" s="401"/>
      <c r="F592" s="401"/>
      <c r="G592" s="401"/>
      <c r="H592" s="401"/>
      <c r="I592" s="401"/>
      <c r="J592" s="401"/>
      <c r="K592" s="401"/>
      <c r="L592" s="401"/>
      <c r="M592" s="401"/>
      <c r="N592" s="401"/>
      <c r="O592" s="401"/>
      <c r="P592" s="401"/>
      <c r="Q592" s="401"/>
      <c r="R592" s="401"/>
      <c r="S592" s="401"/>
      <c r="T592" s="401"/>
      <c r="U592" s="401"/>
      <c r="V592" s="401"/>
      <c r="W592" s="401"/>
      <c r="X592" s="401"/>
      <c r="Y592" s="401"/>
    </row>
    <row r="593" spans="1:25" s="396" customFormat="1">
      <c r="A593" s="401"/>
      <c r="B593" s="401"/>
      <c r="C593" s="401"/>
      <c r="D593" s="401"/>
      <c r="E593" s="401"/>
      <c r="F593" s="401"/>
      <c r="G593" s="401"/>
      <c r="H593" s="401"/>
      <c r="I593" s="401"/>
      <c r="J593" s="401"/>
      <c r="K593" s="401"/>
      <c r="L593" s="401"/>
      <c r="M593" s="401"/>
      <c r="N593" s="401"/>
      <c r="O593" s="401"/>
      <c r="P593" s="401"/>
      <c r="Q593" s="401"/>
      <c r="R593" s="401"/>
      <c r="S593" s="401"/>
      <c r="T593" s="401"/>
      <c r="U593" s="401"/>
      <c r="V593" s="401"/>
      <c r="W593" s="401"/>
      <c r="X593" s="401"/>
      <c r="Y593" s="401"/>
    </row>
    <row r="594" spans="1:25" s="396" customFormat="1">
      <c r="A594" s="401"/>
      <c r="B594" s="401"/>
      <c r="C594" s="401"/>
      <c r="D594" s="401"/>
      <c r="E594" s="401"/>
      <c r="F594" s="401"/>
      <c r="G594" s="401"/>
      <c r="H594" s="401"/>
      <c r="I594" s="401"/>
      <c r="J594" s="401"/>
      <c r="K594" s="401"/>
      <c r="L594" s="401"/>
      <c r="M594" s="401"/>
      <c r="N594" s="401"/>
      <c r="O594" s="401"/>
      <c r="P594" s="401"/>
      <c r="Q594" s="401"/>
      <c r="R594" s="401"/>
      <c r="S594" s="401"/>
      <c r="T594" s="401"/>
      <c r="U594" s="401"/>
      <c r="V594" s="401"/>
      <c r="W594" s="401"/>
      <c r="X594" s="401"/>
      <c r="Y594" s="401"/>
    </row>
    <row r="595" spans="1:25" s="396" customFormat="1">
      <c r="A595" s="401"/>
      <c r="B595" s="401"/>
      <c r="C595" s="401"/>
      <c r="D595" s="401"/>
      <c r="E595" s="401"/>
      <c r="F595" s="401"/>
      <c r="G595" s="401"/>
      <c r="H595" s="401"/>
      <c r="I595" s="401"/>
      <c r="J595" s="401"/>
      <c r="K595" s="401"/>
      <c r="L595" s="401"/>
      <c r="M595" s="401"/>
      <c r="N595" s="401"/>
      <c r="O595" s="401"/>
      <c r="P595" s="401"/>
      <c r="Q595" s="401"/>
      <c r="R595" s="401"/>
      <c r="S595" s="401"/>
      <c r="T595" s="401"/>
      <c r="U595" s="401"/>
      <c r="V595" s="401"/>
      <c r="W595" s="401"/>
      <c r="X595" s="401"/>
      <c r="Y595" s="401"/>
    </row>
    <row r="596" spans="1:25" s="396" customFormat="1">
      <c r="A596" s="401"/>
      <c r="B596" s="401"/>
      <c r="C596" s="401"/>
      <c r="D596" s="401"/>
      <c r="E596" s="401"/>
      <c r="F596" s="401"/>
      <c r="G596" s="401"/>
      <c r="H596" s="401"/>
      <c r="I596" s="401"/>
      <c r="J596" s="401"/>
      <c r="K596" s="401"/>
      <c r="L596" s="401"/>
      <c r="M596" s="401"/>
      <c r="N596" s="401"/>
      <c r="O596" s="401"/>
      <c r="P596" s="401"/>
      <c r="Q596" s="401"/>
      <c r="R596" s="401"/>
      <c r="S596" s="401"/>
      <c r="T596" s="401"/>
      <c r="U596" s="401"/>
      <c r="V596" s="401"/>
      <c r="W596" s="401"/>
      <c r="X596" s="401"/>
      <c r="Y596" s="401"/>
    </row>
    <row r="597" spans="1:25" s="396" customFormat="1">
      <c r="A597" s="401"/>
      <c r="B597" s="401"/>
      <c r="C597" s="401"/>
      <c r="D597" s="401"/>
      <c r="E597" s="401"/>
      <c r="F597" s="401"/>
      <c r="G597" s="401"/>
      <c r="H597" s="401"/>
      <c r="I597" s="401"/>
      <c r="J597" s="401"/>
      <c r="K597" s="401"/>
      <c r="L597" s="401"/>
      <c r="M597" s="401"/>
      <c r="N597" s="401"/>
      <c r="O597" s="401"/>
      <c r="P597" s="401"/>
      <c r="Q597" s="401"/>
      <c r="R597" s="401"/>
      <c r="S597" s="401"/>
      <c r="T597" s="401"/>
      <c r="U597" s="401"/>
      <c r="V597" s="401"/>
      <c r="W597" s="401"/>
      <c r="X597" s="401"/>
      <c r="Y597" s="401"/>
    </row>
    <row r="598" spans="1:25" s="396" customFormat="1">
      <c r="A598" s="401"/>
      <c r="B598" s="401"/>
      <c r="C598" s="401"/>
      <c r="D598" s="401"/>
      <c r="E598" s="401"/>
      <c r="F598" s="401"/>
      <c r="G598" s="401"/>
      <c r="H598" s="401"/>
      <c r="I598" s="401"/>
      <c r="J598" s="401"/>
      <c r="K598" s="401"/>
      <c r="L598" s="401"/>
      <c r="M598" s="401"/>
      <c r="N598" s="401"/>
      <c r="O598" s="401"/>
      <c r="P598" s="401"/>
      <c r="Q598" s="401"/>
      <c r="R598" s="401"/>
      <c r="S598" s="401"/>
      <c r="T598" s="401"/>
      <c r="U598" s="401"/>
      <c r="V598" s="401"/>
      <c r="W598" s="401"/>
      <c r="X598" s="401"/>
      <c r="Y598" s="401"/>
    </row>
    <row r="599" spans="1:25" s="396" customFormat="1">
      <c r="A599" s="401"/>
      <c r="B599" s="401"/>
      <c r="C599" s="401"/>
      <c r="D599" s="401"/>
      <c r="E599" s="401"/>
      <c r="F599" s="401"/>
      <c r="G599" s="401"/>
      <c r="H599" s="401"/>
      <c r="I599" s="401"/>
      <c r="J599" s="401"/>
      <c r="K599" s="401"/>
      <c r="L599" s="401"/>
      <c r="M599" s="401"/>
      <c r="N599" s="401"/>
      <c r="O599" s="401"/>
      <c r="P599" s="401"/>
      <c r="Q599" s="401"/>
      <c r="R599" s="401"/>
      <c r="S599" s="401"/>
      <c r="T599" s="401"/>
      <c r="U599" s="401"/>
      <c r="V599" s="401"/>
      <c r="W599" s="401"/>
      <c r="X599" s="401"/>
      <c r="Y599" s="401"/>
    </row>
    <row r="600" spans="1:25" s="396" customFormat="1">
      <c r="A600" s="401"/>
      <c r="B600" s="401"/>
      <c r="C600" s="401"/>
      <c r="D600" s="401"/>
      <c r="E600" s="401"/>
      <c r="F600" s="401"/>
      <c r="G600" s="401"/>
      <c r="H600" s="401"/>
      <c r="I600" s="401"/>
      <c r="J600" s="401"/>
      <c r="K600" s="401"/>
      <c r="L600" s="401"/>
      <c r="M600" s="401"/>
      <c r="N600" s="401"/>
      <c r="O600" s="401"/>
      <c r="P600" s="401"/>
      <c r="Q600" s="401"/>
      <c r="R600" s="401"/>
      <c r="S600" s="401"/>
      <c r="T600" s="401"/>
      <c r="U600" s="401"/>
      <c r="V600" s="401"/>
      <c r="W600" s="401"/>
      <c r="X600" s="401"/>
      <c r="Y600" s="401"/>
    </row>
    <row r="601" spans="1:25" s="396" customFormat="1">
      <c r="A601" s="401"/>
      <c r="B601" s="401"/>
      <c r="C601" s="401"/>
      <c r="D601" s="401"/>
      <c r="E601" s="401"/>
      <c r="F601" s="401"/>
      <c r="G601" s="401"/>
      <c r="H601" s="401"/>
      <c r="I601" s="401"/>
      <c r="J601" s="401"/>
      <c r="K601" s="401"/>
      <c r="L601" s="401"/>
      <c r="M601" s="401"/>
      <c r="N601" s="401"/>
      <c r="O601" s="401"/>
      <c r="P601" s="401"/>
      <c r="Q601" s="401"/>
      <c r="R601" s="401"/>
      <c r="S601" s="401"/>
      <c r="T601" s="401"/>
      <c r="U601" s="401"/>
      <c r="V601" s="401"/>
      <c r="W601" s="401"/>
      <c r="X601" s="401"/>
      <c r="Y601" s="401"/>
    </row>
    <row r="602" spans="1:25" s="396" customFormat="1">
      <c r="A602" s="401"/>
      <c r="B602" s="401"/>
      <c r="C602" s="401"/>
      <c r="D602" s="401"/>
      <c r="E602" s="401"/>
      <c r="F602" s="401"/>
      <c r="G602" s="401"/>
      <c r="H602" s="401"/>
      <c r="I602" s="401"/>
      <c r="J602" s="401"/>
      <c r="K602" s="401"/>
      <c r="L602" s="401"/>
      <c r="M602" s="401"/>
      <c r="N602" s="401"/>
      <c r="O602" s="401"/>
      <c r="P602" s="401"/>
      <c r="Q602" s="401"/>
      <c r="R602" s="401"/>
      <c r="S602" s="401"/>
      <c r="T602" s="401"/>
      <c r="U602" s="401"/>
      <c r="V602" s="401"/>
      <c r="W602" s="401"/>
      <c r="X602" s="401"/>
      <c r="Y602" s="401"/>
    </row>
    <row r="603" spans="1:25" s="396" customFormat="1">
      <c r="A603" s="401"/>
      <c r="B603" s="401"/>
      <c r="C603" s="401"/>
      <c r="D603" s="401"/>
      <c r="E603" s="401"/>
      <c r="F603" s="401"/>
      <c r="G603" s="401"/>
      <c r="H603" s="401"/>
      <c r="I603" s="401"/>
      <c r="J603" s="401"/>
      <c r="K603" s="401"/>
      <c r="L603" s="401"/>
      <c r="M603" s="401"/>
      <c r="N603" s="401"/>
      <c r="O603" s="401"/>
      <c r="P603" s="401"/>
      <c r="Q603" s="401"/>
      <c r="R603" s="401"/>
      <c r="S603" s="401"/>
      <c r="T603" s="401"/>
      <c r="U603" s="401"/>
      <c r="V603" s="401"/>
      <c r="W603" s="401"/>
      <c r="X603" s="401"/>
      <c r="Y603" s="401"/>
    </row>
    <row r="604" spans="1:25" s="396" customFormat="1">
      <c r="A604" s="401"/>
      <c r="B604" s="401"/>
      <c r="C604" s="401"/>
      <c r="D604" s="401"/>
      <c r="E604" s="401"/>
      <c r="F604" s="401"/>
      <c r="G604" s="401"/>
      <c r="H604" s="401"/>
      <c r="I604" s="401"/>
      <c r="J604" s="401"/>
      <c r="K604" s="401"/>
      <c r="L604" s="401"/>
      <c r="M604" s="401"/>
      <c r="N604" s="401"/>
      <c r="O604" s="401"/>
      <c r="P604" s="401"/>
      <c r="Q604" s="401"/>
      <c r="R604" s="401"/>
      <c r="S604" s="401"/>
      <c r="T604" s="401"/>
      <c r="U604" s="401"/>
      <c r="V604" s="401"/>
      <c r="W604" s="401"/>
      <c r="X604" s="401"/>
      <c r="Y604" s="401"/>
    </row>
    <row r="605" spans="1:25" s="396" customFormat="1">
      <c r="A605" s="401"/>
      <c r="B605" s="401"/>
      <c r="C605" s="401"/>
      <c r="D605" s="401"/>
      <c r="E605" s="401"/>
      <c r="F605" s="401"/>
      <c r="G605" s="401"/>
      <c r="H605" s="401"/>
      <c r="I605" s="401"/>
      <c r="J605" s="401"/>
      <c r="K605" s="401"/>
      <c r="L605" s="401"/>
      <c r="M605" s="401"/>
      <c r="N605" s="401"/>
      <c r="O605" s="401"/>
      <c r="P605" s="401"/>
      <c r="Q605" s="401"/>
      <c r="R605" s="401"/>
      <c r="S605" s="401"/>
      <c r="T605" s="401"/>
      <c r="U605" s="401"/>
      <c r="V605" s="401"/>
      <c r="W605" s="401"/>
      <c r="X605" s="401"/>
      <c r="Y605" s="401"/>
    </row>
    <row r="606" spans="1:25" s="396" customFormat="1">
      <c r="A606" s="401"/>
      <c r="B606" s="401"/>
      <c r="C606" s="401"/>
      <c r="D606" s="401"/>
      <c r="E606" s="401"/>
      <c r="F606" s="401"/>
      <c r="G606" s="401"/>
      <c r="H606" s="401"/>
      <c r="I606" s="401"/>
      <c r="J606" s="401"/>
      <c r="K606" s="401"/>
      <c r="L606" s="401"/>
      <c r="M606" s="401"/>
      <c r="N606" s="401"/>
      <c r="O606" s="401"/>
      <c r="P606" s="401"/>
      <c r="Q606" s="401"/>
      <c r="R606" s="401"/>
      <c r="S606" s="401"/>
      <c r="T606" s="401"/>
      <c r="U606" s="401"/>
      <c r="V606" s="401"/>
      <c r="W606" s="401"/>
      <c r="X606" s="401"/>
      <c r="Y606" s="401"/>
    </row>
    <row r="607" spans="1:25" s="396" customFormat="1">
      <c r="A607" s="401"/>
      <c r="B607" s="401"/>
      <c r="C607" s="401"/>
      <c r="D607" s="401"/>
      <c r="E607" s="401"/>
      <c r="F607" s="401"/>
      <c r="G607" s="401"/>
      <c r="H607" s="401"/>
      <c r="I607" s="401"/>
      <c r="J607" s="401"/>
      <c r="K607" s="401"/>
      <c r="L607" s="401"/>
      <c r="M607" s="401"/>
      <c r="N607" s="401"/>
      <c r="O607" s="401"/>
      <c r="P607" s="401"/>
      <c r="Q607" s="401"/>
      <c r="R607" s="401"/>
      <c r="S607" s="401"/>
      <c r="T607" s="401"/>
      <c r="U607" s="401"/>
      <c r="V607" s="401"/>
      <c r="W607" s="401"/>
      <c r="X607" s="401"/>
      <c r="Y607" s="401"/>
    </row>
    <row r="608" spans="1:25" s="396" customFormat="1">
      <c r="A608" s="401"/>
      <c r="B608" s="401"/>
      <c r="C608" s="401"/>
      <c r="D608" s="401"/>
      <c r="E608" s="401"/>
      <c r="F608" s="401"/>
      <c r="G608" s="401"/>
      <c r="H608" s="401"/>
      <c r="I608" s="401"/>
      <c r="J608" s="401"/>
      <c r="K608" s="401"/>
      <c r="L608" s="401"/>
      <c r="M608" s="401"/>
      <c r="N608" s="401"/>
      <c r="O608" s="401"/>
      <c r="P608" s="401"/>
      <c r="Q608" s="401"/>
      <c r="R608" s="401"/>
      <c r="S608" s="401"/>
      <c r="T608" s="401"/>
      <c r="U608" s="401"/>
      <c r="V608" s="401"/>
      <c r="W608" s="401"/>
      <c r="X608" s="401"/>
      <c r="Y608" s="401"/>
    </row>
    <row r="609" spans="1:25" s="396" customFormat="1">
      <c r="A609" s="401"/>
      <c r="B609" s="401"/>
      <c r="C609" s="401"/>
      <c r="D609" s="401"/>
      <c r="E609" s="401"/>
      <c r="F609" s="401"/>
      <c r="G609" s="401"/>
      <c r="H609" s="401"/>
      <c r="I609" s="401"/>
      <c r="J609" s="401"/>
      <c r="K609" s="401"/>
      <c r="L609" s="401"/>
      <c r="M609" s="401"/>
      <c r="N609" s="401"/>
      <c r="O609" s="401"/>
      <c r="P609" s="401"/>
      <c r="Q609" s="401"/>
      <c r="R609" s="401"/>
      <c r="S609" s="401"/>
      <c r="T609" s="401"/>
      <c r="U609" s="401"/>
      <c r="V609" s="401"/>
      <c r="W609" s="401"/>
      <c r="X609" s="401"/>
      <c r="Y609" s="401"/>
    </row>
    <row r="610" spans="1:25" s="396" customFormat="1">
      <c r="A610" s="401"/>
      <c r="B610" s="401"/>
      <c r="C610" s="401"/>
      <c r="D610" s="401"/>
      <c r="E610" s="401"/>
      <c r="F610" s="401"/>
      <c r="G610" s="401"/>
      <c r="H610" s="401"/>
      <c r="I610" s="401"/>
      <c r="J610" s="401"/>
      <c r="K610" s="401"/>
      <c r="L610" s="401"/>
      <c r="M610" s="401"/>
      <c r="N610" s="401"/>
      <c r="O610" s="401"/>
      <c r="P610" s="401"/>
      <c r="Q610" s="401"/>
      <c r="R610" s="401"/>
      <c r="S610" s="401"/>
      <c r="T610" s="401"/>
      <c r="U610" s="401"/>
      <c r="V610" s="401"/>
      <c r="W610" s="401"/>
      <c r="X610" s="401"/>
      <c r="Y610" s="401"/>
    </row>
    <row r="611" spans="1:25" s="396" customFormat="1">
      <c r="A611" s="401"/>
      <c r="B611" s="401"/>
      <c r="C611" s="401"/>
      <c r="D611" s="401"/>
      <c r="E611" s="401"/>
      <c r="F611" s="401"/>
      <c r="G611" s="401"/>
      <c r="H611" s="401"/>
      <c r="I611" s="401"/>
      <c r="J611" s="401"/>
      <c r="K611" s="401"/>
      <c r="L611" s="401"/>
      <c r="M611" s="401"/>
      <c r="N611" s="401"/>
      <c r="O611" s="401"/>
      <c r="P611" s="401"/>
      <c r="Q611" s="401"/>
      <c r="R611" s="401"/>
      <c r="S611" s="401"/>
      <c r="T611" s="401"/>
      <c r="U611" s="401"/>
      <c r="V611" s="401"/>
      <c r="W611" s="401"/>
      <c r="X611" s="401"/>
      <c r="Y611" s="401"/>
    </row>
    <row r="612" spans="1:25" s="396" customFormat="1">
      <c r="A612" s="401"/>
      <c r="B612" s="401"/>
      <c r="C612" s="401"/>
      <c r="D612" s="401"/>
      <c r="E612" s="401"/>
      <c r="F612" s="401"/>
      <c r="G612" s="401"/>
      <c r="H612" s="401"/>
      <c r="I612" s="401"/>
      <c r="J612" s="401"/>
      <c r="K612" s="401"/>
      <c r="L612" s="401"/>
      <c r="M612" s="401"/>
      <c r="N612" s="401"/>
      <c r="O612" s="401"/>
      <c r="P612" s="401"/>
      <c r="Q612" s="401"/>
      <c r="R612" s="401"/>
      <c r="S612" s="401"/>
      <c r="T612" s="401"/>
      <c r="U612" s="401"/>
      <c r="V612" s="401"/>
      <c r="W612" s="401"/>
      <c r="X612" s="401"/>
      <c r="Y612" s="401"/>
    </row>
    <row r="613" spans="1:25" s="396" customFormat="1">
      <c r="A613" s="401"/>
      <c r="B613" s="401"/>
      <c r="C613" s="401"/>
      <c r="D613" s="401"/>
      <c r="E613" s="401"/>
      <c r="F613" s="401"/>
      <c r="G613" s="401"/>
      <c r="H613" s="401"/>
      <c r="I613" s="401"/>
      <c r="J613" s="401"/>
      <c r="K613" s="401"/>
      <c r="L613" s="401"/>
      <c r="M613" s="401"/>
      <c r="N613" s="401"/>
      <c r="O613" s="401"/>
      <c r="P613" s="401"/>
      <c r="Q613" s="401"/>
      <c r="R613" s="401"/>
      <c r="S613" s="401"/>
      <c r="T613" s="401"/>
      <c r="U613" s="401"/>
      <c r="V613" s="401"/>
      <c r="W613" s="401"/>
      <c r="X613" s="401"/>
      <c r="Y613" s="401"/>
    </row>
    <row r="614" spans="1:25" s="396" customFormat="1">
      <c r="A614" s="401"/>
      <c r="B614" s="401"/>
      <c r="C614" s="401"/>
      <c r="D614" s="401"/>
      <c r="E614" s="401"/>
      <c r="F614" s="401"/>
      <c r="G614" s="401"/>
      <c r="H614" s="401"/>
      <c r="I614" s="401"/>
      <c r="J614" s="401"/>
      <c r="K614" s="401"/>
      <c r="L614" s="401"/>
      <c r="M614" s="401"/>
      <c r="N614" s="401"/>
      <c r="O614" s="401"/>
      <c r="P614" s="401"/>
      <c r="Q614" s="401"/>
      <c r="R614" s="401"/>
      <c r="S614" s="401"/>
      <c r="T614" s="401"/>
      <c r="U614" s="401"/>
      <c r="V614" s="401"/>
      <c r="W614" s="401"/>
      <c r="X614" s="401"/>
      <c r="Y614" s="401"/>
    </row>
    <row r="615" spans="1:25" s="396" customFormat="1">
      <c r="A615" s="401"/>
      <c r="B615" s="401"/>
      <c r="C615" s="401"/>
      <c r="D615" s="401"/>
      <c r="E615" s="401"/>
      <c r="F615" s="401"/>
      <c r="G615" s="401"/>
      <c r="H615" s="401"/>
      <c r="I615" s="401"/>
      <c r="J615" s="401"/>
      <c r="K615" s="401"/>
      <c r="L615" s="401"/>
      <c r="M615" s="401"/>
      <c r="N615" s="401"/>
      <c r="O615" s="401"/>
      <c r="P615" s="401"/>
      <c r="Q615" s="401"/>
      <c r="R615" s="401"/>
      <c r="S615" s="401"/>
      <c r="T615" s="401"/>
      <c r="U615" s="401"/>
      <c r="V615" s="401"/>
      <c r="W615" s="401"/>
      <c r="X615" s="401"/>
      <c r="Y615" s="401"/>
    </row>
    <row r="616" spans="1:25" s="396" customFormat="1">
      <c r="A616" s="401"/>
      <c r="B616" s="401"/>
      <c r="C616" s="401"/>
      <c r="D616" s="401"/>
      <c r="E616" s="401"/>
      <c r="F616" s="401"/>
      <c r="G616" s="401"/>
      <c r="H616" s="401"/>
      <c r="I616" s="401"/>
      <c r="J616" s="401"/>
      <c r="K616" s="401"/>
      <c r="L616" s="401"/>
      <c r="M616" s="401"/>
      <c r="N616" s="401"/>
      <c r="O616" s="401"/>
      <c r="P616" s="401"/>
      <c r="Q616" s="401"/>
      <c r="R616" s="401"/>
      <c r="S616" s="401"/>
      <c r="T616" s="401"/>
      <c r="U616" s="401"/>
      <c r="V616" s="401"/>
      <c r="W616" s="401"/>
      <c r="X616" s="401"/>
      <c r="Y616" s="401"/>
    </row>
    <row r="617" spans="1:25" s="396" customFormat="1">
      <c r="A617" s="401"/>
      <c r="B617" s="401"/>
      <c r="C617" s="401"/>
      <c r="D617" s="401"/>
      <c r="E617" s="401"/>
      <c r="F617" s="401"/>
      <c r="G617" s="401"/>
      <c r="H617" s="401"/>
      <c r="I617" s="401"/>
      <c r="J617" s="401"/>
      <c r="K617" s="401"/>
      <c r="L617" s="401"/>
      <c r="M617" s="401"/>
      <c r="N617" s="401"/>
      <c r="O617" s="401"/>
      <c r="P617" s="401"/>
      <c r="Q617" s="401"/>
      <c r="R617" s="401"/>
      <c r="S617" s="401"/>
      <c r="T617" s="401"/>
      <c r="U617" s="401"/>
      <c r="V617" s="401"/>
      <c r="W617" s="401"/>
      <c r="X617" s="401"/>
      <c r="Y617" s="401"/>
    </row>
    <row r="618" spans="1:25" s="396" customFormat="1">
      <c r="A618" s="401"/>
      <c r="B618" s="401"/>
      <c r="C618" s="401"/>
      <c r="D618" s="401"/>
      <c r="E618" s="401"/>
      <c r="F618" s="401"/>
      <c r="G618" s="401"/>
      <c r="H618" s="401"/>
      <c r="I618" s="401"/>
      <c r="J618" s="401"/>
      <c r="K618" s="401"/>
      <c r="L618" s="401"/>
      <c r="M618" s="401"/>
      <c r="N618" s="401"/>
      <c r="O618" s="401"/>
      <c r="P618" s="401"/>
      <c r="Q618" s="401"/>
      <c r="R618" s="401"/>
      <c r="S618" s="401"/>
      <c r="T618" s="401"/>
      <c r="U618" s="401"/>
      <c r="V618" s="401"/>
      <c r="W618" s="401"/>
      <c r="X618" s="401"/>
      <c r="Y618" s="401"/>
    </row>
    <row r="619" spans="1:25" s="396" customFormat="1">
      <c r="A619" s="401"/>
      <c r="B619" s="401"/>
      <c r="C619" s="401"/>
      <c r="D619" s="401"/>
      <c r="E619" s="401"/>
      <c r="F619" s="401"/>
      <c r="G619" s="401"/>
      <c r="H619" s="401"/>
      <c r="I619" s="401"/>
      <c r="J619" s="401"/>
      <c r="K619" s="401"/>
      <c r="L619" s="401"/>
      <c r="M619" s="401"/>
      <c r="N619" s="401"/>
      <c r="O619" s="401"/>
      <c r="P619" s="401"/>
      <c r="Q619" s="401"/>
      <c r="R619" s="401"/>
      <c r="S619" s="401"/>
      <c r="T619" s="401"/>
      <c r="U619" s="401"/>
      <c r="V619" s="401"/>
      <c r="W619" s="401"/>
      <c r="X619" s="401"/>
      <c r="Y619" s="401"/>
    </row>
    <row r="620" spans="1:25" s="396" customFormat="1">
      <c r="A620" s="401"/>
      <c r="B620" s="401"/>
      <c r="C620" s="401"/>
      <c r="D620" s="401"/>
      <c r="E620" s="401"/>
      <c r="F620" s="401"/>
      <c r="G620" s="401"/>
      <c r="H620" s="401"/>
      <c r="I620" s="401"/>
      <c r="J620" s="401"/>
      <c r="K620" s="401"/>
      <c r="L620" s="401"/>
      <c r="M620" s="401"/>
      <c r="N620" s="401"/>
      <c r="O620" s="401"/>
      <c r="P620" s="401"/>
      <c r="Q620" s="401"/>
      <c r="R620" s="401"/>
      <c r="S620" s="401"/>
      <c r="T620" s="401"/>
      <c r="U620" s="401"/>
      <c r="V620" s="401"/>
      <c r="W620" s="401"/>
      <c r="X620" s="401"/>
      <c r="Y620" s="401"/>
    </row>
    <row r="621" spans="1:25" s="396" customFormat="1">
      <c r="A621" s="401"/>
      <c r="B621" s="401"/>
      <c r="C621" s="401"/>
      <c r="D621" s="401"/>
      <c r="E621" s="401"/>
      <c r="F621" s="401"/>
      <c r="G621" s="401"/>
      <c r="H621" s="401"/>
      <c r="I621" s="401"/>
      <c r="J621" s="401"/>
      <c r="K621" s="401"/>
      <c r="L621" s="401"/>
      <c r="M621" s="401"/>
      <c r="N621" s="401"/>
      <c r="O621" s="401"/>
      <c r="P621" s="401"/>
      <c r="Q621" s="401"/>
      <c r="R621" s="401"/>
      <c r="S621" s="401"/>
      <c r="T621" s="401"/>
      <c r="U621" s="401"/>
      <c r="V621" s="401"/>
      <c r="W621" s="401"/>
      <c r="X621" s="401"/>
      <c r="Y621" s="401"/>
    </row>
    <row r="622" spans="1:25" s="396" customFormat="1">
      <c r="A622" s="401"/>
      <c r="B622" s="401"/>
      <c r="C622" s="401"/>
      <c r="D622" s="401"/>
      <c r="E622" s="401"/>
      <c r="F622" s="401"/>
      <c r="G622" s="401"/>
      <c r="H622" s="401"/>
      <c r="I622" s="401"/>
      <c r="J622" s="401"/>
      <c r="K622" s="401"/>
      <c r="L622" s="401"/>
      <c r="M622" s="401"/>
      <c r="N622" s="401"/>
      <c r="O622" s="401"/>
      <c r="P622" s="401"/>
      <c r="Q622" s="401"/>
      <c r="R622" s="401"/>
      <c r="S622" s="401"/>
      <c r="T622" s="401"/>
      <c r="U622" s="401"/>
      <c r="V622" s="401"/>
      <c r="W622" s="401"/>
      <c r="X622" s="401"/>
      <c r="Y622" s="401"/>
    </row>
    <row r="623" spans="1:25" s="396" customFormat="1">
      <c r="A623" s="401"/>
      <c r="B623" s="401"/>
      <c r="C623" s="401"/>
      <c r="D623" s="401"/>
      <c r="E623" s="401"/>
      <c r="F623" s="401"/>
      <c r="G623" s="401"/>
      <c r="H623" s="401"/>
      <c r="I623" s="401"/>
      <c r="J623" s="401"/>
      <c r="K623" s="401"/>
      <c r="L623" s="401"/>
      <c r="M623" s="401"/>
      <c r="N623" s="401"/>
      <c r="O623" s="401"/>
      <c r="P623" s="401"/>
      <c r="Q623" s="401"/>
      <c r="R623" s="401"/>
      <c r="S623" s="401"/>
      <c r="T623" s="401"/>
      <c r="U623" s="401"/>
      <c r="V623" s="401"/>
      <c r="W623" s="401"/>
      <c r="X623" s="401"/>
      <c r="Y623" s="401"/>
    </row>
    <row r="624" spans="1:25" s="396" customFormat="1">
      <c r="A624" s="401"/>
      <c r="B624" s="401"/>
      <c r="C624" s="401"/>
      <c r="D624" s="401"/>
      <c r="E624" s="401"/>
      <c r="F624" s="401"/>
      <c r="G624" s="401"/>
      <c r="H624" s="401"/>
      <c r="I624" s="401"/>
      <c r="J624" s="401"/>
      <c r="K624" s="401"/>
      <c r="L624" s="401"/>
      <c r="M624" s="401"/>
      <c r="N624" s="401"/>
      <c r="O624" s="401"/>
      <c r="P624" s="401"/>
      <c r="Q624" s="401"/>
      <c r="R624" s="401"/>
      <c r="S624" s="401"/>
      <c r="T624" s="401"/>
      <c r="U624" s="401"/>
      <c r="V624" s="401"/>
      <c r="W624" s="401"/>
      <c r="X624" s="401"/>
      <c r="Y624" s="401"/>
    </row>
    <row r="625" spans="1:25" s="396" customFormat="1">
      <c r="A625" s="401"/>
      <c r="B625" s="401"/>
      <c r="C625" s="401"/>
      <c r="D625" s="401"/>
      <c r="E625" s="401"/>
      <c r="F625" s="401"/>
      <c r="G625" s="401"/>
      <c r="H625" s="401"/>
      <c r="I625" s="401"/>
      <c r="J625" s="401"/>
      <c r="K625" s="401"/>
      <c r="L625" s="401"/>
      <c r="M625" s="401"/>
      <c r="N625" s="401"/>
      <c r="O625" s="401"/>
      <c r="P625" s="401"/>
      <c r="Q625" s="401"/>
      <c r="R625" s="401"/>
      <c r="S625" s="401"/>
      <c r="T625" s="401"/>
      <c r="U625" s="401"/>
      <c r="V625" s="401"/>
      <c r="W625" s="401"/>
      <c r="X625" s="401"/>
      <c r="Y625" s="401"/>
    </row>
    <row r="626" spans="1:25" s="396" customFormat="1">
      <c r="A626" s="401"/>
      <c r="B626" s="401"/>
      <c r="C626" s="401"/>
      <c r="D626" s="401"/>
      <c r="E626" s="401"/>
      <c r="F626" s="401"/>
      <c r="G626" s="401"/>
      <c r="H626" s="401"/>
      <c r="I626" s="401"/>
      <c r="J626" s="401"/>
      <c r="K626" s="401"/>
      <c r="L626" s="401"/>
      <c r="M626" s="401"/>
      <c r="N626" s="401"/>
      <c r="O626" s="401"/>
      <c r="P626" s="401"/>
      <c r="Q626" s="401"/>
      <c r="R626" s="401"/>
      <c r="S626" s="401"/>
      <c r="T626" s="401"/>
      <c r="U626" s="401"/>
      <c r="V626" s="401"/>
      <c r="W626" s="401"/>
      <c r="X626" s="401"/>
      <c r="Y626" s="401"/>
    </row>
    <row r="627" spans="1:25" s="396" customFormat="1">
      <c r="A627" s="401"/>
      <c r="B627" s="401"/>
      <c r="C627" s="401"/>
      <c r="D627" s="401"/>
      <c r="E627" s="401"/>
      <c r="F627" s="401"/>
      <c r="G627" s="401"/>
      <c r="H627" s="401"/>
      <c r="I627" s="401"/>
      <c r="J627" s="401"/>
      <c r="K627" s="401"/>
      <c r="L627" s="401"/>
      <c r="M627" s="401"/>
      <c r="N627" s="401"/>
      <c r="O627" s="401"/>
      <c r="P627" s="401"/>
      <c r="Q627" s="401"/>
      <c r="R627" s="401"/>
      <c r="S627" s="401"/>
      <c r="T627" s="401"/>
      <c r="U627" s="401"/>
      <c r="V627" s="401"/>
      <c r="W627" s="401"/>
      <c r="X627" s="401"/>
      <c r="Y627" s="401"/>
    </row>
    <row r="628" spans="1:25" s="396" customFormat="1">
      <c r="A628" s="401"/>
      <c r="B628" s="401"/>
      <c r="C628" s="401"/>
      <c r="D628" s="401"/>
      <c r="E628" s="401"/>
      <c r="F628" s="401"/>
      <c r="G628" s="401"/>
      <c r="H628" s="401"/>
      <c r="I628" s="401"/>
      <c r="J628" s="401"/>
      <c r="K628" s="401"/>
      <c r="L628" s="401"/>
      <c r="M628" s="401"/>
      <c r="N628" s="401"/>
      <c r="O628" s="401"/>
      <c r="P628" s="401"/>
      <c r="Q628" s="401"/>
      <c r="R628" s="401"/>
      <c r="S628" s="401"/>
      <c r="T628" s="401"/>
      <c r="U628" s="401"/>
      <c r="V628" s="401"/>
      <c r="W628" s="401"/>
      <c r="X628" s="401"/>
      <c r="Y628" s="401"/>
    </row>
    <row r="629" spans="1:25" s="396" customFormat="1">
      <c r="A629" s="401"/>
      <c r="B629" s="401"/>
      <c r="C629" s="401"/>
      <c r="D629" s="401"/>
      <c r="E629" s="401"/>
      <c r="F629" s="401"/>
      <c r="G629" s="401"/>
      <c r="H629" s="401"/>
      <c r="I629" s="401"/>
      <c r="J629" s="401"/>
      <c r="K629" s="401"/>
      <c r="L629" s="401"/>
      <c r="M629" s="401"/>
      <c r="N629" s="401"/>
      <c r="O629" s="401"/>
      <c r="P629" s="401"/>
      <c r="Q629" s="401"/>
      <c r="R629" s="401"/>
      <c r="S629" s="401"/>
      <c r="T629" s="401"/>
      <c r="U629" s="401"/>
      <c r="V629" s="401"/>
      <c r="W629" s="401"/>
      <c r="X629" s="401"/>
      <c r="Y629" s="401"/>
    </row>
    <row r="630" spans="1:25" s="396" customFormat="1">
      <c r="A630" s="401"/>
      <c r="B630" s="401"/>
      <c r="C630" s="401"/>
      <c r="D630" s="401"/>
      <c r="E630" s="401"/>
      <c r="F630" s="401"/>
      <c r="G630" s="401"/>
      <c r="H630" s="401"/>
      <c r="I630" s="401"/>
      <c r="J630" s="401"/>
      <c r="K630" s="401"/>
      <c r="L630" s="401"/>
      <c r="M630" s="401"/>
      <c r="N630" s="401"/>
      <c r="O630" s="401"/>
      <c r="P630" s="401"/>
      <c r="Q630" s="401"/>
      <c r="R630" s="401"/>
      <c r="S630" s="401"/>
      <c r="T630" s="401"/>
      <c r="U630" s="401"/>
      <c r="V630" s="401"/>
      <c r="W630" s="401"/>
      <c r="X630" s="401"/>
      <c r="Y630" s="401"/>
    </row>
    <row r="631" spans="1:25" s="396" customFormat="1">
      <c r="A631" s="401"/>
      <c r="B631" s="401"/>
      <c r="C631" s="401"/>
      <c r="D631" s="401"/>
      <c r="E631" s="401"/>
      <c r="F631" s="401"/>
      <c r="G631" s="401"/>
      <c r="H631" s="401"/>
      <c r="I631" s="401"/>
      <c r="J631" s="401"/>
      <c r="K631" s="401"/>
      <c r="L631" s="401"/>
      <c r="M631" s="401"/>
      <c r="N631" s="401"/>
      <c r="O631" s="401"/>
      <c r="P631" s="401"/>
      <c r="Q631" s="401"/>
      <c r="R631" s="401"/>
      <c r="S631" s="401"/>
      <c r="T631" s="401"/>
      <c r="U631" s="401"/>
      <c r="V631" s="401"/>
      <c r="W631" s="401"/>
      <c r="X631" s="401"/>
      <c r="Y631" s="401"/>
    </row>
    <row r="632" spans="1:25" s="396" customFormat="1">
      <c r="A632" s="401"/>
      <c r="B632" s="401"/>
      <c r="C632" s="401"/>
      <c r="D632" s="401"/>
      <c r="E632" s="401"/>
      <c r="F632" s="401"/>
      <c r="G632" s="401"/>
      <c r="H632" s="401"/>
      <c r="I632" s="401"/>
      <c r="J632" s="401"/>
      <c r="K632" s="401"/>
      <c r="L632" s="401"/>
      <c r="M632" s="401"/>
      <c r="N632" s="401"/>
      <c r="O632" s="401"/>
      <c r="P632" s="401"/>
      <c r="Q632" s="401"/>
      <c r="R632" s="401"/>
      <c r="S632" s="401"/>
      <c r="T632" s="401"/>
      <c r="U632" s="401"/>
      <c r="V632" s="401"/>
      <c r="W632" s="401"/>
      <c r="X632" s="401"/>
      <c r="Y632" s="401"/>
    </row>
    <row r="633" spans="1:25" s="396" customFormat="1">
      <c r="A633" s="401"/>
      <c r="B633" s="401"/>
      <c r="C633" s="401"/>
      <c r="D633" s="401"/>
      <c r="E633" s="401"/>
      <c r="F633" s="401"/>
      <c r="G633" s="401"/>
      <c r="H633" s="401"/>
      <c r="I633" s="401"/>
      <c r="J633" s="401"/>
      <c r="K633" s="401"/>
      <c r="L633" s="401"/>
      <c r="M633" s="401"/>
      <c r="N633" s="401"/>
      <c r="O633" s="401"/>
      <c r="P633" s="401"/>
      <c r="Q633" s="401"/>
      <c r="R633" s="401"/>
      <c r="S633" s="401"/>
      <c r="T633" s="401"/>
      <c r="U633" s="401"/>
      <c r="V633" s="401"/>
      <c r="W633" s="401"/>
      <c r="X633" s="401"/>
      <c r="Y633" s="401"/>
    </row>
    <row r="634" spans="1:25" s="396" customFormat="1">
      <c r="A634" s="401"/>
      <c r="B634" s="401"/>
      <c r="C634" s="401"/>
      <c r="D634" s="401"/>
      <c r="E634" s="401"/>
      <c r="F634" s="401"/>
      <c r="G634" s="401"/>
      <c r="H634" s="401"/>
      <c r="I634" s="401"/>
      <c r="J634" s="401"/>
      <c r="K634" s="401"/>
      <c r="L634" s="401"/>
      <c r="M634" s="401"/>
      <c r="N634" s="401"/>
      <c r="O634" s="401"/>
      <c r="P634" s="401"/>
      <c r="Q634" s="401"/>
      <c r="R634" s="401"/>
      <c r="S634" s="401"/>
      <c r="T634" s="401"/>
      <c r="U634" s="401"/>
      <c r="V634" s="401"/>
      <c r="W634" s="401"/>
      <c r="X634" s="401"/>
      <c r="Y634" s="401"/>
    </row>
    <row r="635" spans="1:25" s="396" customFormat="1">
      <c r="A635" s="401"/>
      <c r="B635" s="401"/>
      <c r="C635" s="401"/>
      <c r="D635" s="401"/>
      <c r="E635" s="401"/>
      <c r="F635" s="401"/>
      <c r="G635" s="401"/>
      <c r="H635" s="401"/>
      <c r="I635" s="401"/>
      <c r="J635" s="401"/>
      <c r="K635" s="401"/>
      <c r="L635" s="401"/>
      <c r="M635" s="401"/>
      <c r="N635" s="401"/>
      <c r="O635" s="401"/>
      <c r="P635" s="401"/>
      <c r="Q635" s="401"/>
      <c r="R635" s="401"/>
      <c r="S635" s="401"/>
      <c r="T635" s="401"/>
      <c r="U635" s="401"/>
      <c r="V635" s="401"/>
      <c r="W635" s="401"/>
      <c r="X635" s="401"/>
      <c r="Y635" s="401"/>
    </row>
    <row r="636" spans="1:25" s="396" customFormat="1">
      <c r="A636" s="401"/>
      <c r="B636" s="401"/>
      <c r="C636" s="401"/>
      <c r="D636" s="401"/>
      <c r="E636" s="401"/>
      <c r="F636" s="401"/>
      <c r="G636" s="401"/>
      <c r="H636" s="401"/>
      <c r="I636" s="401"/>
      <c r="J636" s="401"/>
      <c r="K636" s="401"/>
      <c r="L636" s="401"/>
      <c r="M636" s="401"/>
      <c r="N636" s="401"/>
      <c r="O636" s="401"/>
      <c r="P636" s="401"/>
      <c r="Q636" s="401"/>
      <c r="R636" s="401"/>
      <c r="S636" s="401"/>
      <c r="T636" s="401"/>
      <c r="U636" s="401"/>
      <c r="V636" s="401"/>
      <c r="W636" s="401"/>
      <c r="X636" s="401"/>
      <c r="Y636" s="401"/>
    </row>
    <row r="637" spans="1:25" s="396" customFormat="1">
      <c r="A637" s="401"/>
      <c r="B637" s="401"/>
      <c r="C637" s="401"/>
      <c r="D637" s="401"/>
      <c r="E637" s="401"/>
      <c r="F637" s="401"/>
      <c r="G637" s="401"/>
      <c r="H637" s="401"/>
      <c r="I637" s="401"/>
      <c r="J637" s="401"/>
      <c r="K637" s="401"/>
      <c r="L637" s="401"/>
      <c r="M637" s="401"/>
      <c r="N637" s="401"/>
      <c r="O637" s="401"/>
      <c r="P637" s="401"/>
      <c r="Q637" s="401"/>
      <c r="R637" s="401"/>
      <c r="S637" s="401"/>
      <c r="T637" s="401"/>
      <c r="U637" s="401"/>
      <c r="V637" s="401"/>
      <c r="W637" s="401"/>
      <c r="X637" s="401"/>
      <c r="Y637" s="401"/>
    </row>
    <row r="638" spans="1:25" s="396" customFormat="1">
      <c r="A638" s="401"/>
      <c r="B638" s="401"/>
      <c r="C638" s="401"/>
      <c r="D638" s="401"/>
      <c r="E638" s="401"/>
      <c r="F638" s="401"/>
      <c r="G638" s="401"/>
      <c r="H638" s="401"/>
      <c r="I638" s="401"/>
      <c r="J638" s="401"/>
      <c r="K638" s="401"/>
      <c r="L638" s="401"/>
      <c r="M638" s="401"/>
      <c r="N638" s="401"/>
      <c r="O638" s="401"/>
      <c r="P638" s="401"/>
      <c r="Q638" s="401"/>
      <c r="R638" s="401"/>
      <c r="S638" s="401"/>
      <c r="T638" s="401"/>
      <c r="U638" s="401"/>
      <c r="V638" s="401"/>
      <c r="W638" s="401"/>
      <c r="X638" s="401"/>
      <c r="Y638" s="401"/>
    </row>
    <row r="639" spans="1:25" s="396" customFormat="1">
      <c r="A639" s="401"/>
      <c r="B639" s="401"/>
      <c r="C639" s="401"/>
      <c r="D639" s="401"/>
      <c r="E639" s="401"/>
      <c r="F639" s="401"/>
      <c r="G639" s="401"/>
      <c r="H639" s="401"/>
      <c r="I639" s="401"/>
      <c r="J639" s="401"/>
      <c r="K639" s="401"/>
      <c r="L639" s="401"/>
      <c r="M639" s="401"/>
      <c r="N639" s="401"/>
      <c r="O639" s="401"/>
      <c r="P639" s="401"/>
      <c r="Q639" s="401"/>
      <c r="R639" s="401"/>
      <c r="S639" s="401"/>
      <c r="T639" s="401"/>
      <c r="U639" s="401"/>
      <c r="V639" s="401"/>
      <c r="W639" s="401"/>
      <c r="X639" s="401"/>
      <c r="Y639" s="401"/>
    </row>
    <row r="640" spans="1:25" s="396" customFormat="1">
      <c r="A640" s="401"/>
      <c r="B640" s="401"/>
      <c r="C640" s="401"/>
      <c r="D640" s="401"/>
      <c r="E640" s="401"/>
      <c r="F640" s="401"/>
      <c r="G640" s="401"/>
      <c r="H640" s="401"/>
      <c r="I640" s="401"/>
      <c r="J640" s="401"/>
      <c r="K640" s="401"/>
      <c r="L640" s="401"/>
      <c r="M640" s="401"/>
      <c r="N640" s="401"/>
      <c r="O640" s="401"/>
      <c r="P640" s="401"/>
      <c r="Q640" s="401"/>
      <c r="R640" s="401"/>
      <c r="S640" s="401"/>
      <c r="T640" s="401"/>
      <c r="U640" s="401"/>
      <c r="V640" s="401"/>
      <c r="W640" s="401"/>
      <c r="X640" s="401"/>
      <c r="Y640" s="401"/>
    </row>
    <row r="641" spans="1:25" s="396" customFormat="1">
      <c r="A641" s="401"/>
      <c r="B641" s="401"/>
      <c r="C641" s="401"/>
      <c r="D641" s="401"/>
      <c r="E641" s="401"/>
      <c r="F641" s="401"/>
      <c r="G641" s="401"/>
      <c r="H641" s="401"/>
      <c r="I641" s="401"/>
      <c r="J641" s="401"/>
      <c r="K641" s="401"/>
      <c r="L641" s="401"/>
      <c r="M641" s="401"/>
      <c r="N641" s="401"/>
      <c r="O641" s="401"/>
      <c r="P641" s="401"/>
      <c r="Q641" s="401"/>
      <c r="R641" s="401"/>
      <c r="S641" s="401"/>
      <c r="T641" s="401"/>
      <c r="U641" s="401"/>
      <c r="V641" s="401"/>
      <c r="W641" s="401"/>
      <c r="X641" s="401"/>
      <c r="Y641" s="401"/>
    </row>
    <row r="642" spans="1:25" s="396" customFormat="1">
      <c r="A642" s="401"/>
      <c r="B642" s="401"/>
      <c r="C642" s="401"/>
      <c r="D642" s="401"/>
      <c r="E642" s="401"/>
      <c r="F642" s="401"/>
      <c r="G642" s="401"/>
      <c r="H642" s="401"/>
      <c r="I642" s="401"/>
      <c r="J642" s="401"/>
      <c r="K642" s="401"/>
      <c r="L642" s="401"/>
      <c r="M642" s="401"/>
      <c r="N642" s="401"/>
      <c r="O642" s="401"/>
      <c r="P642" s="401"/>
      <c r="Q642" s="401"/>
      <c r="R642" s="401"/>
      <c r="S642" s="401"/>
      <c r="T642" s="401"/>
      <c r="U642" s="401"/>
      <c r="V642" s="401"/>
      <c r="W642" s="401"/>
      <c r="X642" s="401"/>
      <c r="Y642" s="401"/>
    </row>
    <row r="643" spans="1:25" s="396" customFormat="1">
      <c r="A643" s="401"/>
      <c r="B643" s="401"/>
      <c r="C643" s="401"/>
      <c r="D643" s="401"/>
      <c r="E643" s="401"/>
      <c r="F643" s="401"/>
      <c r="G643" s="401"/>
      <c r="H643" s="401"/>
      <c r="I643" s="401"/>
      <c r="J643" s="401"/>
      <c r="K643" s="401"/>
      <c r="L643" s="401"/>
      <c r="M643" s="401"/>
      <c r="N643" s="401"/>
      <c r="O643" s="401"/>
      <c r="P643" s="401"/>
      <c r="Q643" s="401"/>
      <c r="R643" s="401"/>
      <c r="S643" s="401"/>
      <c r="T643" s="401"/>
      <c r="U643" s="401"/>
      <c r="V643" s="401"/>
      <c r="W643" s="401"/>
      <c r="X643" s="401"/>
      <c r="Y643" s="401"/>
    </row>
    <row r="644" spans="1:25" s="396" customFormat="1">
      <c r="A644" s="401"/>
      <c r="B644" s="401"/>
      <c r="C644" s="401"/>
      <c r="D644" s="401"/>
      <c r="E644" s="401"/>
      <c r="F644" s="401"/>
      <c r="G644" s="401"/>
      <c r="H644" s="401"/>
      <c r="I644" s="401"/>
      <c r="J644" s="401"/>
      <c r="K644" s="401"/>
      <c r="L644" s="401"/>
      <c r="M644" s="401"/>
      <c r="N644" s="401"/>
      <c r="O644" s="401"/>
      <c r="P644" s="401"/>
      <c r="Q644" s="401"/>
      <c r="R644" s="401"/>
      <c r="S644" s="401"/>
      <c r="T644" s="401"/>
      <c r="U644" s="401"/>
      <c r="V644" s="401"/>
      <c r="W644" s="401"/>
      <c r="X644" s="401"/>
      <c r="Y644" s="401"/>
    </row>
    <row r="645" spans="1:25" s="396" customFormat="1">
      <c r="A645" s="401"/>
      <c r="B645" s="401"/>
      <c r="C645" s="401"/>
      <c r="D645" s="401"/>
      <c r="E645" s="401"/>
      <c r="F645" s="401"/>
      <c r="G645" s="401"/>
      <c r="H645" s="401"/>
      <c r="I645" s="401"/>
      <c r="J645" s="401"/>
      <c r="K645" s="401"/>
      <c r="L645" s="401"/>
      <c r="M645" s="401"/>
      <c r="N645" s="401"/>
      <c r="O645" s="401"/>
      <c r="P645" s="401"/>
      <c r="Q645" s="401"/>
      <c r="R645" s="401"/>
      <c r="S645" s="401"/>
      <c r="T645" s="401"/>
      <c r="U645" s="401"/>
      <c r="V645" s="401"/>
      <c r="W645" s="401"/>
      <c r="X645" s="401"/>
      <c r="Y645" s="401"/>
    </row>
    <row r="646" spans="1:25" s="396" customFormat="1">
      <c r="A646" s="401"/>
      <c r="B646" s="401"/>
      <c r="C646" s="401"/>
      <c r="D646" s="401"/>
      <c r="E646" s="401"/>
      <c r="F646" s="401"/>
      <c r="G646" s="401"/>
      <c r="H646" s="401"/>
      <c r="I646" s="401"/>
      <c r="J646" s="401"/>
      <c r="K646" s="401"/>
      <c r="L646" s="401"/>
      <c r="M646" s="401"/>
      <c r="N646" s="401"/>
      <c r="O646" s="401"/>
      <c r="P646" s="401"/>
      <c r="Q646" s="401"/>
      <c r="R646" s="401"/>
      <c r="S646" s="401"/>
      <c r="T646" s="401"/>
      <c r="U646" s="401"/>
      <c r="V646" s="401"/>
      <c r="W646" s="401"/>
      <c r="X646" s="401"/>
      <c r="Y646" s="401"/>
    </row>
    <row r="647" spans="1:25" s="396" customFormat="1">
      <c r="A647" s="401"/>
      <c r="B647" s="401"/>
      <c r="C647" s="401"/>
      <c r="D647" s="401"/>
      <c r="E647" s="401"/>
      <c r="F647" s="401"/>
      <c r="G647" s="401"/>
      <c r="H647" s="401"/>
      <c r="I647" s="401"/>
      <c r="J647" s="401"/>
      <c r="K647" s="401"/>
      <c r="L647" s="401"/>
      <c r="M647" s="401"/>
      <c r="N647" s="401"/>
      <c r="O647" s="401"/>
      <c r="P647" s="401"/>
      <c r="Q647" s="401"/>
      <c r="R647" s="401"/>
      <c r="S647" s="401"/>
      <c r="T647" s="401"/>
      <c r="U647" s="401"/>
      <c r="V647" s="401"/>
      <c r="W647" s="401"/>
      <c r="X647" s="401"/>
      <c r="Y647" s="401"/>
    </row>
    <row r="648" spans="1:25" s="396" customFormat="1">
      <c r="A648" s="401"/>
      <c r="B648" s="401"/>
      <c r="C648" s="401"/>
      <c r="D648" s="401"/>
      <c r="E648" s="401"/>
      <c r="F648" s="401"/>
      <c r="G648" s="401"/>
      <c r="H648" s="401"/>
      <c r="I648" s="401"/>
      <c r="J648" s="401"/>
      <c r="K648" s="401"/>
      <c r="L648" s="401"/>
      <c r="M648" s="401"/>
      <c r="N648" s="401"/>
      <c r="O648" s="401"/>
      <c r="P648" s="401"/>
      <c r="Q648" s="401"/>
      <c r="R648" s="401"/>
      <c r="S648" s="401"/>
      <c r="T648" s="401"/>
      <c r="U648" s="401"/>
      <c r="V648" s="401"/>
      <c r="W648" s="401"/>
      <c r="X648" s="401"/>
      <c r="Y648" s="401"/>
    </row>
    <row r="649" spans="1:25" s="396" customFormat="1">
      <c r="A649" s="401"/>
      <c r="B649" s="401"/>
      <c r="C649" s="401"/>
      <c r="D649" s="401"/>
      <c r="E649" s="401"/>
      <c r="F649" s="401"/>
      <c r="G649" s="401"/>
      <c r="H649" s="401"/>
      <c r="I649" s="401"/>
      <c r="J649" s="401"/>
      <c r="K649" s="401"/>
      <c r="L649" s="401"/>
      <c r="M649" s="401"/>
      <c r="N649" s="401"/>
      <c r="O649" s="401"/>
      <c r="P649" s="401"/>
      <c r="Q649" s="401"/>
      <c r="R649" s="401"/>
      <c r="S649" s="401"/>
      <c r="T649" s="401"/>
      <c r="U649" s="401"/>
      <c r="V649" s="401"/>
      <c r="W649" s="401"/>
      <c r="X649" s="401"/>
      <c r="Y649" s="401"/>
    </row>
    <row r="650" spans="1:25" s="396" customFormat="1">
      <c r="A650" s="401"/>
      <c r="B650" s="401"/>
      <c r="C650" s="401"/>
      <c r="D650" s="401"/>
      <c r="E650" s="401"/>
      <c r="F650" s="401"/>
      <c r="G650" s="401"/>
      <c r="H650" s="401"/>
      <c r="I650" s="401"/>
      <c r="J650" s="401"/>
      <c r="K650" s="401"/>
      <c r="L650" s="401"/>
      <c r="M650" s="401"/>
      <c r="N650" s="401"/>
      <c r="O650" s="401"/>
      <c r="P650" s="401"/>
      <c r="Q650" s="401"/>
      <c r="R650" s="401"/>
      <c r="S650" s="401"/>
      <c r="T650" s="401"/>
      <c r="U650" s="401"/>
      <c r="V650" s="401"/>
      <c r="W650" s="401"/>
      <c r="X650" s="401"/>
      <c r="Y650" s="401"/>
    </row>
    <row r="651" spans="1:25" s="396" customFormat="1">
      <c r="A651" s="401"/>
      <c r="B651" s="401"/>
      <c r="C651" s="401"/>
      <c r="D651" s="401"/>
      <c r="E651" s="401"/>
      <c r="F651" s="401"/>
      <c r="G651" s="401"/>
      <c r="H651" s="401"/>
      <c r="I651" s="401"/>
      <c r="J651" s="401"/>
      <c r="K651" s="401"/>
      <c r="L651" s="401"/>
      <c r="M651" s="401"/>
      <c r="N651" s="401"/>
      <c r="O651" s="401"/>
      <c r="P651" s="401"/>
      <c r="Q651" s="401"/>
      <c r="R651" s="401"/>
      <c r="S651" s="401"/>
      <c r="T651" s="401"/>
      <c r="U651" s="401"/>
      <c r="V651" s="401"/>
      <c r="W651" s="401"/>
      <c r="X651" s="401"/>
      <c r="Y651" s="401"/>
    </row>
    <row r="652" spans="1:25" s="396" customFormat="1">
      <c r="A652" s="401"/>
      <c r="B652" s="401"/>
      <c r="C652" s="401"/>
      <c r="D652" s="401"/>
      <c r="E652" s="401"/>
      <c r="F652" s="401"/>
      <c r="G652" s="401"/>
      <c r="H652" s="401"/>
      <c r="I652" s="401"/>
      <c r="J652" s="401"/>
      <c r="K652" s="401"/>
      <c r="L652" s="401"/>
      <c r="M652" s="401"/>
      <c r="N652" s="401"/>
      <c r="O652" s="401"/>
      <c r="P652" s="401"/>
      <c r="Q652" s="401"/>
      <c r="R652" s="401"/>
      <c r="S652" s="401"/>
      <c r="T652" s="401"/>
      <c r="U652" s="401"/>
      <c r="V652" s="401"/>
      <c r="W652" s="401"/>
      <c r="X652" s="401"/>
      <c r="Y652" s="401"/>
    </row>
    <row r="653" spans="1:25" s="396" customFormat="1">
      <c r="A653" s="401"/>
      <c r="B653" s="401"/>
      <c r="C653" s="401"/>
      <c r="D653" s="401"/>
      <c r="E653" s="401"/>
      <c r="F653" s="401"/>
      <c r="G653" s="401"/>
      <c r="H653" s="401"/>
      <c r="I653" s="401"/>
      <c r="J653" s="401"/>
      <c r="K653" s="401"/>
      <c r="L653" s="401"/>
      <c r="M653" s="401"/>
      <c r="N653" s="401"/>
      <c r="O653" s="401"/>
      <c r="P653" s="401"/>
      <c r="Q653" s="401"/>
      <c r="R653" s="401"/>
      <c r="S653" s="401"/>
      <c r="T653" s="401"/>
      <c r="U653" s="401"/>
      <c r="V653" s="401"/>
      <c r="W653" s="401"/>
      <c r="X653" s="401"/>
      <c r="Y653" s="401"/>
    </row>
    <row r="654" spans="1:25" s="396" customFormat="1">
      <c r="A654" s="401"/>
      <c r="B654" s="401"/>
      <c r="C654" s="401"/>
      <c r="D654" s="401"/>
      <c r="E654" s="401"/>
      <c r="F654" s="401"/>
      <c r="G654" s="401"/>
      <c r="H654" s="401"/>
      <c r="I654" s="401"/>
      <c r="J654" s="401"/>
      <c r="K654" s="401"/>
      <c r="L654" s="401"/>
      <c r="M654" s="401"/>
      <c r="N654" s="401"/>
      <c r="O654" s="401"/>
      <c r="P654" s="401"/>
      <c r="Q654" s="401"/>
      <c r="R654" s="401"/>
      <c r="S654" s="401"/>
      <c r="T654" s="401"/>
      <c r="U654" s="401"/>
      <c r="V654" s="401"/>
      <c r="W654" s="401"/>
      <c r="X654" s="401"/>
      <c r="Y654" s="401"/>
    </row>
    <row r="655" spans="1:25" s="396" customFormat="1">
      <c r="A655" s="401"/>
      <c r="B655" s="401"/>
      <c r="C655" s="401"/>
      <c r="D655" s="401"/>
      <c r="E655" s="401"/>
      <c r="F655" s="401"/>
      <c r="G655" s="401"/>
      <c r="H655" s="401"/>
      <c r="I655" s="401"/>
      <c r="J655" s="401"/>
      <c r="K655" s="401"/>
      <c r="L655" s="401"/>
      <c r="M655" s="401"/>
      <c r="N655" s="401"/>
      <c r="O655" s="401"/>
      <c r="P655" s="401"/>
      <c r="Q655" s="401"/>
      <c r="R655" s="401"/>
      <c r="S655" s="401"/>
      <c r="T655" s="401"/>
      <c r="U655" s="401"/>
      <c r="V655" s="401"/>
      <c r="W655" s="401"/>
      <c r="X655" s="401"/>
      <c r="Y655" s="401"/>
    </row>
    <row r="656" spans="1:25" s="396" customFormat="1">
      <c r="A656" s="401"/>
      <c r="B656" s="401"/>
      <c r="C656" s="401"/>
      <c r="D656" s="401"/>
      <c r="E656" s="401"/>
      <c r="F656" s="401"/>
      <c r="G656" s="401"/>
      <c r="H656" s="401"/>
      <c r="I656" s="401"/>
      <c r="J656" s="401"/>
      <c r="K656" s="401"/>
      <c r="L656" s="401"/>
      <c r="M656" s="401"/>
      <c r="N656" s="401"/>
      <c r="O656" s="401"/>
      <c r="P656" s="401"/>
      <c r="Q656" s="401"/>
      <c r="R656" s="401"/>
      <c r="S656" s="401"/>
      <c r="T656" s="401"/>
      <c r="U656" s="401"/>
      <c r="V656" s="401"/>
      <c r="W656" s="401"/>
      <c r="X656" s="401"/>
      <c r="Y656" s="401"/>
    </row>
    <row r="657" spans="1:25" s="396" customFormat="1">
      <c r="A657" s="401"/>
      <c r="B657" s="401"/>
      <c r="C657" s="401"/>
      <c r="D657" s="401"/>
      <c r="E657" s="401"/>
      <c r="F657" s="401"/>
      <c r="G657" s="401"/>
      <c r="H657" s="401"/>
      <c r="I657" s="401"/>
      <c r="J657" s="401"/>
      <c r="K657" s="401"/>
      <c r="L657" s="401"/>
      <c r="M657" s="401"/>
      <c r="N657" s="401"/>
      <c r="O657" s="401"/>
      <c r="P657" s="401"/>
      <c r="Q657" s="401"/>
      <c r="R657" s="401"/>
      <c r="S657" s="401"/>
      <c r="T657" s="401"/>
      <c r="U657" s="401"/>
      <c r="V657" s="401"/>
      <c r="W657" s="401"/>
      <c r="X657" s="401"/>
      <c r="Y657" s="401"/>
    </row>
    <row r="658" spans="1:25" s="396" customFormat="1">
      <c r="A658" s="401"/>
      <c r="B658" s="401"/>
      <c r="C658" s="401"/>
      <c r="D658" s="401"/>
      <c r="E658" s="401"/>
      <c r="F658" s="401"/>
      <c r="G658" s="401"/>
      <c r="H658" s="401"/>
      <c r="I658" s="401"/>
      <c r="J658" s="401"/>
      <c r="K658" s="401"/>
      <c r="L658" s="401"/>
      <c r="M658" s="401"/>
      <c r="N658" s="401"/>
      <c r="O658" s="401"/>
      <c r="P658" s="401"/>
      <c r="Q658" s="401"/>
      <c r="R658" s="401"/>
      <c r="S658" s="401"/>
      <c r="T658" s="401"/>
      <c r="U658" s="401"/>
      <c r="V658" s="401"/>
      <c r="W658" s="401"/>
      <c r="X658" s="401"/>
      <c r="Y658" s="401"/>
    </row>
    <row r="659" spans="1:25" s="396" customFormat="1">
      <c r="A659" s="401"/>
      <c r="B659" s="401"/>
      <c r="C659" s="401"/>
      <c r="D659" s="401"/>
      <c r="E659" s="401"/>
      <c r="F659" s="401"/>
      <c r="G659" s="401"/>
      <c r="H659" s="401"/>
      <c r="I659" s="401"/>
      <c r="J659" s="401"/>
      <c r="K659" s="401"/>
      <c r="L659" s="401"/>
      <c r="M659" s="401"/>
      <c r="N659" s="401"/>
      <c r="O659" s="401"/>
      <c r="P659" s="401"/>
      <c r="Q659" s="401"/>
      <c r="R659" s="401"/>
      <c r="S659" s="401"/>
      <c r="T659" s="401"/>
      <c r="U659" s="401"/>
      <c r="V659" s="401"/>
      <c r="W659" s="401"/>
      <c r="X659" s="401"/>
      <c r="Y659" s="401"/>
    </row>
    <row r="660" spans="1:25" s="396" customFormat="1">
      <c r="A660" s="401"/>
      <c r="B660" s="401"/>
      <c r="C660" s="401"/>
      <c r="D660" s="401"/>
      <c r="E660" s="401"/>
      <c r="F660" s="401"/>
      <c r="G660" s="401"/>
      <c r="H660" s="401"/>
      <c r="I660" s="401"/>
      <c r="J660" s="401"/>
      <c r="K660" s="401"/>
      <c r="L660" s="401"/>
      <c r="M660" s="401"/>
      <c r="N660" s="401"/>
      <c r="O660" s="401"/>
      <c r="P660" s="401"/>
      <c r="Q660" s="401"/>
      <c r="R660" s="401"/>
      <c r="S660" s="401"/>
      <c r="T660" s="401"/>
      <c r="U660" s="401"/>
      <c r="V660" s="401"/>
      <c r="W660" s="401"/>
      <c r="X660" s="401"/>
      <c r="Y660" s="401"/>
    </row>
    <row r="661" spans="1:25" s="396" customFormat="1">
      <c r="A661" s="401"/>
      <c r="B661" s="401"/>
      <c r="C661" s="401"/>
      <c r="D661" s="401"/>
      <c r="E661" s="401"/>
      <c r="F661" s="401"/>
      <c r="G661" s="401"/>
      <c r="H661" s="401"/>
      <c r="I661" s="401"/>
      <c r="J661" s="401"/>
      <c r="K661" s="401"/>
      <c r="L661" s="401"/>
      <c r="M661" s="401"/>
      <c r="N661" s="401"/>
      <c r="O661" s="401"/>
      <c r="P661" s="401"/>
      <c r="Q661" s="401"/>
      <c r="R661" s="401"/>
      <c r="S661" s="401"/>
      <c r="T661" s="401"/>
      <c r="U661" s="401"/>
      <c r="V661" s="401"/>
      <c r="W661" s="401"/>
      <c r="X661" s="401"/>
      <c r="Y661" s="401"/>
    </row>
    <row r="662" spans="1:25" s="396" customFormat="1">
      <c r="A662" s="401"/>
      <c r="B662" s="401"/>
      <c r="C662" s="401"/>
      <c r="D662" s="401"/>
      <c r="E662" s="401"/>
      <c r="F662" s="401"/>
      <c r="G662" s="401"/>
      <c r="H662" s="401"/>
      <c r="I662" s="401"/>
      <c r="J662" s="401"/>
      <c r="K662" s="401"/>
      <c r="L662" s="401"/>
      <c r="M662" s="401"/>
      <c r="N662" s="401"/>
      <c r="O662" s="401"/>
      <c r="P662" s="401"/>
      <c r="Q662" s="401"/>
      <c r="R662" s="401"/>
      <c r="S662" s="401"/>
      <c r="T662" s="401"/>
      <c r="U662" s="401"/>
      <c r="V662" s="401"/>
      <c r="W662" s="401"/>
      <c r="X662" s="401"/>
      <c r="Y662" s="401"/>
    </row>
    <row r="663" spans="1:25" s="396" customFormat="1">
      <c r="A663" s="401"/>
      <c r="B663" s="401"/>
      <c r="C663" s="401"/>
      <c r="D663" s="401"/>
      <c r="E663" s="401"/>
      <c r="F663" s="401"/>
      <c r="G663" s="401"/>
      <c r="H663" s="401"/>
      <c r="I663" s="401"/>
      <c r="J663" s="401"/>
      <c r="K663" s="401"/>
      <c r="L663" s="401"/>
      <c r="M663" s="401"/>
      <c r="N663" s="401"/>
      <c r="O663" s="401"/>
      <c r="P663" s="401"/>
      <c r="Q663" s="401"/>
      <c r="R663" s="401"/>
      <c r="S663" s="401"/>
      <c r="T663" s="401"/>
      <c r="U663" s="401"/>
      <c r="V663" s="401"/>
      <c r="W663" s="401"/>
      <c r="X663" s="401"/>
      <c r="Y663" s="401"/>
    </row>
    <row r="664" spans="1:25" s="396" customFormat="1">
      <c r="A664" s="401"/>
      <c r="B664" s="401"/>
      <c r="C664" s="401"/>
      <c r="D664" s="401"/>
      <c r="E664" s="401"/>
      <c r="F664" s="401"/>
      <c r="G664" s="401"/>
      <c r="H664" s="401"/>
      <c r="I664" s="401"/>
      <c r="J664" s="401"/>
      <c r="K664" s="401"/>
      <c r="L664" s="401"/>
      <c r="M664" s="401"/>
      <c r="N664" s="401"/>
      <c r="O664" s="401"/>
      <c r="P664" s="401"/>
      <c r="Q664" s="401"/>
      <c r="R664" s="401"/>
      <c r="S664" s="401"/>
      <c r="T664" s="401"/>
      <c r="U664" s="401"/>
      <c r="V664" s="401"/>
      <c r="W664" s="401"/>
      <c r="X664" s="401"/>
      <c r="Y664" s="401"/>
    </row>
    <row r="665" spans="1:25" s="396" customFormat="1">
      <c r="A665" s="401"/>
      <c r="B665" s="401"/>
      <c r="C665" s="401"/>
      <c r="D665" s="401"/>
      <c r="E665" s="401"/>
      <c r="F665" s="401"/>
      <c r="G665" s="401"/>
      <c r="H665" s="401"/>
      <c r="I665" s="401"/>
      <c r="J665" s="401"/>
      <c r="K665" s="401"/>
      <c r="L665" s="401"/>
      <c r="M665" s="401"/>
      <c r="N665" s="401"/>
      <c r="O665" s="401"/>
      <c r="P665" s="401"/>
      <c r="Q665" s="401"/>
      <c r="R665" s="401"/>
      <c r="S665" s="401"/>
      <c r="T665" s="401"/>
      <c r="U665" s="401"/>
      <c r="V665" s="401"/>
      <c r="W665" s="401"/>
      <c r="X665" s="401"/>
      <c r="Y665" s="401"/>
    </row>
    <row r="666" spans="1:25" s="396" customFormat="1">
      <c r="A666" s="401"/>
      <c r="B666" s="401"/>
      <c r="C666" s="401"/>
      <c r="D666" s="401"/>
      <c r="E666" s="401"/>
      <c r="F666" s="401"/>
      <c r="G666" s="401"/>
      <c r="H666" s="401"/>
      <c r="I666" s="401"/>
      <c r="J666" s="401"/>
      <c r="K666" s="401"/>
      <c r="L666" s="401"/>
      <c r="M666" s="401"/>
      <c r="N666" s="401"/>
      <c r="O666" s="401"/>
      <c r="P666" s="401"/>
      <c r="Q666" s="401"/>
      <c r="R666" s="401"/>
      <c r="S666" s="401"/>
      <c r="T666" s="401"/>
      <c r="U666" s="401"/>
      <c r="V666" s="401"/>
      <c r="W666" s="401"/>
      <c r="X666" s="401"/>
      <c r="Y666" s="401"/>
    </row>
    <row r="667" spans="1:25" s="396" customFormat="1">
      <c r="A667" s="401"/>
      <c r="B667" s="401"/>
      <c r="C667" s="401"/>
      <c r="D667" s="401"/>
      <c r="E667" s="401"/>
      <c r="F667" s="401"/>
      <c r="G667" s="401"/>
      <c r="H667" s="401"/>
      <c r="I667" s="401"/>
      <c r="J667" s="401"/>
      <c r="K667" s="401"/>
      <c r="L667" s="401"/>
      <c r="M667" s="401"/>
      <c r="N667" s="401"/>
      <c r="O667" s="401"/>
      <c r="P667" s="401"/>
      <c r="Q667" s="401"/>
      <c r="R667" s="401"/>
      <c r="S667" s="401"/>
      <c r="T667" s="401"/>
      <c r="U667" s="401"/>
      <c r="V667" s="401"/>
      <c r="W667" s="401"/>
      <c r="X667" s="401"/>
      <c r="Y667" s="401"/>
    </row>
    <row r="668" spans="1:25" s="396" customFormat="1">
      <c r="A668" s="401"/>
      <c r="B668" s="401"/>
      <c r="C668" s="401"/>
      <c r="D668" s="401"/>
      <c r="E668" s="401"/>
      <c r="F668" s="401"/>
      <c r="G668" s="401"/>
      <c r="H668" s="401"/>
      <c r="I668" s="401"/>
      <c r="J668" s="401"/>
      <c r="K668" s="401"/>
      <c r="L668" s="401"/>
      <c r="M668" s="401"/>
      <c r="N668" s="401"/>
      <c r="O668" s="401"/>
      <c r="P668" s="401"/>
      <c r="Q668" s="401"/>
      <c r="R668" s="401"/>
      <c r="S668" s="401"/>
      <c r="T668" s="401"/>
      <c r="U668" s="401"/>
      <c r="V668" s="401"/>
      <c r="W668" s="401"/>
      <c r="X668" s="401"/>
      <c r="Y668" s="401"/>
    </row>
    <row r="669" spans="1:25" s="396" customFormat="1">
      <c r="A669" s="401"/>
      <c r="B669" s="401"/>
      <c r="C669" s="401"/>
      <c r="D669" s="401"/>
      <c r="E669" s="401"/>
      <c r="F669" s="401"/>
      <c r="G669" s="401"/>
      <c r="H669" s="401"/>
      <c r="I669" s="401"/>
      <c r="J669" s="401"/>
      <c r="K669" s="401"/>
      <c r="L669" s="401"/>
      <c r="M669" s="401"/>
      <c r="N669" s="401"/>
      <c r="O669" s="401"/>
      <c r="P669" s="401"/>
      <c r="Q669" s="401"/>
      <c r="R669" s="401"/>
      <c r="S669" s="401"/>
      <c r="T669" s="401"/>
      <c r="U669" s="401"/>
      <c r="V669" s="401"/>
      <c r="W669" s="401"/>
      <c r="X669" s="401"/>
      <c r="Y669" s="401"/>
    </row>
    <row r="670" spans="1:25" s="396" customFormat="1">
      <c r="A670" s="401"/>
      <c r="B670" s="401"/>
      <c r="C670" s="401"/>
      <c r="D670" s="401"/>
      <c r="E670" s="401"/>
      <c r="F670" s="401"/>
      <c r="G670" s="401"/>
      <c r="H670" s="401"/>
      <c r="I670" s="401"/>
      <c r="J670" s="401"/>
      <c r="K670" s="401"/>
      <c r="L670" s="401"/>
      <c r="M670" s="401"/>
      <c r="N670" s="401"/>
      <c r="O670" s="401"/>
      <c r="P670" s="401"/>
      <c r="Q670" s="401"/>
      <c r="R670" s="401"/>
      <c r="S670" s="401"/>
      <c r="T670" s="401"/>
      <c r="U670" s="401"/>
      <c r="V670" s="401"/>
      <c r="W670" s="401"/>
      <c r="X670" s="401"/>
      <c r="Y670" s="401"/>
    </row>
    <row r="671" spans="1:25" s="396" customFormat="1">
      <c r="A671" s="401"/>
      <c r="B671" s="401"/>
      <c r="C671" s="401"/>
      <c r="D671" s="401"/>
      <c r="E671" s="401"/>
      <c r="F671" s="401"/>
      <c r="G671" s="401"/>
      <c r="H671" s="401"/>
      <c r="I671" s="401"/>
      <c r="J671" s="401"/>
      <c r="K671" s="401"/>
      <c r="L671" s="401"/>
      <c r="M671" s="401"/>
      <c r="N671" s="401"/>
      <c r="O671" s="401"/>
      <c r="P671" s="401"/>
      <c r="Q671" s="401"/>
      <c r="R671" s="401"/>
      <c r="S671" s="401"/>
      <c r="T671" s="401"/>
      <c r="U671" s="401"/>
      <c r="V671" s="401"/>
      <c r="W671" s="401"/>
      <c r="X671" s="401"/>
      <c r="Y671" s="401"/>
    </row>
    <row r="672" spans="1:25" s="396" customFormat="1">
      <c r="A672" s="401"/>
      <c r="B672" s="401"/>
      <c r="C672" s="401"/>
      <c r="D672" s="401"/>
      <c r="E672" s="401"/>
      <c r="F672" s="401"/>
      <c r="G672" s="401"/>
      <c r="H672" s="401"/>
      <c r="I672" s="401"/>
      <c r="J672" s="401"/>
      <c r="K672" s="401"/>
      <c r="L672" s="401"/>
      <c r="M672" s="401"/>
      <c r="N672" s="401"/>
      <c r="O672" s="401"/>
      <c r="P672" s="401"/>
      <c r="Q672" s="401"/>
      <c r="R672" s="401"/>
      <c r="S672" s="401"/>
      <c r="T672" s="401"/>
      <c r="U672" s="401"/>
      <c r="V672" s="401"/>
      <c r="W672" s="401"/>
      <c r="X672" s="401"/>
      <c r="Y672" s="401"/>
    </row>
    <row r="673" spans="1:25" s="396" customFormat="1">
      <c r="A673" s="401"/>
      <c r="B673" s="401"/>
      <c r="C673" s="401"/>
      <c r="D673" s="401"/>
      <c r="E673" s="401"/>
      <c r="F673" s="401"/>
      <c r="G673" s="401"/>
      <c r="H673" s="401"/>
      <c r="I673" s="401"/>
      <c r="J673" s="401"/>
      <c r="K673" s="401"/>
      <c r="L673" s="401"/>
      <c r="M673" s="401"/>
      <c r="N673" s="401"/>
      <c r="O673" s="401"/>
      <c r="P673" s="401"/>
      <c r="Q673" s="401"/>
      <c r="R673" s="401"/>
      <c r="S673" s="401"/>
      <c r="T673" s="401"/>
      <c r="U673" s="401"/>
      <c r="V673" s="401"/>
      <c r="W673" s="401"/>
      <c r="X673" s="401"/>
      <c r="Y673" s="401"/>
    </row>
    <row r="674" spans="1:25" s="396" customFormat="1">
      <c r="A674" s="401"/>
      <c r="B674" s="401"/>
      <c r="C674" s="401"/>
      <c r="D674" s="401"/>
      <c r="E674" s="401"/>
      <c r="F674" s="401"/>
      <c r="G674" s="401"/>
      <c r="H674" s="401"/>
      <c r="I674" s="401"/>
      <c r="J674" s="401"/>
      <c r="K674" s="401"/>
      <c r="L674" s="401"/>
      <c r="M674" s="401"/>
      <c r="N674" s="401"/>
      <c r="O674" s="401"/>
      <c r="P674" s="401"/>
      <c r="Q674" s="401"/>
      <c r="R674" s="401"/>
      <c r="S674" s="401"/>
      <c r="T674" s="401"/>
      <c r="U674" s="401"/>
      <c r="V674" s="401"/>
      <c r="W674" s="401"/>
      <c r="X674" s="401"/>
      <c r="Y674" s="401"/>
    </row>
    <row r="675" spans="1:25" s="396" customFormat="1">
      <c r="A675" s="401"/>
      <c r="B675" s="401"/>
      <c r="C675" s="401"/>
      <c r="D675" s="401"/>
      <c r="E675" s="401"/>
      <c r="F675" s="401"/>
      <c r="G675" s="401"/>
      <c r="H675" s="401"/>
      <c r="I675" s="401"/>
      <c r="J675" s="401"/>
      <c r="K675" s="401"/>
      <c r="L675" s="401"/>
      <c r="M675" s="401"/>
      <c r="N675" s="401"/>
      <c r="O675" s="401"/>
      <c r="P675" s="401"/>
      <c r="Q675" s="401"/>
      <c r="R675" s="401"/>
      <c r="S675" s="401"/>
      <c r="T675" s="401"/>
      <c r="U675" s="401"/>
      <c r="V675" s="401"/>
      <c r="W675" s="401"/>
      <c r="X675" s="401"/>
      <c r="Y675" s="401"/>
    </row>
    <row r="676" spans="1:25" s="396" customFormat="1">
      <c r="A676" s="401"/>
      <c r="B676" s="401"/>
      <c r="C676" s="401"/>
      <c r="D676" s="401"/>
      <c r="E676" s="401"/>
      <c r="F676" s="401"/>
      <c r="G676" s="401"/>
      <c r="H676" s="401"/>
      <c r="I676" s="401"/>
      <c r="J676" s="401"/>
      <c r="K676" s="401"/>
      <c r="L676" s="401"/>
      <c r="M676" s="401"/>
      <c r="N676" s="401"/>
      <c r="O676" s="401"/>
      <c r="P676" s="401"/>
      <c r="Q676" s="401"/>
      <c r="R676" s="401"/>
      <c r="S676" s="401"/>
      <c r="T676" s="401"/>
      <c r="U676" s="401"/>
      <c r="V676" s="401"/>
      <c r="W676" s="401"/>
      <c r="X676" s="401"/>
      <c r="Y676" s="401"/>
    </row>
    <row r="677" spans="1:25" s="396" customFormat="1">
      <c r="A677" s="401"/>
      <c r="B677" s="401"/>
      <c r="C677" s="401"/>
      <c r="D677" s="401"/>
      <c r="E677" s="401"/>
      <c r="F677" s="401"/>
      <c r="G677" s="401"/>
      <c r="H677" s="401"/>
      <c r="I677" s="401"/>
      <c r="J677" s="401"/>
      <c r="K677" s="401"/>
      <c r="L677" s="401"/>
      <c r="M677" s="401"/>
      <c r="N677" s="401"/>
      <c r="O677" s="401"/>
      <c r="P677" s="401"/>
      <c r="Q677" s="401"/>
      <c r="R677" s="401"/>
      <c r="S677" s="401"/>
      <c r="T677" s="401"/>
      <c r="U677" s="401"/>
      <c r="V677" s="401"/>
      <c r="W677" s="401"/>
      <c r="X677" s="401"/>
      <c r="Y677" s="401"/>
    </row>
    <row r="678" spans="1:25" s="396" customFormat="1">
      <c r="A678" s="401"/>
      <c r="B678" s="401"/>
      <c r="C678" s="401"/>
      <c r="D678" s="401"/>
      <c r="E678" s="401"/>
      <c r="F678" s="401"/>
      <c r="G678" s="401"/>
      <c r="H678" s="401"/>
      <c r="I678" s="401"/>
      <c r="J678" s="401"/>
      <c r="K678" s="401"/>
      <c r="L678" s="401"/>
      <c r="M678" s="401"/>
      <c r="N678" s="401"/>
      <c r="O678" s="401"/>
      <c r="P678" s="401"/>
      <c r="Q678" s="401"/>
      <c r="R678" s="401"/>
      <c r="S678" s="401"/>
      <c r="T678" s="401"/>
      <c r="U678" s="401"/>
      <c r="V678" s="401"/>
      <c r="W678" s="401"/>
      <c r="X678" s="401"/>
      <c r="Y678" s="401"/>
    </row>
    <row r="679" spans="1:25" s="396" customFormat="1">
      <c r="A679" s="401"/>
      <c r="B679" s="401"/>
      <c r="C679" s="401"/>
      <c r="D679" s="401"/>
      <c r="E679" s="401"/>
      <c r="F679" s="401"/>
      <c r="G679" s="401"/>
      <c r="H679" s="401"/>
      <c r="I679" s="401"/>
      <c r="J679" s="401"/>
      <c r="K679" s="401"/>
      <c r="L679" s="401"/>
      <c r="M679" s="401"/>
      <c r="N679" s="401"/>
      <c r="O679" s="401"/>
      <c r="P679" s="401"/>
      <c r="Q679" s="401"/>
      <c r="R679" s="401"/>
      <c r="S679" s="401"/>
      <c r="T679" s="401"/>
      <c r="U679" s="401"/>
      <c r="V679" s="401"/>
      <c r="W679" s="401"/>
      <c r="X679" s="401"/>
      <c r="Y679" s="401"/>
    </row>
    <row r="680" spans="1:25" s="396" customFormat="1">
      <c r="A680" s="401"/>
      <c r="B680" s="401"/>
      <c r="C680" s="401"/>
      <c r="D680" s="401"/>
      <c r="E680" s="401"/>
      <c r="F680" s="401"/>
      <c r="G680" s="401"/>
      <c r="H680" s="401"/>
      <c r="I680" s="401"/>
      <c r="J680" s="401"/>
      <c r="K680" s="401"/>
      <c r="L680" s="401"/>
      <c r="M680" s="401"/>
      <c r="N680" s="401"/>
      <c r="O680" s="401"/>
      <c r="P680" s="401"/>
      <c r="Q680" s="401"/>
      <c r="R680" s="401"/>
      <c r="S680" s="401"/>
      <c r="T680" s="401"/>
      <c r="U680" s="401"/>
      <c r="V680" s="401"/>
      <c r="W680" s="401"/>
      <c r="X680" s="401"/>
      <c r="Y680" s="401"/>
    </row>
    <row r="681" spans="1:25" s="396" customFormat="1">
      <c r="A681" s="401"/>
      <c r="B681" s="401"/>
      <c r="C681" s="401"/>
      <c r="D681" s="401"/>
      <c r="E681" s="401"/>
      <c r="F681" s="401"/>
      <c r="G681" s="401"/>
      <c r="H681" s="401"/>
      <c r="I681" s="401"/>
      <c r="J681" s="401"/>
      <c r="K681" s="401"/>
      <c r="L681" s="401"/>
      <c r="M681" s="401"/>
      <c r="N681" s="401"/>
      <c r="O681" s="401"/>
      <c r="P681" s="401"/>
      <c r="Q681" s="401"/>
      <c r="R681" s="401"/>
      <c r="S681" s="401"/>
      <c r="T681" s="401"/>
      <c r="U681" s="401"/>
      <c r="V681" s="401"/>
      <c r="W681" s="401"/>
      <c r="X681" s="401"/>
      <c r="Y681" s="401"/>
    </row>
    <row r="682" spans="1:25" s="396" customFormat="1">
      <c r="A682" s="401"/>
      <c r="B682" s="401"/>
      <c r="C682" s="401"/>
      <c r="D682" s="401"/>
      <c r="E682" s="401"/>
      <c r="F682" s="401"/>
      <c r="G682" s="401"/>
      <c r="H682" s="401"/>
      <c r="I682" s="401"/>
      <c r="J682" s="401"/>
      <c r="K682" s="401"/>
      <c r="L682" s="401"/>
      <c r="M682" s="401"/>
      <c r="N682" s="401"/>
      <c r="O682" s="401"/>
      <c r="P682" s="401"/>
      <c r="Q682" s="401"/>
      <c r="R682" s="401"/>
      <c r="S682" s="401"/>
      <c r="T682" s="401"/>
      <c r="U682" s="401"/>
      <c r="V682" s="401"/>
      <c r="W682" s="401"/>
      <c r="X682" s="401"/>
      <c r="Y682" s="401"/>
    </row>
    <row r="683" spans="1:25" s="396" customFormat="1">
      <c r="A683" s="401"/>
      <c r="B683" s="401"/>
      <c r="C683" s="401"/>
      <c r="D683" s="401"/>
      <c r="E683" s="401"/>
      <c r="F683" s="401"/>
      <c r="G683" s="401"/>
      <c r="H683" s="401"/>
      <c r="I683" s="401"/>
      <c r="J683" s="401"/>
      <c r="K683" s="401"/>
      <c r="L683" s="401"/>
      <c r="M683" s="401"/>
      <c r="N683" s="401"/>
      <c r="O683" s="401"/>
      <c r="P683" s="401"/>
      <c r="Q683" s="401"/>
      <c r="R683" s="401"/>
      <c r="S683" s="401"/>
      <c r="T683" s="401"/>
      <c r="U683" s="401"/>
      <c r="V683" s="401"/>
      <c r="W683" s="401"/>
      <c r="X683" s="401"/>
      <c r="Y683" s="401"/>
    </row>
    <row r="684" spans="1:25" s="396" customFormat="1">
      <c r="A684" s="401"/>
      <c r="B684" s="401"/>
      <c r="C684" s="401"/>
      <c r="D684" s="401"/>
      <c r="E684" s="401"/>
      <c r="F684" s="401"/>
      <c r="G684" s="401"/>
      <c r="H684" s="401"/>
      <c r="I684" s="401"/>
      <c r="J684" s="401"/>
      <c r="K684" s="401"/>
      <c r="L684" s="401"/>
      <c r="M684" s="401"/>
      <c r="N684" s="401"/>
      <c r="O684" s="401"/>
      <c r="P684" s="401"/>
      <c r="Q684" s="401"/>
      <c r="R684" s="401"/>
      <c r="S684" s="401"/>
      <c r="T684" s="401"/>
      <c r="U684" s="401"/>
      <c r="V684" s="401"/>
      <c r="W684" s="401"/>
      <c r="X684" s="401"/>
      <c r="Y684" s="401"/>
    </row>
    <row r="685" spans="1:25" s="396" customFormat="1">
      <c r="A685" s="401"/>
      <c r="B685" s="401"/>
      <c r="C685" s="401"/>
      <c r="D685" s="401"/>
      <c r="E685" s="401"/>
      <c r="F685" s="401"/>
      <c r="G685" s="401"/>
      <c r="H685" s="401"/>
      <c r="I685" s="401"/>
      <c r="J685" s="401"/>
      <c r="K685" s="401"/>
      <c r="L685" s="401"/>
      <c r="M685" s="401"/>
      <c r="N685" s="401"/>
      <c r="O685" s="401"/>
      <c r="P685" s="401"/>
      <c r="Q685" s="401"/>
      <c r="R685" s="401"/>
      <c r="S685" s="401"/>
      <c r="T685" s="401"/>
      <c r="U685" s="401"/>
      <c r="V685" s="401"/>
      <c r="W685" s="401"/>
      <c r="X685" s="401"/>
      <c r="Y685" s="401"/>
    </row>
    <row r="686" spans="1:25" s="396" customFormat="1">
      <c r="A686" s="401"/>
      <c r="B686" s="401"/>
      <c r="C686" s="401"/>
      <c r="D686" s="401"/>
      <c r="E686" s="401"/>
      <c r="F686" s="401"/>
      <c r="G686" s="401"/>
      <c r="H686" s="401"/>
      <c r="I686" s="401"/>
      <c r="J686" s="401"/>
      <c r="K686" s="401"/>
      <c r="L686" s="401"/>
      <c r="M686" s="401"/>
      <c r="N686" s="401"/>
      <c r="O686" s="401"/>
      <c r="P686" s="401"/>
      <c r="Q686" s="401"/>
      <c r="R686" s="401"/>
      <c r="S686" s="401"/>
      <c r="T686" s="401"/>
      <c r="U686" s="401"/>
      <c r="V686" s="401"/>
      <c r="W686" s="401"/>
      <c r="X686" s="401"/>
      <c r="Y686" s="401"/>
    </row>
    <row r="687" spans="1:25" s="396" customFormat="1">
      <c r="A687" s="401"/>
      <c r="B687" s="401"/>
      <c r="C687" s="401"/>
      <c r="D687" s="401"/>
      <c r="E687" s="401"/>
      <c r="F687" s="401"/>
      <c r="G687" s="401"/>
      <c r="H687" s="401"/>
      <c r="I687" s="401"/>
      <c r="J687" s="401"/>
      <c r="K687" s="401"/>
      <c r="L687" s="401"/>
      <c r="M687" s="401"/>
      <c r="N687" s="401"/>
      <c r="O687" s="401"/>
      <c r="P687" s="401"/>
      <c r="Q687" s="401"/>
      <c r="R687" s="401"/>
      <c r="S687" s="401"/>
      <c r="T687" s="401"/>
      <c r="U687" s="401"/>
      <c r="V687" s="401"/>
      <c r="W687" s="401"/>
      <c r="X687" s="401"/>
      <c r="Y687" s="401"/>
    </row>
    <row r="688" spans="1:25" s="396" customFormat="1">
      <c r="A688" s="401"/>
      <c r="B688" s="401"/>
      <c r="C688" s="401"/>
      <c r="D688" s="401"/>
      <c r="E688" s="401"/>
      <c r="F688" s="401"/>
      <c r="G688" s="401"/>
      <c r="H688" s="401"/>
      <c r="I688" s="401"/>
      <c r="J688" s="401"/>
      <c r="K688" s="401"/>
      <c r="L688" s="401"/>
      <c r="M688" s="401"/>
      <c r="N688" s="401"/>
      <c r="O688" s="401"/>
      <c r="P688" s="401"/>
      <c r="Q688" s="401"/>
      <c r="R688" s="401"/>
      <c r="S688" s="401"/>
      <c r="T688" s="401"/>
      <c r="U688" s="401"/>
      <c r="V688" s="401"/>
      <c r="W688" s="401"/>
      <c r="X688" s="401"/>
      <c r="Y688" s="401"/>
    </row>
    <row r="689" spans="1:25" s="396" customFormat="1">
      <c r="A689" s="401"/>
      <c r="B689" s="401"/>
      <c r="C689" s="401"/>
      <c r="D689" s="401"/>
      <c r="E689" s="401"/>
      <c r="F689" s="401"/>
      <c r="G689" s="401"/>
      <c r="H689" s="401"/>
      <c r="I689" s="401"/>
      <c r="J689" s="401"/>
      <c r="K689" s="401"/>
      <c r="L689" s="401"/>
      <c r="M689" s="401"/>
      <c r="N689" s="401"/>
      <c r="O689" s="401"/>
      <c r="P689" s="401"/>
      <c r="Q689" s="401"/>
      <c r="R689" s="401"/>
      <c r="S689" s="401"/>
      <c r="T689" s="401"/>
      <c r="U689" s="401"/>
      <c r="V689" s="401"/>
      <c r="W689" s="401"/>
      <c r="X689" s="401"/>
      <c r="Y689" s="401"/>
    </row>
    <row r="690" spans="1:25" s="396" customFormat="1">
      <c r="A690" s="401"/>
      <c r="B690" s="401"/>
      <c r="C690" s="401"/>
      <c r="D690" s="401"/>
      <c r="E690" s="401"/>
      <c r="F690" s="401"/>
      <c r="G690" s="401"/>
      <c r="H690" s="401"/>
      <c r="I690" s="401"/>
      <c r="J690" s="401"/>
      <c r="K690" s="401"/>
      <c r="L690" s="401"/>
      <c r="M690" s="401"/>
      <c r="N690" s="401"/>
      <c r="O690" s="401"/>
      <c r="P690" s="401"/>
      <c r="Q690" s="401"/>
      <c r="R690" s="401"/>
      <c r="S690" s="401"/>
      <c r="T690" s="401"/>
      <c r="U690" s="401"/>
      <c r="V690" s="401"/>
      <c r="W690" s="401"/>
      <c r="X690" s="401"/>
      <c r="Y690" s="401"/>
    </row>
    <row r="691" spans="1:25" s="396" customFormat="1">
      <c r="A691" s="401"/>
      <c r="B691" s="401"/>
      <c r="C691" s="401"/>
      <c r="D691" s="401"/>
      <c r="E691" s="401"/>
      <c r="F691" s="401"/>
      <c r="G691" s="401"/>
      <c r="H691" s="401"/>
      <c r="I691" s="401"/>
      <c r="J691" s="401"/>
      <c r="K691" s="401"/>
      <c r="L691" s="401"/>
      <c r="M691" s="401"/>
      <c r="N691" s="401"/>
      <c r="O691" s="401"/>
      <c r="P691" s="401"/>
      <c r="Q691" s="401"/>
      <c r="R691" s="401"/>
      <c r="S691" s="401"/>
      <c r="T691" s="401"/>
      <c r="U691" s="401"/>
      <c r="V691" s="401"/>
      <c r="W691" s="401"/>
      <c r="X691" s="401"/>
      <c r="Y691" s="401"/>
    </row>
    <row r="692" spans="1:25" s="396" customFormat="1">
      <c r="A692" s="401"/>
      <c r="B692" s="401"/>
      <c r="C692" s="401"/>
      <c r="D692" s="401"/>
      <c r="E692" s="401"/>
      <c r="F692" s="401"/>
      <c r="G692" s="401"/>
      <c r="H692" s="401"/>
      <c r="I692" s="401"/>
      <c r="J692" s="401"/>
      <c r="K692" s="401"/>
      <c r="L692" s="401"/>
      <c r="M692" s="401"/>
      <c r="N692" s="401"/>
      <c r="O692" s="401"/>
      <c r="P692" s="401"/>
      <c r="Q692" s="401"/>
      <c r="R692" s="401"/>
      <c r="S692" s="401"/>
      <c r="T692" s="401"/>
      <c r="U692" s="401"/>
      <c r="V692" s="401"/>
      <c r="W692" s="401"/>
      <c r="X692" s="401"/>
      <c r="Y692" s="401"/>
    </row>
    <row r="693" spans="1:25" s="396" customFormat="1">
      <c r="A693" s="401"/>
      <c r="B693" s="401"/>
      <c r="C693" s="401"/>
      <c r="D693" s="401"/>
      <c r="E693" s="401"/>
      <c r="F693" s="401"/>
      <c r="G693" s="401"/>
      <c r="H693" s="401"/>
      <c r="I693" s="401"/>
      <c r="J693" s="401"/>
      <c r="K693" s="401"/>
      <c r="L693" s="401"/>
      <c r="M693" s="401"/>
      <c r="N693" s="401"/>
      <c r="O693" s="401"/>
      <c r="P693" s="401"/>
      <c r="Q693" s="401"/>
      <c r="R693" s="401"/>
      <c r="S693" s="401"/>
      <c r="T693" s="401"/>
      <c r="U693" s="401"/>
      <c r="V693" s="401"/>
      <c r="W693" s="401"/>
      <c r="X693" s="401"/>
      <c r="Y693" s="401"/>
    </row>
    <row r="694" spans="1:25" s="396" customFormat="1">
      <c r="A694" s="401"/>
      <c r="B694" s="401"/>
      <c r="C694" s="401"/>
      <c r="D694" s="401"/>
      <c r="E694" s="401"/>
      <c r="F694" s="401"/>
      <c r="G694" s="401"/>
      <c r="H694" s="401"/>
      <c r="I694" s="401"/>
      <c r="J694" s="401"/>
      <c r="K694" s="401"/>
      <c r="L694" s="401"/>
      <c r="M694" s="401"/>
      <c r="N694" s="401"/>
      <c r="O694" s="401"/>
      <c r="P694" s="401"/>
      <c r="Q694" s="401"/>
      <c r="R694" s="401"/>
      <c r="S694" s="401"/>
      <c r="T694" s="401"/>
      <c r="U694" s="401"/>
      <c r="V694" s="401"/>
      <c r="W694" s="401"/>
      <c r="X694" s="401"/>
      <c r="Y694" s="401"/>
    </row>
    <row r="695" spans="1:25" s="396" customFormat="1">
      <c r="A695" s="401"/>
      <c r="B695" s="401"/>
      <c r="C695" s="401"/>
      <c r="D695" s="401"/>
      <c r="E695" s="401"/>
      <c r="F695" s="401"/>
      <c r="G695" s="401"/>
      <c r="H695" s="401"/>
      <c r="I695" s="401"/>
      <c r="J695" s="401"/>
      <c r="K695" s="401"/>
      <c r="L695" s="401"/>
      <c r="M695" s="401"/>
      <c r="N695" s="401"/>
      <c r="O695" s="401"/>
      <c r="P695" s="401"/>
      <c r="Q695" s="401"/>
      <c r="R695" s="401"/>
      <c r="S695" s="401"/>
      <c r="T695" s="401"/>
      <c r="U695" s="401"/>
      <c r="V695" s="401"/>
      <c r="W695" s="401"/>
      <c r="X695" s="401"/>
      <c r="Y695" s="401"/>
    </row>
    <row r="696" spans="1:25" s="396" customFormat="1">
      <c r="A696" s="401"/>
      <c r="B696" s="401"/>
      <c r="C696" s="401"/>
      <c r="D696" s="401"/>
      <c r="E696" s="401"/>
      <c r="F696" s="401"/>
      <c r="G696" s="401"/>
      <c r="H696" s="401"/>
      <c r="I696" s="401"/>
      <c r="J696" s="401"/>
      <c r="K696" s="401"/>
      <c r="L696" s="401"/>
      <c r="M696" s="401"/>
      <c r="N696" s="401"/>
      <c r="O696" s="401"/>
      <c r="P696" s="401"/>
      <c r="Q696" s="401"/>
      <c r="R696" s="401"/>
      <c r="S696" s="401"/>
      <c r="T696" s="401"/>
      <c r="U696" s="401"/>
      <c r="V696" s="401"/>
      <c r="W696" s="401"/>
      <c r="X696" s="401"/>
      <c r="Y696" s="401"/>
    </row>
    <row r="697" spans="1:25" s="396" customFormat="1">
      <c r="A697" s="401"/>
      <c r="B697" s="401"/>
      <c r="C697" s="401"/>
      <c r="D697" s="401"/>
      <c r="E697" s="401"/>
      <c r="F697" s="401"/>
      <c r="G697" s="401"/>
      <c r="H697" s="401"/>
      <c r="I697" s="401"/>
      <c r="J697" s="401"/>
      <c r="K697" s="401"/>
      <c r="L697" s="401"/>
      <c r="M697" s="401"/>
      <c r="N697" s="401"/>
      <c r="O697" s="401"/>
      <c r="P697" s="401"/>
      <c r="Q697" s="401"/>
      <c r="R697" s="401"/>
      <c r="S697" s="401"/>
      <c r="T697" s="401"/>
      <c r="U697" s="401"/>
      <c r="V697" s="401"/>
      <c r="W697" s="401"/>
      <c r="X697" s="401"/>
      <c r="Y697" s="401"/>
    </row>
    <row r="698" spans="1:25" s="396" customFormat="1">
      <c r="A698" s="401"/>
      <c r="B698" s="401"/>
      <c r="C698" s="401"/>
      <c r="D698" s="401"/>
      <c r="E698" s="401"/>
      <c r="F698" s="401"/>
      <c r="G698" s="401"/>
      <c r="H698" s="401"/>
      <c r="I698" s="401"/>
      <c r="J698" s="401"/>
      <c r="K698" s="401"/>
      <c r="L698" s="401"/>
      <c r="M698" s="401"/>
      <c r="N698" s="401"/>
      <c r="O698" s="401"/>
      <c r="P698" s="401"/>
      <c r="Q698" s="401"/>
      <c r="R698" s="401"/>
      <c r="S698" s="401"/>
      <c r="T698" s="401"/>
      <c r="U698" s="401"/>
      <c r="V698" s="401"/>
      <c r="W698" s="401"/>
      <c r="X698" s="401"/>
      <c r="Y698" s="401"/>
    </row>
    <row r="699" spans="1:25" s="396" customFormat="1">
      <c r="A699" s="401"/>
      <c r="B699" s="401"/>
      <c r="C699" s="401"/>
      <c r="D699" s="401"/>
      <c r="E699" s="401"/>
      <c r="F699" s="401"/>
      <c r="G699" s="401"/>
      <c r="H699" s="401"/>
      <c r="I699" s="401"/>
      <c r="J699" s="401"/>
      <c r="K699" s="401"/>
      <c r="L699" s="401"/>
      <c r="M699" s="401"/>
      <c r="N699" s="401"/>
      <c r="O699" s="401"/>
      <c r="P699" s="401"/>
      <c r="Q699" s="401"/>
      <c r="R699" s="401"/>
      <c r="S699" s="401"/>
      <c r="T699" s="401"/>
      <c r="U699" s="401"/>
      <c r="V699" s="401"/>
      <c r="W699" s="401"/>
      <c r="X699" s="401"/>
      <c r="Y699" s="401"/>
    </row>
    <row r="700" spans="1:25" s="396" customFormat="1">
      <c r="A700" s="401"/>
      <c r="B700" s="401"/>
      <c r="C700" s="401"/>
      <c r="D700" s="401"/>
      <c r="E700" s="401"/>
      <c r="F700" s="401"/>
      <c r="G700" s="401"/>
      <c r="H700" s="401"/>
      <c r="I700" s="401"/>
      <c r="J700" s="401"/>
      <c r="K700" s="401"/>
      <c r="L700" s="401"/>
      <c r="M700" s="401"/>
      <c r="N700" s="401"/>
      <c r="O700" s="401"/>
      <c r="P700" s="401"/>
      <c r="Q700" s="401"/>
      <c r="R700" s="401"/>
      <c r="S700" s="401"/>
      <c r="T700" s="401"/>
      <c r="U700" s="401"/>
      <c r="V700" s="401"/>
      <c r="W700" s="401"/>
      <c r="X700" s="401"/>
      <c r="Y700" s="401"/>
    </row>
    <row r="701" spans="1:25" s="396" customFormat="1">
      <c r="A701" s="401"/>
      <c r="B701" s="401"/>
      <c r="C701" s="401"/>
      <c r="D701" s="401"/>
      <c r="E701" s="401"/>
      <c r="F701" s="401"/>
      <c r="G701" s="401"/>
      <c r="H701" s="401"/>
      <c r="I701" s="401"/>
      <c r="J701" s="401"/>
      <c r="K701" s="401"/>
      <c r="L701" s="401"/>
      <c r="M701" s="401"/>
      <c r="N701" s="401"/>
      <c r="O701" s="401"/>
      <c r="P701" s="401"/>
      <c r="Q701" s="401"/>
      <c r="R701" s="401"/>
      <c r="S701" s="401"/>
      <c r="T701" s="401"/>
      <c r="U701" s="401"/>
      <c r="V701" s="401"/>
      <c r="W701" s="401"/>
      <c r="X701" s="401"/>
      <c r="Y701" s="401"/>
    </row>
    <row r="702" spans="1:25" s="396" customFormat="1">
      <c r="A702" s="401"/>
      <c r="B702" s="401"/>
      <c r="C702" s="401"/>
      <c r="D702" s="401"/>
      <c r="E702" s="401"/>
      <c r="F702" s="401"/>
      <c r="G702" s="401"/>
      <c r="H702" s="401"/>
      <c r="I702" s="401"/>
      <c r="J702" s="401"/>
      <c r="K702" s="401"/>
      <c r="L702" s="401"/>
      <c r="M702" s="401"/>
      <c r="N702" s="401"/>
      <c r="O702" s="401"/>
      <c r="P702" s="401"/>
      <c r="Q702" s="401"/>
      <c r="R702" s="401"/>
      <c r="S702" s="401"/>
      <c r="T702" s="401"/>
      <c r="U702" s="401"/>
      <c r="V702" s="401"/>
      <c r="W702" s="401"/>
      <c r="X702" s="401"/>
      <c r="Y702" s="401"/>
    </row>
    <row r="703" spans="1:25" s="396" customFormat="1">
      <c r="A703" s="401"/>
      <c r="B703" s="401"/>
      <c r="C703" s="401"/>
      <c r="D703" s="401"/>
      <c r="E703" s="401"/>
      <c r="F703" s="401"/>
      <c r="G703" s="401"/>
      <c r="H703" s="401"/>
      <c r="I703" s="401"/>
      <c r="J703" s="401"/>
      <c r="K703" s="401"/>
      <c r="L703" s="401"/>
      <c r="M703" s="401"/>
      <c r="N703" s="401"/>
      <c r="O703" s="401"/>
      <c r="P703" s="401"/>
      <c r="Q703" s="401"/>
      <c r="R703" s="401"/>
      <c r="S703" s="401"/>
      <c r="T703" s="401"/>
      <c r="U703" s="401"/>
      <c r="V703" s="401"/>
      <c r="W703" s="401"/>
      <c r="X703" s="401"/>
      <c r="Y703" s="401"/>
    </row>
    <row r="704" spans="1:25" s="396" customFormat="1">
      <c r="A704" s="401"/>
      <c r="B704" s="401"/>
      <c r="C704" s="401"/>
      <c r="D704" s="401"/>
      <c r="E704" s="401"/>
      <c r="F704" s="401"/>
      <c r="G704" s="401"/>
      <c r="H704" s="401"/>
      <c r="I704" s="401"/>
      <c r="J704" s="401"/>
      <c r="K704" s="401"/>
      <c r="L704" s="401"/>
      <c r="M704" s="401"/>
      <c r="N704" s="401"/>
      <c r="O704" s="401"/>
      <c r="P704" s="401"/>
      <c r="Q704" s="401"/>
      <c r="R704" s="401"/>
      <c r="S704" s="401"/>
      <c r="T704" s="401"/>
      <c r="U704" s="401"/>
      <c r="V704" s="401"/>
      <c r="W704" s="401"/>
      <c r="X704" s="401"/>
      <c r="Y704" s="401"/>
    </row>
    <row r="705" spans="1:25" s="396" customFormat="1">
      <c r="A705" s="401"/>
      <c r="B705" s="401"/>
      <c r="C705" s="401"/>
      <c r="D705" s="401"/>
      <c r="E705" s="401"/>
      <c r="F705" s="401"/>
      <c r="G705" s="401"/>
      <c r="H705" s="401"/>
      <c r="I705" s="401"/>
      <c r="J705" s="401"/>
      <c r="K705" s="401"/>
      <c r="L705" s="401"/>
      <c r="M705" s="401"/>
      <c r="N705" s="401"/>
      <c r="O705" s="401"/>
      <c r="P705" s="401"/>
      <c r="Q705" s="401"/>
      <c r="R705" s="401"/>
      <c r="S705" s="401"/>
      <c r="T705" s="401"/>
      <c r="U705" s="401"/>
      <c r="V705" s="401"/>
      <c r="W705" s="401"/>
      <c r="X705" s="401"/>
      <c r="Y705" s="401"/>
    </row>
    <row r="706" spans="1:25" s="396" customFormat="1">
      <c r="A706" s="401"/>
      <c r="B706" s="401"/>
      <c r="C706" s="401"/>
      <c r="D706" s="401"/>
      <c r="E706" s="401"/>
      <c r="F706" s="401"/>
      <c r="G706" s="401"/>
      <c r="H706" s="401"/>
      <c r="I706" s="401"/>
      <c r="J706" s="401"/>
      <c r="K706" s="401"/>
      <c r="L706" s="401"/>
      <c r="M706" s="401"/>
      <c r="N706" s="401"/>
      <c r="O706" s="401"/>
      <c r="P706" s="401"/>
      <c r="Q706" s="401"/>
      <c r="R706" s="401"/>
      <c r="S706" s="401"/>
      <c r="T706" s="401"/>
      <c r="U706" s="401"/>
      <c r="V706" s="401"/>
      <c r="W706" s="401"/>
      <c r="X706" s="401"/>
      <c r="Y706" s="401"/>
    </row>
    <row r="707" spans="1:25" s="396" customFormat="1">
      <c r="A707" s="401"/>
      <c r="B707" s="401"/>
      <c r="C707" s="401"/>
      <c r="D707" s="401"/>
      <c r="E707" s="401"/>
      <c r="F707" s="401"/>
      <c r="G707" s="401"/>
      <c r="H707" s="401"/>
      <c r="I707" s="401"/>
      <c r="J707" s="401"/>
      <c r="K707" s="401"/>
      <c r="L707" s="401"/>
      <c r="M707" s="401"/>
      <c r="N707" s="401"/>
      <c r="O707" s="401"/>
      <c r="P707" s="401"/>
      <c r="Q707" s="401"/>
      <c r="R707" s="401"/>
      <c r="S707" s="401"/>
      <c r="T707" s="401"/>
      <c r="U707" s="401"/>
      <c r="V707" s="401"/>
      <c r="W707" s="401"/>
      <c r="X707" s="401"/>
      <c r="Y707" s="401"/>
    </row>
    <row r="708" spans="1:25" s="396" customFormat="1">
      <c r="A708" s="401"/>
      <c r="B708" s="401"/>
      <c r="C708" s="401"/>
      <c r="D708" s="401"/>
      <c r="E708" s="401"/>
      <c r="F708" s="401"/>
      <c r="G708" s="401"/>
      <c r="H708" s="401"/>
      <c r="I708" s="401"/>
      <c r="J708" s="401"/>
      <c r="K708" s="401"/>
      <c r="L708" s="401"/>
      <c r="M708" s="401"/>
      <c r="N708" s="401"/>
      <c r="O708" s="401"/>
      <c r="P708" s="401"/>
      <c r="Q708" s="401"/>
      <c r="R708" s="401"/>
      <c r="S708" s="401"/>
      <c r="T708" s="401"/>
      <c r="U708" s="401"/>
      <c r="V708" s="401"/>
      <c r="W708" s="401"/>
      <c r="X708" s="401"/>
      <c r="Y708" s="401"/>
    </row>
    <row r="709" spans="1:25" s="396" customFormat="1">
      <c r="A709" s="401"/>
      <c r="B709" s="401"/>
      <c r="C709" s="401"/>
      <c r="D709" s="401"/>
      <c r="E709" s="401"/>
      <c r="F709" s="401"/>
      <c r="G709" s="401"/>
      <c r="H709" s="401"/>
      <c r="I709" s="401"/>
      <c r="J709" s="401"/>
      <c r="K709" s="401"/>
      <c r="L709" s="401"/>
      <c r="M709" s="401"/>
      <c r="N709" s="401"/>
      <c r="O709" s="401"/>
      <c r="P709" s="401"/>
      <c r="Q709" s="401"/>
      <c r="R709" s="401"/>
      <c r="S709" s="401"/>
      <c r="T709" s="401"/>
      <c r="U709" s="401"/>
      <c r="V709" s="401"/>
      <c r="W709" s="401"/>
      <c r="X709" s="401"/>
      <c r="Y709" s="401"/>
    </row>
    <row r="710" spans="1:25" s="396" customFormat="1">
      <c r="A710" s="401"/>
      <c r="B710" s="401"/>
      <c r="C710" s="401"/>
      <c r="D710" s="401"/>
      <c r="E710" s="401"/>
      <c r="F710" s="401"/>
      <c r="G710" s="401"/>
      <c r="H710" s="401"/>
      <c r="I710" s="401"/>
      <c r="J710" s="401"/>
      <c r="K710" s="401"/>
      <c r="L710" s="401"/>
      <c r="M710" s="401"/>
      <c r="N710" s="401"/>
      <c r="O710" s="401"/>
      <c r="P710" s="401"/>
      <c r="Q710" s="401"/>
      <c r="R710" s="401"/>
      <c r="S710" s="401"/>
      <c r="T710" s="401"/>
      <c r="U710" s="401"/>
      <c r="V710" s="401"/>
      <c r="W710" s="401"/>
      <c r="X710" s="401"/>
      <c r="Y710" s="401"/>
    </row>
    <row r="711" spans="1:25" s="396" customFormat="1">
      <c r="A711" s="401"/>
      <c r="B711" s="401"/>
      <c r="C711" s="401"/>
      <c r="D711" s="401"/>
      <c r="E711" s="401"/>
      <c r="F711" s="401"/>
      <c r="G711" s="401"/>
      <c r="H711" s="401"/>
      <c r="I711" s="401"/>
      <c r="J711" s="401"/>
      <c r="K711" s="401"/>
      <c r="L711" s="401"/>
      <c r="M711" s="401"/>
      <c r="N711" s="401"/>
      <c r="O711" s="401"/>
      <c r="P711" s="401"/>
      <c r="Q711" s="401"/>
      <c r="R711" s="401"/>
      <c r="S711" s="401"/>
      <c r="T711" s="401"/>
      <c r="U711" s="401"/>
      <c r="V711" s="401"/>
      <c r="W711" s="401"/>
      <c r="X711" s="401"/>
      <c r="Y711" s="401"/>
    </row>
    <row r="712" spans="1:25" s="396" customFormat="1">
      <c r="A712" s="401"/>
      <c r="B712" s="401"/>
      <c r="C712" s="401"/>
      <c r="D712" s="401"/>
      <c r="E712" s="401"/>
      <c r="F712" s="401"/>
      <c r="G712" s="401"/>
      <c r="H712" s="401"/>
      <c r="I712" s="401"/>
      <c r="J712" s="401"/>
      <c r="K712" s="401"/>
      <c r="L712" s="401"/>
      <c r="M712" s="401"/>
      <c r="N712" s="401"/>
      <c r="O712" s="401"/>
      <c r="P712" s="401"/>
      <c r="Q712" s="401"/>
      <c r="R712" s="401"/>
      <c r="S712" s="401"/>
      <c r="T712" s="401"/>
      <c r="U712" s="401"/>
      <c r="V712" s="401"/>
      <c r="W712" s="401"/>
      <c r="X712" s="401"/>
      <c r="Y712" s="401"/>
    </row>
    <row r="713" spans="1:25" s="396" customFormat="1">
      <c r="A713" s="401"/>
      <c r="B713" s="401"/>
      <c r="C713" s="401"/>
      <c r="D713" s="401"/>
      <c r="E713" s="401"/>
      <c r="F713" s="401"/>
      <c r="G713" s="401"/>
      <c r="H713" s="401"/>
      <c r="I713" s="401"/>
      <c r="J713" s="401"/>
      <c r="K713" s="401"/>
      <c r="L713" s="401"/>
      <c r="M713" s="401"/>
      <c r="N713" s="401"/>
      <c r="O713" s="401"/>
      <c r="P713" s="401"/>
      <c r="Q713" s="401"/>
      <c r="R713" s="401"/>
      <c r="S713" s="401"/>
      <c r="T713" s="401"/>
      <c r="U713" s="401"/>
      <c r="V713" s="401"/>
      <c r="W713" s="401"/>
      <c r="X713" s="401"/>
      <c r="Y713" s="401"/>
    </row>
    <row r="714" spans="1:25" s="396" customFormat="1">
      <c r="A714" s="401"/>
      <c r="B714" s="401"/>
      <c r="C714" s="401"/>
      <c r="D714" s="401"/>
      <c r="E714" s="401"/>
      <c r="F714" s="401"/>
      <c r="G714" s="401"/>
      <c r="H714" s="401"/>
      <c r="I714" s="401"/>
      <c r="J714" s="401"/>
      <c r="K714" s="401"/>
      <c r="L714" s="401"/>
      <c r="M714" s="401"/>
      <c r="N714" s="401"/>
      <c r="O714" s="401"/>
      <c r="P714" s="401"/>
      <c r="Q714" s="401"/>
      <c r="R714" s="401"/>
      <c r="S714" s="401"/>
      <c r="T714" s="401"/>
      <c r="U714" s="401"/>
      <c r="V714" s="401"/>
      <c r="W714" s="401"/>
      <c r="X714" s="401"/>
      <c r="Y714" s="401"/>
    </row>
    <row r="715" spans="1:25" s="396" customFormat="1">
      <c r="A715" s="401"/>
      <c r="B715" s="401"/>
      <c r="C715" s="401"/>
      <c r="D715" s="401"/>
      <c r="E715" s="401"/>
      <c r="F715" s="401"/>
      <c r="G715" s="401"/>
      <c r="H715" s="401"/>
      <c r="I715" s="401"/>
      <c r="J715" s="401"/>
      <c r="K715" s="401"/>
      <c r="L715" s="401"/>
      <c r="M715" s="401"/>
      <c r="N715" s="401"/>
      <c r="O715" s="401"/>
      <c r="P715" s="401"/>
      <c r="Q715" s="401"/>
      <c r="R715" s="401"/>
      <c r="S715" s="401"/>
      <c r="T715" s="401"/>
      <c r="U715" s="401"/>
      <c r="V715" s="401"/>
      <c r="W715" s="401"/>
      <c r="X715" s="401"/>
      <c r="Y715" s="401"/>
    </row>
    <row r="716" spans="1:25" s="396" customFormat="1">
      <c r="A716" s="401"/>
      <c r="B716" s="401"/>
      <c r="C716" s="401"/>
      <c r="D716" s="401"/>
      <c r="E716" s="401"/>
      <c r="F716" s="401"/>
      <c r="G716" s="401"/>
      <c r="H716" s="401"/>
      <c r="I716" s="401"/>
      <c r="J716" s="401"/>
      <c r="K716" s="401"/>
      <c r="L716" s="401"/>
      <c r="M716" s="401"/>
      <c r="N716" s="401"/>
      <c r="O716" s="401"/>
      <c r="P716" s="401"/>
      <c r="Q716" s="401"/>
      <c r="R716" s="401"/>
      <c r="S716" s="401"/>
      <c r="T716" s="401"/>
      <c r="U716" s="401"/>
      <c r="V716" s="401"/>
      <c r="W716" s="401"/>
      <c r="X716" s="401"/>
      <c r="Y716" s="401"/>
    </row>
    <row r="717" spans="1:25" s="396" customFormat="1">
      <c r="A717" s="401"/>
      <c r="B717" s="401"/>
      <c r="C717" s="401"/>
      <c r="D717" s="401"/>
      <c r="E717" s="401"/>
      <c r="F717" s="401"/>
      <c r="G717" s="401"/>
      <c r="H717" s="401"/>
      <c r="I717" s="401"/>
      <c r="J717" s="401"/>
      <c r="K717" s="401"/>
      <c r="L717" s="401"/>
      <c r="M717" s="401"/>
      <c r="N717" s="401"/>
      <c r="O717" s="401"/>
      <c r="P717" s="401"/>
      <c r="Q717" s="401"/>
      <c r="R717" s="401"/>
      <c r="S717" s="401"/>
      <c r="T717" s="401"/>
      <c r="U717" s="401"/>
      <c r="V717" s="401"/>
      <c r="W717" s="401"/>
      <c r="X717" s="401"/>
      <c r="Y717" s="401"/>
    </row>
    <row r="718" spans="1:25" s="396" customFormat="1">
      <c r="A718" s="401"/>
      <c r="B718" s="401"/>
      <c r="C718" s="401"/>
      <c r="D718" s="401"/>
      <c r="E718" s="401"/>
      <c r="F718" s="401"/>
      <c r="G718" s="401"/>
      <c r="H718" s="401"/>
      <c r="I718" s="401"/>
      <c r="J718" s="401"/>
      <c r="K718" s="401"/>
      <c r="L718" s="401"/>
      <c r="M718" s="401"/>
      <c r="N718" s="401"/>
      <c r="O718" s="401"/>
      <c r="P718" s="401"/>
      <c r="Q718" s="401"/>
      <c r="R718" s="401"/>
      <c r="S718" s="401"/>
      <c r="T718" s="401"/>
      <c r="U718" s="401"/>
      <c r="V718" s="401"/>
      <c r="W718" s="401"/>
      <c r="X718" s="401"/>
      <c r="Y718" s="401"/>
    </row>
    <row r="719" spans="1:25" s="396" customFormat="1">
      <c r="A719" s="401"/>
      <c r="B719" s="401"/>
      <c r="C719" s="401"/>
      <c r="D719" s="401"/>
      <c r="E719" s="401"/>
      <c r="F719" s="401"/>
      <c r="G719" s="401"/>
      <c r="H719" s="401"/>
      <c r="I719" s="401"/>
      <c r="J719" s="401"/>
      <c r="K719" s="401"/>
      <c r="L719" s="401"/>
      <c r="M719" s="401"/>
      <c r="N719" s="401"/>
      <c r="O719" s="401"/>
      <c r="P719" s="401"/>
      <c r="Q719" s="401"/>
      <c r="R719" s="401"/>
      <c r="S719" s="401"/>
      <c r="T719" s="401"/>
      <c r="U719" s="401"/>
      <c r="V719" s="401"/>
      <c r="W719" s="401"/>
      <c r="X719" s="401"/>
      <c r="Y719" s="401"/>
    </row>
    <row r="720" spans="1:25" s="396" customFormat="1">
      <c r="A720" s="401"/>
      <c r="B720" s="401"/>
      <c r="C720" s="401"/>
      <c r="D720" s="401"/>
      <c r="E720" s="401"/>
      <c r="F720" s="401"/>
      <c r="G720" s="401"/>
      <c r="H720" s="401"/>
      <c r="I720" s="401"/>
      <c r="J720" s="401"/>
      <c r="K720" s="401"/>
      <c r="L720" s="401"/>
      <c r="M720" s="401"/>
      <c r="N720" s="401"/>
      <c r="O720" s="401"/>
      <c r="P720" s="401"/>
      <c r="Q720" s="401"/>
      <c r="R720" s="401"/>
      <c r="S720" s="401"/>
      <c r="T720" s="401"/>
      <c r="U720" s="401"/>
      <c r="V720" s="401"/>
      <c r="W720" s="401"/>
      <c r="X720" s="401"/>
      <c r="Y720" s="401"/>
    </row>
    <row r="721" spans="1:25" s="396" customFormat="1">
      <c r="A721" s="401"/>
      <c r="B721" s="401"/>
      <c r="C721" s="401"/>
      <c r="D721" s="401"/>
      <c r="E721" s="401"/>
      <c r="F721" s="401"/>
      <c r="G721" s="401"/>
      <c r="H721" s="401"/>
      <c r="I721" s="401"/>
      <c r="J721" s="401"/>
      <c r="K721" s="401"/>
      <c r="L721" s="401"/>
      <c r="M721" s="401"/>
      <c r="N721" s="401"/>
      <c r="O721" s="401"/>
      <c r="P721" s="401"/>
      <c r="Q721" s="401"/>
      <c r="R721" s="401"/>
      <c r="S721" s="401"/>
      <c r="T721" s="401"/>
      <c r="U721" s="401"/>
      <c r="V721" s="401"/>
      <c r="W721" s="401"/>
      <c r="X721" s="401"/>
      <c r="Y721" s="401"/>
    </row>
    <row r="722" spans="1:25" s="396" customFormat="1">
      <c r="A722" s="401"/>
      <c r="B722" s="401"/>
      <c r="C722" s="401"/>
      <c r="D722" s="401"/>
      <c r="E722" s="401"/>
      <c r="F722" s="401"/>
      <c r="G722" s="401"/>
      <c r="H722" s="401"/>
      <c r="I722" s="401"/>
      <c r="J722" s="401"/>
      <c r="K722" s="401"/>
      <c r="L722" s="401"/>
      <c r="M722" s="401"/>
      <c r="N722" s="401"/>
      <c r="O722" s="401"/>
      <c r="P722" s="401"/>
      <c r="Q722" s="401"/>
      <c r="R722" s="401"/>
      <c r="S722" s="401"/>
      <c r="T722" s="401"/>
      <c r="U722" s="401"/>
      <c r="V722" s="401"/>
      <c r="W722" s="401"/>
      <c r="X722" s="401"/>
      <c r="Y722" s="401"/>
    </row>
    <row r="723" spans="1:25" s="396" customFormat="1">
      <c r="A723" s="401"/>
      <c r="B723" s="401"/>
      <c r="C723" s="401"/>
      <c r="D723" s="401"/>
      <c r="E723" s="401"/>
      <c r="F723" s="401"/>
      <c r="G723" s="401"/>
      <c r="H723" s="401"/>
      <c r="I723" s="401"/>
      <c r="J723" s="401"/>
      <c r="K723" s="401"/>
      <c r="L723" s="401"/>
      <c r="M723" s="401"/>
      <c r="N723" s="401"/>
      <c r="O723" s="401"/>
      <c r="P723" s="401"/>
      <c r="Q723" s="401"/>
      <c r="R723" s="401"/>
      <c r="S723" s="401"/>
      <c r="T723" s="401"/>
      <c r="U723" s="401"/>
      <c r="V723" s="401"/>
      <c r="W723" s="401"/>
      <c r="X723" s="401"/>
      <c r="Y723" s="401"/>
    </row>
    <row r="724" spans="1:25" s="396" customFormat="1">
      <c r="A724" s="401"/>
      <c r="B724" s="401"/>
      <c r="C724" s="401"/>
      <c r="D724" s="401"/>
      <c r="E724" s="401"/>
      <c r="F724" s="401"/>
      <c r="G724" s="401"/>
      <c r="H724" s="401"/>
      <c r="I724" s="401"/>
      <c r="J724" s="401"/>
      <c r="K724" s="401"/>
      <c r="L724" s="401"/>
      <c r="M724" s="401"/>
      <c r="N724" s="401"/>
      <c r="O724" s="401"/>
      <c r="P724" s="401"/>
      <c r="Q724" s="401"/>
      <c r="R724" s="401"/>
      <c r="S724" s="401"/>
      <c r="T724" s="401"/>
      <c r="U724" s="401"/>
      <c r="V724" s="401"/>
      <c r="W724" s="401"/>
      <c r="X724" s="401"/>
      <c r="Y724" s="401"/>
    </row>
    <row r="725" spans="1:25" s="396" customFormat="1">
      <c r="A725" s="401"/>
      <c r="B725" s="401"/>
      <c r="C725" s="401"/>
      <c r="D725" s="401"/>
      <c r="E725" s="401"/>
      <c r="F725" s="401"/>
      <c r="G725" s="401"/>
      <c r="H725" s="401"/>
      <c r="I725" s="401"/>
      <c r="J725" s="401"/>
      <c r="K725" s="401"/>
      <c r="L725" s="401"/>
      <c r="M725" s="401"/>
      <c r="N725" s="401"/>
      <c r="O725" s="401"/>
      <c r="P725" s="401"/>
      <c r="Q725" s="401"/>
      <c r="R725" s="401"/>
      <c r="S725" s="401"/>
      <c r="T725" s="401"/>
      <c r="U725" s="401"/>
      <c r="V725" s="401"/>
      <c r="W725" s="401"/>
      <c r="X725" s="401"/>
      <c r="Y725" s="401"/>
    </row>
    <row r="726" spans="1:25" s="396" customFormat="1">
      <c r="A726" s="401"/>
      <c r="B726" s="401"/>
      <c r="C726" s="401"/>
      <c r="D726" s="401"/>
      <c r="E726" s="401"/>
      <c r="F726" s="401"/>
      <c r="G726" s="401"/>
      <c r="H726" s="401"/>
      <c r="I726" s="401"/>
      <c r="J726" s="401"/>
      <c r="K726" s="401"/>
      <c r="L726" s="401"/>
      <c r="M726" s="401"/>
      <c r="N726" s="401"/>
      <c r="O726" s="401"/>
      <c r="P726" s="401"/>
      <c r="Q726" s="401"/>
      <c r="R726" s="401"/>
      <c r="S726" s="401"/>
      <c r="T726" s="401"/>
      <c r="U726" s="401"/>
      <c r="V726" s="401"/>
      <c r="W726" s="401"/>
      <c r="X726" s="401"/>
      <c r="Y726" s="401"/>
    </row>
    <row r="727" spans="1:25" s="396" customFormat="1">
      <c r="A727" s="401"/>
      <c r="B727" s="401"/>
      <c r="C727" s="401"/>
      <c r="D727" s="401"/>
      <c r="E727" s="401"/>
      <c r="F727" s="401"/>
      <c r="G727" s="401"/>
      <c r="H727" s="401"/>
      <c r="I727" s="401"/>
      <c r="J727" s="401"/>
      <c r="K727" s="401"/>
      <c r="L727" s="401"/>
      <c r="M727" s="401"/>
      <c r="N727" s="401"/>
      <c r="O727" s="401"/>
      <c r="P727" s="401"/>
      <c r="Q727" s="401"/>
      <c r="R727" s="401"/>
      <c r="S727" s="401"/>
      <c r="T727" s="401"/>
      <c r="U727" s="401"/>
      <c r="V727" s="401"/>
      <c r="W727" s="401"/>
      <c r="X727" s="401"/>
      <c r="Y727" s="401"/>
    </row>
    <row r="728" spans="1:25" s="396" customFormat="1">
      <c r="A728" s="401"/>
      <c r="B728" s="401"/>
      <c r="C728" s="401"/>
      <c r="D728" s="401"/>
      <c r="E728" s="401"/>
      <c r="F728" s="401"/>
      <c r="G728" s="401"/>
      <c r="H728" s="401"/>
      <c r="I728" s="401"/>
      <c r="J728" s="401"/>
      <c r="K728" s="401"/>
      <c r="L728" s="401"/>
      <c r="M728" s="401"/>
      <c r="N728" s="401"/>
      <c r="O728" s="401"/>
      <c r="P728" s="401"/>
      <c r="Q728" s="401"/>
      <c r="R728" s="401"/>
      <c r="S728" s="401"/>
      <c r="T728" s="401"/>
      <c r="U728" s="401"/>
      <c r="V728" s="401"/>
      <c r="W728" s="401"/>
      <c r="X728" s="401"/>
      <c r="Y728" s="401"/>
    </row>
    <row r="729" spans="1:25" s="396" customFormat="1">
      <c r="A729" s="401"/>
      <c r="B729" s="401"/>
      <c r="C729" s="401"/>
      <c r="D729" s="401"/>
      <c r="E729" s="401"/>
      <c r="F729" s="401"/>
      <c r="G729" s="401"/>
      <c r="H729" s="401"/>
      <c r="I729" s="401"/>
      <c r="J729" s="401"/>
      <c r="K729" s="401"/>
      <c r="L729" s="401"/>
      <c r="M729" s="401"/>
      <c r="N729" s="401"/>
      <c r="O729" s="401"/>
      <c r="P729" s="401"/>
      <c r="Q729" s="401"/>
      <c r="R729" s="401"/>
      <c r="S729" s="401"/>
      <c r="T729" s="401"/>
      <c r="U729" s="401"/>
      <c r="V729" s="401"/>
      <c r="W729" s="401"/>
      <c r="X729" s="401"/>
      <c r="Y729" s="401"/>
    </row>
    <row r="730" spans="1:25" s="396" customFormat="1">
      <c r="A730" s="401"/>
      <c r="B730" s="401"/>
      <c r="C730" s="401"/>
      <c r="D730" s="401"/>
      <c r="E730" s="401"/>
      <c r="F730" s="401"/>
      <c r="G730" s="401"/>
      <c r="H730" s="401"/>
      <c r="I730" s="401"/>
      <c r="J730" s="401"/>
      <c r="K730" s="401"/>
      <c r="L730" s="401"/>
      <c r="M730" s="401"/>
      <c r="N730" s="401"/>
      <c r="O730" s="401"/>
      <c r="P730" s="401"/>
      <c r="Q730" s="401"/>
      <c r="R730" s="401"/>
      <c r="S730" s="401"/>
      <c r="T730" s="401"/>
      <c r="U730" s="401"/>
      <c r="V730" s="401"/>
      <c r="W730" s="401"/>
      <c r="X730" s="401"/>
      <c r="Y730" s="401"/>
    </row>
    <row r="731" spans="1:25" s="396" customFormat="1">
      <c r="A731" s="401"/>
      <c r="B731" s="401"/>
      <c r="C731" s="401"/>
      <c r="D731" s="401"/>
      <c r="E731" s="401"/>
      <c r="F731" s="401"/>
      <c r="G731" s="401"/>
      <c r="H731" s="401"/>
      <c r="I731" s="401"/>
      <c r="J731" s="401"/>
      <c r="K731" s="401"/>
      <c r="L731" s="401"/>
      <c r="M731" s="401"/>
      <c r="N731" s="401"/>
      <c r="O731" s="401"/>
      <c r="P731" s="401"/>
      <c r="Q731" s="401"/>
      <c r="R731" s="401"/>
      <c r="S731" s="401"/>
      <c r="T731" s="401"/>
      <c r="U731" s="401"/>
      <c r="V731" s="401"/>
      <c r="W731" s="401"/>
      <c r="X731" s="401"/>
      <c r="Y731" s="401"/>
    </row>
    <row r="732" spans="1:25" s="396" customFormat="1">
      <c r="A732" s="401"/>
      <c r="B732" s="401"/>
      <c r="C732" s="401"/>
      <c r="D732" s="401"/>
      <c r="E732" s="401"/>
      <c r="F732" s="401"/>
      <c r="G732" s="401"/>
      <c r="H732" s="401"/>
      <c r="I732" s="401"/>
      <c r="J732" s="401"/>
      <c r="K732" s="401"/>
      <c r="L732" s="401"/>
      <c r="M732" s="401"/>
      <c r="N732" s="401"/>
      <c r="O732" s="401"/>
      <c r="P732" s="401"/>
      <c r="Q732" s="401"/>
      <c r="R732" s="401"/>
      <c r="S732" s="401"/>
      <c r="T732" s="401"/>
      <c r="U732" s="401"/>
      <c r="V732" s="401"/>
      <c r="W732" s="401"/>
      <c r="X732" s="401"/>
      <c r="Y732" s="401"/>
    </row>
    <row r="733" spans="1:25" s="396" customFormat="1">
      <c r="A733" s="401"/>
      <c r="B733" s="401"/>
      <c r="C733" s="401"/>
      <c r="D733" s="401"/>
      <c r="E733" s="401"/>
      <c r="F733" s="401"/>
      <c r="G733" s="401"/>
      <c r="H733" s="401"/>
      <c r="I733" s="401"/>
      <c r="J733" s="401"/>
      <c r="K733" s="401"/>
      <c r="L733" s="401"/>
      <c r="M733" s="401"/>
      <c r="N733" s="401"/>
      <c r="O733" s="401"/>
      <c r="P733" s="401"/>
      <c r="Q733" s="401"/>
      <c r="R733" s="401"/>
      <c r="S733" s="401"/>
      <c r="T733" s="401"/>
      <c r="U733" s="401"/>
      <c r="V733" s="401"/>
      <c r="W733" s="401"/>
      <c r="X733" s="401"/>
      <c r="Y733" s="401"/>
    </row>
    <row r="734" spans="1:25" s="396" customFormat="1">
      <c r="A734" s="401"/>
      <c r="B734" s="401"/>
      <c r="C734" s="401"/>
      <c r="D734" s="401"/>
      <c r="E734" s="401"/>
      <c r="F734" s="401"/>
      <c r="G734" s="401"/>
      <c r="H734" s="401"/>
      <c r="I734" s="401"/>
      <c r="J734" s="401"/>
      <c r="K734" s="401"/>
      <c r="L734" s="401"/>
      <c r="M734" s="401"/>
      <c r="N734" s="401"/>
      <c r="O734" s="401"/>
      <c r="P734" s="401"/>
      <c r="Q734" s="401"/>
      <c r="R734" s="401"/>
      <c r="S734" s="401"/>
      <c r="T734" s="401"/>
      <c r="U734" s="401"/>
      <c r="V734" s="401"/>
      <c r="W734" s="401"/>
      <c r="X734" s="401"/>
      <c r="Y734" s="401"/>
    </row>
    <row r="735" spans="1:25" s="396" customFormat="1">
      <c r="A735" s="401"/>
      <c r="B735" s="401"/>
      <c r="C735" s="401"/>
      <c r="D735" s="401"/>
      <c r="E735" s="401"/>
      <c r="F735" s="401"/>
      <c r="G735" s="401"/>
      <c r="H735" s="401"/>
      <c r="I735" s="401"/>
      <c r="J735" s="401"/>
      <c r="K735" s="401"/>
      <c r="L735" s="401"/>
      <c r="M735" s="401"/>
      <c r="N735" s="401"/>
      <c r="O735" s="401"/>
      <c r="P735" s="401"/>
      <c r="Q735" s="401"/>
      <c r="R735" s="401"/>
      <c r="S735" s="401"/>
      <c r="T735" s="401"/>
      <c r="U735" s="401"/>
      <c r="V735" s="401"/>
      <c r="W735" s="401"/>
      <c r="X735" s="401"/>
      <c r="Y735" s="401"/>
    </row>
    <row r="736" spans="1:25" s="396" customFormat="1">
      <c r="A736" s="401"/>
      <c r="B736" s="401"/>
      <c r="C736" s="401"/>
      <c r="D736" s="401"/>
      <c r="E736" s="401"/>
      <c r="F736" s="401"/>
      <c r="G736" s="401"/>
      <c r="H736" s="401"/>
      <c r="I736" s="401"/>
      <c r="J736" s="401"/>
      <c r="K736" s="401"/>
      <c r="L736" s="401"/>
      <c r="M736" s="401"/>
      <c r="N736" s="401"/>
      <c r="O736" s="401"/>
      <c r="P736" s="401"/>
      <c r="Q736" s="401"/>
      <c r="R736" s="401"/>
      <c r="S736" s="401"/>
      <c r="T736" s="401"/>
      <c r="U736" s="401"/>
      <c r="V736" s="401"/>
      <c r="W736" s="401"/>
      <c r="X736" s="401"/>
      <c r="Y736" s="401"/>
    </row>
    <row r="737" spans="1:25" s="396" customFormat="1">
      <c r="A737" s="401"/>
      <c r="B737" s="401"/>
      <c r="C737" s="401"/>
      <c r="D737" s="401"/>
      <c r="E737" s="401"/>
      <c r="F737" s="401"/>
      <c r="G737" s="401"/>
      <c r="H737" s="401"/>
      <c r="I737" s="401"/>
      <c r="J737" s="401"/>
      <c r="K737" s="401"/>
      <c r="L737" s="401"/>
      <c r="M737" s="401"/>
      <c r="N737" s="401"/>
      <c r="O737" s="401"/>
      <c r="P737" s="401"/>
      <c r="Q737" s="401"/>
      <c r="R737" s="401"/>
      <c r="S737" s="401"/>
      <c r="T737" s="401"/>
      <c r="U737" s="401"/>
      <c r="V737" s="401"/>
      <c r="W737" s="401"/>
      <c r="X737" s="401"/>
      <c r="Y737" s="401"/>
    </row>
    <row r="738" spans="1:25" s="396" customFormat="1">
      <c r="A738" s="401"/>
      <c r="B738" s="401"/>
      <c r="C738" s="401"/>
      <c r="D738" s="401"/>
      <c r="E738" s="401"/>
      <c r="F738" s="401"/>
      <c r="G738" s="401"/>
      <c r="H738" s="401"/>
      <c r="I738" s="401"/>
      <c r="J738" s="401"/>
      <c r="K738" s="401"/>
      <c r="L738" s="401"/>
      <c r="M738" s="401"/>
      <c r="N738" s="401"/>
      <c r="O738" s="401"/>
      <c r="P738" s="401"/>
      <c r="Q738" s="401"/>
      <c r="R738" s="401"/>
      <c r="S738" s="401"/>
      <c r="T738" s="401"/>
      <c r="U738" s="401"/>
      <c r="V738" s="401"/>
      <c r="W738" s="401"/>
      <c r="X738" s="401"/>
      <c r="Y738" s="401"/>
    </row>
    <row r="739" spans="1:25" s="396" customFormat="1">
      <c r="A739" s="401"/>
      <c r="B739" s="401"/>
      <c r="C739" s="401"/>
      <c r="D739" s="401"/>
      <c r="E739" s="401"/>
      <c r="F739" s="401"/>
      <c r="G739" s="401"/>
      <c r="H739" s="401"/>
      <c r="I739" s="401"/>
      <c r="J739" s="401"/>
      <c r="K739" s="401"/>
      <c r="L739" s="401"/>
      <c r="M739" s="401"/>
      <c r="N739" s="401"/>
      <c r="O739" s="401"/>
      <c r="P739" s="401"/>
      <c r="Q739" s="401"/>
      <c r="R739" s="401"/>
      <c r="S739" s="401"/>
      <c r="T739" s="401"/>
      <c r="U739" s="401"/>
      <c r="V739" s="401"/>
      <c r="W739" s="401"/>
      <c r="X739" s="401"/>
      <c r="Y739" s="401"/>
    </row>
    <row r="740" spans="1:25" s="396" customFormat="1">
      <c r="A740" s="401"/>
      <c r="B740" s="401"/>
      <c r="C740" s="401"/>
      <c r="D740" s="401"/>
      <c r="E740" s="401"/>
      <c r="F740" s="401"/>
      <c r="G740" s="401"/>
      <c r="H740" s="401"/>
      <c r="I740" s="401"/>
      <c r="J740" s="401"/>
      <c r="K740" s="401"/>
      <c r="L740" s="401"/>
      <c r="M740" s="401"/>
      <c r="N740" s="401"/>
      <c r="O740" s="401"/>
      <c r="P740" s="401"/>
      <c r="Q740" s="401"/>
      <c r="R740" s="401"/>
      <c r="S740" s="401"/>
      <c r="T740" s="401"/>
      <c r="U740" s="401"/>
      <c r="V740" s="401"/>
      <c r="W740" s="401"/>
      <c r="X740" s="401"/>
      <c r="Y740" s="401"/>
    </row>
    <row r="741" spans="1:25" s="396" customFormat="1">
      <c r="A741" s="401"/>
      <c r="B741" s="401"/>
      <c r="C741" s="401"/>
      <c r="D741" s="401"/>
      <c r="E741" s="401"/>
      <c r="F741" s="401"/>
      <c r="G741" s="401"/>
      <c r="H741" s="401"/>
      <c r="I741" s="401"/>
      <c r="J741" s="401"/>
      <c r="K741" s="401"/>
      <c r="L741" s="401"/>
      <c r="M741" s="401"/>
      <c r="N741" s="401"/>
      <c r="O741" s="401"/>
      <c r="P741" s="401"/>
      <c r="Q741" s="401"/>
      <c r="R741" s="401"/>
      <c r="S741" s="401"/>
      <c r="T741" s="401"/>
      <c r="U741" s="401"/>
      <c r="V741" s="401"/>
      <c r="W741" s="401"/>
      <c r="X741" s="401"/>
      <c r="Y741" s="401"/>
    </row>
    <row r="742" spans="1:25" s="396" customFormat="1">
      <c r="A742" s="401"/>
      <c r="B742" s="401"/>
      <c r="C742" s="401"/>
      <c r="D742" s="401"/>
      <c r="E742" s="401"/>
      <c r="F742" s="401"/>
      <c r="G742" s="401"/>
      <c r="H742" s="401"/>
      <c r="I742" s="401"/>
      <c r="J742" s="401"/>
      <c r="K742" s="401"/>
      <c r="L742" s="401"/>
      <c r="M742" s="401"/>
      <c r="N742" s="401"/>
      <c r="O742" s="401"/>
      <c r="P742" s="401"/>
      <c r="Q742" s="401"/>
      <c r="R742" s="401"/>
      <c r="S742" s="401"/>
      <c r="T742" s="401"/>
      <c r="U742" s="401"/>
      <c r="V742" s="401"/>
      <c r="W742" s="401"/>
      <c r="X742" s="401"/>
      <c r="Y742" s="401"/>
    </row>
    <row r="743" spans="1:25" s="396" customFormat="1">
      <c r="A743" s="401"/>
      <c r="B743" s="401"/>
      <c r="C743" s="401"/>
      <c r="D743" s="401"/>
      <c r="E743" s="401"/>
      <c r="F743" s="401"/>
      <c r="G743" s="401"/>
      <c r="H743" s="401"/>
      <c r="I743" s="401"/>
      <c r="J743" s="401"/>
      <c r="K743" s="401"/>
      <c r="L743" s="401"/>
      <c r="M743" s="401"/>
      <c r="N743" s="401"/>
      <c r="O743" s="401"/>
      <c r="P743" s="401"/>
      <c r="Q743" s="401"/>
      <c r="R743" s="401"/>
      <c r="S743" s="401"/>
      <c r="T743" s="401"/>
      <c r="U743" s="401"/>
      <c r="V743" s="401"/>
      <c r="W743" s="401"/>
      <c r="X743" s="401"/>
      <c r="Y743" s="401"/>
    </row>
    <row r="744" spans="1:25" s="396" customFormat="1">
      <c r="A744" s="401"/>
      <c r="B744" s="401"/>
      <c r="C744" s="401"/>
      <c r="D744" s="401"/>
      <c r="E744" s="401"/>
      <c r="F744" s="401"/>
      <c r="G744" s="401"/>
      <c r="H744" s="401"/>
      <c r="I744" s="401"/>
      <c r="J744" s="401"/>
      <c r="K744" s="401"/>
      <c r="L744" s="401"/>
      <c r="M744" s="401"/>
      <c r="N744" s="401"/>
      <c r="O744" s="401"/>
      <c r="P744" s="401"/>
      <c r="Q744" s="401"/>
      <c r="R744" s="401"/>
      <c r="S744" s="401"/>
      <c r="T744" s="401"/>
      <c r="U744" s="401"/>
      <c r="V744" s="401"/>
      <c r="W744" s="401"/>
      <c r="X744" s="401"/>
      <c r="Y744" s="401"/>
    </row>
    <row r="745" spans="1:25" s="396" customFormat="1">
      <c r="A745" s="401"/>
      <c r="B745" s="401"/>
      <c r="C745" s="401"/>
      <c r="D745" s="401"/>
      <c r="E745" s="401"/>
      <c r="F745" s="401"/>
      <c r="G745" s="401"/>
      <c r="H745" s="401"/>
      <c r="I745" s="401"/>
      <c r="J745" s="401"/>
      <c r="K745" s="401"/>
      <c r="L745" s="401"/>
      <c r="M745" s="401"/>
      <c r="N745" s="401"/>
      <c r="O745" s="401"/>
      <c r="P745" s="401"/>
      <c r="Q745" s="401"/>
      <c r="R745" s="401"/>
      <c r="S745" s="401"/>
      <c r="T745" s="401"/>
      <c r="U745" s="401"/>
      <c r="V745" s="401"/>
      <c r="W745" s="401"/>
      <c r="X745" s="401"/>
      <c r="Y745" s="401"/>
    </row>
    <row r="746" spans="1:25" s="396" customFormat="1">
      <c r="A746" s="401"/>
      <c r="B746" s="401"/>
      <c r="C746" s="401"/>
      <c r="D746" s="401"/>
      <c r="E746" s="401"/>
      <c r="F746" s="401"/>
      <c r="G746" s="401"/>
      <c r="H746" s="401"/>
      <c r="I746" s="401"/>
      <c r="J746" s="401"/>
      <c r="K746" s="401"/>
      <c r="L746" s="401"/>
      <c r="M746" s="401"/>
      <c r="N746" s="401"/>
      <c r="O746" s="401"/>
      <c r="P746" s="401"/>
      <c r="Q746" s="401"/>
      <c r="R746" s="401"/>
      <c r="S746" s="401"/>
      <c r="T746" s="401"/>
      <c r="U746" s="401"/>
      <c r="V746" s="401"/>
      <c r="W746" s="401"/>
      <c r="X746" s="401"/>
      <c r="Y746" s="401"/>
    </row>
    <row r="747" spans="1:25" s="396" customFormat="1">
      <c r="A747" s="401"/>
      <c r="B747" s="401"/>
      <c r="C747" s="401"/>
      <c r="D747" s="401"/>
      <c r="E747" s="401"/>
      <c r="F747" s="401"/>
      <c r="G747" s="401"/>
      <c r="H747" s="401"/>
      <c r="I747" s="401"/>
      <c r="J747" s="401"/>
      <c r="K747" s="401"/>
      <c r="L747" s="401"/>
      <c r="M747" s="401"/>
      <c r="N747" s="401"/>
      <c r="O747" s="401"/>
      <c r="P747" s="401"/>
      <c r="Q747" s="401"/>
      <c r="R747" s="401"/>
      <c r="S747" s="401"/>
      <c r="T747" s="401"/>
      <c r="U747" s="401"/>
      <c r="V747" s="401"/>
      <c r="W747" s="401"/>
      <c r="X747" s="401"/>
      <c r="Y747" s="401"/>
    </row>
    <row r="748" spans="1:25" s="396" customFormat="1">
      <c r="A748" s="401"/>
      <c r="B748" s="401"/>
      <c r="C748" s="401"/>
      <c r="D748" s="401"/>
      <c r="E748" s="401"/>
      <c r="F748" s="401"/>
      <c r="G748" s="401"/>
      <c r="H748" s="401"/>
      <c r="I748" s="401"/>
      <c r="J748" s="401"/>
      <c r="K748" s="401"/>
      <c r="L748" s="401"/>
      <c r="M748" s="401"/>
      <c r="N748" s="401"/>
      <c r="O748" s="401"/>
      <c r="P748" s="401"/>
      <c r="Q748" s="401"/>
      <c r="R748" s="401"/>
      <c r="S748" s="401"/>
      <c r="T748" s="401"/>
      <c r="U748" s="401"/>
      <c r="V748" s="401"/>
      <c r="W748" s="401"/>
      <c r="X748" s="401"/>
      <c r="Y748" s="401"/>
    </row>
    <row r="749" spans="1:25" s="396" customFormat="1">
      <c r="A749" s="401"/>
      <c r="B749" s="401"/>
      <c r="C749" s="401"/>
      <c r="D749" s="401"/>
      <c r="E749" s="401"/>
      <c r="F749" s="401"/>
      <c r="G749" s="401"/>
      <c r="H749" s="401"/>
      <c r="I749" s="401"/>
      <c r="J749" s="401"/>
      <c r="K749" s="401"/>
      <c r="L749" s="401"/>
      <c r="M749" s="401"/>
      <c r="N749" s="401"/>
      <c r="O749" s="401"/>
      <c r="P749" s="401"/>
      <c r="Q749" s="401"/>
      <c r="R749" s="401"/>
      <c r="S749" s="401"/>
      <c r="T749" s="401"/>
      <c r="U749" s="401"/>
      <c r="V749" s="401"/>
      <c r="W749" s="401"/>
      <c r="X749" s="401"/>
      <c r="Y749" s="401"/>
    </row>
    <row r="750" spans="1:25" s="396" customFormat="1">
      <c r="A750" s="401"/>
      <c r="B750" s="401"/>
      <c r="C750" s="401"/>
      <c r="D750" s="401"/>
      <c r="E750" s="401"/>
      <c r="F750" s="401"/>
      <c r="G750" s="401"/>
      <c r="H750" s="401"/>
      <c r="I750" s="401"/>
      <c r="J750" s="401"/>
      <c r="K750" s="401"/>
      <c r="L750" s="401"/>
      <c r="M750" s="401"/>
      <c r="N750" s="401"/>
      <c r="O750" s="401"/>
      <c r="P750" s="401"/>
      <c r="Q750" s="401"/>
      <c r="R750" s="401"/>
      <c r="S750" s="401"/>
      <c r="T750" s="401"/>
      <c r="U750" s="401"/>
      <c r="V750" s="401"/>
      <c r="W750" s="401"/>
      <c r="X750" s="401"/>
      <c r="Y750" s="401"/>
    </row>
    <row r="751" spans="1:25" s="396" customFormat="1">
      <c r="A751" s="401"/>
      <c r="B751" s="401"/>
      <c r="C751" s="401"/>
      <c r="D751" s="401"/>
      <c r="E751" s="401"/>
      <c r="F751" s="401"/>
      <c r="G751" s="401"/>
      <c r="H751" s="401"/>
      <c r="I751" s="401"/>
      <c r="J751" s="401"/>
      <c r="K751" s="401"/>
      <c r="L751" s="401"/>
      <c r="M751" s="401"/>
      <c r="N751" s="401"/>
      <c r="O751" s="401"/>
      <c r="P751" s="401"/>
      <c r="Q751" s="401"/>
      <c r="R751" s="401"/>
      <c r="S751" s="401"/>
      <c r="T751" s="401"/>
      <c r="U751" s="401"/>
      <c r="V751" s="401"/>
      <c r="W751" s="401"/>
      <c r="X751" s="401"/>
      <c r="Y751" s="401"/>
    </row>
    <row r="752" spans="1:25" s="396" customFormat="1">
      <c r="A752" s="401"/>
      <c r="B752" s="401"/>
      <c r="C752" s="401"/>
      <c r="D752" s="401"/>
      <c r="E752" s="401"/>
      <c r="F752" s="401"/>
      <c r="G752" s="401"/>
      <c r="H752" s="401"/>
      <c r="I752" s="401"/>
      <c r="J752" s="401"/>
      <c r="K752" s="401"/>
      <c r="L752" s="401"/>
      <c r="M752" s="401"/>
      <c r="N752" s="401"/>
      <c r="O752" s="401"/>
      <c r="P752" s="401"/>
      <c r="Q752" s="401"/>
      <c r="R752" s="401"/>
      <c r="S752" s="401"/>
      <c r="T752" s="401"/>
      <c r="U752" s="401"/>
      <c r="V752" s="401"/>
      <c r="W752" s="401"/>
      <c r="X752" s="401"/>
      <c r="Y752" s="401"/>
    </row>
    <row r="753" spans="1:25" s="396" customFormat="1">
      <c r="A753" s="401"/>
      <c r="B753" s="401"/>
      <c r="C753" s="401"/>
      <c r="D753" s="401"/>
      <c r="E753" s="401"/>
      <c r="F753" s="401"/>
      <c r="G753" s="401"/>
      <c r="H753" s="401"/>
      <c r="I753" s="401"/>
      <c r="J753" s="401"/>
      <c r="K753" s="401"/>
      <c r="L753" s="401"/>
      <c r="M753" s="401"/>
      <c r="N753" s="401"/>
      <c r="O753" s="401"/>
      <c r="P753" s="401"/>
      <c r="Q753" s="401"/>
      <c r="R753" s="401"/>
      <c r="S753" s="401"/>
      <c r="T753" s="401"/>
      <c r="U753" s="401"/>
      <c r="V753" s="401"/>
      <c r="W753" s="401"/>
      <c r="X753" s="401"/>
      <c r="Y753" s="401"/>
    </row>
    <row r="754" spans="1:25" s="396" customFormat="1">
      <c r="A754" s="401"/>
      <c r="B754" s="401"/>
      <c r="C754" s="401"/>
      <c r="D754" s="401"/>
      <c r="E754" s="401"/>
      <c r="F754" s="401"/>
      <c r="G754" s="401"/>
      <c r="H754" s="401"/>
      <c r="I754" s="401"/>
      <c r="J754" s="401"/>
      <c r="K754" s="401"/>
      <c r="L754" s="401"/>
      <c r="M754" s="401"/>
      <c r="N754" s="401"/>
      <c r="O754" s="401"/>
      <c r="P754" s="401"/>
      <c r="Q754" s="401"/>
      <c r="R754" s="401"/>
      <c r="S754" s="401"/>
      <c r="T754" s="401"/>
      <c r="U754" s="401"/>
      <c r="V754" s="401"/>
      <c r="W754" s="401"/>
      <c r="X754" s="401"/>
      <c r="Y754" s="401"/>
    </row>
    <row r="755" spans="1:25" s="396" customFormat="1">
      <c r="A755" s="401"/>
      <c r="B755" s="401"/>
      <c r="C755" s="401"/>
      <c r="D755" s="401"/>
      <c r="E755" s="401"/>
      <c r="F755" s="401"/>
      <c r="G755" s="401"/>
      <c r="H755" s="401"/>
      <c r="I755" s="401"/>
      <c r="J755" s="401"/>
      <c r="K755" s="401"/>
      <c r="L755" s="401"/>
      <c r="M755" s="401"/>
      <c r="N755" s="401"/>
      <c r="O755" s="401"/>
      <c r="P755" s="401"/>
      <c r="Q755" s="401"/>
      <c r="R755" s="401"/>
      <c r="S755" s="401"/>
      <c r="T755" s="401"/>
      <c r="U755" s="401"/>
      <c r="V755" s="401"/>
      <c r="W755" s="401"/>
      <c r="X755" s="401"/>
      <c r="Y755" s="401"/>
    </row>
    <row r="756" spans="1:25" s="396" customFormat="1">
      <c r="A756" s="401"/>
      <c r="B756" s="401"/>
      <c r="C756" s="401"/>
      <c r="D756" s="401"/>
      <c r="E756" s="401"/>
      <c r="F756" s="401"/>
      <c r="G756" s="401"/>
      <c r="H756" s="401"/>
      <c r="I756" s="401"/>
      <c r="J756" s="401"/>
      <c r="K756" s="401"/>
      <c r="L756" s="401"/>
      <c r="M756" s="401"/>
      <c r="N756" s="401"/>
      <c r="O756" s="401"/>
      <c r="P756" s="401"/>
      <c r="Q756" s="401"/>
      <c r="R756" s="401"/>
      <c r="S756" s="401"/>
      <c r="T756" s="401"/>
      <c r="U756" s="401"/>
      <c r="V756" s="401"/>
      <c r="W756" s="401"/>
      <c r="X756" s="401"/>
      <c r="Y756" s="401"/>
    </row>
    <row r="757" spans="1:25" s="396" customFormat="1">
      <c r="A757" s="401"/>
      <c r="B757" s="401"/>
      <c r="C757" s="401"/>
      <c r="D757" s="401"/>
      <c r="E757" s="401"/>
      <c r="F757" s="401"/>
      <c r="G757" s="401"/>
      <c r="H757" s="401"/>
      <c r="I757" s="401"/>
      <c r="J757" s="401"/>
      <c r="K757" s="401"/>
      <c r="L757" s="401"/>
      <c r="M757" s="401"/>
      <c r="N757" s="401"/>
      <c r="O757" s="401"/>
      <c r="P757" s="401"/>
      <c r="Q757" s="401"/>
      <c r="R757" s="401"/>
      <c r="S757" s="401"/>
      <c r="T757" s="401"/>
      <c r="U757" s="401"/>
      <c r="V757" s="401"/>
      <c r="W757" s="401"/>
      <c r="X757" s="401"/>
      <c r="Y757" s="401"/>
    </row>
    <row r="758" spans="1:25" s="396" customFormat="1">
      <c r="A758" s="401"/>
      <c r="B758" s="401"/>
      <c r="C758" s="401"/>
      <c r="D758" s="401"/>
      <c r="E758" s="401"/>
      <c r="F758" s="401"/>
      <c r="G758" s="401"/>
      <c r="H758" s="401"/>
      <c r="I758" s="401"/>
      <c r="J758" s="401"/>
      <c r="K758" s="401"/>
      <c r="L758" s="401"/>
      <c r="M758" s="401"/>
      <c r="N758" s="401"/>
      <c r="O758" s="401"/>
      <c r="P758" s="401"/>
      <c r="Q758" s="401"/>
      <c r="R758" s="401"/>
      <c r="S758" s="401"/>
      <c r="T758" s="401"/>
      <c r="U758" s="401"/>
      <c r="V758" s="401"/>
      <c r="W758" s="401"/>
      <c r="X758" s="401"/>
      <c r="Y758" s="401"/>
    </row>
    <row r="759" spans="1:25" s="396" customFormat="1">
      <c r="A759" s="401"/>
      <c r="B759" s="401"/>
      <c r="C759" s="401"/>
      <c r="D759" s="401"/>
      <c r="E759" s="401"/>
      <c r="F759" s="401"/>
      <c r="G759" s="401"/>
      <c r="H759" s="401"/>
      <c r="I759" s="401"/>
      <c r="J759" s="401"/>
      <c r="K759" s="401"/>
      <c r="L759" s="401"/>
      <c r="M759" s="401"/>
      <c r="N759" s="401"/>
      <c r="O759" s="401"/>
      <c r="P759" s="401"/>
      <c r="Q759" s="401"/>
      <c r="R759" s="401"/>
      <c r="S759" s="401"/>
      <c r="T759" s="401"/>
      <c r="U759" s="401"/>
      <c r="V759" s="401"/>
      <c r="W759" s="401"/>
      <c r="X759" s="401"/>
      <c r="Y759" s="401"/>
    </row>
    <row r="760" spans="1:25" s="396" customFormat="1">
      <c r="A760" s="401"/>
      <c r="B760" s="401"/>
      <c r="C760" s="401"/>
      <c r="D760" s="401"/>
      <c r="E760" s="401"/>
      <c r="F760" s="401"/>
      <c r="G760" s="401"/>
      <c r="H760" s="401"/>
      <c r="I760" s="401"/>
      <c r="J760" s="401"/>
      <c r="K760" s="401"/>
      <c r="L760" s="401"/>
      <c r="M760" s="401"/>
      <c r="N760" s="401"/>
      <c r="O760" s="401"/>
      <c r="P760" s="401"/>
      <c r="Q760" s="401"/>
      <c r="R760" s="401"/>
      <c r="S760" s="401"/>
      <c r="T760" s="401"/>
      <c r="U760" s="401"/>
      <c r="V760" s="401"/>
      <c r="W760" s="401"/>
      <c r="X760" s="401"/>
      <c r="Y760" s="401"/>
    </row>
    <row r="761" spans="1:25" s="396" customFormat="1">
      <c r="A761" s="401"/>
      <c r="B761" s="401"/>
      <c r="C761" s="401"/>
      <c r="D761" s="401"/>
      <c r="E761" s="401"/>
      <c r="F761" s="401"/>
      <c r="G761" s="401"/>
      <c r="H761" s="401"/>
      <c r="I761" s="401"/>
      <c r="J761" s="401"/>
      <c r="K761" s="401"/>
      <c r="L761" s="401"/>
      <c r="M761" s="401"/>
      <c r="N761" s="401"/>
      <c r="O761" s="401"/>
      <c r="P761" s="401"/>
      <c r="Q761" s="401"/>
      <c r="R761" s="401"/>
      <c r="S761" s="401"/>
      <c r="T761" s="401"/>
      <c r="U761" s="401"/>
      <c r="V761" s="401"/>
      <c r="W761" s="401"/>
      <c r="X761" s="401"/>
      <c r="Y761" s="401"/>
    </row>
    <row r="762" spans="1:25" s="396" customFormat="1">
      <c r="A762" s="401"/>
      <c r="B762" s="401"/>
      <c r="C762" s="401"/>
      <c r="D762" s="401"/>
      <c r="E762" s="401"/>
      <c r="F762" s="401"/>
      <c r="G762" s="401"/>
      <c r="H762" s="401"/>
      <c r="I762" s="401"/>
      <c r="J762" s="401"/>
      <c r="K762" s="401"/>
      <c r="L762" s="401"/>
      <c r="M762" s="401"/>
      <c r="N762" s="401"/>
      <c r="O762" s="401"/>
      <c r="P762" s="401"/>
      <c r="Q762" s="401"/>
      <c r="R762" s="401"/>
      <c r="S762" s="401"/>
      <c r="T762" s="401"/>
      <c r="U762" s="401"/>
      <c r="V762" s="401"/>
      <c r="W762" s="401"/>
      <c r="X762" s="401"/>
      <c r="Y762" s="401"/>
    </row>
    <row r="763" spans="1:25" s="396" customFormat="1">
      <c r="A763" s="401"/>
      <c r="B763" s="401"/>
      <c r="C763" s="401"/>
      <c r="D763" s="401"/>
      <c r="E763" s="401"/>
      <c r="F763" s="401"/>
      <c r="G763" s="401"/>
      <c r="H763" s="401"/>
      <c r="I763" s="401"/>
      <c r="J763" s="401"/>
      <c r="K763" s="401"/>
      <c r="L763" s="401"/>
      <c r="M763" s="401"/>
      <c r="N763" s="401"/>
      <c r="O763" s="401"/>
      <c r="P763" s="401"/>
      <c r="Q763" s="401"/>
      <c r="R763" s="401"/>
      <c r="S763" s="401"/>
      <c r="T763" s="401"/>
      <c r="U763" s="401"/>
      <c r="V763" s="401"/>
      <c r="W763" s="401"/>
      <c r="X763" s="401"/>
      <c r="Y763" s="401"/>
    </row>
    <row r="764" spans="1:25" s="396" customFormat="1">
      <c r="A764" s="401"/>
      <c r="B764" s="401"/>
      <c r="C764" s="401"/>
      <c r="D764" s="401"/>
      <c r="E764" s="401"/>
      <c r="F764" s="401"/>
      <c r="G764" s="401"/>
      <c r="H764" s="401"/>
      <c r="I764" s="401"/>
      <c r="J764" s="401"/>
      <c r="K764" s="401"/>
      <c r="L764" s="401"/>
      <c r="M764" s="401"/>
      <c r="N764" s="401"/>
      <c r="O764" s="401"/>
      <c r="P764" s="401"/>
      <c r="Q764" s="401"/>
      <c r="R764" s="401"/>
      <c r="S764" s="401"/>
      <c r="T764" s="401"/>
      <c r="U764" s="401"/>
      <c r="V764" s="401"/>
      <c r="W764" s="401"/>
      <c r="X764" s="401"/>
      <c r="Y764" s="401"/>
    </row>
    <row r="765" spans="1:25" s="396" customFormat="1">
      <c r="A765" s="401"/>
      <c r="B765" s="401"/>
      <c r="C765" s="401"/>
      <c r="D765" s="401"/>
      <c r="E765" s="401"/>
      <c r="F765" s="401"/>
      <c r="G765" s="401"/>
      <c r="H765" s="401"/>
      <c r="I765" s="401"/>
      <c r="J765" s="401"/>
      <c r="K765" s="401"/>
      <c r="L765" s="401"/>
      <c r="M765" s="401"/>
      <c r="N765" s="401"/>
      <c r="O765" s="401"/>
      <c r="P765" s="401"/>
      <c r="Q765" s="401"/>
      <c r="R765" s="401"/>
      <c r="S765" s="401"/>
      <c r="T765" s="401"/>
      <c r="U765" s="401"/>
      <c r="V765" s="401"/>
      <c r="W765" s="401"/>
      <c r="X765" s="401"/>
      <c r="Y765" s="401"/>
    </row>
    <row r="766" spans="1:25" s="396" customFormat="1">
      <c r="A766" s="401"/>
      <c r="B766" s="401"/>
      <c r="C766" s="401"/>
      <c r="D766" s="401"/>
      <c r="E766" s="401"/>
      <c r="F766" s="401"/>
      <c r="G766" s="401"/>
      <c r="H766" s="401"/>
      <c r="I766" s="401"/>
      <c r="J766" s="401"/>
      <c r="K766" s="401"/>
      <c r="L766" s="401"/>
      <c r="M766" s="401"/>
      <c r="N766" s="401"/>
      <c r="O766" s="401"/>
      <c r="P766" s="401"/>
      <c r="Q766" s="401"/>
      <c r="R766" s="401"/>
      <c r="S766" s="401"/>
      <c r="T766" s="401"/>
      <c r="U766" s="401"/>
      <c r="V766" s="401"/>
      <c r="W766" s="401"/>
      <c r="X766" s="401"/>
      <c r="Y766" s="401"/>
    </row>
    <row r="767" spans="1:25" s="396" customFormat="1">
      <c r="A767" s="401"/>
      <c r="B767" s="401"/>
      <c r="C767" s="401"/>
      <c r="D767" s="401"/>
      <c r="E767" s="401"/>
      <c r="F767" s="401"/>
      <c r="G767" s="401"/>
      <c r="H767" s="401"/>
      <c r="I767" s="401"/>
      <c r="J767" s="401"/>
      <c r="K767" s="401"/>
      <c r="L767" s="401"/>
      <c r="M767" s="401"/>
      <c r="N767" s="401"/>
      <c r="O767" s="401"/>
      <c r="P767" s="401"/>
      <c r="Q767" s="401"/>
      <c r="R767" s="401"/>
      <c r="S767" s="401"/>
      <c r="T767" s="401"/>
      <c r="U767" s="401"/>
      <c r="V767" s="401"/>
      <c r="W767" s="401"/>
      <c r="X767" s="401"/>
      <c r="Y767" s="401"/>
    </row>
    <row r="768" spans="1:25" s="396" customFormat="1">
      <c r="A768" s="401"/>
      <c r="B768" s="401"/>
      <c r="C768" s="401"/>
      <c r="D768" s="401"/>
      <c r="E768" s="401"/>
      <c r="F768" s="401"/>
      <c r="G768" s="401"/>
      <c r="H768" s="401"/>
      <c r="I768" s="401"/>
      <c r="J768" s="401"/>
      <c r="K768" s="401"/>
      <c r="L768" s="401"/>
      <c r="M768" s="401"/>
      <c r="N768" s="401"/>
      <c r="O768" s="401"/>
      <c r="P768" s="401"/>
      <c r="Q768" s="401"/>
      <c r="R768" s="401"/>
      <c r="S768" s="401"/>
      <c r="T768" s="401"/>
      <c r="U768" s="401"/>
      <c r="V768" s="401"/>
      <c r="W768" s="401"/>
      <c r="X768" s="401"/>
      <c r="Y768" s="401"/>
    </row>
    <row r="769" spans="1:25" s="396" customFormat="1">
      <c r="A769" s="401"/>
      <c r="B769" s="401"/>
      <c r="C769" s="401"/>
      <c r="D769" s="401"/>
      <c r="E769" s="401"/>
      <c r="F769" s="401"/>
      <c r="G769" s="401"/>
      <c r="H769" s="401"/>
      <c r="I769" s="401"/>
      <c r="J769" s="401"/>
      <c r="K769" s="401"/>
      <c r="L769" s="401"/>
      <c r="M769" s="401"/>
      <c r="N769" s="401"/>
      <c r="O769" s="401"/>
      <c r="P769" s="401"/>
      <c r="Q769" s="401"/>
      <c r="R769" s="401"/>
      <c r="S769" s="401"/>
      <c r="T769" s="401"/>
      <c r="U769" s="401"/>
      <c r="V769" s="401"/>
      <c r="W769" s="401"/>
      <c r="X769" s="401"/>
      <c r="Y769" s="401"/>
    </row>
    <row r="770" spans="1:25" s="396" customFormat="1">
      <c r="A770" s="401"/>
      <c r="B770" s="401"/>
      <c r="C770" s="401"/>
      <c r="D770" s="401"/>
      <c r="E770" s="401"/>
      <c r="F770" s="401"/>
      <c r="G770" s="401"/>
      <c r="H770" s="401"/>
      <c r="I770" s="401"/>
      <c r="J770" s="401"/>
      <c r="K770" s="401"/>
      <c r="L770" s="401"/>
      <c r="M770" s="401"/>
      <c r="N770" s="401"/>
      <c r="O770" s="401"/>
      <c r="P770" s="401"/>
      <c r="Q770" s="401"/>
      <c r="R770" s="401"/>
      <c r="S770" s="401"/>
      <c r="T770" s="401"/>
      <c r="U770" s="401"/>
      <c r="V770" s="401"/>
      <c r="W770" s="401"/>
      <c r="X770" s="401"/>
      <c r="Y770" s="401"/>
    </row>
    <row r="771" spans="1:25" s="396" customFormat="1">
      <c r="A771" s="401"/>
      <c r="B771" s="401"/>
      <c r="C771" s="401"/>
      <c r="D771" s="401"/>
      <c r="E771" s="401"/>
      <c r="F771" s="401"/>
      <c r="G771" s="401"/>
      <c r="H771" s="401"/>
      <c r="I771" s="401"/>
      <c r="J771" s="401"/>
      <c r="K771" s="401"/>
      <c r="L771" s="401"/>
      <c r="M771" s="401"/>
      <c r="N771" s="401"/>
      <c r="O771" s="401"/>
      <c r="P771" s="401"/>
      <c r="Q771" s="401"/>
      <c r="R771" s="401"/>
      <c r="S771" s="401"/>
      <c r="T771" s="401"/>
      <c r="U771" s="401"/>
      <c r="V771" s="401"/>
      <c r="W771" s="401"/>
      <c r="X771" s="401"/>
      <c r="Y771" s="401"/>
    </row>
    <row r="772" spans="1:25" s="396" customFormat="1">
      <c r="A772" s="401"/>
      <c r="B772" s="401"/>
      <c r="C772" s="401"/>
      <c r="D772" s="401"/>
      <c r="E772" s="401"/>
      <c r="F772" s="401"/>
      <c r="G772" s="401"/>
      <c r="H772" s="401"/>
      <c r="I772" s="401"/>
      <c r="J772" s="401"/>
      <c r="K772" s="401"/>
      <c r="L772" s="401"/>
      <c r="M772" s="401"/>
      <c r="N772" s="401"/>
      <c r="O772" s="401"/>
      <c r="P772" s="401"/>
      <c r="Q772" s="401"/>
      <c r="R772" s="401"/>
      <c r="S772" s="401"/>
      <c r="T772" s="401"/>
      <c r="U772" s="401"/>
      <c r="V772" s="401"/>
      <c r="W772" s="401"/>
      <c r="X772" s="401"/>
      <c r="Y772" s="401"/>
    </row>
    <row r="773" spans="1:25" s="396" customFormat="1">
      <c r="A773" s="401"/>
      <c r="B773" s="401"/>
      <c r="C773" s="401"/>
      <c r="D773" s="401"/>
      <c r="E773" s="401"/>
      <c r="F773" s="401"/>
      <c r="G773" s="401"/>
      <c r="H773" s="401"/>
      <c r="I773" s="401"/>
      <c r="J773" s="401"/>
      <c r="K773" s="401"/>
      <c r="L773" s="401"/>
      <c r="M773" s="401"/>
      <c r="N773" s="401"/>
      <c r="O773" s="401"/>
      <c r="P773" s="401"/>
      <c r="Q773" s="401"/>
      <c r="R773" s="401"/>
      <c r="S773" s="401"/>
      <c r="T773" s="401"/>
      <c r="U773" s="401"/>
      <c r="V773" s="401"/>
      <c r="W773" s="401"/>
      <c r="X773" s="401"/>
      <c r="Y773" s="401"/>
    </row>
    <row r="774" spans="1:25" s="396" customFormat="1">
      <c r="A774" s="401"/>
      <c r="B774" s="401"/>
      <c r="C774" s="401"/>
      <c r="D774" s="401"/>
      <c r="E774" s="401"/>
      <c r="F774" s="401"/>
      <c r="G774" s="401"/>
      <c r="H774" s="401"/>
      <c r="I774" s="401"/>
      <c r="J774" s="401"/>
      <c r="K774" s="401"/>
      <c r="L774" s="401"/>
      <c r="M774" s="401"/>
      <c r="N774" s="401"/>
      <c r="O774" s="401"/>
      <c r="P774" s="401"/>
      <c r="Q774" s="401"/>
      <c r="R774" s="401"/>
      <c r="S774" s="401"/>
      <c r="T774" s="401"/>
      <c r="U774" s="401"/>
      <c r="V774" s="401"/>
      <c r="W774" s="401"/>
      <c r="X774" s="401"/>
      <c r="Y774" s="401"/>
    </row>
    <row r="775" spans="1:25" s="396" customFormat="1">
      <c r="A775" s="401"/>
      <c r="B775" s="401"/>
      <c r="C775" s="401"/>
      <c r="D775" s="401"/>
      <c r="E775" s="401"/>
      <c r="F775" s="401"/>
      <c r="G775" s="401"/>
      <c r="H775" s="401"/>
      <c r="I775" s="401"/>
      <c r="J775" s="401"/>
      <c r="K775" s="401"/>
      <c r="L775" s="401"/>
      <c r="M775" s="401"/>
      <c r="N775" s="401"/>
      <c r="O775" s="401"/>
      <c r="P775" s="401"/>
      <c r="Q775" s="401"/>
      <c r="R775" s="401"/>
      <c r="S775" s="401"/>
      <c r="T775" s="401"/>
      <c r="U775" s="401"/>
      <c r="V775" s="401"/>
      <c r="W775" s="401"/>
      <c r="X775" s="401"/>
      <c r="Y775" s="401"/>
    </row>
    <row r="776" spans="1:25" s="396" customFormat="1">
      <c r="A776" s="401"/>
      <c r="B776" s="401"/>
      <c r="C776" s="401"/>
      <c r="D776" s="401"/>
      <c r="E776" s="401"/>
      <c r="F776" s="401"/>
      <c r="G776" s="401"/>
      <c r="H776" s="401"/>
      <c r="I776" s="401"/>
      <c r="J776" s="401"/>
      <c r="K776" s="401"/>
      <c r="L776" s="401"/>
      <c r="M776" s="401"/>
      <c r="N776" s="401"/>
      <c r="O776" s="401"/>
      <c r="P776" s="401"/>
      <c r="Q776" s="401"/>
      <c r="R776" s="401"/>
      <c r="S776" s="401"/>
      <c r="T776" s="401"/>
      <c r="U776" s="401"/>
      <c r="V776" s="401"/>
      <c r="W776" s="401"/>
      <c r="X776" s="401"/>
      <c r="Y776" s="401"/>
    </row>
    <row r="777" spans="1:25" s="396" customFormat="1">
      <c r="A777" s="401"/>
      <c r="B777" s="401"/>
      <c r="C777" s="401"/>
      <c r="D777" s="401"/>
      <c r="E777" s="401"/>
      <c r="F777" s="401"/>
      <c r="G777" s="401"/>
      <c r="H777" s="401"/>
      <c r="I777" s="401"/>
      <c r="J777" s="401"/>
      <c r="K777" s="401"/>
      <c r="L777" s="401"/>
      <c r="M777" s="401"/>
      <c r="N777" s="401"/>
      <c r="O777" s="401"/>
      <c r="P777" s="401"/>
      <c r="Q777" s="401"/>
      <c r="R777" s="401"/>
      <c r="S777" s="401"/>
      <c r="T777" s="401"/>
      <c r="U777" s="401"/>
      <c r="V777" s="401"/>
      <c r="W777" s="401"/>
      <c r="X777" s="401"/>
      <c r="Y777" s="401"/>
    </row>
    <row r="778" spans="1:25" s="396" customFormat="1">
      <c r="A778" s="401"/>
      <c r="B778" s="401"/>
      <c r="C778" s="401"/>
      <c r="D778" s="401"/>
      <c r="E778" s="401"/>
      <c r="F778" s="401"/>
      <c r="G778" s="401"/>
      <c r="H778" s="401"/>
      <c r="I778" s="401"/>
      <c r="J778" s="401"/>
      <c r="K778" s="401"/>
      <c r="L778" s="401"/>
      <c r="M778" s="401"/>
      <c r="N778" s="401"/>
      <c r="O778" s="401"/>
      <c r="P778" s="401"/>
      <c r="Q778" s="401"/>
      <c r="R778" s="401"/>
      <c r="S778" s="401"/>
      <c r="T778" s="401"/>
      <c r="U778" s="401"/>
      <c r="V778" s="401"/>
      <c r="W778" s="401"/>
      <c r="X778" s="401"/>
      <c r="Y778" s="401"/>
    </row>
    <row r="779" spans="1:25" s="396" customFormat="1">
      <c r="A779" s="401"/>
      <c r="B779" s="401"/>
      <c r="C779" s="401"/>
      <c r="D779" s="401"/>
      <c r="E779" s="401"/>
      <c r="F779" s="401"/>
      <c r="G779" s="401"/>
      <c r="H779" s="401"/>
      <c r="I779" s="401"/>
      <c r="J779" s="401"/>
      <c r="K779" s="401"/>
      <c r="L779" s="401"/>
      <c r="M779" s="401"/>
      <c r="N779" s="401"/>
      <c r="O779" s="401"/>
      <c r="P779" s="401"/>
      <c r="Q779" s="401"/>
      <c r="R779" s="401"/>
      <c r="S779" s="401"/>
      <c r="T779" s="401"/>
      <c r="U779" s="401"/>
      <c r="V779" s="401"/>
      <c r="W779" s="401"/>
      <c r="X779" s="401"/>
      <c r="Y779" s="401"/>
    </row>
    <row r="780" spans="1:25" s="396" customFormat="1">
      <c r="A780" s="401"/>
      <c r="B780" s="401"/>
      <c r="C780" s="401"/>
      <c r="D780" s="401"/>
      <c r="E780" s="401"/>
      <c r="F780" s="401"/>
      <c r="G780" s="401"/>
      <c r="H780" s="401"/>
      <c r="I780" s="401"/>
      <c r="J780" s="401"/>
      <c r="K780" s="401"/>
      <c r="L780" s="401"/>
      <c r="M780" s="401"/>
      <c r="N780" s="401"/>
      <c r="O780" s="401"/>
      <c r="P780" s="401"/>
      <c r="Q780" s="401"/>
      <c r="R780" s="401"/>
      <c r="S780" s="401"/>
      <c r="T780" s="401"/>
      <c r="U780" s="401"/>
      <c r="V780" s="401"/>
      <c r="W780" s="401"/>
      <c r="X780" s="401"/>
      <c r="Y780" s="401"/>
    </row>
    <row r="781" spans="1:25" s="396" customFormat="1">
      <c r="A781" s="401"/>
      <c r="B781" s="401"/>
      <c r="C781" s="401"/>
      <c r="D781" s="401"/>
      <c r="E781" s="401"/>
      <c r="F781" s="401"/>
      <c r="G781" s="401"/>
      <c r="H781" s="401"/>
      <c r="I781" s="401"/>
      <c r="J781" s="401"/>
      <c r="K781" s="401"/>
      <c r="L781" s="401"/>
      <c r="M781" s="401"/>
      <c r="N781" s="401"/>
      <c r="O781" s="401"/>
      <c r="P781" s="401"/>
      <c r="Q781" s="401"/>
      <c r="R781" s="401"/>
      <c r="S781" s="401"/>
      <c r="T781" s="401"/>
      <c r="U781" s="401"/>
      <c r="V781" s="401"/>
      <c r="W781" s="401"/>
      <c r="X781" s="401"/>
      <c r="Y781" s="401"/>
    </row>
    <row r="782" spans="1:25" s="396" customFormat="1">
      <c r="A782" s="401"/>
      <c r="B782" s="401"/>
      <c r="C782" s="401"/>
      <c r="D782" s="401"/>
      <c r="E782" s="401"/>
      <c r="F782" s="401"/>
      <c r="G782" s="401"/>
      <c r="H782" s="401"/>
      <c r="I782" s="401"/>
      <c r="J782" s="401"/>
      <c r="K782" s="401"/>
      <c r="L782" s="401"/>
      <c r="M782" s="401"/>
      <c r="N782" s="401"/>
      <c r="O782" s="401"/>
      <c r="P782" s="401"/>
      <c r="Q782" s="401"/>
      <c r="R782" s="401"/>
      <c r="S782" s="401"/>
      <c r="T782" s="401"/>
      <c r="U782" s="401"/>
      <c r="V782" s="401"/>
      <c r="W782" s="401"/>
      <c r="X782" s="401"/>
      <c r="Y782" s="401"/>
    </row>
    <row r="783" spans="1:25" s="396" customFormat="1">
      <c r="A783" s="401"/>
      <c r="B783" s="401"/>
      <c r="C783" s="401"/>
      <c r="D783" s="401"/>
      <c r="E783" s="401"/>
      <c r="F783" s="401"/>
      <c r="G783" s="401"/>
      <c r="H783" s="401"/>
      <c r="I783" s="401"/>
      <c r="J783" s="401"/>
      <c r="K783" s="401"/>
      <c r="L783" s="401"/>
      <c r="M783" s="401"/>
      <c r="N783" s="401"/>
      <c r="O783" s="401"/>
      <c r="P783" s="401"/>
      <c r="Q783" s="401"/>
      <c r="R783" s="401"/>
      <c r="S783" s="401"/>
      <c r="T783" s="401"/>
      <c r="U783" s="401"/>
      <c r="V783" s="401"/>
      <c r="W783" s="401"/>
      <c r="X783" s="401"/>
      <c r="Y783" s="401"/>
    </row>
    <row r="784" spans="1:25" s="396" customFormat="1">
      <c r="A784" s="401"/>
      <c r="B784" s="401"/>
      <c r="C784" s="401"/>
      <c r="D784" s="401"/>
      <c r="E784" s="401"/>
      <c r="F784" s="401"/>
      <c r="G784" s="401"/>
      <c r="H784" s="401"/>
      <c r="I784" s="401"/>
      <c r="J784" s="401"/>
      <c r="K784" s="401"/>
      <c r="L784" s="401"/>
      <c r="M784" s="401"/>
      <c r="N784" s="401"/>
      <c r="O784" s="401"/>
      <c r="P784" s="401"/>
      <c r="Q784" s="401"/>
      <c r="R784" s="401"/>
      <c r="S784" s="401"/>
      <c r="T784" s="401"/>
      <c r="U784" s="401"/>
      <c r="V784" s="401"/>
      <c r="W784" s="401"/>
      <c r="X784" s="401"/>
      <c r="Y784" s="401"/>
    </row>
    <row r="785" spans="1:25" s="396" customFormat="1">
      <c r="A785" s="401"/>
      <c r="B785" s="401"/>
      <c r="C785" s="401"/>
      <c r="D785" s="401"/>
      <c r="E785" s="401"/>
      <c r="F785" s="401"/>
      <c r="G785" s="401"/>
      <c r="H785" s="401"/>
      <c r="I785" s="401"/>
      <c r="J785" s="401"/>
      <c r="K785" s="401"/>
      <c r="L785" s="401"/>
      <c r="M785" s="401"/>
      <c r="N785" s="401"/>
      <c r="O785" s="401"/>
      <c r="P785" s="401"/>
      <c r="Q785" s="401"/>
      <c r="R785" s="401"/>
      <c r="S785" s="401"/>
      <c r="T785" s="401"/>
      <c r="U785" s="401"/>
      <c r="V785" s="401"/>
      <c r="W785" s="401"/>
      <c r="X785" s="401"/>
      <c r="Y785" s="401"/>
    </row>
    <row r="786" spans="1:25" s="396" customFormat="1">
      <c r="A786" s="401"/>
      <c r="B786" s="401"/>
      <c r="C786" s="401"/>
      <c r="D786" s="401"/>
      <c r="E786" s="401"/>
      <c r="F786" s="401"/>
      <c r="G786" s="401"/>
      <c r="H786" s="401"/>
      <c r="I786" s="401"/>
      <c r="J786" s="401"/>
      <c r="K786" s="401"/>
      <c r="L786" s="401"/>
      <c r="M786" s="401"/>
      <c r="N786" s="401"/>
      <c r="O786" s="401"/>
      <c r="P786" s="401"/>
      <c r="Q786" s="401"/>
      <c r="R786" s="401"/>
      <c r="S786" s="401"/>
      <c r="T786" s="401"/>
      <c r="U786" s="401"/>
      <c r="V786" s="401"/>
      <c r="W786" s="401"/>
      <c r="X786" s="401"/>
      <c r="Y786" s="401"/>
    </row>
    <row r="787" spans="1:25" s="396" customFormat="1">
      <c r="A787" s="401"/>
      <c r="B787" s="401"/>
      <c r="C787" s="401"/>
      <c r="D787" s="401"/>
      <c r="E787" s="401"/>
      <c r="F787" s="401"/>
      <c r="G787" s="401"/>
      <c r="H787" s="401"/>
      <c r="I787" s="401"/>
      <c r="J787" s="401"/>
      <c r="K787" s="401"/>
      <c r="L787" s="401"/>
      <c r="M787" s="401"/>
      <c r="N787" s="401"/>
      <c r="O787" s="401"/>
      <c r="P787" s="401"/>
      <c r="Q787" s="401"/>
      <c r="R787" s="401"/>
      <c r="S787" s="401"/>
      <c r="T787" s="401"/>
      <c r="U787" s="401"/>
      <c r="V787" s="401"/>
      <c r="W787" s="401"/>
      <c r="X787" s="401"/>
      <c r="Y787" s="401"/>
    </row>
    <row r="788" spans="1:25" s="396" customFormat="1">
      <c r="A788" s="401"/>
      <c r="B788" s="401"/>
      <c r="C788" s="401"/>
      <c r="D788" s="401"/>
      <c r="E788" s="401"/>
      <c r="F788" s="401"/>
      <c r="G788" s="401"/>
      <c r="H788" s="401"/>
      <c r="I788" s="401"/>
      <c r="J788" s="401"/>
      <c r="K788" s="401"/>
      <c r="L788" s="401"/>
      <c r="M788" s="401"/>
      <c r="N788" s="401"/>
      <c r="O788" s="401"/>
      <c r="P788" s="401"/>
      <c r="Q788" s="401"/>
      <c r="R788" s="401"/>
      <c r="S788" s="401"/>
      <c r="T788" s="401"/>
      <c r="U788" s="401"/>
      <c r="V788" s="401"/>
      <c r="W788" s="401"/>
      <c r="X788" s="401"/>
      <c r="Y788" s="401"/>
    </row>
    <row r="789" spans="1:25" s="396" customFormat="1">
      <c r="A789" s="401"/>
      <c r="B789" s="401"/>
      <c r="C789" s="401"/>
      <c r="D789" s="401"/>
      <c r="E789" s="401"/>
      <c r="F789" s="401"/>
      <c r="G789" s="401"/>
      <c r="H789" s="401"/>
      <c r="I789" s="401"/>
      <c r="J789" s="401"/>
      <c r="K789" s="401"/>
      <c r="L789" s="401"/>
      <c r="M789" s="401"/>
      <c r="N789" s="401"/>
      <c r="O789" s="401"/>
      <c r="P789" s="401"/>
      <c r="Q789" s="401"/>
      <c r="R789" s="401"/>
      <c r="S789" s="401"/>
      <c r="T789" s="401"/>
      <c r="U789" s="401"/>
      <c r="V789" s="401"/>
      <c r="W789" s="401"/>
      <c r="X789" s="401"/>
      <c r="Y789" s="401"/>
    </row>
    <row r="790" spans="1:25" s="396" customFormat="1">
      <c r="A790" s="401"/>
      <c r="B790" s="401"/>
      <c r="C790" s="401"/>
      <c r="D790" s="401"/>
      <c r="E790" s="401"/>
      <c r="F790" s="401"/>
      <c r="G790" s="401"/>
      <c r="H790" s="401"/>
      <c r="I790" s="401"/>
      <c r="J790" s="401"/>
      <c r="K790" s="401"/>
      <c r="L790" s="401"/>
      <c r="M790" s="401"/>
      <c r="N790" s="401"/>
      <c r="O790" s="401"/>
      <c r="P790" s="401"/>
      <c r="Q790" s="401"/>
      <c r="R790" s="401"/>
      <c r="S790" s="401"/>
      <c r="T790" s="401"/>
      <c r="U790" s="401"/>
      <c r="V790" s="401"/>
      <c r="W790" s="401"/>
      <c r="X790" s="401"/>
      <c r="Y790" s="401"/>
    </row>
    <row r="791" spans="1:25" s="396" customFormat="1">
      <c r="A791" s="401"/>
      <c r="B791" s="401"/>
      <c r="C791" s="401"/>
      <c r="D791" s="401"/>
      <c r="E791" s="401"/>
      <c r="F791" s="401"/>
      <c r="G791" s="401"/>
      <c r="H791" s="401"/>
      <c r="I791" s="401"/>
      <c r="J791" s="401"/>
      <c r="K791" s="401"/>
      <c r="L791" s="401"/>
      <c r="M791" s="401"/>
      <c r="N791" s="401"/>
      <c r="O791" s="401"/>
      <c r="P791" s="401"/>
      <c r="Q791" s="401"/>
      <c r="R791" s="401"/>
      <c r="S791" s="401"/>
      <c r="T791" s="401"/>
      <c r="U791" s="401"/>
      <c r="V791" s="401"/>
      <c r="W791" s="401"/>
      <c r="X791" s="401"/>
      <c r="Y791" s="401"/>
    </row>
    <row r="792" spans="1:25" s="396" customFormat="1">
      <c r="A792" s="401"/>
      <c r="B792" s="401"/>
      <c r="C792" s="401"/>
      <c r="D792" s="401"/>
      <c r="E792" s="401"/>
      <c r="F792" s="401"/>
      <c r="G792" s="401"/>
      <c r="H792" s="401"/>
      <c r="I792" s="401"/>
      <c r="J792" s="401"/>
      <c r="K792" s="401"/>
      <c r="L792" s="401"/>
      <c r="M792" s="401"/>
      <c r="N792" s="401"/>
      <c r="O792" s="401"/>
      <c r="P792" s="401"/>
      <c r="Q792" s="401"/>
      <c r="R792" s="401"/>
      <c r="S792" s="401"/>
      <c r="T792" s="401"/>
      <c r="U792" s="401"/>
      <c r="V792" s="401"/>
      <c r="W792" s="401"/>
      <c r="X792" s="401"/>
      <c r="Y792" s="401"/>
    </row>
    <row r="793" spans="1:25" s="396" customFormat="1">
      <c r="A793" s="401"/>
      <c r="B793" s="401"/>
      <c r="C793" s="401"/>
      <c r="D793" s="401"/>
      <c r="E793" s="401"/>
      <c r="F793" s="401"/>
      <c r="G793" s="401"/>
      <c r="H793" s="401"/>
      <c r="I793" s="401"/>
      <c r="J793" s="401"/>
      <c r="K793" s="401"/>
      <c r="L793" s="401"/>
      <c r="M793" s="401"/>
      <c r="N793" s="401"/>
      <c r="O793" s="401"/>
      <c r="P793" s="401"/>
      <c r="Q793" s="401"/>
      <c r="R793" s="401"/>
      <c r="S793" s="401"/>
      <c r="T793" s="401"/>
      <c r="U793" s="401"/>
      <c r="V793" s="401"/>
      <c r="W793" s="401"/>
      <c r="X793" s="401"/>
      <c r="Y793" s="401"/>
    </row>
    <row r="794" spans="1:25" s="396" customFormat="1">
      <c r="A794" s="401"/>
      <c r="B794" s="401"/>
      <c r="C794" s="401"/>
      <c r="D794" s="401"/>
      <c r="E794" s="401"/>
      <c r="F794" s="401"/>
      <c r="G794" s="401"/>
      <c r="H794" s="401"/>
      <c r="I794" s="401"/>
      <c r="J794" s="401"/>
      <c r="K794" s="401"/>
      <c r="L794" s="401"/>
      <c r="M794" s="401"/>
      <c r="N794" s="401"/>
      <c r="O794" s="401"/>
      <c r="P794" s="401"/>
      <c r="Q794" s="401"/>
      <c r="R794" s="401"/>
      <c r="S794" s="401"/>
      <c r="T794" s="401"/>
      <c r="U794" s="401"/>
      <c r="V794" s="401"/>
      <c r="W794" s="401"/>
      <c r="X794" s="401"/>
      <c r="Y794" s="401"/>
    </row>
    <row r="795" spans="1:25" s="396" customFormat="1">
      <c r="A795" s="401"/>
      <c r="B795" s="401"/>
      <c r="C795" s="401"/>
      <c r="D795" s="401"/>
      <c r="E795" s="401"/>
      <c r="F795" s="401"/>
      <c r="G795" s="401"/>
      <c r="H795" s="401"/>
      <c r="I795" s="401"/>
      <c r="J795" s="401"/>
      <c r="K795" s="401"/>
      <c r="L795" s="401"/>
      <c r="M795" s="401"/>
      <c r="N795" s="401"/>
      <c r="O795" s="401"/>
      <c r="P795" s="401"/>
      <c r="Q795" s="401"/>
      <c r="R795" s="401"/>
      <c r="S795" s="401"/>
      <c r="T795" s="401"/>
      <c r="U795" s="401"/>
      <c r="V795" s="401"/>
      <c r="W795" s="401"/>
      <c r="X795" s="401"/>
      <c r="Y795" s="401"/>
    </row>
    <row r="796" spans="1:25" s="396" customFormat="1">
      <c r="A796" s="401"/>
      <c r="B796" s="401"/>
      <c r="C796" s="401"/>
      <c r="D796" s="401"/>
      <c r="E796" s="401"/>
      <c r="F796" s="401"/>
      <c r="G796" s="401"/>
      <c r="H796" s="401"/>
      <c r="I796" s="401"/>
      <c r="J796" s="401"/>
      <c r="K796" s="401"/>
      <c r="L796" s="401"/>
      <c r="M796" s="401"/>
      <c r="N796" s="401"/>
      <c r="O796" s="401"/>
      <c r="P796" s="401"/>
      <c r="Q796" s="401"/>
      <c r="R796" s="401"/>
      <c r="S796" s="401"/>
      <c r="T796" s="401"/>
      <c r="U796" s="401"/>
      <c r="V796" s="401"/>
      <c r="W796" s="401"/>
      <c r="X796" s="401"/>
      <c r="Y796" s="401"/>
    </row>
    <row r="797" spans="1:25" s="396" customFormat="1">
      <c r="A797" s="401"/>
      <c r="B797" s="401"/>
      <c r="C797" s="401"/>
      <c r="D797" s="401"/>
      <c r="E797" s="401"/>
      <c r="F797" s="401"/>
      <c r="G797" s="401"/>
      <c r="H797" s="401"/>
      <c r="I797" s="401"/>
      <c r="J797" s="401"/>
      <c r="K797" s="401"/>
      <c r="L797" s="401"/>
      <c r="M797" s="401"/>
      <c r="N797" s="401"/>
      <c r="O797" s="401"/>
      <c r="P797" s="401"/>
      <c r="Q797" s="401"/>
      <c r="R797" s="401"/>
      <c r="S797" s="401"/>
      <c r="T797" s="401"/>
      <c r="U797" s="401"/>
      <c r="V797" s="401"/>
      <c r="W797" s="401"/>
      <c r="X797" s="401"/>
      <c r="Y797" s="401"/>
    </row>
    <row r="798" spans="1:25" s="396" customFormat="1">
      <c r="A798" s="401"/>
      <c r="B798" s="401"/>
      <c r="C798" s="401"/>
      <c r="D798" s="401"/>
      <c r="E798" s="401"/>
      <c r="F798" s="401"/>
      <c r="G798" s="401"/>
      <c r="H798" s="401"/>
      <c r="I798" s="401"/>
      <c r="J798" s="401"/>
      <c r="K798" s="401"/>
      <c r="L798" s="401"/>
      <c r="M798" s="401"/>
      <c r="N798" s="401"/>
      <c r="O798" s="401"/>
      <c r="P798" s="401"/>
      <c r="Q798" s="401"/>
      <c r="R798" s="401"/>
      <c r="S798" s="401"/>
      <c r="T798" s="401"/>
      <c r="U798" s="401"/>
      <c r="V798" s="401"/>
      <c r="W798" s="401"/>
      <c r="X798" s="401"/>
      <c r="Y798" s="401"/>
    </row>
    <row r="799" spans="1:25" s="396" customFormat="1">
      <c r="A799" s="401"/>
      <c r="B799" s="401"/>
      <c r="C799" s="401"/>
      <c r="D799" s="401"/>
      <c r="E799" s="401"/>
      <c r="F799" s="401"/>
      <c r="G799" s="401"/>
      <c r="H799" s="401"/>
      <c r="I799" s="401"/>
      <c r="J799" s="401"/>
      <c r="K799" s="401"/>
      <c r="L799" s="401"/>
      <c r="M799" s="401"/>
      <c r="N799" s="401"/>
      <c r="O799" s="401"/>
      <c r="P799" s="401"/>
      <c r="Q799" s="401"/>
      <c r="R799" s="401"/>
      <c r="S799" s="401"/>
      <c r="T799" s="401"/>
      <c r="U799" s="401"/>
      <c r="V799" s="401"/>
      <c r="W799" s="401"/>
      <c r="X799" s="401"/>
      <c r="Y799" s="401"/>
    </row>
    <row r="800" spans="1:25" s="396" customFormat="1">
      <c r="A800" s="401"/>
      <c r="B800" s="401"/>
      <c r="C800" s="401"/>
      <c r="D800" s="401"/>
      <c r="E800" s="401"/>
      <c r="F800" s="401"/>
      <c r="G800" s="401"/>
      <c r="H800" s="401"/>
      <c r="I800" s="401"/>
      <c r="J800" s="401"/>
      <c r="K800" s="401"/>
      <c r="L800" s="401"/>
      <c r="M800" s="401"/>
      <c r="N800" s="401"/>
      <c r="O800" s="401"/>
      <c r="P800" s="401"/>
      <c r="Q800" s="401"/>
      <c r="R800" s="401"/>
      <c r="S800" s="401"/>
      <c r="T800" s="401"/>
      <c r="U800" s="401"/>
      <c r="V800" s="401"/>
      <c r="W800" s="401"/>
      <c r="X800" s="401"/>
      <c r="Y800" s="401"/>
    </row>
    <row r="801" spans="1:25" s="396" customFormat="1">
      <c r="A801" s="401"/>
      <c r="B801" s="401"/>
      <c r="C801" s="401"/>
      <c r="D801" s="401"/>
      <c r="E801" s="401"/>
      <c r="F801" s="401"/>
      <c r="G801" s="401"/>
      <c r="H801" s="401"/>
      <c r="I801" s="401"/>
      <c r="J801" s="401"/>
      <c r="K801" s="401"/>
      <c r="L801" s="401"/>
      <c r="M801" s="401"/>
      <c r="N801" s="401"/>
      <c r="O801" s="401"/>
      <c r="P801" s="401"/>
      <c r="Q801" s="401"/>
      <c r="R801" s="401"/>
      <c r="S801" s="401"/>
      <c r="T801" s="401"/>
      <c r="U801" s="401"/>
      <c r="V801" s="401"/>
      <c r="W801" s="401"/>
      <c r="X801" s="401"/>
      <c r="Y801" s="401"/>
    </row>
    <row r="802" spans="1:25" s="396" customFormat="1">
      <c r="A802" s="401"/>
      <c r="B802" s="401"/>
      <c r="C802" s="401"/>
      <c r="D802" s="401"/>
      <c r="E802" s="401"/>
      <c r="F802" s="401"/>
      <c r="G802" s="401"/>
      <c r="H802" s="401"/>
      <c r="I802" s="401"/>
      <c r="J802" s="401"/>
      <c r="K802" s="401"/>
      <c r="L802" s="401"/>
      <c r="M802" s="401"/>
      <c r="N802" s="401"/>
      <c r="O802" s="401"/>
      <c r="P802" s="401"/>
      <c r="Q802" s="401"/>
      <c r="R802" s="401"/>
      <c r="S802" s="401"/>
      <c r="T802" s="401"/>
      <c r="U802" s="401"/>
      <c r="V802" s="401"/>
      <c r="W802" s="401"/>
      <c r="X802" s="401"/>
      <c r="Y802" s="401"/>
    </row>
    <row r="803" spans="1:25" s="396" customFormat="1">
      <c r="A803" s="401"/>
      <c r="B803" s="401"/>
      <c r="C803" s="401"/>
      <c r="D803" s="401"/>
      <c r="E803" s="401"/>
      <c r="F803" s="401"/>
      <c r="G803" s="401"/>
      <c r="H803" s="401"/>
      <c r="I803" s="401"/>
      <c r="J803" s="401"/>
      <c r="K803" s="401"/>
      <c r="L803" s="401"/>
      <c r="M803" s="401"/>
      <c r="N803" s="401"/>
      <c r="O803" s="401"/>
      <c r="P803" s="401"/>
      <c r="Q803" s="401"/>
      <c r="R803" s="401"/>
      <c r="S803" s="401"/>
      <c r="T803" s="401"/>
      <c r="U803" s="401"/>
      <c r="V803" s="401"/>
      <c r="W803" s="401"/>
      <c r="X803" s="401"/>
      <c r="Y803" s="401"/>
    </row>
    <row r="804" spans="1:25" s="396" customFormat="1">
      <c r="A804" s="401"/>
      <c r="B804" s="401"/>
      <c r="C804" s="401"/>
      <c r="D804" s="401"/>
      <c r="E804" s="401"/>
      <c r="F804" s="401"/>
      <c r="G804" s="401"/>
      <c r="H804" s="401"/>
      <c r="I804" s="401"/>
      <c r="J804" s="401"/>
      <c r="K804" s="401"/>
      <c r="L804" s="401"/>
      <c r="M804" s="401"/>
      <c r="N804" s="401"/>
      <c r="O804" s="401"/>
      <c r="P804" s="401"/>
      <c r="Q804" s="401"/>
      <c r="R804" s="401"/>
      <c r="S804" s="401"/>
      <c r="T804" s="401"/>
      <c r="U804" s="401"/>
      <c r="V804" s="401"/>
      <c r="W804" s="401"/>
      <c r="X804" s="401"/>
      <c r="Y804" s="401"/>
    </row>
    <row r="805" spans="1:25" s="396" customFormat="1">
      <c r="A805" s="401"/>
      <c r="B805" s="401"/>
      <c r="C805" s="401"/>
      <c r="D805" s="401"/>
      <c r="E805" s="401"/>
      <c r="F805" s="401"/>
      <c r="G805" s="401"/>
      <c r="H805" s="401"/>
      <c r="I805" s="401"/>
      <c r="J805" s="401"/>
      <c r="K805" s="401"/>
      <c r="L805" s="401"/>
      <c r="M805" s="401"/>
      <c r="N805" s="401"/>
      <c r="O805" s="401"/>
      <c r="P805" s="401"/>
      <c r="Q805" s="401"/>
      <c r="R805" s="401"/>
      <c r="S805" s="401"/>
      <c r="T805" s="401"/>
      <c r="U805" s="401"/>
      <c r="V805" s="401"/>
      <c r="W805" s="401"/>
      <c r="X805" s="401"/>
      <c r="Y805" s="401"/>
    </row>
    <row r="806" spans="1:25" s="396" customFormat="1">
      <c r="A806" s="401"/>
      <c r="B806" s="401"/>
      <c r="C806" s="401"/>
      <c r="D806" s="401"/>
      <c r="E806" s="401"/>
      <c r="F806" s="401"/>
      <c r="G806" s="401"/>
      <c r="H806" s="401"/>
      <c r="I806" s="401"/>
      <c r="J806" s="401"/>
      <c r="K806" s="401"/>
      <c r="L806" s="401"/>
      <c r="M806" s="401"/>
      <c r="N806" s="401"/>
      <c r="O806" s="401"/>
      <c r="P806" s="401"/>
      <c r="Q806" s="401"/>
      <c r="R806" s="401"/>
      <c r="S806" s="401"/>
      <c r="T806" s="401"/>
      <c r="U806" s="401"/>
      <c r="V806" s="401"/>
      <c r="W806" s="401"/>
      <c r="X806" s="401"/>
      <c r="Y806" s="401"/>
    </row>
    <row r="807" spans="1:25" s="396" customFormat="1">
      <c r="A807" s="401"/>
      <c r="B807" s="401"/>
      <c r="C807" s="401"/>
      <c r="D807" s="401"/>
      <c r="E807" s="401"/>
      <c r="F807" s="401"/>
      <c r="G807" s="401"/>
      <c r="H807" s="401"/>
      <c r="I807" s="401"/>
      <c r="J807" s="401"/>
      <c r="K807" s="401"/>
      <c r="L807" s="401"/>
      <c r="M807" s="401"/>
      <c r="N807" s="401"/>
      <c r="O807" s="401"/>
      <c r="P807" s="401"/>
      <c r="Q807" s="401"/>
      <c r="R807" s="401"/>
      <c r="S807" s="401"/>
      <c r="T807" s="401"/>
      <c r="U807" s="401"/>
      <c r="V807" s="401"/>
      <c r="W807" s="401"/>
      <c r="X807" s="401"/>
      <c r="Y807" s="401"/>
    </row>
    <row r="808" spans="1:25" s="396" customFormat="1">
      <c r="A808" s="401"/>
      <c r="B808" s="401"/>
      <c r="C808" s="401"/>
      <c r="D808" s="401"/>
      <c r="E808" s="401"/>
      <c r="F808" s="401"/>
      <c r="G808" s="401"/>
      <c r="H808" s="401"/>
      <c r="I808" s="401"/>
      <c r="J808" s="401"/>
      <c r="K808" s="401"/>
      <c r="L808" s="401"/>
      <c r="M808" s="401"/>
      <c r="N808" s="401"/>
      <c r="O808" s="401"/>
      <c r="P808" s="401"/>
      <c r="Q808" s="401"/>
      <c r="R808" s="401"/>
      <c r="S808" s="401"/>
      <c r="T808" s="401"/>
      <c r="U808" s="401"/>
      <c r="V808" s="401"/>
      <c r="W808" s="401"/>
      <c r="X808" s="401"/>
      <c r="Y808" s="401"/>
    </row>
    <row r="809" spans="1:25" s="396" customFormat="1">
      <c r="A809" s="401"/>
      <c r="B809" s="401"/>
      <c r="C809" s="401"/>
      <c r="D809" s="401"/>
      <c r="E809" s="401"/>
      <c r="F809" s="401"/>
      <c r="G809" s="401"/>
      <c r="H809" s="401"/>
      <c r="I809" s="401"/>
      <c r="J809" s="401"/>
      <c r="K809" s="401"/>
      <c r="L809" s="401"/>
      <c r="M809" s="401"/>
      <c r="N809" s="401"/>
      <c r="O809" s="401"/>
      <c r="P809" s="401"/>
      <c r="Q809" s="401"/>
      <c r="R809" s="401"/>
      <c r="S809" s="401"/>
      <c r="T809" s="401"/>
      <c r="U809" s="401"/>
      <c r="V809" s="401"/>
      <c r="W809" s="401"/>
      <c r="X809" s="401"/>
      <c r="Y809" s="401"/>
    </row>
    <row r="810" spans="1:25" s="396" customFormat="1">
      <c r="A810" s="401"/>
      <c r="B810" s="401"/>
      <c r="C810" s="401"/>
      <c r="D810" s="401"/>
      <c r="E810" s="401"/>
      <c r="F810" s="401"/>
      <c r="G810" s="401"/>
      <c r="H810" s="401"/>
      <c r="I810" s="401"/>
      <c r="J810" s="401"/>
      <c r="K810" s="401"/>
      <c r="L810" s="401"/>
      <c r="M810" s="401"/>
      <c r="N810" s="401"/>
      <c r="O810" s="401"/>
      <c r="P810" s="401"/>
      <c r="Q810" s="401"/>
      <c r="R810" s="401"/>
      <c r="S810" s="401"/>
      <c r="T810" s="401"/>
      <c r="U810" s="401"/>
      <c r="V810" s="401"/>
      <c r="W810" s="401"/>
      <c r="X810" s="401"/>
      <c r="Y810" s="401"/>
    </row>
    <row r="811" spans="1:25" s="396" customFormat="1">
      <c r="A811" s="401"/>
      <c r="B811" s="401"/>
      <c r="C811" s="401"/>
      <c r="D811" s="401"/>
      <c r="E811" s="401"/>
      <c r="F811" s="401"/>
      <c r="G811" s="401"/>
      <c r="H811" s="401"/>
      <c r="I811" s="401"/>
      <c r="J811" s="401"/>
      <c r="K811" s="401"/>
      <c r="L811" s="401"/>
      <c r="M811" s="401"/>
      <c r="N811" s="401"/>
      <c r="O811" s="401"/>
      <c r="P811" s="401"/>
      <c r="Q811" s="401"/>
      <c r="R811" s="401"/>
      <c r="S811" s="401"/>
      <c r="T811" s="401"/>
      <c r="U811" s="401"/>
      <c r="V811" s="401"/>
      <c r="W811" s="401"/>
      <c r="X811" s="401"/>
      <c r="Y811" s="401"/>
    </row>
    <row r="812" spans="1:25" s="396" customFormat="1">
      <c r="A812" s="401"/>
      <c r="B812" s="401"/>
      <c r="C812" s="401"/>
      <c r="D812" s="401"/>
      <c r="E812" s="401"/>
      <c r="F812" s="401"/>
      <c r="G812" s="401"/>
      <c r="H812" s="401"/>
      <c r="I812" s="401"/>
      <c r="J812" s="401"/>
      <c r="K812" s="401"/>
      <c r="L812" s="401"/>
      <c r="M812" s="401"/>
      <c r="N812" s="401"/>
      <c r="O812" s="401"/>
      <c r="P812" s="401"/>
      <c r="Q812" s="401"/>
      <c r="R812" s="401"/>
      <c r="S812" s="401"/>
      <c r="T812" s="401"/>
      <c r="U812" s="401"/>
      <c r="V812" s="401"/>
      <c r="W812" s="401"/>
      <c r="X812" s="401"/>
      <c r="Y812" s="401"/>
    </row>
    <row r="813" spans="1:25" s="396" customFormat="1">
      <c r="A813" s="401"/>
      <c r="B813" s="401"/>
      <c r="C813" s="401"/>
      <c r="D813" s="401"/>
      <c r="E813" s="401"/>
      <c r="F813" s="401"/>
      <c r="G813" s="401"/>
      <c r="H813" s="401"/>
      <c r="I813" s="401"/>
      <c r="J813" s="401"/>
      <c r="K813" s="401"/>
      <c r="L813" s="401"/>
      <c r="M813" s="401"/>
      <c r="N813" s="401"/>
      <c r="O813" s="401"/>
      <c r="P813" s="401"/>
      <c r="Q813" s="401"/>
      <c r="R813" s="401"/>
      <c r="S813" s="401"/>
      <c r="T813" s="401"/>
      <c r="U813" s="401"/>
      <c r="V813" s="401"/>
      <c r="W813" s="401"/>
      <c r="X813" s="401"/>
      <c r="Y813" s="401"/>
    </row>
    <row r="814" spans="1:25" s="396" customFormat="1">
      <c r="A814" s="401"/>
      <c r="B814" s="401"/>
      <c r="C814" s="401"/>
      <c r="D814" s="401"/>
      <c r="E814" s="401"/>
      <c r="F814" s="401"/>
      <c r="G814" s="401"/>
      <c r="H814" s="401"/>
      <c r="I814" s="401"/>
      <c r="J814" s="401"/>
      <c r="K814" s="401"/>
      <c r="L814" s="401"/>
      <c r="M814" s="401"/>
      <c r="N814" s="401"/>
      <c r="O814" s="401"/>
      <c r="P814" s="401"/>
      <c r="Q814" s="401"/>
      <c r="R814" s="401"/>
      <c r="S814" s="401"/>
      <c r="T814" s="401"/>
      <c r="U814" s="401"/>
      <c r="V814" s="401"/>
      <c r="W814" s="401"/>
      <c r="X814" s="401"/>
      <c r="Y814" s="401"/>
    </row>
    <row r="815" spans="1:25" s="396" customFormat="1">
      <c r="A815" s="401"/>
      <c r="B815" s="401"/>
      <c r="C815" s="401"/>
      <c r="D815" s="401"/>
      <c r="E815" s="401"/>
      <c r="F815" s="401"/>
      <c r="G815" s="401"/>
      <c r="H815" s="401"/>
      <c r="I815" s="401"/>
      <c r="J815" s="401"/>
      <c r="K815" s="401"/>
      <c r="L815" s="401"/>
      <c r="M815" s="401"/>
      <c r="N815" s="401"/>
      <c r="O815" s="401"/>
      <c r="P815" s="401"/>
      <c r="Q815" s="401"/>
      <c r="R815" s="401"/>
      <c r="S815" s="401"/>
      <c r="T815" s="401"/>
      <c r="U815" s="401"/>
      <c r="V815" s="401"/>
      <c r="W815" s="401"/>
      <c r="X815" s="401"/>
      <c r="Y815" s="401"/>
    </row>
    <row r="816" spans="1:25" s="396" customFormat="1">
      <c r="A816" s="401"/>
      <c r="B816" s="401"/>
      <c r="C816" s="401"/>
      <c r="D816" s="401"/>
      <c r="E816" s="401"/>
      <c r="F816" s="401"/>
      <c r="G816" s="401"/>
      <c r="H816" s="401"/>
      <c r="I816" s="401"/>
      <c r="J816" s="401"/>
      <c r="K816" s="401"/>
      <c r="L816" s="401"/>
      <c r="M816" s="401"/>
      <c r="N816" s="401"/>
      <c r="O816" s="401"/>
      <c r="P816" s="401"/>
      <c r="Q816" s="401"/>
      <c r="R816" s="401"/>
      <c r="S816" s="401"/>
      <c r="T816" s="401"/>
      <c r="U816" s="401"/>
      <c r="V816" s="401"/>
      <c r="W816" s="401"/>
      <c r="X816" s="401"/>
      <c r="Y816" s="401"/>
    </row>
    <row r="817" spans="1:25" s="396" customFormat="1">
      <c r="A817" s="401"/>
      <c r="B817" s="401"/>
      <c r="C817" s="401"/>
      <c r="D817" s="401"/>
      <c r="E817" s="401"/>
      <c r="F817" s="401"/>
      <c r="G817" s="401"/>
      <c r="H817" s="401"/>
      <c r="I817" s="401"/>
      <c r="J817" s="401"/>
      <c r="K817" s="401"/>
      <c r="L817" s="401"/>
      <c r="M817" s="401"/>
      <c r="N817" s="401"/>
      <c r="O817" s="401"/>
      <c r="P817" s="401"/>
      <c r="Q817" s="401"/>
      <c r="R817" s="401"/>
      <c r="S817" s="401"/>
      <c r="T817" s="401"/>
      <c r="U817" s="401"/>
      <c r="V817" s="401"/>
      <c r="W817" s="401"/>
      <c r="X817" s="401"/>
      <c r="Y817" s="401"/>
    </row>
    <row r="818" spans="1:25" s="396" customFormat="1">
      <c r="A818" s="401"/>
      <c r="B818" s="401"/>
      <c r="C818" s="401"/>
      <c r="D818" s="401"/>
      <c r="E818" s="401"/>
      <c r="F818" s="401"/>
      <c r="G818" s="401"/>
      <c r="H818" s="401"/>
      <c r="I818" s="401"/>
      <c r="J818" s="401"/>
      <c r="K818" s="401"/>
      <c r="L818" s="401"/>
      <c r="M818" s="401"/>
      <c r="N818" s="401"/>
      <c r="O818" s="401"/>
      <c r="P818" s="401"/>
      <c r="Q818" s="401"/>
      <c r="R818" s="401"/>
      <c r="S818" s="401"/>
      <c r="T818" s="401"/>
      <c r="U818" s="401"/>
      <c r="V818" s="401"/>
      <c r="W818" s="401"/>
      <c r="X818" s="401"/>
      <c r="Y818" s="401"/>
    </row>
    <row r="819" spans="1:25" s="396" customFormat="1">
      <c r="A819" s="401"/>
      <c r="B819" s="401"/>
      <c r="C819" s="401"/>
      <c r="D819" s="401"/>
      <c r="E819" s="401"/>
      <c r="F819" s="401"/>
      <c r="G819" s="401"/>
      <c r="H819" s="401"/>
      <c r="I819" s="401"/>
      <c r="J819" s="401"/>
      <c r="K819" s="401"/>
      <c r="L819" s="401"/>
      <c r="M819" s="401"/>
      <c r="N819" s="401"/>
      <c r="O819" s="401"/>
      <c r="P819" s="401"/>
      <c r="Q819" s="401"/>
      <c r="R819" s="401"/>
      <c r="S819" s="401"/>
      <c r="T819" s="401"/>
      <c r="U819" s="401"/>
      <c r="V819" s="401"/>
      <c r="W819" s="401"/>
      <c r="X819" s="401"/>
      <c r="Y819" s="401"/>
    </row>
    <row r="820" spans="1:25" s="396" customFormat="1">
      <c r="A820" s="401"/>
      <c r="B820" s="401"/>
      <c r="C820" s="401"/>
      <c r="D820" s="401"/>
      <c r="E820" s="401"/>
      <c r="F820" s="401"/>
      <c r="G820" s="401"/>
      <c r="H820" s="401"/>
      <c r="I820" s="401"/>
      <c r="J820" s="401"/>
      <c r="K820" s="401"/>
      <c r="L820" s="401"/>
      <c r="M820" s="401"/>
      <c r="N820" s="401"/>
      <c r="O820" s="401"/>
      <c r="P820" s="401"/>
      <c r="Q820" s="401"/>
      <c r="R820" s="401"/>
      <c r="S820" s="401"/>
      <c r="T820" s="401"/>
      <c r="U820" s="401"/>
      <c r="V820" s="401"/>
      <c r="W820" s="401"/>
      <c r="X820" s="401"/>
      <c r="Y820" s="401"/>
    </row>
    <row r="821" spans="1:25" s="396" customFormat="1">
      <c r="A821" s="401"/>
      <c r="B821" s="401"/>
      <c r="C821" s="401"/>
      <c r="D821" s="401"/>
      <c r="E821" s="401"/>
      <c r="F821" s="401"/>
      <c r="G821" s="401"/>
      <c r="H821" s="401"/>
      <c r="I821" s="401"/>
      <c r="J821" s="401"/>
      <c r="K821" s="401"/>
      <c r="L821" s="401"/>
      <c r="M821" s="401"/>
      <c r="N821" s="401"/>
      <c r="O821" s="401"/>
      <c r="P821" s="401"/>
      <c r="Q821" s="401"/>
      <c r="R821" s="401"/>
      <c r="S821" s="401"/>
      <c r="T821" s="401"/>
      <c r="U821" s="401"/>
      <c r="V821" s="401"/>
      <c r="W821" s="401"/>
      <c r="X821" s="401"/>
      <c r="Y821" s="401"/>
    </row>
    <row r="822" spans="1:25" s="396" customFormat="1">
      <c r="A822" s="401"/>
      <c r="B822" s="401"/>
      <c r="C822" s="401"/>
      <c r="D822" s="401"/>
      <c r="E822" s="401"/>
      <c r="F822" s="401"/>
      <c r="G822" s="401"/>
      <c r="H822" s="401"/>
      <c r="I822" s="401"/>
      <c r="J822" s="401"/>
      <c r="K822" s="401"/>
      <c r="L822" s="401"/>
      <c r="M822" s="401"/>
      <c r="N822" s="401"/>
      <c r="O822" s="401"/>
      <c r="P822" s="401"/>
      <c r="Q822" s="401"/>
      <c r="R822" s="401"/>
      <c r="S822" s="401"/>
      <c r="T822" s="401"/>
      <c r="U822" s="401"/>
      <c r="V822" s="401"/>
      <c r="W822" s="401"/>
      <c r="X822" s="401"/>
      <c r="Y822" s="401"/>
    </row>
    <row r="823" spans="1:25" s="396" customFormat="1">
      <c r="A823" s="401"/>
      <c r="B823" s="401"/>
      <c r="C823" s="401"/>
      <c r="D823" s="401"/>
      <c r="E823" s="401"/>
      <c r="F823" s="401"/>
      <c r="G823" s="401"/>
      <c r="H823" s="401"/>
      <c r="I823" s="401"/>
      <c r="J823" s="401"/>
      <c r="K823" s="401"/>
      <c r="L823" s="401"/>
      <c r="M823" s="401"/>
      <c r="N823" s="401"/>
      <c r="O823" s="401"/>
      <c r="P823" s="401"/>
      <c r="Q823" s="401"/>
      <c r="R823" s="401"/>
      <c r="S823" s="401"/>
      <c r="T823" s="401"/>
      <c r="U823" s="401"/>
      <c r="V823" s="401"/>
      <c r="W823" s="401"/>
      <c r="X823" s="401"/>
      <c r="Y823" s="401"/>
    </row>
    <row r="824" spans="1:25" s="396" customFormat="1">
      <c r="A824" s="401"/>
      <c r="B824" s="401"/>
      <c r="C824" s="401"/>
      <c r="D824" s="401"/>
      <c r="E824" s="401"/>
      <c r="F824" s="401"/>
      <c r="G824" s="401"/>
      <c r="H824" s="401"/>
      <c r="I824" s="401"/>
      <c r="J824" s="401"/>
      <c r="K824" s="401"/>
      <c r="L824" s="401"/>
      <c r="M824" s="401"/>
      <c r="N824" s="401"/>
      <c r="O824" s="401"/>
      <c r="P824" s="401"/>
      <c r="Q824" s="401"/>
      <c r="R824" s="401"/>
      <c r="S824" s="401"/>
      <c r="T824" s="401"/>
      <c r="U824" s="401"/>
      <c r="V824" s="401"/>
      <c r="W824" s="401"/>
      <c r="X824" s="401"/>
      <c r="Y824" s="401"/>
    </row>
    <row r="825" spans="1:25" s="396" customFormat="1">
      <c r="A825" s="401"/>
      <c r="B825" s="401"/>
      <c r="C825" s="401"/>
      <c r="D825" s="401"/>
      <c r="E825" s="401"/>
      <c r="F825" s="401"/>
      <c r="G825" s="401"/>
      <c r="H825" s="401"/>
      <c r="I825" s="401"/>
      <c r="J825" s="401"/>
      <c r="K825" s="401"/>
      <c r="L825" s="401"/>
      <c r="M825" s="401"/>
      <c r="N825" s="401"/>
      <c r="O825" s="401"/>
      <c r="P825" s="401"/>
      <c r="Q825" s="401"/>
      <c r="R825" s="401"/>
      <c r="S825" s="401"/>
      <c r="T825" s="401"/>
      <c r="U825" s="401"/>
      <c r="V825" s="401"/>
      <c r="W825" s="401"/>
      <c r="X825" s="401"/>
      <c r="Y825" s="401"/>
    </row>
    <row r="826" spans="1:25" s="396" customFormat="1">
      <c r="A826" s="401"/>
      <c r="B826" s="401"/>
      <c r="C826" s="401"/>
      <c r="D826" s="401"/>
      <c r="E826" s="401"/>
      <c r="F826" s="401"/>
      <c r="G826" s="401"/>
      <c r="H826" s="401"/>
      <c r="I826" s="401"/>
      <c r="J826" s="401"/>
      <c r="K826" s="401"/>
      <c r="L826" s="401"/>
      <c r="M826" s="401"/>
      <c r="N826" s="401"/>
      <c r="O826" s="401"/>
      <c r="P826" s="401"/>
      <c r="Q826" s="401"/>
      <c r="R826" s="401"/>
      <c r="S826" s="401"/>
      <c r="T826" s="401"/>
      <c r="U826" s="401"/>
      <c r="V826" s="401"/>
      <c r="W826" s="401"/>
      <c r="X826" s="401"/>
      <c r="Y826" s="401"/>
    </row>
    <row r="827" spans="1:25" s="396" customFormat="1">
      <c r="A827" s="401"/>
      <c r="B827" s="401"/>
      <c r="C827" s="401"/>
      <c r="D827" s="401"/>
      <c r="E827" s="401"/>
      <c r="F827" s="401"/>
      <c r="G827" s="401"/>
      <c r="H827" s="401"/>
      <c r="I827" s="401"/>
      <c r="J827" s="401"/>
      <c r="K827" s="401"/>
      <c r="L827" s="401"/>
      <c r="M827" s="401"/>
      <c r="N827" s="401"/>
      <c r="O827" s="401"/>
      <c r="P827" s="401"/>
      <c r="Q827" s="401"/>
      <c r="R827" s="401"/>
      <c r="S827" s="401"/>
      <c r="T827" s="401"/>
      <c r="U827" s="401"/>
      <c r="V827" s="401"/>
      <c r="W827" s="401"/>
      <c r="X827" s="401"/>
      <c r="Y827" s="401"/>
    </row>
    <row r="828" spans="1:25" s="396" customFormat="1">
      <c r="A828" s="401"/>
      <c r="B828" s="401"/>
      <c r="C828" s="401"/>
      <c r="D828" s="401"/>
      <c r="E828" s="401"/>
      <c r="F828" s="401"/>
      <c r="G828" s="401"/>
      <c r="H828" s="401"/>
      <c r="I828" s="401"/>
      <c r="J828" s="401"/>
      <c r="K828" s="401"/>
      <c r="L828" s="401"/>
      <c r="M828" s="401"/>
      <c r="N828" s="401"/>
      <c r="O828" s="401"/>
      <c r="P828" s="401"/>
      <c r="Q828" s="401"/>
      <c r="R828" s="401"/>
      <c r="S828" s="401"/>
      <c r="T828" s="401"/>
      <c r="U828" s="401"/>
      <c r="V828" s="401"/>
      <c r="W828" s="401"/>
      <c r="X828" s="401"/>
      <c r="Y828" s="401"/>
    </row>
    <row r="829" spans="1:25" s="396" customFormat="1">
      <c r="A829" s="401"/>
      <c r="B829" s="401"/>
      <c r="C829" s="401"/>
      <c r="D829" s="401"/>
      <c r="E829" s="401"/>
      <c r="F829" s="401"/>
      <c r="G829" s="401"/>
      <c r="H829" s="401"/>
      <c r="I829" s="401"/>
      <c r="J829" s="401"/>
      <c r="K829" s="401"/>
      <c r="L829" s="401"/>
      <c r="M829" s="401"/>
      <c r="N829" s="401"/>
      <c r="O829" s="401"/>
      <c r="P829" s="401"/>
      <c r="Q829" s="401"/>
      <c r="R829" s="401"/>
      <c r="S829" s="401"/>
      <c r="T829" s="401"/>
      <c r="U829" s="401"/>
      <c r="V829" s="401"/>
      <c r="W829" s="401"/>
      <c r="X829" s="401"/>
      <c r="Y829" s="401"/>
    </row>
    <row r="830" spans="1:25" s="396" customFormat="1">
      <c r="A830" s="401"/>
      <c r="B830" s="401"/>
      <c r="C830" s="401"/>
      <c r="D830" s="401"/>
      <c r="E830" s="401"/>
      <c r="F830" s="401"/>
      <c r="G830" s="401"/>
      <c r="H830" s="401"/>
      <c r="I830" s="401"/>
      <c r="J830" s="401"/>
      <c r="K830" s="401"/>
      <c r="L830" s="401"/>
      <c r="M830" s="401"/>
      <c r="N830" s="401"/>
      <c r="O830" s="401"/>
      <c r="P830" s="401"/>
      <c r="Q830" s="401"/>
      <c r="R830" s="401"/>
      <c r="S830" s="401"/>
      <c r="T830" s="401"/>
      <c r="U830" s="401"/>
      <c r="V830" s="401"/>
      <c r="W830" s="401"/>
      <c r="X830" s="401"/>
      <c r="Y830" s="401"/>
    </row>
    <row r="831" spans="1:25" s="396" customFormat="1">
      <c r="A831" s="401"/>
      <c r="B831" s="401"/>
      <c r="C831" s="401"/>
      <c r="D831" s="401"/>
      <c r="E831" s="401"/>
      <c r="F831" s="401"/>
      <c r="G831" s="401"/>
      <c r="H831" s="401"/>
      <c r="I831" s="401"/>
      <c r="J831" s="401"/>
      <c r="K831" s="401"/>
      <c r="L831" s="401"/>
      <c r="M831" s="401"/>
      <c r="N831" s="401"/>
      <c r="O831" s="401"/>
      <c r="P831" s="401"/>
      <c r="Q831" s="401"/>
      <c r="R831" s="401"/>
      <c r="S831" s="401"/>
      <c r="T831" s="401"/>
      <c r="U831" s="401"/>
      <c r="V831" s="401"/>
      <c r="W831" s="401"/>
      <c r="X831" s="401"/>
      <c r="Y831" s="401"/>
    </row>
    <row r="832" spans="1:25" s="396" customFormat="1">
      <c r="A832" s="401"/>
      <c r="B832" s="401"/>
      <c r="C832" s="401"/>
      <c r="D832" s="401"/>
      <c r="E832" s="401"/>
      <c r="F832" s="401"/>
      <c r="G832" s="401"/>
      <c r="H832" s="401"/>
      <c r="I832" s="401"/>
      <c r="J832" s="401"/>
      <c r="K832" s="401"/>
      <c r="L832" s="401"/>
      <c r="M832" s="401"/>
      <c r="N832" s="401"/>
      <c r="O832" s="401"/>
      <c r="P832" s="401"/>
      <c r="Q832" s="401"/>
      <c r="R832" s="401"/>
      <c r="S832" s="401"/>
      <c r="T832" s="401"/>
      <c r="U832" s="401"/>
      <c r="V832" s="401"/>
      <c r="W832" s="401"/>
      <c r="X832" s="401"/>
      <c r="Y832" s="401"/>
    </row>
    <row r="833" spans="1:25" s="396" customFormat="1">
      <c r="A833" s="401"/>
      <c r="B833" s="401"/>
      <c r="C833" s="401"/>
      <c r="D833" s="401"/>
      <c r="E833" s="401"/>
      <c r="F833" s="401"/>
      <c r="G833" s="401"/>
      <c r="H833" s="401"/>
      <c r="I833" s="401"/>
      <c r="J833" s="401"/>
      <c r="K833" s="401"/>
      <c r="L833" s="401"/>
      <c r="M833" s="401"/>
      <c r="N833" s="401"/>
      <c r="O833" s="401"/>
      <c r="P833" s="401"/>
      <c r="Q833" s="401"/>
      <c r="R833" s="401"/>
      <c r="S833" s="401"/>
      <c r="T833" s="401"/>
      <c r="U833" s="401"/>
      <c r="V833" s="401"/>
      <c r="W833" s="401"/>
      <c r="X833" s="401"/>
      <c r="Y833" s="401"/>
    </row>
    <row r="834" spans="1:25" s="396" customFormat="1">
      <c r="A834" s="401"/>
      <c r="B834" s="401"/>
      <c r="C834" s="401"/>
      <c r="D834" s="401"/>
      <c r="E834" s="401"/>
      <c r="F834" s="401"/>
      <c r="G834" s="401"/>
      <c r="H834" s="401"/>
      <c r="I834" s="401"/>
      <c r="J834" s="401"/>
      <c r="K834" s="401"/>
      <c r="L834" s="401"/>
      <c r="M834" s="401"/>
      <c r="N834" s="401"/>
      <c r="O834" s="401"/>
      <c r="P834" s="401"/>
      <c r="Q834" s="401"/>
      <c r="R834" s="401"/>
      <c r="S834" s="401"/>
      <c r="T834" s="401"/>
      <c r="U834" s="401"/>
      <c r="V834" s="401"/>
      <c r="W834" s="401"/>
      <c r="X834" s="401"/>
      <c r="Y834" s="401"/>
    </row>
    <row r="835" spans="1:25" s="396" customFormat="1">
      <c r="A835" s="401"/>
      <c r="B835" s="401"/>
      <c r="C835" s="401"/>
      <c r="D835" s="401"/>
      <c r="E835" s="401"/>
      <c r="F835" s="401"/>
      <c r="G835" s="401"/>
      <c r="H835" s="401"/>
      <c r="I835" s="401"/>
      <c r="J835" s="401"/>
      <c r="K835" s="401"/>
      <c r="L835" s="401"/>
      <c r="M835" s="401"/>
      <c r="N835" s="401"/>
      <c r="O835" s="401"/>
      <c r="P835" s="401"/>
      <c r="Q835" s="401"/>
      <c r="R835" s="401"/>
      <c r="S835" s="401"/>
      <c r="T835" s="401"/>
      <c r="U835" s="401"/>
      <c r="V835" s="401"/>
      <c r="W835" s="401"/>
      <c r="X835" s="401"/>
      <c r="Y835" s="401"/>
    </row>
    <row r="836" spans="1:25" s="396" customFormat="1">
      <c r="A836" s="401"/>
      <c r="B836" s="401"/>
      <c r="C836" s="401"/>
      <c r="D836" s="401"/>
      <c r="E836" s="401"/>
      <c r="F836" s="401"/>
      <c r="G836" s="401"/>
      <c r="H836" s="401"/>
      <c r="I836" s="401"/>
      <c r="J836" s="401"/>
      <c r="K836" s="401"/>
      <c r="L836" s="401"/>
      <c r="M836" s="401"/>
      <c r="N836" s="401"/>
      <c r="O836" s="401"/>
      <c r="P836" s="401"/>
      <c r="Q836" s="401"/>
      <c r="R836" s="401"/>
      <c r="S836" s="401"/>
      <c r="T836" s="401"/>
      <c r="U836" s="401"/>
      <c r="V836" s="401"/>
      <c r="W836" s="401"/>
      <c r="X836" s="401"/>
      <c r="Y836" s="401"/>
    </row>
    <row r="837" spans="1:25" s="396" customFormat="1">
      <c r="A837" s="401"/>
      <c r="B837" s="401"/>
      <c r="C837" s="401"/>
      <c r="D837" s="401"/>
      <c r="E837" s="401"/>
      <c r="F837" s="401"/>
      <c r="G837" s="401"/>
      <c r="H837" s="401"/>
      <c r="I837" s="401"/>
      <c r="J837" s="401"/>
      <c r="K837" s="401"/>
      <c r="L837" s="401"/>
      <c r="M837" s="401"/>
      <c r="N837" s="401"/>
      <c r="O837" s="401"/>
      <c r="P837" s="401"/>
      <c r="Q837" s="401"/>
      <c r="R837" s="401"/>
      <c r="S837" s="401"/>
      <c r="T837" s="401"/>
      <c r="U837" s="401"/>
      <c r="V837" s="401"/>
      <c r="W837" s="401"/>
      <c r="X837" s="401"/>
      <c r="Y837" s="401"/>
    </row>
    <row r="838" spans="1:25" s="396" customFormat="1">
      <c r="A838" s="401"/>
      <c r="B838" s="401"/>
      <c r="C838" s="401"/>
      <c r="D838" s="401"/>
      <c r="E838" s="401"/>
      <c r="F838" s="401"/>
      <c r="G838" s="401"/>
      <c r="H838" s="401"/>
      <c r="I838" s="401"/>
      <c r="J838" s="401"/>
      <c r="K838" s="401"/>
      <c r="L838" s="401"/>
      <c r="M838" s="401"/>
      <c r="N838" s="401"/>
      <c r="O838" s="401"/>
      <c r="P838" s="401"/>
      <c r="Q838" s="401"/>
      <c r="R838" s="401"/>
      <c r="S838" s="401"/>
      <c r="T838" s="401"/>
      <c r="U838" s="401"/>
      <c r="V838" s="401"/>
      <c r="W838" s="401"/>
      <c r="X838" s="401"/>
      <c r="Y838" s="401"/>
    </row>
    <row r="839" spans="1:25" s="396" customFormat="1">
      <c r="A839" s="401"/>
      <c r="B839" s="401"/>
      <c r="C839" s="401"/>
      <c r="D839" s="401"/>
      <c r="E839" s="401"/>
      <c r="F839" s="401"/>
      <c r="G839" s="401"/>
      <c r="H839" s="401"/>
      <c r="I839" s="401"/>
      <c r="J839" s="401"/>
      <c r="K839" s="401"/>
      <c r="L839" s="401"/>
      <c r="M839" s="401"/>
      <c r="N839" s="401"/>
      <c r="O839" s="401"/>
      <c r="P839" s="401"/>
      <c r="Q839" s="401"/>
      <c r="R839" s="401"/>
      <c r="S839" s="401"/>
      <c r="T839" s="401"/>
      <c r="U839" s="401"/>
      <c r="V839" s="401"/>
      <c r="W839" s="401"/>
      <c r="X839" s="401"/>
      <c r="Y839" s="401"/>
    </row>
    <row r="840" spans="1:25" s="396" customFormat="1">
      <c r="A840" s="401"/>
      <c r="B840" s="401"/>
      <c r="C840" s="401"/>
      <c r="D840" s="401"/>
      <c r="E840" s="401"/>
      <c r="F840" s="401"/>
      <c r="G840" s="401"/>
      <c r="H840" s="401"/>
      <c r="I840" s="401"/>
      <c r="J840" s="401"/>
      <c r="K840" s="401"/>
      <c r="L840" s="401"/>
      <c r="M840" s="401"/>
      <c r="N840" s="401"/>
      <c r="O840" s="401"/>
      <c r="P840" s="401"/>
      <c r="Q840" s="401"/>
      <c r="R840" s="401"/>
      <c r="S840" s="401"/>
      <c r="T840" s="401"/>
      <c r="U840" s="401"/>
      <c r="V840" s="401"/>
      <c r="W840" s="401"/>
      <c r="X840" s="401"/>
      <c r="Y840" s="401"/>
    </row>
    <row r="841" spans="1:25" s="396" customFormat="1">
      <c r="A841" s="401"/>
      <c r="B841" s="401"/>
      <c r="C841" s="401"/>
      <c r="D841" s="401"/>
      <c r="E841" s="401"/>
      <c r="F841" s="401"/>
      <c r="G841" s="401"/>
      <c r="H841" s="401"/>
      <c r="I841" s="401"/>
      <c r="J841" s="401"/>
      <c r="K841" s="401"/>
      <c r="L841" s="401"/>
      <c r="M841" s="401"/>
      <c r="N841" s="401"/>
      <c r="O841" s="401"/>
      <c r="P841" s="401"/>
      <c r="Q841" s="401"/>
      <c r="R841" s="401"/>
      <c r="S841" s="401"/>
      <c r="T841" s="401"/>
      <c r="U841" s="401"/>
      <c r="V841" s="401"/>
      <c r="W841" s="401"/>
      <c r="X841" s="401"/>
      <c r="Y841" s="401"/>
    </row>
    <row r="842" spans="1:25" s="396" customFormat="1">
      <c r="A842" s="401"/>
      <c r="B842" s="401"/>
      <c r="C842" s="401"/>
      <c r="D842" s="401"/>
      <c r="E842" s="401"/>
      <c r="F842" s="401"/>
      <c r="G842" s="401"/>
      <c r="H842" s="401"/>
      <c r="I842" s="401"/>
      <c r="J842" s="401"/>
      <c r="K842" s="401"/>
      <c r="L842" s="401"/>
      <c r="M842" s="401"/>
      <c r="N842" s="401"/>
      <c r="O842" s="401"/>
      <c r="P842" s="401"/>
      <c r="Q842" s="401"/>
      <c r="R842" s="401"/>
      <c r="S842" s="401"/>
      <c r="T842" s="401"/>
      <c r="U842" s="401"/>
      <c r="V842" s="401"/>
      <c r="W842" s="401"/>
      <c r="X842" s="401"/>
      <c r="Y842" s="401"/>
    </row>
    <row r="843" spans="1:25" s="396" customFormat="1">
      <c r="A843" s="401"/>
      <c r="B843" s="401"/>
      <c r="C843" s="401"/>
      <c r="D843" s="401"/>
      <c r="E843" s="401"/>
      <c r="F843" s="401"/>
      <c r="G843" s="401"/>
      <c r="H843" s="401"/>
      <c r="I843" s="401"/>
      <c r="J843" s="401"/>
      <c r="K843" s="401"/>
      <c r="L843" s="401"/>
      <c r="M843" s="401"/>
      <c r="N843" s="401"/>
      <c r="O843" s="401"/>
      <c r="P843" s="401"/>
      <c r="Q843" s="401"/>
      <c r="R843" s="401"/>
      <c r="S843" s="401"/>
      <c r="T843" s="401"/>
      <c r="U843" s="401"/>
      <c r="V843" s="401"/>
      <c r="W843" s="401"/>
      <c r="X843" s="401"/>
      <c r="Y843" s="401"/>
    </row>
    <row r="844" spans="1:25" s="396" customFormat="1">
      <c r="A844" s="401"/>
      <c r="B844" s="401"/>
      <c r="C844" s="401"/>
      <c r="D844" s="401"/>
      <c r="E844" s="401"/>
      <c r="F844" s="401"/>
      <c r="G844" s="401"/>
      <c r="H844" s="401"/>
      <c r="I844" s="401"/>
      <c r="J844" s="401"/>
      <c r="K844" s="401"/>
      <c r="L844" s="401"/>
      <c r="M844" s="401"/>
      <c r="N844" s="401"/>
      <c r="O844" s="401"/>
      <c r="P844" s="401"/>
      <c r="Q844" s="401"/>
      <c r="R844" s="401"/>
      <c r="S844" s="401"/>
      <c r="T844" s="401"/>
      <c r="U844" s="401"/>
      <c r="V844" s="401"/>
      <c r="W844" s="401"/>
      <c r="X844" s="401"/>
      <c r="Y844" s="401"/>
    </row>
    <row r="845" spans="1:25" s="396" customFormat="1">
      <c r="A845" s="401"/>
      <c r="B845" s="401"/>
      <c r="C845" s="401"/>
      <c r="D845" s="401"/>
      <c r="E845" s="401"/>
      <c r="F845" s="401"/>
      <c r="G845" s="401"/>
      <c r="H845" s="401"/>
      <c r="I845" s="401"/>
      <c r="J845" s="401"/>
      <c r="K845" s="401"/>
      <c r="L845" s="401"/>
      <c r="M845" s="401"/>
      <c r="N845" s="401"/>
      <c r="O845" s="401"/>
      <c r="P845" s="401"/>
      <c r="Q845" s="401"/>
      <c r="R845" s="401"/>
      <c r="S845" s="401"/>
      <c r="T845" s="401"/>
      <c r="U845" s="401"/>
      <c r="V845" s="401"/>
      <c r="W845" s="401"/>
      <c r="X845" s="401"/>
      <c r="Y845" s="401"/>
    </row>
    <row r="846" spans="1:25" s="396" customFormat="1">
      <c r="A846" s="401"/>
      <c r="B846" s="401"/>
      <c r="C846" s="401"/>
      <c r="D846" s="401"/>
      <c r="E846" s="401"/>
      <c r="F846" s="401"/>
      <c r="G846" s="401"/>
      <c r="H846" s="401"/>
      <c r="I846" s="401"/>
      <c r="J846" s="401"/>
      <c r="K846" s="401"/>
      <c r="L846" s="401"/>
      <c r="M846" s="401"/>
      <c r="N846" s="401"/>
      <c r="O846" s="401"/>
      <c r="P846" s="401"/>
      <c r="Q846" s="401"/>
      <c r="R846" s="401"/>
      <c r="S846" s="401"/>
      <c r="T846" s="401"/>
      <c r="U846" s="401"/>
      <c r="V846" s="401"/>
      <c r="W846" s="401"/>
      <c r="X846" s="401"/>
      <c r="Y846" s="401"/>
    </row>
    <row r="847" spans="1:25" s="396" customFormat="1">
      <c r="A847" s="401"/>
      <c r="B847" s="401"/>
      <c r="C847" s="401"/>
      <c r="D847" s="401"/>
      <c r="E847" s="401"/>
      <c r="F847" s="401"/>
      <c r="G847" s="401"/>
      <c r="H847" s="401"/>
      <c r="I847" s="401"/>
      <c r="J847" s="401"/>
      <c r="K847" s="401"/>
      <c r="L847" s="401"/>
      <c r="M847" s="401"/>
      <c r="N847" s="401"/>
      <c r="O847" s="401"/>
      <c r="P847" s="401"/>
      <c r="Q847" s="401"/>
      <c r="R847" s="401"/>
      <c r="S847" s="401"/>
      <c r="T847" s="401"/>
      <c r="U847" s="401"/>
      <c r="V847" s="401"/>
      <c r="W847" s="401"/>
      <c r="X847" s="401"/>
      <c r="Y847" s="401"/>
    </row>
    <row r="848" spans="1:25" s="396" customFormat="1">
      <c r="A848" s="401"/>
      <c r="B848" s="401"/>
      <c r="C848" s="401"/>
      <c r="D848" s="401"/>
      <c r="E848" s="401"/>
      <c r="F848" s="401"/>
      <c r="G848" s="401"/>
      <c r="H848" s="401"/>
      <c r="I848" s="401"/>
      <c r="J848" s="401"/>
      <c r="K848" s="401"/>
      <c r="L848" s="401"/>
      <c r="M848" s="401"/>
      <c r="N848" s="401"/>
      <c r="O848" s="401"/>
      <c r="P848" s="401"/>
      <c r="Q848" s="401"/>
      <c r="R848" s="401"/>
      <c r="S848" s="401"/>
      <c r="T848" s="401"/>
      <c r="U848" s="401"/>
      <c r="V848" s="401"/>
      <c r="W848" s="401"/>
      <c r="X848" s="401"/>
      <c r="Y848" s="401"/>
    </row>
    <row r="849" spans="1:25" s="396" customFormat="1">
      <c r="A849" s="401"/>
      <c r="B849" s="401"/>
      <c r="C849" s="401"/>
      <c r="D849" s="401"/>
      <c r="E849" s="401"/>
      <c r="F849" s="401"/>
      <c r="G849" s="401"/>
      <c r="H849" s="401"/>
      <c r="I849" s="401"/>
      <c r="J849" s="401"/>
      <c r="K849" s="401"/>
      <c r="L849" s="401"/>
      <c r="M849" s="401"/>
      <c r="N849" s="401"/>
      <c r="O849" s="401"/>
      <c r="P849" s="401"/>
      <c r="Q849" s="401"/>
      <c r="R849" s="401"/>
      <c r="S849" s="401"/>
      <c r="T849" s="401"/>
      <c r="U849" s="401"/>
      <c r="V849" s="401"/>
      <c r="W849" s="401"/>
      <c r="X849" s="401"/>
      <c r="Y849" s="401"/>
    </row>
    <row r="850" spans="1:25" s="396" customFormat="1">
      <c r="A850" s="401"/>
      <c r="B850" s="401"/>
      <c r="C850" s="401"/>
      <c r="D850" s="401"/>
      <c r="E850" s="401"/>
      <c r="F850" s="401"/>
      <c r="G850" s="401"/>
      <c r="H850" s="401"/>
      <c r="I850" s="401"/>
      <c r="J850" s="401"/>
      <c r="K850" s="401"/>
      <c r="L850" s="401"/>
      <c r="M850" s="401"/>
      <c r="N850" s="401"/>
      <c r="O850" s="401"/>
      <c r="P850" s="401"/>
      <c r="Q850" s="401"/>
      <c r="R850" s="401"/>
      <c r="S850" s="401"/>
      <c r="T850" s="401"/>
      <c r="U850" s="401"/>
      <c r="V850" s="401"/>
      <c r="W850" s="401"/>
      <c r="X850" s="401"/>
      <c r="Y850" s="401"/>
    </row>
    <row r="851" spans="1:25" s="396" customFormat="1">
      <c r="A851" s="401"/>
      <c r="B851" s="401"/>
      <c r="C851" s="401"/>
      <c r="D851" s="401"/>
      <c r="E851" s="401"/>
      <c r="F851" s="401"/>
      <c r="G851" s="401"/>
      <c r="H851" s="401"/>
      <c r="I851" s="401"/>
      <c r="J851" s="401"/>
      <c r="K851" s="401"/>
      <c r="L851" s="401"/>
      <c r="M851" s="401"/>
      <c r="N851" s="401"/>
      <c r="O851" s="401"/>
      <c r="P851" s="401"/>
      <c r="Q851" s="401"/>
      <c r="R851" s="401"/>
      <c r="S851" s="401"/>
      <c r="T851" s="401"/>
      <c r="U851" s="401"/>
      <c r="V851" s="401"/>
      <c r="W851" s="401"/>
      <c r="X851" s="401"/>
      <c r="Y851" s="401"/>
    </row>
    <row r="852" spans="1:25" s="396" customFormat="1">
      <c r="A852" s="401"/>
      <c r="B852" s="401"/>
      <c r="C852" s="401"/>
      <c r="D852" s="401"/>
      <c r="E852" s="401"/>
      <c r="F852" s="401"/>
      <c r="G852" s="401"/>
      <c r="H852" s="401"/>
      <c r="I852" s="401"/>
      <c r="J852" s="401"/>
      <c r="K852" s="401"/>
      <c r="L852" s="401"/>
      <c r="M852" s="401"/>
      <c r="N852" s="401"/>
      <c r="O852" s="401"/>
      <c r="P852" s="401"/>
      <c r="Q852" s="401"/>
      <c r="R852" s="401"/>
      <c r="S852" s="401"/>
      <c r="T852" s="401"/>
      <c r="U852" s="401"/>
      <c r="V852" s="401"/>
      <c r="W852" s="401"/>
      <c r="X852" s="401"/>
      <c r="Y852" s="401"/>
    </row>
    <row r="853" spans="1:25" s="396" customFormat="1">
      <c r="A853" s="401"/>
      <c r="B853" s="401"/>
      <c r="C853" s="401"/>
      <c r="D853" s="401"/>
      <c r="E853" s="401"/>
      <c r="F853" s="401"/>
      <c r="G853" s="401"/>
      <c r="H853" s="401"/>
      <c r="I853" s="401"/>
      <c r="J853" s="401"/>
      <c r="K853" s="401"/>
      <c r="L853" s="401"/>
      <c r="M853" s="401"/>
      <c r="N853" s="401"/>
      <c r="O853" s="401"/>
      <c r="P853" s="401"/>
      <c r="Q853" s="401"/>
      <c r="R853" s="401"/>
      <c r="S853" s="401"/>
      <c r="T853" s="401"/>
      <c r="U853" s="401"/>
      <c r="V853" s="401"/>
      <c r="W853" s="401"/>
      <c r="X853" s="401"/>
      <c r="Y853" s="401"/>
    </row>
    <row r="854" spans="1:25" s="396" customFormat="1">
      <c r="A854" s="401"/>
      <c r="B854" s="401"/>
      <c r="C854" s="401"/>
      <c r="D854" s="401"/>
      <c r="E854" s="401"/>
      <c r="F854" s="401"/>
      <c r="G854" s="401"/>
      <c r="H854" s="401"/>
      <c r="I854" s="401"/>
      <c r="J854" s="401"/>
      <c r="K854" s="401"/>
      <c r="L854" s="401"/>
      <c r="M854" s="401"/>
      <c r="N854" s="401"/>
      <c r="O854" s="401"/>
      <c r="P854" s="401"/>
      <c r="Q854" s="401"/>
      <c r="R854" s="401"/>
      <c r="S854" s="401"/>
      <c r="T854" s="401"/>
      <c r="U854" s="401"/>
      <c r="V854" s="401"/>
      <c r="W854" s="401"/>
      <c r="X854" s="401"/>
      <c r="Y854" s="401"/>
    </row>
    <row r="855" spans="1:25" s="396" customFormat="1">
      <c r="A855" s="401"/>
      <c r="B855" s="401"/>
      <c r="C855" s="401"/>
      <c r="D855" s="401"/>
      <c r="E855" s="401"/>
      <c r="F855" s="401"/>
      <c r="G855" s="401"/>
      <c r="H855" s="401"/>
      <c r="I855" s="401"/>
      <c r="J855" s="401"/>
      <c r="K855" s="401"/>
      <c r="L855" s="401"/>
      <c r="M855" s="401"/>
      <c r="N855" s="401"/>
      <c r="O855" s="401"/>
      <c r="P855" s="401"/>
      <c r="Q855" s="401"/>
      <c r="R855" s="401"/>
      <c r="S855" s="401"/>
      <c r="T855" s="401"/>
      <c r="U855" s="401"/>
      <c r="V855" s="401"/>
      <c r="W855" s="401"/>
      <c r="X855" s="401"/>
      <c r="Y855" s="401"/>
    </row>
    <row r="856" spans="1:25" s="396" customFormat="1">
      <c r="A856" s="401"/>
      <c r="B856" s="401"/>
      <c r="C856" s="401"/>
      <c r="D856" s="401"/>
      <c r="E856" s="401"/>
      <c r="F856" s="401"/>
      <c r="G856" s="401"/>
      <c r="H856" s="401"/>
      <c r="I856" s="401"/>
      <c r="J856" s="401"/>
      <c r="K856" s="401"/>
      <c r="L856" s="401"/>
      <c r="M856" s="401"/>
      <c r="N856" s="401"/>
      <c r="O856" s="401"/>
      <c r="P856" s="401"/>
      <c r="Q856" s="401"/>
      <c r="R856" s="401"/>
      <c r="S856" s="401"/>
      <c r="T856" s="401"/>
      <c r="U856" s="401"/>
      <c r="V856" s="401"/>
      <c r="W856" s="401"/>
      <c r="X856" s="401"/>
      <c r="Y856" s="401"/>
    </row>
    <row r="857" spans="1:25" s="396" customFormat="1">
      <c r="A857" s="401"/>
      <c r="B857" s="401"/>
      <c r="C857" s="401"/>
      <c r="D857" s="401"/>
      <c r="E857" s="401"/>
      <c r="F857" s="401"/>
      <c r="G857" s="401"/>
      <c r="H857" s="401"/>
      <c r="I857" s="401"/>
      <c r="J857" s="401"/>
      <c r="K857" s="401"/>
      <c r="L857" s="401"/>
      <c r="M857" s="401"/>
      <c r="N857" s="401"/>
      <c r="O857" s="401"/>
      <c r="P857" s="401"/>
      <c r="Q857" s="401"/>
      <c r="R857" s="401"/>
      <c r="S857" s="401"/>
      <c r="T857" s="401"/>
      <c r="U857" s="401"/>
      <c r="V857" s="401"/>
      <c r="W857" s="401"/>
      <c r="X857" s="401"/>
      <c r="Y857" s="401"/>
    </row>
    <row r="858" spans="1:25" s="396" customFormat="1">
      <c r="A858" s="401"/>
      <c r="B858" s="401"/>
      <c r="C858" s="401"/>
      <c r="D858" s="401"/>
      <c r="E858" s="401"/>
      <c r="F858" s="401"/>
      <c r="G858" s="401"/>
      <c r="H858" s="401"/>
      <c r="I858" s="401"/>
      <c r="J858" s="401"/>
      <c r="K858" s="401"/>
      <c r="L858" s="401"/>
      <c r="M858" s="401"/>
      <c r="N858" s="401"/>
      <c r="O858" s="401"/>
      <c r="P858" s="401"/>
      <c r="Q858" s="401"/>
      <c r="R858" s="401"/>
      <c r="S858" s="401"/>
      <c r="T858" s="401"/>
      <c r="U858" s="401"/>
      <c r="V858" s="401"/>
      <c r="W858" s="401"/>
      <c r="X858" s="401"/>
      <c r="Y858" s="401"/>
    </row>
    <row r="859" spans="1:25" s="396" customFormat="1">
      <c r="A859" s="401"/>
      <c r="B859" s="401"/>
      <c r="C859" s="401"/>
      <c r="D859" s="401"/>
      <c r="E859" s="401"/>
      <c r="F859" s="401"/>
      <c r="G859" s="401"/>
      <c r="H859" s="401"/>
      <c r="I859" s="401"/>
      <c r="J859" s="401"/>
      <c r="K859" s="401"/>
      <c r="L859" s="401"/>
      <c r="M859" s="401"/>
      <c r="N859" s="401"/>
      <c r="O859" s="401"/>
      <c r="P859" s="401"/>
      <c r="Q859" s="401"/>
      <c r="R859" s="401"/>
      <c r="S859" s="401"/>
      <c r="T859" s="401"/>
      <c r="U859" s="401"/>
      <c r="V859" s="401"/>
      <c r="W859" s="401"/>
      <c r="X859" s="401"/>
      <c r="Y859" s="401"/>
    </row>
    <row r="860" spans="1:25" s="396" customFormat="1">
      <c r="A860" s="401"/>
      <c r="B860" s="401"/>
      <c r="C860" s="401"/>
      <c r="D860" s="401"/>
      <c r="E860" s="401"/>
      <c r="F860" s="401"/>
      <c r="G860" s="401"/>
      <c r="H860" s="401"/>
      <c r="I860" s="401"/>
      <c r="J860" s="401"/>
      <c r="K860" s="401"/>
      <c r="L860" s="401"/>
      <c r="M860" s="401"/>
      <c r="N860" s="401"/>
      <c r="O860" s="401"/>
      <c r="P860" s="401"/>
      <c r="Q860" s="401"/>
      <c r="R860" s="401"/>
      <c r="S860" s="401"/>
      <c r="T860" s="401"/>
      <c r="U860" s="401"/>
      <c r="V860" s="401"/>
      <c r="W860" s="401"/>
      <c r="X860" s="401"/>
      <c r="Y860" s="401"/>
    </row>
    <row r="861" spans="1:25" s="396" customFormat="1">
      <c r="A861" s="401"/>
      <c r="B861" s="401"/>
      <c r="C861" s="401"/>
      <c r="D861" s="401"/>
      <c r="E861" s="401"/>
      <c r="F861" s="401"/>
      <c r="G861" s="401"/>
      <c r="H861" s="401"/>
      <c r="I861" s="401"/>
      <c r="J861" s="401"/>
      <c r="K861" s="401"/>
      <c r="L861" s="401"/>
      <c r="M861" s="401"/>
      <c r="N861" s="401"/>
      <c r="O861" s="401"/>
      <c r="P861" s="401"/>
      <c r="Q861" s="401"/>
      <c r="R861" s="401"/>
      <c r="S861" s="401"/>
      <c r="T861" s="401"/>
      <c r="U861" s="401"/>
      <c r="V861" s="401"/>
      <c r="W861" s="401"/>
      <c r="X861" s="401"/>
      <c r="Y861" s="401"/>
    </row>
    <row r="862" spans="1:25" s="396" customFormat="1">
      <c r="A862" s="401"/>
      <c r="B862" s="401"/>
      <c r="C862" s="401"/>
      <c r="D862" s="401"/>
      <c r="E862" s="401"/>
      <c r="F862" s="401"/>
      <c r="G862" s="401"/>
      <c r="H862" s="401"/>
      <c r="I862" s="401"/>
      <c r="J862" s="401"/>
      <c r="K862" s="401"/>
      <c r="L862" s="401"/>
      <c r="M862" s="401"/>
      <c r="N862" s="401"/>
      <c r="O862" s="401"/>
      <c r="P862" s="401"/>
      <c r="Q862" s="401"/>
      <c r="R862" s="401"/>
      <c r="S862" s="401"/>
      <c r="T862" s="401"/>
      <c r="U862" s="401"/>
      <c r="V862" s="401"/>
      <c r="W862" s="401"/>
      <c r="X862" s="401"/>
      <c r="Y862" s="401"/>
    </row>
    <row r="863" spans="1:25" s="396" customFormat="1">
      <c r="A863" s="401"/>
      <c r="B863" s="401"/>
      <c r="C863" s="401"/>
      <c r="D863" s="401"/>
      <c r="E863" s="401"/>
      <c r="F863" s="401"/>
      <c r="G863" s="401"/>
      <c r="H863" s="401"/>
      <c r="I863" s="401"/>
      <c r="J863" s="401"/>
      <c r="K863" s="401"/>
      <c r="L863" s="401"/>
      <c r="M863" s="401"/>
      <c r="N863" s="401"/>
      <c r="O863" s="401"/>
      <c r="P863" s="401"/>
      <c r="Q863" s="401"/>
      <c r="R863" s="401"/>
      <c r="S863" s="401"/>
      <c r="T863" s="401"/>
      <c r="U863" s="401"/>
      <c r="V863" s="401"/>
      <c r="W863" s="401"/>
      <c r="X863" s="401"/>
      <c r="Y863" s="401"/>
    </row>
    <row r="864" spans="1:25" s="396" customFormat="1">
      <c r="A864" s="401"/>
      <c r="B864" s="401"/>
      <c r="C864" s="401"/>
      <c r="D864" s="401"/>
      <c r="E864" s="401"/>
      <c r="F864" s="401"/>
      <c r="G864" s="401"/>
      <c r="H864" s="401"/>
      <c r="I864" s="401"/>
      <c r="J864" s="401"/>
      <c r="K864" s="401"/>
      <c r="L864" s="401"/>
      <c r="M864" s="401"/>
      <c r="N864" s="401"/>
      <c r="O864" s="401"/>
      <c r="P864" s="401"/>
      <c r="Q864" s="401"/>
      <c r="R864" s="401"/>
      <c r="S864" s="401"/>
      <c r="T864" s="401"/>
      <c r="U864" s="401"/>
      <c r="V864" s="401"/>
      <c r="W864" s="401"/>
      <c r="X864" s="401"/>
      <c r="Y864" s="401"/>
    </row>
    <row r="865" spans="1:25" s="396" customFormat="1">
      <c r="A865" s="401"/>
      <c r="B865" s="401"/>
      <c r="C865" s="401"/>
      <c r="D865" s="401"/>
      <c r="E865" s="401"/>
      <c r="F865" s="401"/>
      <c r="G865" s="401"/>
      <c r="H865" s="401"/>
      <c r="I865" s="401"/>
      <c r="J865" s="401"/>
      <c r="K865" s="401"/>
      <c r="L865" s="401"/>
      <c r="M865" s="401"/>
      <c r="N865" s="401"/>
      <c r="O865" s="401"/>
      <c r="P865" s="401"/>
      <c r="Q865" s="401"/>
      <c r="R865" s="401"/>
      <c r="S865" s="401"/>
      <c r="T865" s="401"/>
      <c r="U865" s="401"/>
      <c r="V865" s="401"/>
      <c r="W865" s="401"/>
      <c r="X865" s="401"/>
      <c r="Y865" s="401"/>
    </row>
    <row r="866" spans="1:25" s="396" customFormat="1">
      <c r="A866" s="401"/>
      <c r="B866" s="401"/>
      <c r="C866" s="401"/>
      <c r="D866" s="401"/>
      <c r="E866" s="401"/>
      <c r="F866" s="401"/>
      <c r="G866" s="401"/>
      <c r="H866" s="401"/>
      <c r="I866" s="401"/>
      <c r="J866" s="401"/>
      <c r="K866" s="401"/>
      <c r="L866" s="401"/>
      <c r="M866" s="401"/>
      <c r="N866" s="401"/>
      <c r="O866" s="401"/>
      <c r="P866" s="401"/>
      <c r="Q866" s="401"/>
      <c r="R866" s="401"/>
      <c r="S866" s="401"/>
      <c r="T866" s="401"/>
      <c r="U866" s="401"/>
      <c r="V866" s="401"/>
      <c r="W866" s="401"/>
      <c r="X866" s="401"/>
      <c r="Y866" s="401"/>
    </row>
    <row r="867" spans="1:25" s="396" customFormat="1">
      <c r="A867" s="401"/>
      <c r="B867" s="401"/>
      <c r="C867" s="401"/>
      <c r="D867" s="401"/>
      <c r="E867" s="401"/>
      <c r="F867" s="401"/>
      <c r="G867" s="401"/>
      <c r="H867" s="401"/>
      <c r="I867" s="401"/>
      <c r="J867" s="401"/>
      <c r="K867" s="401"/>
      <c r="L867" s="401"/>
      <c r="M867" s="401"/>
      <c r="N867" s="401"/>
      <c r="O867" s="401"/>
      <c r="P867" s="401"/>
      <c r="Q867" s="401"/>
      <c r="R867" s="401"/>
      <c r="S867" s="401"/>
      <c r="T867" s="401"/>
      <c r="U867" s="401"/>
      <c r="V867" s="401"/>
      <c r="W867" s="401"/>
      <c r="X867" s="401"/>
      <c r="Y867" s="401"/>
    </row>
    <row r="868" spans="1:25" s="396" customFormat="1">
      <c r="A868" s="401"/>
      <c r="B868" s="401"/>
      <c r="C868" s="401"/>
      <c r="D868" s="401"/>
      <c r="E868" s="401"/>
      <c r="F868" s="401"/>
      <c r="G868" s="401"/>
      <c r="H868" s="401"/>
      <c r="I868" s="401"/>
      <c r="J868" s="401"/>
      <c r="K868" s="401"/>
      <c r="L868" s="401"/>
      <c r="M868" s="401"/>
      <c r="N868" s="401"/>
      <c r="O868" s="401"/>
      <c r="P868" s="401"/>
      <c r="Q868" s="401"/>
      <c r="R868" s="401"/>
      <c r="S868" s="401"/>
      <c r="T868" s="401"/>
      <c r="U868" s="401"/>
      <c r="V868" s="401"/>
      <c r="W868" s="401"/>
      <c r="X868" s="401"/>
      <c r="Y868" s="401"/>
    </row>
    <row r="869" spans="1:25" s="396" customFormat="1">
      <c r="A869" s="401"/>
      <c r="B869" s="401"/>
      <c r="C869" s="401"/>
      <c r="D869" s="401"/>
      <c r="E869" s="401"/>
      <c r="F869" s="401"/>
      <c r="G869" s="401"/>
      <c r="H869" s="401"/>
      <c r="I869" s="401"/>
      <c r="J869" s="401"/>
      <c r="K869" s="401"/>
      <c r="L869" s="401"/>
      <c r="M869" s="401"/>
      <c r="N869" s="401"/>
      <c r="O869" s="401"/>
      <c r="P869" s="401"/>
      <c r="Q869" s="401"/>
      <c r="R869" s="401"/>
      <c r="S869" s="401"/>
      <c r="T869" s="401"/>
      <c r="U869" s="401"/>
      <c r="V869" s="401"/>
      <c r="W869" s="401"/>
      <c r="X869" s="401"/>
      <c r="Y869" s="401"/>
    </row>
    <row r="870" spans="1:25" s="396" customFormat="1">
      <c r="A870" s="401"/>
      <c r="B870" s="401"/>
      <c r="C870" s="401"/>
      <c r="D870" s="401"/>
      <c r="E870" s="401"/>
      <c r="F870" s="401"/>
      <c r="G870" s="401"/>
      <c r="H870" s="401"/>
      <c r="I870" s="401"/>
      <c r="J870" s="401"/>
      <c r="K870" s="401"/>
      <c r="L870" s="401"/>
      <c r="M870" s="401"/>
      <c r="N870" s="401"/>
      <c r="O870" s="401"/>
      <c r="P870" s="401"/>
      <c r="Q870" s="401"/>
      <c r="R870" s="401"/>
      <c r="S870" s="401"/>
      <c r="T870" s="401"/>
      <c r="U870" s="401"/>
      <c r="V870" s="401"/>
      <c r="W870" s="401"/>
      <c r="X870" s="401"/>
      <c r="Y870" s="401"/>
    </row>
    <row r="871" spans="1:25" s="396" customFormat="1">
      <c r="A871" s="401"/>
      <c r="B871" s="401"/>
      <c r="C871" s="401"/>
      <c r="D871" s="401"/>
      <c r="E871" s="401"/>
      <c r="F871" s="401"/>
      <c r="G871" s="401"/>
      <c r="H871" s="401"/>
      <c r="I871" s="401"/>
      <c r="J871" s="401"/>
      <c r="K871" s="401"/>
      <c r="L871" s="401"/>
      <c r="M871" s="401"/>
      <c r="N871" s="401"/>
      <c r="O871" s="401"/>
      <c r="P871" s="401"/>
      <c r="Q871" s="401"/>
      <c r="R871" s="401"/>
      <c r="S871" s="401"/>
      <c r="T871" s="401"/>
      <c r="U871" s="401"/>
      <c r="V871" s="401"/>
      <c r="W871" s="401"/>
      <c r="X871" s="401"/>
      <c r="Y871" s="401"/>
    </row>
    <row r="872" spans="1:25" s="396" customFormat="1">
      <c r="A872" s="401"/>
      <c r="B872" s="401"/>
      <c r="C872" s="401"/>
      <c r="D872" s="401"/>
      <c r="E872" s="401"/>
      <c r="F872" s="401"/>
      <c r="G872" s="401"/>
      <c r="H872" s="401"/>
      <c r="I872" s="401"/>
      <c r="J872" s="401"/>
      <c r="K872" s="401"/>
      <c r="L872" s="401"/>
      <c r="M872" s="401"/>
      <c r="N872" s="401"/>
      <c r="O872" s="401"/>
      <c r="P872" s="401"/>
      <c r="Q872" s="401"/>
      <c r="R872" s="401"/>
      <c r="S872" s="401"/>
      <c r="T872" s="401"/>
      <c r="U872" s="401"/>
      <c r="V872" s="401"/>
      <c r="W872" s="401"/>
      <c r="X872" s="401"/>
      <c r="Y872" s="401"/>
    </row>
    <row r="873" spans="1:25" s="396" customFormat="1">
      <c r="A873" s="401"/>
      <c r="B873" s="401"/>
      <c r="C873" s="401"/>
      <c r="D873" s="401"/>
      <c r="E873" s="401"/>
      <c r="F873" s="401"/>
      <c r="G873" s="401"/>
      <c r="H873" s="401"/>
      <c r="I873" s="401"/>
      <c r="J873" s="401"/>
      <c r="K873" s="401"/>
      <c r="L873" s="401"/>
      <c r="M873" s="401"/>
      <c r="N873" s="401"/>
      <c r="O873" s="401"/>
      <c r="P873" s="401"/>
      <c r="Q873" s="401"/>
      <c r="R873" s="401"/>
      <c r="S873" s="401"/>
      <c r="T873" s="401"/>
      <c r="U873" s="401"/>
      <c r="V873" s="401"/>
      <c r="W873" s="401"/>
      <c r="X873" s="401"/>
      <c r="Y873" s="401"/>
    </row>
    <row r="874" spans="1:25" s="396" customFormat="1">
      <c r="A874" s="401"/>
      <c r="B874" s="401"/>
      <c r="C874" s="401"/>
      <c r="D874" s="401"/>
      <c r="E874" s="401"/>
      <c r="F874" s="401"/>
      <c r="G874" s="401"/>
      <c r="H874" s="401"/>
      <c r="I874" s="401"/>
      <c r="J874" s="401"/>
      <c r="K874" s="401"/>
      <c r="L874" s="401"/>
      <c r="M874" s="401"/>
      <c r="N874" s="401"/>
      <c r="O874" s="401"/>
      <c r="P874" s="401"/>
      <c r="Q874" s="401"/>
      <c r="R874" s="401"/>
      <c r="S874" s="401"/>
      <c r="T874" s="401"/>
      <c r="U874" s="401"/>
      <c r="V874" s="401"/>
      <c r="W874" s="401"/>
      <c r="X874" s="401"/>
      <c r="Y874" s="401"/>
    </row>
    <row r="875" spans="1:25" s="396" customFormat="1">
      <c r="A875" s="401"/>
      <c r="B875" s="401"/>
      <c r="C875" s="401"/>
      <c r="D875" s="401"/>
      <c r="E875" s="401"/>
      <c r="F875" s="401"/>
      <c r="G875" s="401"/>
      <c r="H875" s="401"/>
      <c r="I875" s="401"/>
      <c r="J875" s="401"/>
      <c r="K875" s="401"/>
      <c r="L875" s="401"/>
      <c r="M875" s="401"/>
      <c r="N875" s="401"/>
      <c r="O875" s="401"/>
      <c r="P875" s="401"/>
      <c r="Q875" s="401"/>
      <c r="R875" s="401"/>
      <c r="S875" s="401"/>
      <c r="T875" s="401"/>
      <c r="U875" s="401"/>
      <c r="V875" s="401"/>
      <c r="W875" s="401"/>
      <c r="X875" s="401"/>
      <c r="Y875" s="401"/>
    </row>
    <row r="876" spans="1:25" s="396" customFormat="1">
      <c r="A876" s="401"/>
      <c r="B876" s="401"/>
      <c r="C876" s="401"/>
      <c r="D876" s="401"/>
      <c r="E876" s="401"/>
      <c r="F876" s="401"/>
      <c r="G876" s="401"/>
      <c r="H876" s="401"/>
      <c r="I876" s="401"/>
      <c r="J876" s="401"/>
      <c r="K876" s="401"/>
      <c r="L876" s="401"/>
      <c r="M876" s="401"/>
      <c r="N876" s="401"/>
      <c r="O876" s="401"/>
      <c r="P876" s="401"/>
      <c r="Q876" s="401"/>
      <c r="R876" s="401"/>
      <c r="S876" s="401"/>
      <c r="T876" s="401"/>
      <c r="U876" s="401"/>
      <c r="V876" s="401"/>
      <c r="W876" s="401"/>
      <c r="X876" s="401"/>
      <c r="Y876" s="401"/>
    </row>
    <row r="877" spans="1:25" s="396" customFormat="1">
      <c r="A877" s="401"/>
      <c r="B877" s="401"/>
      <c r="C877" s="401"/>
      <c r="D877" s="401"/>
      <c r="E877" s="401"/>
      <c r="F877" s="401"/>
      <c r="G877" s="401"/>
      <c r="H877" s="401"/>
      <c r="I877" s="401"/>
      <c r="J877" s="401"/>
      <c r="K877" s="401"/>
      <c r="L877" s="401"/>
      <c r="M877" s="401"/>
      <c r="N877" s="401"/>
      <c r="O877" s="401"/>
      <c r="P877" s="401"/>
      <c r="Q877" s="401"/>
      <c r="R877" s="401"/>
      <c r="S877" s="401"/>
      <c r="T877" s="401"/>
      <c r="U877" s="401"/>
      <c r="V877" s="401"/>
      <c r="W877" s="401"/>
      <c r="X877" s="401"/>
      <c r="Y877" s="401"/>
    </row>
    <row r="878" spans="1:25" s="396" customFormat="1">
      <c r="A878" s="401"/>
      <c r="B878" s="401"/>
      <c r="C878" s="401"/>
      <c r="D878" s="401"/>
      <c r="E878" s="401"/>
      <c r="F878" s="401"/>
      <c r="G878" s="401"/>
      <c r="H878" s="401"/>
      <c r="I878" s="401"/>
      <c r="J878" s="401"/>
      <c r="K878" s="401"/>
      <c r="L878" s="401"/>
      <c r="M878" s="401"/>
      <c r="N878" s="401"/>
      <c r="O878" s="401"/>
      <c r="P878" s="401"/>
      <c r="Q878" s="401"/>
      <c r="R878" s="401"/>
      <c r="S878" s="401"/>
      <c r="T878" s="401"/>
      <c r="U878" s="401"/>
      <c r="V878" s="401"/>
      <c r="W878" s="401"/>
      <c r="X878" s="401"/>
      <c r="Y878" s="401"/>
    </row>
    <row r="879" spans="1:25" s="396" customFormat="1">
      <c r="A879" s="401"/>
      <c r="B879" s="401"/>
      <c r="C879" s="401"/>
      <c r="D879" s="401"/>
      <c r="E879" s="401"/>
      <c r="F879" s="401"/>
      <c r="G879" s="401"/>
      <c r="H879" s="401"/>
      <c r="I879" s="401"/>
      <c r="J879" s="401"/>
      <c r="K879" s="401"/>
      <c r="L879" s="401"/>
      <c r="M879" s="401"/>
      <c r="N879" s="401"/>
      <c r="O879" s="401"/>
      <c r="P879" s="401"/>
      <c r="Q879" s="401"/>
      <c r="R879" s="401"/>
      <c r="S879" s="401"/>
      <c r="T879" s="401"/>
      <c r="U879" s="401"/>
      <c r="V879" s="401"/>
      <c r="W879" s="401"/>
      <c r="X879" s="401"/>
      <c r="Y879" s="401"/>
    </row>
    <row r="880" spans="1:25" s="396" customFormat="1">
      <c r="A880" s="401"/>
      <c r="B880" s="401"/>
      <c r="C880" s="401"/>
      <c r="D880" s="401"/>
      <c r="E880" s="401"/>
      <c r="F880" s="401"/>
      <c r="G880" s="401"/>
      <c r="H880" s="401"/>
      <c r="I880" s="401"/>
      <c r="J880" s="401"/>
      <c r="K880" s="401"/>
      <c r="L880" s="401"/>
      <c r="M880" s="401"/>
      <c r="N880" s="401"/>
      <c r="O880" s="401"/>
      <c r="P880" s="401"/>
      <c r="Q880" s="401"/>
      <c r="R880" s="401"/>
      <c r="S880" s="401"/>
      <c r="T880" s="401"/>
      <c r="U880" s="401"/>
      <c r="V880" s="401"/>
      <c r="W880" s="401"/>
      <c r="X880" s="401"/>
      <c r="Y880" s="401"/>
    </row>
    <row r="881" spans="1:25" s="396" customFormat="1">
      <c r="A881" s="401"/>
      <c r="B881" s="401"/>
      <c r="C881" s="401"/>
      <c r="D881" s="401"/>
      <c r="E881" s="401"/>
      <c r="F881" s="401"/>
      <c r="G881" s="401"/>
      <c r="H881" s="401"/>
      <c r="I881" s="401"/>
      <c r="J881" s="401"/>
      <c r="K881" s="401"/>
      <c r="L881" s="401"/>
      <c r="M881" s="401"/>
      <c r="N881" s="401"/>
      <c r="O881" s="401"/>
      <c r="P881" s="401"/>
      <c r="Q881" s="401"/>
      <c r="R881" s="401"/>
      <c r="S881" s="401"/>
      <c r="T881" s="401"/>
      <c r="U881" s="401"/>
      <c r="V881" s="401"/>
      <c r="W881" s="401"/>
      <c r="X881" s="401"/>
      <c r="Y881" s="401"/>
    </row>
    <row r="882" spans="1:25" s="396" customFormat="1">
      <c r="A882" s="401"/>
      <c r="B882" s="401"/>
      <c r="C882" s="401"/>
      <c r="D882" s="401"/>
      <c r="E882" s="401"/>
      <c r="F882" s="401"/>
      <c r="G882" s="401"/>
      <c r="H882" s="401"/>
      <c r="I882" s="401"/>
      <c r="J882" s="401"/>
      <c r="K882" s="401"/>
      <c r="L882" s="401"/>
      <c r="M882" s="401"/>
      <c r="N882" s="401"/>
      <c r="O882" s="401"/>
      <c r="P882" s="401"/>
      <c r="Q882" s="401"/>
      <c r="R882" s="401"/>
      <c r="S882" s="401"/>
      <c r="T882" s="401"/>
      <c r="U882" s="401"/>
      <c r="V882" s="401"/>
      <c r="W882" s="401"/>
      <c r="X882" s="401"/>
      <c r="Y882" s="401"/>
    </row>
    <row r="883" spans="1:25" s="396" customFormat="1">
      <c r="A883" s="401"/>
      <c r="B883" s="401"/>
      <c r="C883" s="401"/>
      <c r="D883" s="401"/>
      <c r="E883" s="401"/>
      <c r="F883" s="401"/>
      <c r="G883" s="401"/>
      <c r="H883" s="401"/>
      <c r="I883" s="401"/>
      <c r="J883" s="401"/>
      <c r="K883" s="401"/>
      <c r="L883" s="401"/>
      <c r="M883" s="401"/>
      <c r="N883" s="401"/>
      <c r="O883" s="401"/>
      <c r="P883" s="401"/>
      <c r="Q883" s="401"/>
      <c r="R883" s="401"/>
      <c r="S883" s="401"/>
      <c r="T883" s="401"/>
      <c r="U883" s="401"/>
      <c r="V883" s="401"/>
      <c r="W883" s="401"/>
      <c r="X883" s="401"/>
      <c r="Y883" s="401"/>
    </row>
    <row r="884" spans="1:25" s="396" customFormat="1">
      <c r="A884" s="401"/>
      <c r="B884" s="401"/>
      <c r="C884" s="401"/>
      <c r="D884" s="401"/>
      <c r="E884" s="401"/>
      <c r="F884" s="401"/>
      <c r="G884" s="401"/>
      <c r="H884" s="401"/>
      <c r="I884" s="401"/>
      <c r="J884" s="401"/>
      <c r="K884" s="401"/>
      <c r="L884" s="401"/>
      <c r="M884" s="401"/>
      <c r="N884" s="401"/>
      <c r="O884" s="401"/>
      <c r="P884" s="401"/>
      <c r="Q884" s="401"/>
      <c r="R884" s="401"/>
      <c r="S884" s="401"/>
      <c r="T884" s="401"/>
      <c r="U884" s="401"/>
      <c r="V884" s="401"/>
      <c r="W884" s="401"/>
      <c r="X884" s="401"/>
      <c r="Y884" s="401"/>
    </row>
    <row r="885" spans="1:25" s="396" customFormat="1">
      <c r="A885" s="401"/>
      <c r="B885" s="401"/>
      <c r="C885" s="401"/>
      <c r="D885" s="401"/>
      <c r="E885" s="401"/>
      <c r="F885" s="401"/>
      <c r="G885" s="401"/>
      <c r="H885" s="401"/>
      <c r="I885" s="401"/>
      <c r="J885" s="401"/>
      <c r="K885" s="401"/>
      <c r="L885" s="401"/>
      <c r="M885" s="401"/>
      <c r="N885" s="401"/>
      <c r="O885" s="401"/>
      <c r="P885" s="401"/>
      <c r="Q885" s="401"/>
      <c r="R885" s="401"/>
      <c r="S885" s="401"/>
      <c r="T885" s="401"/>
      <c r="U885" s="401"/>
      <c r="V885" s="401"/>
      <c r="W885" s="401"/>
      <c r="X885" s="401"/>
      <c r="Y885" s="401"/>
    </row>
    <row r="886" spans="1:25" s="396" customFormat="1">
      <c r="A886" s="401"/>
      <c r="B886" s="401"/>
      <c r="C886" s="401"/>
      <c r="D886" s="401"/>
      <c r="E886" s="401"/>
      <c r="F886" s="401"/>
      <c r="G886" s="401"/>
      <c r="H886" s="401"/>
      <c r="I886" s="401"/>
      <c r="J886" s="401"/>
      <c r="K886" s="401"/>
      <c r="L886" s="401"/>
      <c r="M886" s="401"/>
      <c r="N886" s="401"/>
      <c r="O886" s="401"/>
      <c r="P886" s="401"/>
      <c r="Q886" s="401"/>
      <c r="R886" s="401"/>
      <c r="S886" s="401"/>
      <c r="T886" s="401"/>
      <c r="U886" s="401"/>
      <c r="V886" s="401"/>
      <c r="W886" s="401"/>
      <c r="X886" s="401"/>
      <c r="Y886" s="401"/>
    </row>
    <row r="887" spans="1:25" s="396" customFormat="1">
      <c r="A887" s="401"/>
      <c r="B887" s="401"/>
      <c r="C887" s="401"/>
      <c r="D887" s="401"/>
      <c r="E887" s="401"/>
      <c r="F887" s="401"/>
      <c r="G887" s="401"/>
      <c r="H887" s="401"/>
      <c r="I887" s="401"/>
      <c r="J887" s="401"/>
      <c r="K887" s="401"/>
      <c r="L887" s="401"/>
      <c r="M887" s="401"/>
      <c r="N887" s="401"/>
      <c r="O887" s="401"/>
      <c r="P887" s="401"/>
      <c r="Q887" s="401"/>
      <c r="R887" s="401"/>
      <c r="S887" s="401"/>
      <c r="T887" s="401"/>
      <c r="U887" s="401"/>
      <c r="V887" s="401"/>
      <c r="W887" s="401"/>
      <c r="X887" s="401"/>
      <c r="Y887" s="401"/>
    </row>
    <row r="888" spans="1:25" s="396" customFormat="1">
      <c r="A888" s="401"/>
      <c r="B888" s="401"/>
      <c r="C888" s="401"/>
      <c r="D888" s="401"/>
      <c r="E888" s="401"/>
      <c r="F888" s="401"/>
      <c r="G888" s="401"/>
      <c r="H888" s="401"/>
      <c r="I888" s="401"/>
      <c r="J888" s="401"/>
      <c r="K888" s="401"/>
      <c r="L888" s="401"/>
      <c r="M888" s="401"/>
      <c r="N888" s="401"/>
      <c r="O888" s="401"/>
      <c r="P888" s="401"/>
      <c r="Q888" s="401"/>
      <c r="R888" s="401"/>
      <c r="S888" s="401"/>
      <c r="T888" s="401"/>
      <c r="U888" s="401"/>
      <c r="V888" s="401"/>
      <c r="W888" s="401"/>
      <c r="X888" s="401"/>
      <c r="Y888" s="401"/>
    </row>
    <row r="889" spans="1:25" s="396" customFormat="1">
      <c r="A889" s="401"/>
      <c r="B889" s="401"/>
      <c r="C889" s="401"/>
      <c r="D889" s="401"/>
      <c r="E889" s="401"/>
      <c r="F889" s="401"/>
      <c r="G889" s="401"/>
      <c r="H889" s="401"/>
      <c r="I889" s="401"/>
      <c r="J889" s="401"/>
      <c r="K889" s="401"/>
      <c r="L889" s="401"/>
      <c r="M889" s="401"/>
      <c r="N889" s="401"/>
      <c r="O889" s="401"/>
      <c r="P889" s="401"/>
      <c r="Q889" s="401"/>
      <c r="R889" s="401"/>
      <c r="S889" s="401"/>
      <c r="T889" s="401"/>
      <c r="U889" s="401"/>
      <c r="V889" s="401"/>
      <c r="W889" s="401"/>
      <c r="X889" s="401"/>
      <c r="Y889" s="401"/>
    </row>
    <row r="890" spans="1:25" s="396" customFormat="1">
      <c r="A890" s="401"/>
      <c r="B890" s="401"/>
      <c r="C890" s="401"/>
      <c r="D890" s="401"/>
      <c r="E890" s="401"/>
      <c r="F890" s="401"/>
      <c r="G890" s="401"/>
      <c r="H890" s="401"/>
      <c r="I890" s="401"/>
      <c r="J890" s="401"/>
      <c r="K890" s="401"/>
      <c r="L890" s="401"/>
      <c r="M890" s="401"/>
      <c r="N890" s="401"/>
      <c r="O890" s="401"/>
      <c r="P890" s="401"/>
      <c r="Q890" s="401"/>
      <c r="R890" s="401"/>
      <c r="S890" s="401"/>
      <c r="T890" s="401"/>
      <c r="U890" s="401"/>
      <c r="V890" s="401"/>
      <c r="W890" s="401"/>
      <c r="X890" s="401"/>
      <c r="Y890" s="401"/>
    </row>
    <row r="891" spans="1:25" s="396" customFormat="1">
      <c r="A891" s="401"/>
      <c r="B891" s="401"/>
      <c r="C891" s="401"/>
      <c r="D891" s="401"/>
      <c r="E891" s="401"/>
      <c r="F891" s="401"/>
      <c r="G891" s="401"/>
      <c r="H891" s="401"/>
      <c r="I891" s="401"/>
      <c r="J891" s="401"/>
      <c r="K891" s="401"/>
      <c r="L891" s="401"/>
      <c r="M891" s="401"/>
      <c r="N891" s="401"/>
      <c r="O891" s="401"/>
      <c r="P891" s="401"/>
      <c r="Q891" s="401"/>
      <c r="R891" s="401"/>
      <c r="S891" s="401"/>
      <c r="T891" s="401"/>
      <c r="U891" s="401"/>
      <c r="V891" s="401"/>
      <c r="W891" s="401"/>
      <c r="X891" s="401"/>
      <c r="Y891" s="401"/>
    </row>
    <row r="892" spans="1:25" s="396" customFormat="1">
      <c r="A892" s="401"/>
      <c r="B892" s="401"/>
      <c r="C892" s="401"/>
      <c r="D892" s="401"/>
      <c r="E892" s="401"/>
      <c r="F892" s="401"/>
      <c r="G892" s="401"/>
      <c r="H892" s="401"/>
      <c r="I892" s="401"/>
      <c r="J892" s="401"/>
      <c r="K892" s="401"/>
      <c r="L892" s="401"/>
      <c r="M892" s="401"/>
      <c r="N892" s="401"/>
      <c r="O892" s="401"/>
      <c r="P892" s="401"/>
      <c r="Q892" s="401"/>
      <c r="R892" s="401"/>
      <c r="S892" s="401"/>
      <c r="T892" s="401"/>
      <c r="U892" s="401"/>
      <c r="V892" s="401"/>
      <c r="W892" s="401"/>
      <c r="X892" s="401"/>
      <c r="Y892" s="401"/>
    </row>
    <row r="893" spans="1:25" s="396" customFormat="1">
      <c r="A893" s="401"/>
      <c r="B893" s="401"/>
      <c r="C893" s="401"/>
      <c r="D893" s="401"/>
      <c r="E893" s="401"/>
      <c r="F893" s="401"/>
      <c r="G893" s="401"/>
      <c r="H893" s="401"/>
      <c r="I893" s="401"/>
      <c r="J893" s="401"/>
      <c r="K893" s="401"/>
      <c r="L893" s="401"/>
      <c r="M893" s="401"/>
      <c r="N893" s="401"/>
      <c r="O893" s="401"/>
      <c r="P893" s="401"/>
      <c r="Q893" s="401"/>
      <c r="R893" s="401"/>
      <c r="S893" s="401"/>
      <c r="T893" s="401"/>
      <c r="U893" s="401"/>
      <c r="V893" s="401"/>
      <c r="W893" s="401"/>
      <c r="X893" s="401"/>
      <c r="Y893" s="401"/>
    </row>
    <row r="894" spans="1:25" s="396" customFormat="1">
      <c r="A894" s="401"/>
      <c r="B894" s="401"/>
      <c r="C894" s="401"/>
      <c r="D894" s="401"/>
      <c r="E894" s="401"/>
      <c r="F894" s="401"/>
      <c r="G894" s="401"/>
      <c r="H894" s="401"/>
      <c r="I894" s="401"/>
      <c r="J894" s="401"/>
      <c r="K894" s="401"/>
      <c r="L894" s="401"/>
      <c r="M894" s="401"/>
      <c r="N894" s="401"/>
      <c r="O894" s="401"/>
      <c r="P894" s="401"/>
      <c r="Q894" s="401"/>
      <c r="R894" s="401"/>
      <c r="S894" s="401"/>
      <c r="T894" s="401"/>
      <c r="U894" s="401"/>
      <c r="V894" s="401"/>
      <c r="W894" s="401"/>
      <c r="X894" s="401"/>
      <c r="Y894" s="401"/>
    </row>
    <row r="895" spans="1:25" s="396" customFormat="1">
      <c r="A895" s="401"/>
      <c r="B895" s="401"/>
      <c r="C895" s="401"/>
      <c r="D895" s="401"/>
      <c r="E895" s="401"/>
      <c r="F895" s="401"/>
      <c r="G895" s="401"/>
      <c r="H895" s="401"/>
      <c r="I895" s="401"/>
      <c r="J895" s="401"/>
      <c r="K895" s="401"/>
      <c r="L895" s="401"/>
      <c r="M895" s="401"/>
      <c r="N895" s="401"/>
      <c r="O895" s="401"/>
      <c r="P895" s="401"/>
      <c r="Q895" s="401"/>
      <c r="R895" s="401"/>
      <c r="S895" s="401"/>
      <c r="T895" s="401"/>
      <c r="U895" s="401"/>
      <c r="V895" s="401"/>
      <c r="W895" s="401"/>
      <c r="X895" s="401"/>
      <c r="Y895" s="401"/>
    </row>
    <row r="896" spans="1:25" s="396" customFormat="1">
      <c r="A896" s="401"/>
      <c r="B896" s="401"/>
      <c r="C896" s="401"/>
      <c r="D896" s="401"/>
      <c r="E896" s="401"/>
      <c r="F896" s="401"/>
      <c r="G896" s="401"/>
      <c r="H896" s="401"/>
      <c r="I896" s="401"/>
      <c r="J896" s="401"/>
      <c r="K896" s="401"/>
      <c r="L896" s="401"/>
      <c r="M896" s="401"/>
      <c r="N896" s="401"/>
      <c r="O896" s="401"/>
      <c r="P896" s="401"/>
      <c r="Q896" s="401"/>
      <c r="R896" s="401"/>
      <c r="S896" s="401"/>
      <c r="T896" s="401"/>
      <c r="U896" s="401"/>
      <c r="V896" s="401"/>
      <c r="W896" s="401"/>
      <c r="X896" s="401"/>
      <c r="Y896" s="401"/>
    </row>
    <row r="897" spans="1:25" s="396" customFormat="1">
      <c r="A897" s="401"/>
      <c r="B897" s="401"/>
      <c r="C897" s="401"/>
      <c r="D897" s="401"/>
      <c r="E897" s="401"/>
      <c r="F897" s="401"/>
      <c r="G897" s="401"/>
      <c r="H897" s="401"/>
      <c r="I897" s="401"/>
      <c r="J897" s="401"/>
      <c r="K897" s="401"/>
      <c r="L897" s="401"/>
      <c r="M897" s="401"/>
      <c r="N897" s="401"/>
      <c r="O897" s="401"/>
      <c r="P897" s="401"/>
      <c r="Q897" s="401"/>
      <c r="R897" s="401"/>
      <c r="S897" s="401"/>
      <c r="T897" s="401"/>
      <c r="U897" s="401"/>
      <c r="V897" s="401"/>
      <c r="W897" s="401"/>
      <c r="X897" s="401"/>
      <c r="Y897" s="401"/>
    </row>
    <row r="898" spans="1:25" s="396" customFormat="1">
      <c r="A898" s="401"/>
      <c r="B898" s="401"/>
      <c r="C898" s="401"/>
      <c r="D898" s="401"/>
      <c r="E898" s="401"/>
      <c r="F898" s="401"/>
      <c r="G898" s="401"/>
      <c r="H898" s="401"/>
      <c r="I898" s="401"/>
      <c r="J898" s="401"/>
      <c r="K898" s="401"/>
      <c r="L898" s="401"/>
      <c r="M898" s="401"/>
      <c r="N898" s="401"/>
      <c r="O898" s="401"/>
      <c r="P898" s="401"/>
      <c r="Q898" s="401"/>
      <c r="R898" s="401"/>
      <c r="S898" s="401"/>
      <c r="T898" s="401"/>
      <c r="U898" s="401"/>
      <c r="V898" s="401"/>
      <c r="W898" s="401"/>
      <c r="X898" s="401"/>
      <c r="Y898" s="401"/>
    </row>
    <row r="899" spans="1:25" s="396" customFormat="1">
      <c r="A899" s="401"/>
      <c r="B899" s="401"/>
      <c r="C899" s="401"/>
      <c r="D899" s="401"/>
      <c r="E899" s="401"/>
      <c r="F899" s="401"/>
      <c r="G899" s="401"/>
      <c r="H899" s="401"/>
      <c r="I899" s="401"/>
      <c r="J899" s="401"/>
      <c r="K899" s="401"/>
      <c r="L899" s="401"/>
      <c r="M899" s="401"/>
      <c r="N899" s="401"/>
      <c r="O899" s="401"/>
      <c r="P899" s="401"/>
      <c r="Q899" s="401"/>
      <c r="R899" s="401"/>
      <c r="S899" s="401"/>
      <c r="T899" s="401"/>
      <c r="U899" s="401"/>
      <c r="V899" s="401"/>
      <c r="W899" s="401"/>
      <c r="X899" s="401"/>
      <c r="Y899" s="401"/>
    </row>
    <row r="900" spans="1:25" s="396" customFormat="1">
      <c r="A900" s="401"/>
      <c r="B900" s="401"/>
      <c r="C900" s="401"/>
      <c r="D900" s="401"/>
      <c r="E900" s="401"/>
      <c r="F900" s="401"/>
      <c r="G900" s="401"/>
      <c r="H900" s="401"/>
      <c r="I900" s="401"/>
      <c r="J900" s="401"/>
      <c r="K900" s="401"/>
      <c r="L900" s="401"/>
      <c r="M900" s="401"/>
      <c r="N900" s="401"/>
      <c r="O900" s="401"/>
      <c r="P900" s="401"/>
      <c r="Q900" s="401"/>
      <c r="R900" s="401"/>
      <c r="S900" s="401"/>
      <c r="T900" s="401"/>
      <c r="U900" s="401"/>
      <c r="V900" s="401"/>
      <c r="W900" s="401"/>
      <c r="X900" s="401"/>
      <c r="Y900" s="401"/>
    </row>
    <row r="901" spans="1:25" s="396" customFormat="1">
      <c r="A901" s="401"/>
      <c r="B901" s="401"/>
      <c r="C901" s="401"/>
      <c r="D901" s="401"/>
      <c r="E901" s="401"/>
      <c r="F901" s="401"/>
      <c r="G901" s="401"/>
      <c r="H901" s="401"/>
      <c r="I901" s="401"/>
      <c r="J901" s="401"/>
      <c r="K901" s="401"/>
      <c r="L901" s="401"/>
      <c r="M901" s="401"/>
      <c r="N901" s="401"/>
      <c r="O901" s="401"/>
      <c r="P901" s="401"/>
      <c r="Q901" s="401"/>
      <c r="R901" s="401"/>
      <c r="S901" s="401"/>
      <c r="T901" s="401"/>
      <c r="U901" s="401"/>
      <c r="V901" s="401"/>
      <c r="W901" s="401"/>
      <c r="X901" s="401"/>
      <c r="Y901" s="401"/>
    </row>
    <row r="902" spans="1:25" s="396" customFormat="1">
      <c r="A902" s="401"/>
      <c r="B902" s="401"/>
      <c r="C902" s="401"/>
      <c r="D902" s="401"/>
      <c r="E902" s="401"/>
      <c r="F902" s="401"/>
      <c r="G902" s="401"/>
      <c r="H902" s="401"/>
      <c r="I902" s="401"/>
      <c r="J902" s="401"/>
      <c r="K902" s="401"/>
      <c r="L902" s="401"/>
      <c r="M902" s="401"/>
      <c r="N902" s="401"/>
      <c r="O902" s="401"/>
      <c r="P902" s="401"/>
      <c r="Q902" s="401"/>
      <c r="R902" s="401"/>
      <c r="S902" s="401"/>
      <c r="T902" s="401"/>
      <c r="U902" s="401"/>
      <c r="V902" s="401"/>
      <c r="W902" s="401"/>
      <c r="X902" s="401"/>
      <c r="Y902" s="401"/>
    </row>
    <row r="903" spans="1:25" s="396" customFormat="1">
      <c r="A903" s="401"/>
      <c r="B903" s="401"/>
      <c r="C903" s="401"/>
      <c r="D903" s="401"/>
      <c r="E903" s="401"/>
      <c r="F903" s="401"/>
      <c r="G903" s="401"/>
      <c r="H903" s="401"/>
      <c r="I903" s="401"/>
      <c r="J903" s="401"/>
      <c r="K903" s="401"/>
      <c r="L903" s="401"/>
      <c r="M903" s="401"/>
      <c r="N903" s="401"/>
      <c r="O903" s="401"/>
      <c r="P903" s="401"/>
      <c r="Q903" s="401"/>
      <c r="R903" s="401"/>
      <c r="S903" s="401"/>
      <c r="T903" s="401"/>
      <c r="U903" s="401"/>
      <c r="V903" s="401"/>
      <c r="W903" s="401"/>
      <c r="X903" s="401"/>
      <c r="Y903" s="401"/>
    </row>
    <row r="904" spans="1:25" s="396" customFormat="1">
      <c r="A904" s="401"/>
      <c r="B904" s="401"/>
      <c r="C904" s="401"/>
      <c r="D904" s="401"/>
      <c r="E904" s="401"/>
      <c r="F904" s="401"/>
      <c r="G904" s="401"/>
      <c r="H904" s="401"/>
      <c r="I904" s="401"/>
      <c r="J904" s="401"/>
      <c r="K904" s="401"/>
      <c r="L904" s="401"/>
      <c r="M904" s="401"/>
      <c r="N904" s="401"/>
      <c r="O904" s="401"/>
      <c r="P904" s="401"/>
      <c r="Q904" s="401"/>
      <c r="R904" s="401"/>
      <c r="S904" s="401"/>
      <c r="T904" s="401"/>
      <c r="U904" s="401"/>
      <c r="V904" s="401"/>
      <c r="W904" s="401"/>
      <c r="X904" s="401"/>
      <c r="Y904" s="401"/>
    </row>
    <row r="905" spans="1:25" s="396" customFormat="1">
      <c r="A905" s="401"/>
      <c r="B905" s="401"/>
      <c r="C905" s="401"/>
      <c r="D905" s="401"/>
      <c r="E905" s="401"/>
      <c r="F905" s="401"/>
      <c r="G905" s="401"/>
      <c r="H905" s="401"/>
      <c r="I905" s="401"/>
      <c r="J905" s="401"/>
      <c r="K905" s="401"/>
      <c r="L905" s="401"/>
      <c r="M905" s="401"/>
      <c r="N905" s="401"/>
      <c r="O905" s="401"/>
      <c r="P905" s="401"/>
      <c r="Q905" s="401"/>
      <c r="R905" s="401"/>
      <c r="S905" s="401"/>
      <c r="T905" s="401"/>
      <c r="U905" s="401"/>
      <c r="V905" s="401"/>
      <c r="W905" s="401"/>
      <c r="X905" s="401"/>
      <c r="Y905" s="401"/>
    </row>
    <row r="906" spans="1:25" s="396" customFormat="1">
      <c r="A906" s="401"/>
      <c r="B906" s="401"/>
      <c r="C906" s="401"/>
      <c r="D906" s="401"/>
      <c r="E906" s="401"/>
      <c r="F906" s="401"/>
      <c r="G906" s="401"/>
      <c r="H906" s="401"/>
      <c r="I906" s="401"/>
      <c r="J906" s="401"/>
      <c r="K906" s="401"/>
      <c r="L906" s="401"/>
      <c r="M906" s="401"/>
      <c r="N906" s="401"/>
      <c r="O906" s="401"/>
      <c r="P906" s="401"/>
      <c r="Q906" s="401"/>
      <c r="R906" s="401"/>
      <c r="S906" s="401"/>
      <c r="T906" s="401"/>
      <c r="U906" s="401"/>
      <c r="V906" s="401"/>
      <c r="W906" s="401"/>
      <c r="X906" s="401"/>
      <c r="Y906" s="401"/>
    </row>
    <row r="907" spans="1:25" s="396" customFormat="1">
      <c r="A907" s="401"/>
      <c r="B907" s="401"/>
      <c r="C907" s="401"/>
      <c r="D907" s="401"/>
      <c r="E907" s="401"/>
      <c r="F907" s="401"/>
      <c r="G907" s="401"/>
      <c r="H907" s="401"/>
      <c r="I907" s="401"/>
      <c r="J907" s="401"/>
      <c r="K907" s="401"/>
      <c r="L907" s="401"/>
      <c r="M907" s="401"/>
      <c r="N907" s="401"/>
      <c r="O907" s="401"/>
      <c r="P907" s="401"/>
      <c r="Q907" s="401"/>
      <c r="R907" s="401"/>
      <c r="S907" s="401"/>
      <c r="T907" s="401"/>
      <c r="U907" s="401"/>
      <c r="V907" s="401"/>
      <c r="W907" s="401"/>
      <c r="X907" s="401"/>
      <c r="Y907" s="401"/>
    </row>
    <row r="908" spans="1:25" s="396" customFormat="1">
      <c r="A908" s="401"/>
      <c r="B908" s="401"/>
      <c r="C908" s="401"/>
      <c r="D908" s="401"/>
      <c r="E908" s="401"/>
      <c r="F908" s="401"/>
      <c r="G908" s="401"/>
      <c r="H908" s="401"/>
      <c r="I908" s="401"/>
      <c r="J908" s="401"/>
      <c r="K908" s="401"/>
      <c r="L908" s="401"/>
      <c r="M908" s="401"/>
      <c r="N908" s="401"/>
      <c r="O908" s="401"/>
      <c r="P908" s="401"/>
      <c r="Q908" s="401"/>
      <c r="R908" s="401"/>
      <c r="S908" s="401"/>
      <c r="T908" s="401"/>
      <c r="U908" s="401"/>
      <c r="V908" s="401"/>
      <c r="W908" s="401"/>
      <c r="X908" s="401"/>
      <c r="Y908" s="401"/>
    </row>
    <row r="909" spans="1:25" s="396" customFormat="1">
      <c r="A909" s="401"/>
      <c r="B909" s="401"/>
      <c r="C909" s="401"/>
      <c r="D909" s="401"/>
      <c r="E909" s="401"/>
      <c r="F909" s="401"/>
      <c r="G909" s="401"/>
      <c r="H909" s="401"/>
      <c r="I909" s="401"/>
      <c r="J909" s="401"/>
      <c r="K909" s="401"/>
      <c r="L909" s="401"/>
      <c r="M909" s="401"/>
      <c r="N909" s="401"/>
      <c r="O909" s="401"/>
      <c r="P909" s="401"/>
      <c r="Q909" s="401"/>
      <c r="R909" s="401"/>
      <c r="S909" s="401"/>
      <c r="T909" s="401"/>
      <c r="U909" s="401"/>
      <c r="V909" s="401"/>
      <c r="W909" s="401"/>
      <c r="X909" s="401"/>
      <c r="Y909" s="401"/>
    </row>
    <row r="910" spans="1:25" s="396" customFormat="1">
      <c r="A910" s="401"/>
      <c r="B910" s="401"/>
      <c r="C910" s="401"/>
      <c r="D910" s="401"/>
      <c r="E910" s="401"/>
      <c r="F910" s="401"/>
      <c r="G910" s="401"/>
      <c r="H910" s="401"/>
      <c r="I910" s="401"/>
      <c r="J910" s="401"/>
      <c r="K910" s="401"/>
      <c r="L910" s="401"/>
      <c r="M910" s="401"/>
      <c r="N910" s="401"/>
      <c r="O910" s="401"/>
      <c r="P910" s="401"/>
      <c r="Q910" s="401"/>
      <c r="R910" s="401"/>
      <c r="S910" s="401"/>
      <c r="T910" s="401"/>
      <c r="U910" s="401"/>
      <c r="V910" s="401"/>
      <c r="W910" s="401"/>
      <c r="X910" s="401"/>
      <c r="Y910" s="401"/>
    </row>
    <row r="911" spans="1:25" s="396" customFormat="1">
      <c r="A911" s="401"/>
      <c r="B911" s="401"/>
      <c r="C911" s="401"/>
      <c r="D911" s="401"/>
      <c r="E911" s="401"/>
      <c r="F911" s="401"/>
      <c r="G911" s="401"/>
      <c r="H911" s="401"/>
      <c r="I911" s="401"/>
      <c r="J911" s="401"/>
      <c r="K911" s="401"/>
      <c r="L911" s="401"/>
      <c r="M911" s="401"/>
      <c r="N911" s="401"/>
      <c r="O911" s="401"/>
      <c r="P911" s="401"/>
      <c r="Q911" s="401"/>
      <c r="R911" s="401"/>
      <c r="S911" s="401"/>
      <c r="T911" s="401"/>
      <c r="U911" s="401"/>
      <c r="V911" s="401"/>
      <c r="W911" s="401"/>
      <c r="X911" s="401"/>
      <c r="Y911" s="401"/>
    </row>
    <row r="912" spans="1:25" s="396" customFormat="1">
      <c r="A912" s="401"/>
      <c r="B912" s="401"/>
      <c r="C912" s="401"/>
      <c r="D912" s="401"/>
      <c r="E912" s="401"/>
      <c r="F912" s="401"/>
      <c r="G912" s="401"/>
      <c r="H912" s="401"/>
      <c r="I912" s="401"/>
      <c r="J912" s="401"/>
      <c r="K912" s="401"/>
      <c r="L912" s="401"/>
      <c r="M912" s="401"/>
      <c r="N912" s="401"/>
      <c r="O912" s="401"/>
      <c r="P912" s="401"/>
      <c r="Q912" s="401"/>
      <c r="R912" s="401"/>
      <c r="S912" s="401"/>
      <c r="T912" s="401"/>
      <c r="U912" s="401"/>
      <c r="V912" s="401"/>
      <c r="W912" s="401"/>
      <c r="X912" s="401"/>
      <c r="Y912" s="401"/>
    </row>
    <row r="913" spans="1:25" s="396" customFormat="1">
      <c r="A913" s="401"/>
      <c r="B913" s="401"/>
      <c r="C913" s="401"/>
      <c r="D913" s="401"/>
      <c r="E913" s="401"/>
      <c r="F913" s="401"/>
      <c r="G913" s="401"/>
      <c r="H913" s="401"/>
      <c r="I913" s="401"/>
      <c r="J913" s="401"/>
      <c r="K913" s="401"/>
      <c r="L913" s="401"/>
      <c r="M913" s="401"/>
      <c r="N913" s="401"/>
      <c r="O913" s="401"/>
      <c r="P913" s="401"/>
      <c r="Q913" s="401"/>
      <c r="R913" s="401"/>
      <c r="S913" s="401"/>
      <c r="T913" s="401"/>
      <c r="U913" s="401"/>
      <c r="V913" s="401"/>
      <c r="W913" s="401"/>
      <c r="X913" s="401"/>
      <c r="Y913" s="401"/>
    </row>
    <row r="914" spans="1:25" s="396" customFormat="1">
      <c r="A914" s="401"/>
      <c r="B914" s="401"/>
      <c r="C914" s="401"/>
      <c r="D914" s="401"/>
      <c r="E914" s="401"/>
      <c r="F914" s="401"/>
      <c r="G914" s="401"/>
      <c r="H914" s="401"/>
      <c r="I914" s="401"/>
      <c r="J914" s="401"/>
      <c r="K914" s="401"/>
      <c r="L914" s="401"/>
      <c r="M914" s="401"/>
      <c r="N914" s="401"/>
      <c r="O914" s="401"/>
      <c r="P914" s="401"/>
      <c r="Q914" s="401"/>
      <c r="R914" s="401"/>
      <c r="S914" s="401"/>
      <c r="T914" s="401"/>
      <c r="U914" s="401"/>
      <c r="V914" s="401"/>
      <c r="W914" s="401"/>
      <c r="X914" s="401"/>
      <c r="Y914" s="401"/>
    </row>
    <row r="915" spans="1:25" s="396" customFormat="1">
      <c r="A915" s="401"/>
      <c r="B915" s="401"/>
      <c r="C915" s="401"/>
      <c r="D915" s="401"/>
      <c r="E915" s="401"/>
      <c r="F915" s="401"/>
      <c r="G915" s="401"/>
      <c r="H915" s="401"/>
      <c r="I915" s="401"/>
      <c r="J915" s="401"/>
      <c r="K915" s="401"/>
      <c r="L915" s="401"/>
      <c r="M915" s="401"/>
      <c r="N915" s="401"/>
      <c r="O915" s="401"/>
      <c r="P915" s="401"/>
      <c r="Q915" s="401"/>
      <c r="R915" s="401"/>
      <c r="S915" s="401"/>
      <c r="T915" s="401"/>
      <c r="U915" s="401"/>
      <c r="V915" s="401"/>
      <c r="W915" s="401"/>
      <c r="X915" s="401"/>
      <c r="Y915" s="401"/>
    </row>
    <row r="916" spans="1:25" s="396" customFormat="1">
      <c r="A916" s="401"/>
      <c r="B916" s="401"/>
      <c r="C916" s="401"/>
      <c r="D916" s="401"/>
      <c r="E916" s="401"/>
      <c r="F916" s="401"/>
      <c r="G916" s="401"/>
      <c r="H916" s="401"/>
      <c r="I916" s="401"/>
      <c r="J916" s="401"/>
      <c r="K916" s="401"/>
      <c r="L916" s="401"/>
      <c r="M916" s="401"/>
      <c r="N916" s="401"/>
      <c r="O916" s="401"/>
      <c r="P916" s="401"/>
      <c r="Q916" s="401"/>
      <c r="R916" s="401"/>
      <c r="S916" s="401"/>
      <c r="T916" s="401"/>
      <c r="U916" s="401"/>
      <c r="V916" s="401"/>
      <c r="W916" s="401"/>
      <c r="X916" s="401"/>
      <c r="Y916" s="401"/>
    </row>
    <row r="917" spans="1:25" s="396" customFormat="1">
      <c r="A917" s="401"/>
      <c r="B917" s="401"/>
      <c r="C917" s="401"/>
      <c r="D917" s="401"/>
      <c r="E917" s="401"/>
      <c r="F917" s="401"/>
      <c r="G917" s="401"/>
      <c r="H917" s="401"/>
      <c r="I917" s="401"/>
      <c r="J917" s="401"/>
      <c r="K917" s="401"/>
      <c r="L917" s="401"/>
      <c r="M917" s="401"/>
      <c r="N917" s="401"/>
      <c r="O917" s="401"/>
      <c r="P917" s="401"/>
      <c r="Q917" s="401"/>
      <c r="R917" s="401"/>
      <c r="S917" s="401"/>
      <c r="T917" s="401"/>
      <c r="U917" s="401"/>
      <c r="V917" s="401"/>
      <c r="W917" s="401"/>
      <c r="X917" s="401"/>
      <c r="Y917" s="401"/>
    </row>
    <row r="918" spans="1:25" s="396" customFormat="1">
      <c r="A918" s="401"/>
      <c r="B918" s="401"/>
      <c r="C918" s="401"/>
      <c r="D918" s="401"/>
      <c r="E918" s="401"/>
      <c r="F918" s="401"/>
      <c r="G918" s="401"/>
      <c r="H918" s="401"/>
      <c r="I918" s="401"/>
      <c r="J918" s="401"/>
      <c r="K918" s="401"/>
      <c r="L918" s="401"/>
      <c r="M918" s="401"/>
      <c r="N918" s="401"/>
      <c r="O918" s="401"/>
      <c r="P918" s="401"/>
      <c r="Q918" s="401"/>
      <c r="R918" s="401"/>
      <c r="S918" s="401"/>
      <c r="T918" s="401"/>
      <c r="U918" s="401"/>
      <c r="V918" s="401"/>
      <c r="W918" s="401"/>
      <c r="X918" s="401"/>
      <c r="Y918" s="401"/>
    </row>
    <row r="919" spans="1:25" s="396" customFormat="1">
      <c r="A919" s="401"/>
      <c r="B919" s="401"/>
      <c r="C919" s="401"/>
      <c r="D919" s="401"/>
      <c r="E919" s="401"/>
      <c r="F919" s="401"/>
      <c r="G919" s="401"/>
      <c r="H919" s="401"/>
      <c r="I919" s="401"/>
      <c r="J919" s="401"/>
      <c r="K919" s="401"/>
      <c r="L919" s="401"/>
      <c r="M919" s="401"/>
      <c r="N919" s="401"/>
      <c r="O919" s="401"/>
      <c r="P919" s="401"/>
      <c r="Q919" s="401"/>
      <c r="R919" s="401"/>
      <c r="S919" s="401"/>
      <c r="T919" s="401"/>
      <c r="U919" s="401"/>
      <c r="V919" s="401"/>
      <c r="W919" s="401"/>
      <c r="X919" s="401"/>
      <c r="Y919" s="401"/>
    </row>
    <row r="920" spans="1:25" s="396" customFormat="1">
      <c r="A920" s="401"/>
      <c r="B920" s="401"/>
      <c r="C920" s="401"/>
      <c r="D920" s="401"/>
      <c r="E920" s="401"/>
      <c r="F920" s="401"/>
      <c r="G920" s="401"/>
      <c r="H920" s="401"/>
      <c r="I920" s="401"/>
      <c r="J920" s="401"/>
      <c r="K920" s="401"/>
      <c r="L920" s="401"/>
      <c r="M920" s="401"/>
      <c r="N920" s="401"/>
      <c r="O920" s="401"/>
      <c r="P920" s="401"/>
      <c r="Q920" s="401"/>
      <c r="R920" s="401"/>
      <c r="S920" s="401"/>
      <c r="T920" s="401"/>
      <c r="U920" s="401"/>
      <c r="V920" s="401"/>
      <c r="W920" s="401"/>
      <c r="X920" s="401"/>
      <c r="Y920" s="401"/>
    </row>
    <row r="921" spans="1:25" s="396" customFormat="1">
      <c r="A921" s="401"/>
      <c r="B921" s="401"/>
      <c r="C921" s="401"/>
      <c r="D921" s="401"/>
      <c r="E921" s="401"/>
      <c r="F921" s="401"/>
      <c r="G921" s="401"/>
      <c r="H921" s="401"/>
      <c r="I921" s="401"/>
      <c r="J921" s="401"/>
      <c r="K921" s="401"/>
      <c r="L921" s="401"/>
      <c r="M921" s="401"/>
      <c r="N921" s="401"/>
      <c r="O921" s="401"/>
      <c r="P921" s="401"/>
      <c r="Q921" s="401"/>
      <c r="R921" s="401"/>
      <c r="S921" s="401"/>
      <c r="T921" s="401"/>
      <c r="U921" s="401"/>
      <c r="V921" s="401"/>
      <c r="W921" s="401"/>
      <c r="X921" s="401"/>
      <c r="Y921" s="401"/>
    </row>
    <row r="922" spans="1:25" s="396" customFormat="1">
      <c r="A922" s="401"/>
      <c r="B922" s="401"/>
      <c r="C922" s="401"/>
      <c r="D922" s="401"/>
      <c r="E922" s="401"/>
      <c r="F922" s="401"/>
      <c r="G922" s="401"/>
      <c r="H922" s="401"/>
      <c r="I922" s="401"/>
      <c r="J922" s="401"/>
      <c r="K922" s="401"/>
      <c r="L922" s="401"/>
      <c r="M922" s="401"/>
      <c r="N922" s="401"/>
      <c r="O922" s="401"/>
      <c r="P922" s="401"/>
      <c r="Q922" s="401"/>
      <c r="R922" s="401"/>
      <c r="S922" s="401"/>
      <c r="T922" s="401"/>
      <c r="U922" s="401"/>
      <c r="V922" s="401"/>
      <c r="W922" s="401"/>
      <c r="X922" s="401"/>
      <c r="Y922" s="401"/>
    </row>
    <row r="923" spans="1:25" s="396" customFormat="1">
      <c r="A923" s="401"/>
      <c r="B923" s="401"/>
      <c r="C923" s="401"/>
      <c r="D923" s="401"/>
      <c r="E923" s="401"/>
      <c r="F923" s="401"/>
      <c r="G923" s="401"/>
      <c r="H923" s="401"/>
      <c r="I923" s="401"/>
      <c r="J923" s="401"/>
      <c r="K923" s="401"/>
      <c r="L923" s="401"/>
      <c r="M923" s="401"/>
      <c r="N923" s="401"/>
      <c r="O923" s="401"/>
      <c r="P923" s="401"/>
      <c r="Q923" s="401"/>
      <c r="R923" s="401"/>
      <c r="S923" s="401"/>
      <c r="T923" s="401"/>
      <c r="U923" s="401"/>
      <c r="V923" s="401"/>
      <c r="W923" s="401"/>
      <c r="X923" s="401"/>
      <c r="Y923" s="401"/>
    </row>
    <row r="924" spans="1:25" s="396" customFormat="1">
      <c r="A924" s="401"/>
      <c r="B924" s="401"/>
      <c r="C924" s="401"/>
      <c r="D924" s="401"/>
      <c r="E924" s="401"/>
      <c r="F924" s="401"/>
      <c r="G924" s="401"/>
      <c r="H924" s="401"/>
      <c r="I924" s="401"/>
      <c r="J924" s="401"/>
      <c r="K924" s="401"/>
      <c r="L924" s="401"/>
      <c r="M924" s="401"/>
      <c r="N924" s="401"/>
      <c r="O924" s="401"/>
      <c r="P924" s="401"/>
      <c r="Q924" s="401"/>
      <c r="R924" s="401"/>
      <c r="S924" s="401"/>
      <c r="T924" s="401"/>
      <c r="U924" s="401"/>
      <c r="V924" s="401"/>
      <c r="W924" s="401"/>
      <c r="X924" s="401"/>
      <c r="Y924" s="401"/>
    </row>
    <row r="925" spans="1:25" s="396" customFormat="1">
      <c r="A925" s="401"/>
      <c r="B925" s="401"/>
      <c r="C925" s="401"/>
      <c r="D925" s="401"/>
      <c r="E925" s="401"/>
      <c r="F925" s="401"/>
      <c r="G925" s="401"/>
      <c r="H925" s="401"/>
      <c r="I925" s="401"/>
      <c r="J925" s="401"/>
      <c r="K925" s="401"/>
      <c r="L925" s="401"/>
      <c r="M925" s="401"/>
      <c r="N925" s="401"/>
      <c r="O925" s="401"/>
      <c r="P925" s="401"/>
      <c r="Q925" s="401"/>
      <c r="R925" s="401"/>
      <c r="S925" s="401"/>
      <c r="T925" s="401"/>
      <c r="U925" s="401"/>
      <c r="V925" s="401"/>
      <c r="W925" s="401"/>
      <c r="X925" s="401"/>
      <c r="Y925" s="401"/>
    </row>
    <row r="926" spans="1:25" s="396" customFormat="1">
      <c r="A926" s="401"/>
      <c r="B926" s="401"/>
      <c r="C926" s="401"/>
      <c r="D926" s="401"/>
      <c r="E926" s="401"/>
      <c r="F926" s="401"/>
      <c r="G926" s="401"/>
      <c r="H926" s="401"/>
      <c r="I926" s="401"/>
      <c r="J926" s="401"/>
      <c r="K926" s="401"/>
      <c r="L926" s="401"/>
      <c r="M926" s="401"/>
      <c r="N926" s="401"/>
      <c r="O926" s="401"/>
      <c r="P926" s="401"/>
      <c r="Q926" s="401"/>
      <c r="R926" s="401"/>
      <c r="S926" s="401"/>
      <c r="T926" s="401"/>
      <c r="U926" s="401"/>
      <c r="V926" s="401"/>
      <c r="W926" s="401"/>
      <c r="X926" s="401"/>
      <c r="Y926" s="401"/>
    </row>
    <row r="927" spans="1:25" s="396" customFormat="1">
      <c r="A927" s="401"/>
      <c r="B927" s="401"/>
      <c r="C927" s="401"/>
      <c r="D927" s="401"/>
      <c r="E927" s="401"/>
      <c r="F927" s="401"/>
      <c r="G927" s="401"/>
      <c r="H927" s="401"/>
      <c r="I927" s="401"/>
      <c r="J927" s="401"/>
      <c r="K927" s="401"/>
      <c r="L927" s="401"/>
      <c r="M927" s="401"/>
      <c r="N927" s="401"/>
      <c r="O927" s="401"/>
      <c r="P927" s="401"/>
      <c r="Q927" s="401"/>
      <c r="R927" s="401"/>
      <c r="S927" s="401"/>
      <c r="T927" s="401"/>
      <c r="U927" s="401"/>
      <c r="V927" s="401"/>
      <c r="W927" s="401"/>
      <c r="X927" s="401"/>
      <c r="Y927" s="401"/>
    </row>
    <row r="928" spans="1:25" s="396" customFormat="1">
      <c r="A928" s="401"/>
      <c r="B928" s="401"/>
      <c r="C928" s="401"/>
      <c r="D928" s="401"/>
      <c r="E928" s="401"/>
      <c r="F928" s="401"/>
      <c r="G928" s="401"/>
      <c r="H928" s="401"/>
      <c r="I928" s="401"/>
      <c r="J928" s="401"/>
      <c r="K928" s="401"/>
      <c r="L928" s="401"/>
      <c r="M928" s="401"/>
      <c r="N928" s="401"/>
      <c r="O928" s="401"/>
      <c r="P928" s="401"/>
      <c r="Q928" s="401"/>
      <c r="R928" s="401"/>
      <c r="S928" s="401"/>
      <c r="T928" s="401"/>
      <c r="U928" s="401"/>
      <c r="V928" s="401"/>
      <c r="W928" s="401"/>
      <c r="X928" s="401"/>
      <c r="Y928" s="401"/>
    </row>
    <row r="929" spans="1:25" s="396" customFormat="1">
      <c r="A929" s="401"/>
      <c r="B929" s="401"/>
      <c r="C929" s="401"/>
      <c r="D929" s="401"/>
      <c r="E929" s="401"/>
      <c r="F929" s="401"/>
      <c r="G929" s="401"/>
      <c r="H929" s="401"/>
      <c r="I929" s="401"/>
      <c r="J929" s="401"/>
      <c r="K929" s="401"/>
      <c r="L929" s="401"/>
      <c r="M929" s="401"/>
      <c r="N929" s="401"/>
      <c r="O929" s="401"/>
      <c r="P929" s="401"/>
      <c r="Q929" s="401"/>
      <c r="R929" s="401"/>
      <c r="S929" s="401"/>
      <c r="T929" s="401"/>
      <c r="U929" s="401"/>
      <c r="V929" s="401"/>
      <c r="W929" s="401"/>
      <c r="X929" s="401"/>
      <c r="Y929" s="401"/>
    </row>
    <row r="930" spans="1:25" s="396" customFormat="1">
      <c r="A930" s="401"/>
      <c r="B930" s="401"/>
      <c r="C930" s="401"/>
      <c r="D930" s="401"/>
      <c r="E930" s="401"/>
      <c r="F930" s="401"/>
      <c r="G930" s="401"/>
      <c r="H930" s="401"/>
      <c r="I930" s="401"/>
      <c r="J930" s="401"/>
      <c r="K930" s="401"/>
      <c r="L930" s="401"/>
      <c r="M930" s="401"/>
      <c r="N930" s="401"/>
      <c r="O930" s="401"/>
      <c r="P930" s="401"/>
      <c r="Q930" s="401"/>
      <c r="R930" s="401"/>
      <c r="S930" s="401"/>
      <c r="T930" s="401"/>
      <c r="U930" s="401"/>
      <c r="V930" s="401"/>
      <c r="W930" s="401"/>
      <c r="X930" s="401"/>
      <c r="Y930" s="401"/>
    </row>
    <row r="931" spans="1:25" s="396" customFormat="1">
      <c r="A931" s="401"/>
      <c r="B931" s="401"/>
      <c r="C931" s="401"/>
      <c r="D931" s="401"/>
      <c r="E931" s="401"/>
      <c r="F931" s="401"/>
      <c r="G931" s="401"/>
      <c r="H931" s="401"/>
      <c r="I931" s="401"/>
      <c r="J931" s="401"/>
      <c r="K931" s="401"/>
      <c r="L931" s="401"/>
      <c r="M931" s="401"/>
      <c r="N931" s="401"/>
      <c r="O931" s="401"/>
      <c r="P931" s="401"/>
      <c r="Q931" s="401"/>
      <c r="R931" s="401"/>
      <c r="S931" s="401"/>
      <c r="T931" s="401"/>
      <c r="U931" s="401"/>
      <c r="V931" s="401"/>
      <c r="W931" s="401"/>
      <c r="X931" s="401"/>
      <c r="Y931" s="401"/>
    </row>
    <row r="932" spans="1:25" s="396" customFormat="1">
      <c r="A932" s="401"/>
      <c r="B932" s="401"/>
      <c r="C932" s="401"/>
      <c r="D932" s="401"/>
      <c r="E932" s="401"/>
      <c r="F932" s="401"/>
      <c r="G932" s="401"/>
      <c r="H932" s="401"/>
      <c r="I932" s="401"/>
      <c r="J932" s="401"/>
      <c r="K932" s="401"/>
      <c r="L932" s="401"/>
      <c r="M932" s="401"/>
      <c r="N932" s="401"/>
      <c r="O932" s="401"/>
      <c r="P932" s="401"/>
      <c r="Q932" s="401"/>
      <c r="R932" s="401"/>
      <c r="S932" s="401"/>
      <c r="T932" s="401"/>
      <c r="U932" s="401"/>
      <c r="V932" s="401"/>
      <c r="W932" s="401"/>
      <c r="X932" s="401"/>
      <c r="Y932" s="401"/>
    </row>
    <row r="933" spans="1:25" s="396" customFormat="1">
      <c r="A933" s="401"/>
      <c r="B933" s="401"/>
      <c r="C933" s="401"/>
      <c r="D933" s="401"/>
      <c r="E933" s="401"/>
      <c r="F933" s="401"/>
      <c r="G933" s="401"/>
      <c r="H933" s="401"/>
      <c r="I933" s="401"/>
      <c r="J933" s="401"/>
      <c r="K933" s="401"/>
      <c r="L933" s="401"/>
      <c r="M933" s="401"/>
      <c r="N933" s="401"/>
      <c r="O933" s="401"/>
      <c r="P933" s="401"/>
      <c r="Q933" s="401"/>
      <c r="R933" s="401"/>
      <c r="S933" s="401"/>
      <c r="T933" s="401"/>
      <c r="U933" s="401"/>
      <c r="V933" s="401"/>
      <c r="W933" s="401"/>
      <c r="X933" s="401"/>
      <c r="Y933" s="401"/>
    </row>
    <row r="934" spans="1:25" s="396" customFormat="1">
      <c r="A934" s="401"/>
      <c r="B934" s="401"/>
      <c r="C934" s="401"/>
      <c r="D934" s="401"/>
      <c r="E934" s="401"/>
      <c r="F934" s="401"/>
      <c r="G934" s="401"/>
      <c r="H934" s="401"/>
      <c r="I934" s="401"/>
      <c r="J934" s="401"/>
      <c r="K934" s="401"/>
      <c r="L934" s="401"/>
      <c r="M934" s="401"/>
      <c r="N934" s="401"/>
      <c r="O934" s="401"/>
      <c r="P934" s="401"/>
      <c r="Q934" s="401"/>
      <c r="R934" s="401"/>
      <c r="S934" s="401"/>
      <c r="T934" s="401"/>
      <c r="U934" s="401"/>
      <c r="V934" s="401"/>
      <c r="W934" s="401"/>
      <c r="X934" s="401"/>
      <c r="Y934" s="401"/>
    </row>
    <row r="935" spans="1:25" s="396" customFormat="1">
      <c r="A935" s="401"/>
      <c r="B935" s="401"/>
      <c r="C935" s="401"/>
      <c r="D935" s="401"/>
      <c r="E935" s="401"/>
      <c r="F935" s="401"/>
      <c r="G935" s="401"/>
      <c r="H935" s="401"/>
      <c r="I935" s="401"/>
      <c r="J935" s="401"/>
      <c r="K935" s="401"/>
      <c r="L935" s="401"/>
      <c r="M935" s="401"/>
      <c r="N935" s="401"/>
      <c r="O935" s="401"/>
      <c r="P935" s="401"/>
      <c r="Q935" s="401"/>
      <c r="R935" s="401"/>
      <c r="S935" s="401"/>
      <c r="T935" s="401"/>
      <c r="U935" s="401"/>
      <c r="V935" s="401"/>
      <c r="W935" s="401"/>
      <c r="X935" s="401"/>
      <c r="Y935" s="401"/>
    </row>
    <row r="936" spans="1:25" s="396" customFormat="1">
      <c r="A936" s="401"/>
      <c r="B936" s="401"/>
      <c r="C936" s="401"/>
      <c r="D936" s="401"/>
      <c r="E936" s="401"/>
      <c r="F936" s="401"/>
      <c r="G936" s="401"/>
      <c r="H936" s="401"/>
      <c r="I936" s="401"/>
      <c r="J936" s="401"/>
      <c r="K936" s="401"/>
      <c r="L936" s="401"/>
      <c r="M936" s="401"/>
      <c r="N936" s="401"/>
      <c r="O936" s="401"/>
      <c r="P936" s="401"/>
      <c r="Q936" s="401"/>
      <c r="R936" s="401"/>
      <c r="S936" s="401"/>
      <c r="T936" s="401"/>
      <c r="U936" s="401"/>
      <c r="V936" s="401"/>
      <c r="W936" s="401"/>
      <c r="X936" s="401"/>
      <c r="Y936" s="401"/>
    </row>
    <row r="937" spans="1:25" s="396" customFormat="1">
      <c r="A937" s="401"/>
      <c r="B937" s="401"/>
      <c r="C937" s="401"/>
      <c r="D937" s="401"/>
      <c r="E937" s="401"/>
      <c r="F937" s="401"/>
      <c r="G937" s="401"/>
      <c r="H937" s="401"/>
      <c r="I937" s="401"/>
      <c r="J937" s="401"/>
      <c r="K937" s="401"/>
      <c r="L937" s="401"/>
      <c r="M937" s="401"/>
      <c r="N937" s="401"/>
      <c r="O937" s="401"/>
      <c r="P937" s="401"/>
      <c r="Q937" s="401"/>
      <c r="R937" s="401"/>
      <c r="S937" s="401"/>
      <c r="T937" s="401"/>
      <c r="U937" s="401"/>
      <c r="V937" s="401"/>
      <c r="W937" s="401"/>
      <c r="X937" s="401"/>
      <c r="Y937" s="401"/>
    </row>
    <row r="938" spans="1:25" s="396" customFormat="1">
      <c r="A938" s="401"/>
      <c r="B938" s="401"/>
      <c r="C938" s="401"/>
      <c r="D938" s="401"/>
      <c r="E938" s="401"/>
      <c r="F938" s="401"/>
      <c r="G938" s="401"/>
      <c r="H938" s="401"/>
      <c r="I938" s="401"/>
      <c r="J938" s="401"/>
      <c r="K938" s="401"/>
      <c r="L938" s="401"/>
      <c r="M938" s="401"/>
      <c r="N938" s="401"/>
      <c r="O938" s="401"/>
      <c r="P938" s="401"/>
      <c r="Q938" s="401"/>
      <c r="R938" s="401"/>
      <c r="S938" s="401"/>
      <c r="T938" s="401"/>
      <c r="U938" s="401"/>
      <c r="V938" s="401"/>
      <c r="W938" s="401"/>
      <c r="X938" s="401"/>
      <c r="Y938" s="401"/>
    </row>
    <row r="939" spans="1:25" s="396" customFormat="1">
      <c r="A939" s="401"/>
      <c r="B939" s="401"/>
      <c r="C939" s="401"/>
      <c r="D939" s="401"/>
      <c r="E939" s="401"/>
      <c r="F939" s="401"/>
      <c r="G939" s="401"/>
      <c r="H939" s="401"/>
      <c r="I939" s="401"/>
      <c r="J939" s="401"/>
      <c r="K939" s="401"/>
      <c r="L939" s="401"/>
      <c r="M939" s="401"/>
      <c r="N939" s="401"/>
      <c r="O939" s="401"/>
      <c r="P939" s="401"/>
      <c r="Q939" s="401"/>
      <c r="R939" s="401"/>
      <c r="S939" s="401"/>
      <c r="T939" s="401"/>
      <c r="U939" s="401"/>
      <c r="V939" s="401"/>
      <c r="W939" s="401"/>
      <c r="X939" s="401"/>
      <c r="Y939" s="401"/>
    </row>
    <row r="940" spans="1:25" s="396" customFormat="1">
      <c r="A940" s="401"/>
      <c r="B940" s="401"/>
      <c r="C940" s="401"/>
      <c r="D940" s="401"/>
      <c r="E940" s="401"/>
      <c r="F940" s="401"/>
      <c r="G940" s="401"/>
      <c r="H940" s="401"/>
      <c r="I940" s="401"/>
      <c r="J940" s="401"/>
      <c r="K940" s="401"/>
      <c r="L940" s="401"/>
      <c r="M940" s="401"/>
      <c r="N940" s="401"/>
      <c r="O940" s="401"/>
      <c r="P940" s="401"/>
      <c r="Q940" s="401"/>
      <c r="R940" s="401"/>
      <c r="S940" s="401"/>
      <c r="T940" s="401"/>
      <c r="U940" s="401"/>
      <c r="V940" s="401"/>
      <c r="W940" s="401"/>
      <c r="X940" s="401"/>
      <c r="Y940" s="401"/>
    </row>
    <row r="941" spans="1:25" s="396" customFormat="1">
      <c r="A941" s="401"/>
      <c r="B941" s="401"/>
      <c r="C941" s="401"/>
      <c r="D941" s="401"/>
      <c r="E941" s="401"/>
      <c r="F941" s="401"/>
      <c r="G941" s="401"/>
      <c r="H941" s="401"/>
      <c r="I941" s="401"/>
      <c r="J941" s="401"/>
      <c r="K941" s="401"/>
      <c r="L941" s="401"/>
      <c r="M941" s="401"/>
      <c r="N941" s="401"/>
      <c r="O941" s="401"/>
      <c r="P941" s="401"/>
      <c r="Q941" s="401"/>
      <c r="R941" s="401"/>
      <c r="S941" s="401"/>
      <c r="T941" s="401"/>
      <c r="U941" s="401"/>
      <c r="V941" s="401"/>
      <c r="W941" s="401"/>
      <c r="X941" s="401"/>
      <c r="Y941" s="401"/>
    </row>
    <row r="942" spans="1:25" s="396" customFormat="1">
      <c r="A942" s="401"/>
      <c r="B942" s="401"/>
      <c r="C942" s="401"/>
      <c r="D942" s="401"/>
      <c r="E942" s="401"/>
      <c r="F942" s="401"/>
      <c r="G942" s="401"/>
      <c r="H942" s="401"/>
      <c r="I942" s="401"/>
      <c r="J942" s="401"/>
      <c r="K942" s="401"/>
      <c r="L942" s="401"/>
      <c r="M942" s="401"/>
      <c r="N942" s="401"/>
      <c r="O942" s="401"/>
      <c r="P942" s="401"/>
      <c r="Q942" s="401"/>
      <c r="R942" s="401"/>
      <c r="S942" s="401"/>
      <c r="T942" s="401"/>
      <c r="U942" s="401"/>
      <c r="V942" s="401"/>
      <c r="W942" s="401"/>
      <c r="X942" s="401"/>
      <c r="Y942" s="401"/>
    </row>
    <row r="943" spans="1:25" s="396" customFormat="1">
      <c r="A943" s="401"/>
      <c r="B943" s="401"/>
      <c r="C943" s="401"/>
      <c r="D943" s="401"/>
      <c r="E943" s="401"/>
      <c r="F943" s="401"/>
      <c r="G943" s="401"/>
      <c r="H943" s="401"/>
      <c r="I943" s="401"/>
      <c r="J943" s="401"/>
      <c r="K943" s="401"/>
      <c r="L943" s="401"/>
      <c r="M943" s="401"/>
      <c r="N943" s="401"/>
      <c r="O943" s="401"/>
      <c r="P943" s="401"/>
      <c r="Q943" s="401"/>
      <c r="R943" s="401"/>
      <c r="S943" s="401"/>
      <c r="T943" s="401"/>
      <c r="U943" s="401"/>
      <c r="V943" s="401"/>
      <c r="W943" s="401"/>
      <c r="X943" s="401"/>
      <c r="Y943" s="401"/>
    </row>
    <row r="944" spans="1:25" s="396" customFormat="1">
      <c r="A944" s="401"/>
      <c r="B944" s="401"/>
      <c r="C944" s="401"/>
      <c r="D944" s="401"/>
      <c r="E944" s="401"/>
      <c r="F944" s="401"/>
      <c r="G944" s="401"/>
      <c r="H944" s="401"/>
      <c r="I944" s="401"/>
      <c r="J944" s="401"/>
      <c r="K944" s="401"/>
      <c r="L944" s="401"/>
      <c r="M944" s="401"/>
      <c r="N944" s="401"/>
      <c r="O944" s="401"/>
      <c r="P944" s="401"/>
      <c r="Q944" s="401"/>
      <c r="R944" s="401"/>
      <c r="S944" s="401"/>
      <c r="T944" s="401"/>
      <c r="U944" s="401"/>
      <c r="V944" s="401"/>
      <c r="W944" s="401"/>
      <c r="X944" s="401"/>
      <c r="Y944" s="401"/>
    </row>
    <row r="945" spans="1:25" s="396" customFormat="1">
      <c r="A945" s="401"/>
      <c r="B945" s="401"/>
      <c r="C945" s="401"/>
      <c r="D945" s="401"/>
      <c r="E945" s="401"/>
      <c r="F945" s="401"/>
      <c r="G945" s="401"/>
      <c r="H945" s="401"/>
      <c r="I945" s="401"/>
      <c r="J945" s="401"/>
      <c r="K945" s="401"/>
      <c r="L945" s="401"/>
      <c r="M945" s="401"/>
      <c r="N945" s="401"/>
      <c r="O945" s="401"/>
      <c r="P945" s="401"/>
      <c r="Q945" s="401"/>
      <c r="R945" s="401"/>
      <c r="S945" s="401"/>
      <c r="T945" s="401"/>
      <c r="U945" s="401"/>
      <c r="V945" s="401"/>
      <c r="W945" s="401"/>
      <c r="X945" s="401"/>
      <c r="Y945" s="401"/>
    </row>
    <row r="946" spans="1:25" s="396" customFormat="1">
      <c r="A946" s="401"/>
      <c r="B946" s="401"/>
      <c r="C946" s="401"/>
      <c r="D946" s="401"/>
      <c r="E946" s="401"/>
      <c r="F946" s="401"/>
      <c r="G946" s="401"/>
      <c r="H946" s="401"/>
      <c r="I946" s="401"/>
      <c r="J946" s="401"/>
      <c r="K946" s="401"/>
      <c r="L946" s="401"/>
      <c r="M946" s="401"/>
      <c r="N946" s="401"/>
      <c r="O946" s="401"/>
      <c r="P946" s="401"/>
      <c r="Q946" s="401"/>
      <c r="R946" s="401"/>
      <c r="S946" s="401"/>
      <c r="T946" s="401"/>
      <c r="U946" s="401"/>
      <c r="V946" s="401"/>
      <c r="W946" s="401"/>
      <c r="X946" s="401"/>
      <c r="Y946" s="401"/>
    </row>
    <row r="947" spans="1:25" s="396" customFormat="1">
      <c r="A947" s="401"/>
      <c r="B947" s="401"/>
      <c r="C947" s="401"/>
      <c r="D947" s="401"/>
      <c r="E947" s="401"/>
      <c r="F947" s="401"/>
      <c r="G947" s="401"/>
      <c r="H947" s="401"/>
      <c r="I947" s="401"/>
      <c r="J947" s="401"/>
      <c r="K947" s="401"/>
      <c r="L947" s="401"/>
      <c r="M947" s="401"/>
      <c r="N947" s="401"/>
      <c r="O947" s="401"/>
      <c r="P947" s="401"/>
      <c r="Q947" s="401"/>
      <c r="R947" s="401"/>
      <c r="S947" s="401"/>
      <c r="T947" s="401"/>
      <c r="U947" s="401"/>
      <c r="V947" s="401"/>
      <c r="W947" s="401"/>
      <c r="X947" s="401"/>
      <c r="Y947" s="401"/>
    </row>
    <row r="948" spans="1:25" s="396" customFormat="1">
      <c r="A948" s="401"/>
      <c r="B948" s="401"/>
      <c r="C948" s="401"/>
      <c r="D948" s="401"/>
      <c r="E948" s="401"/>
      <c r="F948" s="401"/>
      <c r="G948" s="401"/>
      <c r="H948" s="401"/>
      <c r="I948" s="401"/>
      <c r="J948" s="401"/>
      <c r="K948" s="401"/>
      <c r="L948" s="401"/>
      <c r="M948" s="401"/>
      <c r="N948" s="401"/>
      <c r="O948" s="401"/>
      <c r="P948" s="401"/>
      <c r="Q948" s="401"/>
      <c r="R948" s="401"/>
      <c r="S948" s="401"/>
      <c r="T948" s="401"/>
      <c r="U948" s="401"/>
      <c r="V948" s="401"/>
      <c r="W948" s="401"/>
      <c r="X948" s="401"/>
      <c r="Y948" s="401"/>
    </row>
    <row r="949" spans="1:25" s="396" customFormat="1">
      <c r="A949" s="401"/>
      <c r="B949" s="401"/>
      <c r="C949" s="401"/>
      <c r="D949" s="401"/>
      <c r="E949" s="401"/>
      <c r="F949" s="401"/>
      <c r="G949" s="401"/>
      <c r="H949" s="401"/>
      <c r="I949" s="401"/>
      <c r="J949" s="401"/>
      <c r="K949" s="401"/>
      <c r="L949" s="401"/>
      <c r="M949" s="401"/>
      <c r="N949" s="401"/>
      <c r="O949" s="401"/>
      <c r="P949" s="401"/>
      <c r="Q949" s="401"/>
      <c r="R949" s="401"/>
      <c r="S949" s="401"/>
      <c r="T949" s="401"/>
      <c r="U949" s="401"/>
      <c r="V949" s="401"/>
      <c r="W949" s="401"/>
      <c r="X949" s="401"/>
      <c r="Y949" s="401"/>
    </row>
    <row r="950" spans="1:25" s="396" customFormat="1">
      <c r="A950" s="401"/>
      <c r="B950" s="401"/>
      <c r="C950" s="401"/>
      <c r="D950" s="401"/>
      <c r="E950" s="401"/>
      <c r="F950" s="401"/>
      <c r="G950" s="401"/>
      <c r="H950" s="401"/>
      <c r="I950" s="401"/>
      <c r="J950" s="401"/>
      <c r="K950" s="401"/>
      <c r="L950" s="401"/>
      <c r="M950" s="401"/>
      <c r="N950" s="401"/>
      <c r="O950" s="401"/>
      <c r="P950" s="401"/>
      <c r="Q950" s="401"/>
      <c r="R950" s="401"/>
      <c r="S950" s="401"/>
      <c r="T950" s="401"/>
      <c r="U950" s="401"/>
      <c r="V950" s="401"/>
      <c r="W950" s="401"/>
      <c r="X950" s="401"/>
      <c r="Y950" s="401"/>
    </row>
    <row r="951" spans="1:25" s="396" customFormat="1">
      <c r="A951" s="401"/>
      <c r="B951" s="401"/>
      <c r="C951" s="401"/>
      <c r="D951" s="401"/>
      <c r="E951" s="401"/>
      <c r="F951" s="401"/>
      <c r="G951" s="401"/>
      <c r="H951" s="401"/>
      <c r="I951" s="401"/>
      <c r="J951" s="401"/>
      <c r="K951" s="401"/>
      <c r="L951" s="401"/>
      <c r="M951" s="401"/>
      <c r="N951" s="401"/>
      <c r="O951" s="401"/>
      <c r="P951" s="401"/>
      <c r="Q951" s="401"/>
      <c r="R951" s="401"/>
      <c r="S951" s="401"/>
      <c r="T951" s="401"/>
      <c r="U951" s="401"/>
      <c r="V951" s="401"/>
      <c r="W951" s="401"/>
      <c r="X951" s="401"/>
      <c r="Y951" s="401"/>
    </row>
    <row r="952" spans="1:25" s="396" customFormat="1">
      <c r="A952" s="401"/>
      <c r="B952" s="401"/>
      <c r="C952" s="401"/>
      <c r="D952" s="401"/>
      <c r="E952" s="401"/>
      <c r="F952" s="401"/>
      <c r="G952" s="401"/>
      <c r="H952" s="401"/>
      <c r="I952" s="401"/>
      <c r="J952" s="401"/>
      <c r="K952" s="401"/>
      <c r="L952" s="401"/>
      <c r="M952" s="401"/>
      <c r="N952" s="401"/>
      <c r="O952" s="401"/>
      <c r="P952" s="401"/>
      <c r="Q952" s="401"/>
      <c r="R952" s="401"/>
      <c r="S952" s="401"/>
      <c r="T952" s="401"/>
      <c r="U952" s="401"/>
      <c r="V952" s="401"/>
      <c r="W952" s="401"/>
      <c r="X952" s="401"/>
      <c r="Y952" s="401"/>
    </row>
    <row r="953" spans="1:25" s="396" customFormat="1">
      <c r="A953" s="401"/>
      <c r="B953" s="401"/>
      <c r="C953" s="401"/>
      <c r="D953" s="401"/>
      <c r="E953" s="401"/>
      <c r="F953" s="401"/>
      <c r="G953" s="401"/>
      <c r="H953" s="401"/>
      <c r="I953" s="401"/>
      <c r="J953" s="401"/>
      <c r="K953" s="401"/>
      <c r="L953" s="401"/>
      <c r="M953" s="401"/>
      <c r="N953" s="401"/>
      <c r="O953" s="401"/>
      <c r="P953" s="401"/>
      <c r="Q953" s="401"/>
      <c r="R953" s="401"/>
      <c r="S953" s="401"/>
      <c r="T953" s="401"/>
      <c r="U953" s="401"/>
      <c r="V953" s="401"/>
      <c r="W953" s="401"/>
      <c r="X953" s="401"/>
      <c r="Y953" s="401"/>
    </row>
    <row r="954" spans="1:25" s="396" customFormat="1">
      <c r="A954" s="401"/>
      <c r="B954" s="401"/>
      <c r="C954" s="401"/>
      <c r="D954" s="401"/>
      <c r="E954" s="401"/>
      <c r="F954" s="401"/>
      <c r="G954" s="401"/>
      <c r="H954" s="401"/>
      <c r="I954" s="401"/>
      <c r="J954" s="401"/>
      <c r="K954" s="401"/>
      <c r="L954" s="401"/>
      <c r="M954" s="401"/>
      <c r="N954" s="401"/>
      <c r="O954" s="401"/>
      <c r="P954" s="401"/>
      <c r="Q954" s="401"/>
      <c r="R954" s="401"/>
      <c r="S954" s="401"/>
      <c r="T954" s="401"/>
      <c r="U954" s="401"/>
      <c r="V954" s="401"/>
      <c r="W954" s="401"/>
      <c r="X954" s="401"/>
      <c r="Y954" s="401"/>
    </row>
    <row r="955" spans="1:25" s="396" customFormat="1">
      <c r="A955" s="401"/>
      <c r="B955" s="401"/>
      <c r="C955" s="401"/>
      <c r="D955" s="401"/>
      <c r="E955" s="401"/>
      <c r="F955" s="401"/>
      <c r="G955" s="401"/>
      <c r="H955" s="401"/>
      <c r="I955" s="401"/>
      <c r="J955" s="401"/>
      <c r="K955" s="401"/>
      <c r="L955" s="401"/>
      <c r="M955" s="401"/>
      <c r="N955" s="401"/>
      <c r="O955" s="401"/>
      <c r="P955" s="401"/>
      <c r="Q955" s="401"/>
      <c r="R955" s="401"/>
      <c r="S955" s="401"/>
      <c r="T955" s="401"/>
      <c r="U955" s="401"/>
      <c r="V955" s="401"/>
      <c r="W955" s="401"/>
      <c r="X955" s="401"/>
      <c r="Y955" s="401"/>
    </row>
    <row r="956" spans="1:25" s="396" customFormat="1">
      <c r="A956" s="401"/>
      <c r="B956" s="401"/>
      <c r="C956" s="401"/>
      <c r="D956" s="401"/>
      <c r="E956" s="401"/>
      <c r="F956" s="401"/>
      <c r="G956" s="401"/>
      <c r="H956" s="401"/>
      <c r="I956" s="401"/>
      <c r="J956" s="401"/>
      <c r="K956" s="401"/>
      <c r="L956" s="401"/>
      <c r="M956" s="401"/>
      <c r="N956" s="401"/>
      <c r="O956" s="401"/>
      <c r="P956" s="401"/>
      <c r="Q956" s="401"/>
      <c r="R956" s="401"/>
      <c r="S956" s="401"/>
      <c r="T956" s="401"/>
      <c r="U956" s="401"/>
      <c r="V956" s="401"/>
      <c r="W956" s="401"/>
      <c r="X956" s="401"/>
      <c r="Y956" s="401"/>
    </row>
    <row r="957" spans="1:25" s="396" customFormat="1">
      <c r="A957" s="401"/>
      <c r="B957" s="401"/>
      <c r="C957" s="401"/>
      <c r="D957" s="401"/>
      <c r="E957" s="401"/>
      <c r="F957" s="401"/>
      <c r="G957" s="401"/>
      <c r="H957" s="401"/>
      <c r="I957" s="401"/>
      <c r="J957" s="401"/>
      <c r="K957" s="401"/>
      <c r="L957" s="401"/>
      <c r="M957" s="401"/>
      <c r="N957" s="401"/>
      <c r="O957" s="401"/>
      <c r="P957" s="401"/>
      <c r="Q957" s="401"/>
      <c r="R957" s="401"/>
      <c r="S957" s="401"/>
      <c r="T957" s="401"/>
      <c r="U957" s="401"/>
      <c r="V957" s="401"/>
      <c r="W957" s="401"/>
      <c r="X957" s="401"/>
      <c r="Y957" s="401"/>
    </row>
    <row r="958" spans="1:25" s="396" customFormat="1">
      <c r="A958" s="401"/>
      <c r="B958" s="401"/>
      <c r="C958" s="401"/>
      <c r="D958" s="401"/>
      <c r="E958" s="401"/>
      <c r="F958" s="401"/>
      <c r="G958" s="401"/>
      <c r="H958" s="401"/>
      <c r="I958" s="401"/>
      <c r="J958" s="401"/>
      <c r="K958" s="401"/>
      <c r="L958" s="401"/>
      <c r="M958" s="401"/>
      <c r="N958" s="401"/>
      <c r="O958" s="401"/>
      <c r="P958" s="401"/>
      <c r="Q958" s="401"/>
      <c r="R958" s="401"/>
      <c r="S958" s="401"/>
      <c r="T958" s="401"/>
      <c r="U958" s="401"/>
      <c r="V958" s="401"/>
      <c r="W958" s="401"/>
      <c r="X958" s="401"/>
      <c r="Y958" s="401"/>
    </row>
    <row r="959" spans="1:25" s="396" customFormat="1">
      <c r="A959" s="401"/>
      <c r="B959" s="401"/>
      <c r="C959" s="401"/>
      <c r="D959" s="401"/>
      <c r="E959" s="401"/>
      <c r="F959" s="401"/>
      <c r="G959" s="401"/>
      <c r="H959" s="401"/>
      <c r="I959" s="401"/>
      <c r="J959" s="401"/>
      <c r="K959" s="401"/>
      <c r="L959" s="401"/>
      <c r="M959" s="401"/>
      <c r="N959" s="401"/>
      <c r="O959" s="401"/>
      <c r="P959" s="401"/>
      <c r="Q959" s="401"/>
      <c r="R959" s="401"/>
      <c r="S959" s="401"/>
      <c r="T959" s="401"/>
      <c r="U959" s="401"/>
      <c r="V959" s="401"/>
      <c r="W959" s="401"/>
      <c r="X959" s="401"/>
      <c r="Y959" s="401"/>
    </row>
    <row r="960" spans="1:25" s="396" customFormat="1">
      <c r="A960" s="401"/>
      <c r="B960" s="401"/>
      <c r="C960" s="401"/>
      <c r="D960" s="401"/>
      <c r="E960" s="401"/>
      <c r="F960" s="401"/>
      <c r="G960" s="401"/>
      <c r="H960" s="401"/>
      <c r="I960" s="401"/>
      <c r="J960" s="401"/>
      <c r="K960" s="401"/>
      <c r="L960" s="401"/>
      <c r="M960" s="401"/>
      <c r="N960" s="401"/>
      <c r="O960" s="401"/>
      <c r="P960" s="401"/>
      <c r="Q960" s="401"/>
      <c r="R960" s="401"/>
      <c r="S960" s="401"/>
      <c r="T960" s="401"/>
      <c r="U960" s="401"/>
      <c r="V960" s="401"/>
      <c r="W960" s="401"/>
      <c r="X960" s="401"/>
      <c r="Y960" s="401"/>
    </row>
    <row r="961" spans="1:25" s="396" customFormat="1">
      <c r="A961" s="401"/>
      <c r="B961" s="401"/>
      <c r="C961" s="401"/>
      <c r="D961" s="401"/>
      <c r="E961" s="401"/>
      <c r="F961" s="401"/>
      <c r="G961" s="401"/>
      <c r="H961" s="401"/>
      <c r="I961" s="401"/>
      <c r="J961" s="401"/>
      <c r="K961" s="401"/>
      <c r="L961" s="401"/>
      <c r="M961" s="401"/>
      <c r="N961" s="401"/>
      <c r="O961" s="401"/>
      <c r="P961" s="401"/>
      <c r="Q961" s="401"/>
      <c r="R961" s="401"/>
      <c r="S961" s="401"/>
      <c r="T961" s="401"/>
      <c r="U961" s="401"/>
      <c r="V961" s="401"/>
      <c r="W961" s="401"/>
      <c r="X961" s="401"/>
      <c r="Y961" s="401"/>
    </row>
    <row r="962" spans="1:25" s="396" customFormat="1">
      <c r="A962" s="401"/>
      <c r="B962" s="401"/>
      <c r="C962" s="401"/>
      <c r="D962" s="401"/>
      <c r="E962" s="401"/>
      <c r="F962" s="401"/>
      <c r="G962" s="401"/>
      <c r="H962" s="401"/>
      <c r="I962" s="401"/>
      <c r="J962" s="401"/>
      <c r="K962" s="401"/>
      <c r="L962" s="401"/>
      <c r="M962" s="401"/>
      <c r="N962" s="401"/>
      <c r="O962" s="401"/>
      <c r="P962" s="401"/>
      <c r="Q962" s="401"/>
      <c r="R962" s="401"/>
      <c r="S962" s="401"/>
      <c r="T962" s="401"/>
      <c r="U962" s="401"/>
      <c r="V962" s="401"/>
      <c r="W962" s="401"/>
      <c r="X962" s="401"/>
      <c r="Y962" s="401"/>
    </row>
    <row r="963" spans="1:25" s="396" customFormat="1">
      <c r="A963" s="401"/>
      <c r="B963" s="401"/>
      <c r="C963" s="401"/>
      <c r="D963" s="401"/>
      <c r="E963" s="401"/>
      <c r="F963" s="401"/>
      <c r="G963" s="401"/>
      <c r="H963" s="401"/>
      <c r="I963" s="401"/>
      <c r="J963" s="401"/>
      <c r="K963" s="401"/>
      <c r="L963" s="401"/>
      <c r="M963" s="401"/>
      <c r="N963" s="401"/>
      <c r="O963" s="401"/>
      <c r="P963" s="401"/>
      <c r="Q963" s="401"/>
      <c r="R963" s="401"/>
      <c r="S963" s="401"/>
      <c r="T963" s="401"/>
      <c r="U963" s="401"/>
      <c r="V963" s="401"/>
      <c r="W963" s="401"/>
      <c r="X963" s="401"/>
      <c r="Y963" s="401"/>
    </row>
    <row r="964" spans="1:25" s="396" customFormat="1">
      <c r="A964" s="401"/>
      <c r="B964" s="401"/>
      <c r="C964" s="401"/>
      <c r="D964" s="401"/>
      <c r="E964" s="401"/>
      <c r="F964" s="401"/>
      <c r="G964" s="401"/>
      <c r="H964" s="401"/>
      <c r="I964" s="401"/>
      <c r="J964" s="401"/>
      <c r="K964" s="401"/>
      <c r="L964" s="401"/>
      <c r="M964" s="401"/>
      <c r="N964" s="401"/>
      <c r="O964" s="401"/>
      <c r="P964" s="401"/>
      <c r="Q964" s="401"/>
      <c r="R964" s="401"/>
      <c r="S964" s="401"/>
      <c r="T964" s="401"/>
      <c r="U964" s="401"/>
      <c r="V964" s="401"/>
      <c r="W964" s="401"/>
      <c r="X964" s="401"/>
      <c r="Y964" s="401"/>
    </row>
    <row r="965" spans="1:25" s="396" customFormat="1">
      <c r="A965" s="401"/>
      <c r="B965" s="401"/>
      <c r="C965" s="401"/>
      <c r="D965" s="401"/>
      <c r="E965" s="401"/>
      <c r="F965" s="401"/>
      <c r="G965" s="401"/>
      <c r="H965" s="401"/>
      <c r="I965" s="401"/>
      <c r="J965" s="401"/>
      <c r="K965" s="401"/>
      <c r="L965" s="401"/>
      <c r="M965" s="401"/>
      <c r="N965" s="401"/>
      <c r="O965" s="401"/>
      <c r="P965" s="401"/>
      <c r="Q965" s="401"/>
      <c r="R965" s="401"/>
      <c r="S965" s="401"/>
      <c r="T965" s="401"/>
      <c r="U965" s="401"/>
      <c r="V965" s="401"/>
      <c r="W965" s="401"/>
      <c r="X965" s="401"/>
      <c r="Y965" s="401"/>
    </row>
    <row r="966" spans="1:25" s="396" customFormat="1">
      <c r="A966" s="401"/>
      <c r="B966" s="401"/>
      <c r="C966" s="401"/>
      <c r="D966" s="401"/>
      <c r="E966" s="401"/>
      <c r="F966" s="401"/>
      <c r="G966" s="401"/>
      <c r="H966" s="401"/>
      <c r="I966" s="401"/>
      <c r="J966" s="401"/>
      <c r="K966" s="401"/>
      <c r="L966" s="401"/>
      <c r="M966" s="401"/>
      <c r="N966" s="401"/>
      <c r="O966" s="401"/>
      <c r="P966" s="401"/>
      <c r="Q966" s="401"/>
      <c r="R966" s="401"/>
      <c r="S966" s="401"/>
      <c r="T966" s="401"/>
      <c r="U966" s="401"/>
      <c r="V966" s="401"/>
      <c r="W966" s="401"/>
      <c r="X966" s="401"/>
      <c r="Y966" s="401"/>
    </row>
    <row r="967" spans="1:25" s="396" customFormat="1">
      <c r="A967" s="401"/>
      <c r="B967" s="401"/>
      <c r="C967" s="401"/>
      <c r="D967" s="401"/>
      <c r="E967" s="401"/>
      <c r="F967" s="401"/>
      <c r="G967" s="401"/>
      <c r="H967" s="401"/>
      <c r="I967" s="401"/>
      <c r="J967" s="401"/>
      <c r="K967" s="401"/>
      <c r="L967" s="401"/>
      <c r="M967" s="401"/>
      <c r="N967" s="401"/>
      <c r="O967" s="401"/>
      <c r="P967" s="401"/>
      <c r="Q967" s="401"/>
      <c r="R967" s="401"/>
      <c r="S967" s="401"/>
      <c r="T967" s="401"/>
      <c r="U967" s="401"/>
      <c r="V967" s="401"/>
      <c r="W967" s="401"/>
      <c r="X967" s="401"/>
      <c r="Y967" s="401"/>
    </row>
    <row r="968" spans="1:25" s="396" customFormat="1">
      <c r="A968" s="401"/>
      <c r="B968" s="401"/>
      <c r="C968" s="401"/>
      <c r="D968" s="401"/>
      <c r="E968" s="401"/>
      <c r="F968" s="401"/>
      <c r="G968" s="401"/>
      <c r="H968" s="401"/>
      <c r="I968" s="401"/>
      <c r="J968" s="401"/>
      <c r="K968" s="401"/>
      <c r="L968" s="401"/>
      <c r="M968" s="401"/>
      <c r="N968" s="401"/>
      <c r="O968" s="401"/>
      <c r="P968" s="401"/>
      <c r="Q968" s="401"/>
      <c r="R968" s="401"/>
      <c r="S968" s="401"/>
      <c r="T968" s="401"/>
      <c r="U968" s="401"/>
      <c r="V968" s="401"/>
      <c r="W968" s="401"/>
      <c r="X968" s="401"/>
      <c r="Y968" s="401"/>
    </row>
    <row r="969" spans="1:25" s="396" customFormat="1">
      <c r="A969" s="401"/>
      <c r="B969" s="401"/>
      <c r="C969" s="401"/>
      <c r="D969" s="401"/>
      <c r="E969" s="401"/>
      <c r="F969" s="401"/>
      <c r="G969" s="401"/>
      <c r="H969" s="401"/>
      <c r="I969" s="401"/>
      <c r="J969" s="401"/>
      <c r="K969" s="401"/>
      <c r="L969" s="401"/>
      <c r="M969" s="401"/>
      <c r="N969" s="401"/>
      <c r="O969" s="401"/>
      <c r="P969" s="401"/>
      <c r="Q969" s="401"/>
      <c r="R969" s="401"/>
      <c r="S969" s="401"/>
      <c r="T969" s="401"/>
      <c r="U969" s="401"/>
      <c r="V969" s="401"/>
      <c r="W969" s="401"/>
      <c r="X969" s="401"/>
      <c r="Y969" s="401"/>
    </row>
    <row r="970" spans="1:25" s="396" customFormat="1">
      <c r="A970" s="401"/>
      <c r="B970" s="401"/>
      <c r="C970" s="401"/>
      <c r="D970" s="401"/>
      <c r="E970" s="401"/>
      <c r="F970" s="401"/>
      <c r="G970" s="401"/>
      <c r="H970" s="401"/>
      <c r="I970" s="401"/>
      <c r="J970" s="401"/>
      <c r="K970" s="401"/>
      <c r="L970" s="401"/>
      <c r="M970" s="401"/>
      <c r="N970" s="401"/>
      <c r="O970" s="401"/>
      <c r="P970" s="401"/>
      <c r="Q970" s="401"/>
      <c r="R970" s="401"/>
      <c r="S970" s="401"/>
      <c r="T970" s="401"/>
      <c r="U970" s="401"/>
      <c r="V970" s="401"/>
      <c r="W970" s="401"/>
      <c r="X970" s="401"/>
      <c r="Y970" s="401"/>
    </row>
    <row r="971" spans="1:25" s="396" customFormat="1">
      <c r="A971" s="401"/>
      <c r="B971" s="401"/>
      <c r="C971" s="401"/>
      <c r="D971" s="401"/>
      <c r="E971" s="401"/>
      <c r="F971" s="401"/>
      <c r="G971" s="401"/>
      <c r="H971" s="401"/>
      <c r="I971" s="401"/>
      <c r="J971" s="401"/>
      <c r="K971" s="401"/>
      <c r="L971" s="401"/>
      <c r="M971" s="401"/>
      <c r="N971" s="401"/>
      <c r="O971" s="401"/>
      <c r="P971" s="401"/>
      <c r="Q971" s="401"/>
      <c r="R971" s="401"/>
      <c r="S971" s="401"/>
      <c r="T971" s="401"/>
      <c r="U971" s="401"/>
      <c r="V971" s="401"/>
      <c r="W971" s="401"/>
      <c r="X971" s="401"/>
      <c r="Y971" s="401"/>
    </row>
    <row r="972" spans="1:25" s="396" customFormat="1">
      <c r="A972" s="401"/>
      <c r="B972" s="401"/>
      <c r="C972" s="401"/>
      <c r="D972" s="401"/>
      <c r="E972" s="401"/>
      <c r="F972" s="401"/>
      <c r="G972" s="401"/>
      <c r="H972" s="401"/>
      <c r="I972" s="401"/>
      <c r="J972" s="401"/>
      <c r="K972" s="401"/>
      <c r="L972" s="401"/>
      <c r="M972" s="401"/>
      <c r="N972" s="401"/>
      <c r="O972" s="401"/>
      <c r="P972" s="401"/>
      <c r="Q972" s="401"/>
      <c r="R972" s="401"/>
      <c r="S972" s="401"/>
      <c r="T972" s="401"/>
      <c r="U972" s="401"/>
      <c r="V972" s="401"/>
      <c r="W972" s="401"/>
      <c r="X972" s="401"/>
      <c r="Y972" s="401"/>
    </row>
    <row r="973" spans="1:25" s="396" customFormat="1">
      <c r="A973" s="401"/>
      <c r="B973" s="401"/>
      <c r="C973" s="401"/>
      <c r="D973" s="401"/>
      <c r="E973" s="401"/>
      <c r="F973" s="401"/>
      <c r="G973" s="401"/>
      <c r="H973" s="401"/>
      <c r="I973" s="401"/>
      <c r="J973" s="401"/>
      <c r="K973" s="401"/>
      <c r="L973" s="401"/>
      <c r="M973" s="401"/>
      <c r="N973" s="401"/>
      <c r="O973" s="401"/>
      <c r="P973" s="401"/>
      <c r="Q973" s="401"/>
      <c r="R973" s="401"/>
      <c r="S973" s="401"/>
      <c r="T973" s="401"/>
      <c r="U973" s="401"/>
      <c r="V973" s="401"/>
      <c r="W973" s="401"/>
      <c r="X973" s="401"/>
      <c r="Y973" s="401"/>
    </row>
    <row r="974" spans="1:25" s="396" customFormat="1">
      <c r="A974" s="401"/>
      <c r="B974" s="401"/>
      <c r="C974" s="401"/>
      <c r="D974" s="401"/>
      <c r="E974" s="401"/>
      <c r="F974" s="401"/>
      <c r="G974" s="401"/>
      <c r="H974" s="401"/>
      <c r="I974" s="401"/>
      <c r="J974" s="401"/>
      <c r="K974" s="401"/>
      <c r="L974" s="401"/>
      <c r="M974" s="401"/>
      <c r="N974" s="401"/>
      <c r="O974" s="401"/>
      <c r="P974" s="401"/>
      <c r="Q974" s="401"/>
      <c r="R974" s="401"/>
      <c r="S974" s="401"/>
      <c r="T974" s="401"/>
      <c r="U974" s="401"/>
      <c r="V974" s="401"/>
      <c r="W974" s="401"/>
      <c r="X974" s="401"/>
      <c r="Y974" s="401"/>
    </row>
    <row r="975" spans="1:25" s="396" customFormat="1">
      <c r="A975" s="401"/>
      <c r="B975" s="401"/>
      <c r="C975" s="401"/>
      <c r="D975" s="401"/>
      <c r="E975" s="401"/>
      <c r="F975" s="401"/>
      <c r="G975" s="401"/>
      <c r="H975" s="401"/>
      <c r="I975" s="401"/>
      <c r="J975" s="401"/>
      <c r="K975" s="401"/>
      <c r="L975" s="401"/>
      <c r="M975" s="401"/>
      <c r="N975" s="401"/>
      <c r="O975" s="401"/>
      <c r="P975" s="401"/>
      <c r="Q975" s="401"/>
      <c r="R975" s="401"/>
      <c r="S975" s="401"/>
      <c r="T975" s="401"/>
      <c r="U975" s="401"/>
      <c r="V975" s="401"/>
      <c r="W975" s="401"/>
      <c r="X975" s="401"/>
      <c r="Y975" s="401"/>
    </row>
    <row r="976" spans="1:25" s="396" customFormat="1">
      <c r="A976" s="401"/>
      <c r="B976" s="401"/>
      <c r="C976" s="401"/>
      <c r="D976" s="401"/>
      <c r="E976" s="401"/>
      <c r="F976" s="401"/>
      <c r="G976" s="401"/>
      <c r="H976" s="401"/>
      <c r="I976" s="401"/>
      <c r="J976" s="401"/>
      <c r="K976" s="401"/>
      <c r="L976" s="401"/>
      <c r="M976" s="401"/>
      <c r="N976" s="401"/>
      <c r="O976" s="401"/>
      <c r="P976" s="401"/>
      <c r="Q976" s="401"/>
      <c r="R976" s="401"/>
      <c r="S976" s="401"/>
      <c r="T976" s="401"/>
      <c r="U976" s="401"/>
      <c r="V976" s="401"/>
      <c r="W976" s="401"/>
      <c r="X976" s="401"/>
      <c r="Y976" s="401"/>
    </row>
    <row r="977" spans="1:25" s="396" customFormat="1">
      <c r="A977" s="401"/>
      <c r="B977" s="401"/>
      <c r="C977" s="401"/>
      <c r="D977" s="401"/>
      <c r="E977" s="401"/>
      <c r="F977" s="401"/>
      <c r="G977" s="401"/>
      <c r="H977" s="401"/>
      <c r="I977" s="401"/>
      <c r="J977" s="401"/>
      <c r="K977" s="401"/>
      <c r="L977" s="401"/>
      <c r="M977" s="401"/>
      <c r="N977" s="401"/>
      <c r="O977" s="401"/>
      <c r="P977" s="401"/>
      <c r="Q977" s="401"/>
      <c r="R977" s="401"/>
      <c r="S977" s="401"/>
      <c r="T977" s="401"/>
      <c r="U977" s="401"/>
      <c r="V977" s="401"/>
      <c r="W977" s="401"/>
      <c r="X977" s="401"/>
      <c r="Y977" s="401"/>
    </row>
    <row r="978" spans="1:25" s="396" customFormat="1">
      <c r="A978" s="401"/>
      <c r="B978" s="401"/>
      <c r="C978" s="401"/>
      <c r="D978" s="401"/>
      <c r="E978" s="401"/>
      <c r="F978" s="401"/>
      <c r="G978" s="401"/>
      <c r="H978" s="401"/>
      <c r="I978" s="401"/>
      <c r="J978" s="401"/>
      <c r="K978" s="401"/>
      <c r="L978" s="401"/>
      <c r="M978" s="401"/>
      <c r="N978" s="401"/>
      <c r="O978" s="401"/>
      <c r="P978" s="401"/>
      <c r="Q978" s="401"/>
      <c r="R978" s="401"/>
      <c r="S978" s="401"/>
      <c r="T978" s="401"/>
      <c r="U978" s="401"/>
      <c r="V978" s="401"/>
      <c r="W978" s="401"/>
      <c r="X978" s="401"/>
      <c r="Y978" s="401"/>
    </row>
    <row r="979" spans="1:25" s="396" customFormat="1">
      <c r="A979" s="401"/>
      <c r="B979" s="401"/>
      <c r="C979" s="401"/>
      <c r="D979" s="401"/>
      <c r="E979" s="401"/>
      <c r="F979" s="401"/>
      <c r="G979" s="401"/>
      <c r="H979" s="401"/>
      <c r="I979" s="401"/>
      <c r="J979" s="401"/>
      <c r="K979" s="401"/>
      <c r="L979" s="401"/>
      <c r="M979" s="401"/>
      <c r="N979" s="401"/>
      <c r="O979" s="401"/>
      <c r="P979" s="401"/>
      <c r="Q979" s="401"/>
      <c r="R979" s="401"/>
      <c r="S979" s="401"/>
      <c r="T979" s="401"/>
      <c r="U979" s="401"/>
      <c r="V979" s="401"/>
      <c r="W979" s="401"/>
      <c r="X979" s="401"/>
      <c r="Y979" s="401"/>
    </row>
    <row r="980" spans="1:25" s="396" customFormat="1">
      <c r="A980" s="401"/>
      <c r="B980" s="401"/>
      <c r="C980" s="401"/>
      <c r="D980" s="401"/>
      <c r="E980" s="401"/>
      <c r="F980" s="401"/>
      <c r="G980" s="401"/>
      <c r="H980" s="401"/>
      <c r="I980" s="401"/>
      <c r="J980" s="401"/>
      <c r="K980" s="401"/>
      <c r="L980" s="401"/>
      <c r="M980" s="401"/>
      <c r="N980" s="401"/>
      <c r="O980" s="401"/>
      <c r="P980" s="401"/>
      <c r="Q980" s="401"/>
      <c r="R980" s="401"/>
      <c r="S980" s="401"/>
      <c r="T980" s="401"/>
      <c r="U980" s="401"/>
      <c r="V980" s="401"/>
      <c r="W980" s="401"/>
      <c r="X980" s="401"/>
      <c r="Y980" s="401"/>
    </row>
    <row r="981" spans="1:25" s="396" customFormat="1">
      <c r="A981" s="401"/>
      <c r="B981" s="401"/>
      <c r="C981" s="401"/>
      <c r="D981" s="401"/>
      <c r="E981" s="401"/>
      <c r="F981" s="401"/>
      <c r="G981" s="401"/>
      <c r="H981" s="401"/>
      <c r="I981" s="401"/>
      <c r="J981" s="401"/>
      <c r="K981" s="401"/>
      <c r="L981" s="401"/>
      <c r="M981" s="401"/>
      <c r="N981" s="401"/>
      <c r="O981" s="401"/>
      <c r="P981" s="401"/>
      <c r="Q981" s="401"/>
      <c r="R981" s="401"/>
      <c r="S981" s="401"/>
      <c r="T981" s="401"/>
      <c r="U981" s="401"/>
      <c r="V981" s="401"/>
      <c r="W981" s="401"/>
      <c r="X981" s="401"/>
      <c r="Y981" s="401"/>
    </row>
    <row r="982" spans="1:25" s="396" customFormat="1">
      <c r="A982" s="401"/>
      <c r="B982" s="401"/>
      <c r="C982" s="401"/>
      <c r="D982" s="401"/>
      <c r="E982" s="401"/>
      <c r="F982" s="401"/>
      <c r="G982" s="401"/>
      <c r="H982" s="401"/>
      <c r="I982" s="401"/>
      <c r="J982" s="401"/>
      <c r="K982" s="401"/>
      <c r="L982" s="401"/>
      <c r="M982" s="401"/>
      <c r="N982" s="401"/>
      <c r="O982" s="401"/>
      <c r="P982" s="401"/>
      <c r="Q982" s="401"/>
      <c r="R982" s="401"/>
      <c r="S982" s="401"/>
      <c r="T982" s="401"/>
      <c r="U982" s="401"/>
      <c r="V982" s="401"/>
      <c r="W982" s="401"/>
      <c r="X982" s="401"/>
      <c r="Y982" s="401"/>
    </row>
    <row r="983" spans="1:25" s="396" customFormat="1">
      <c r="A983" s="401"/>
      <c r="B983" s="401"/>
      <c r="C983" s="401"/>
      <c r="D983" s="401"/>
      <c r="E983" s="401"/>
      <c r="F983" s="401"/>
      <c r="G983" s="401"/>
      <c r="H983" s="401"/>
      <c r="I983" s="401"/>
      <c r="J983" s="401"/>
      <c r="K983" s="401"/>
      <c r="L983" s="401"/>
      <c r="M983" s="401"/>
      <c r="N983" s="401"/>
      <c r="O983" s="401"/>
      <c r="P983" s="401"/>
      <c r="Q983" s="401"/>
      <c r="R983" s="401"/>
      <c r="S983" s="401"/>
      <c r="T983" s="401"/>
      <c r="U983" s="401"/>
      <c r="V983" s="401"/>
      <c r="W983" s="401"/>
      <c r="X983" s="401"/>
      <c r="Y983" s="401"/>
    </row>
    <row r="984" spans="1:25" s="396" customFormat="1">
      <c r="A984" s="401"/>
      <c r="B984" s="401"/>
      <c r="C984" s="401"/>
      <c r="D984" s="401"/>
      <c r="E984" s="401"/>
      <c r="F984" s="401"/>
      <c r="G984" s="401"/>
      <c r="H984" s="401"/>
      <c r="I984" s="401"/>
      <c r="J984" s="401"/>
      <c r="K984" s="401"/>
      <c r="L984" s="401"/>
      <c r="M984" s="401"/>
      <c r="N984" s="401"/>
      <c r="O984" s="401"/>
      <c r="P984" s="401"/>
      <c r="Q984" s="401"/>
      <c r="R984" s="401"/>
      <c r="S984" s="401"/>
      <c r="T984" s="401"/>
      <c r="U984" s="401"/>
      <c r="V984" s="401"/>
      <c r="W984" s="401"/>
      <c r="X984" s="401"/>
      <c r="Y984" s="401"/>
    </row>
    <row r="985" spans="1:25" s="396" customFormat="1">
      <c r="A985" s="401"/>
      <c r="B985" s="401"/>
      <c r="C985" s="401"/>
      <c r="D985" s="401"/>
      <c r="E985" s="401"/>
      <c r="F985" s="401"/>
      <c r="G985" s="401"/>
      <c r="H985" s="401"/>
      <c r="I985" s="401"/>
      <c r="J985" s="401"/>
      <c r="K985" s="401"/>
      <c r="L985" s="401"/>
      <c r="M985" s="401"/>
      <c r="N985" s="401"/>
      <c r="O985" s="401"/>
      <c r="P985" s="401"/>
      <c r="Q985" s="401"/>
      <c r="R985" s="401"/>
      <c r="S985" s="401"/>
      <c r="T985" s="401"/>
      <c r="U985" s="401"/>
      <c r="V985" s="401"/>
      <c r="W985" s="401"/>
      <c r="X985" s="401"/>
      <c r="Y985" s="401"/>
    </row>
    <row r="986" spans="1:25" s="396" customFormat="1">
      <c r="A986" s="401"/>
      <c r="B986" s="401"/>
      <c r="C986" s="401"/>
      <c r="D986" s="401"/>
      <c r="E986" s="401"/>
      <c r="F986" s="401"/>
      <c r="G986" s="401"/>
      <c r="H986" s="401"/>
      <c r="I986" s="401"/>
      <c r="J986" s="401"/>
      <c r="K986" s="401"/>
      <c r="L986" s="401"/>
      <c r="M986" s="401"/>
      <c r="N986" s="401"/>
      <c r="O986" s="401"/>
      <c r="P986" s="401"/>
      <c r="Q986" s="401"/>
      <c r="R986" s="401"/>
      <c r="S986" s="401"/>
      <c r="T986" s="401"/>
      <c r="U986" s="401"/>
      <c r="V986" s="401"/>
      <c r="W986" s="401"/>
      <c r="X986" s="401"/>
      <c r="Y986" s="401"/>
    </row>
    <row r="987" spans="1:25" s="396" customFormat="1">
      <c r="A987" s="401"/>
      <c r="B987" s="401"/>
      <c r="C987" s="401"/>
      <c r="D987" s="401"/>
      <c r="E987" s="401"/>
      <c r="F987" s="401"/>
      <c r="G987" s="401"/>
      <c r="H987" s="401"/>
      <c r="I987" s="401"/>
      <c r="J987" s="401"/>
      <c r="K987" s="401"/>
      <c r="L987" s="401"/>
      <c r="M987" s="401"/>
      <c r="N987" s="401"/>
      <c r="O987" s="401"/>
      <c r="P987" s="401"/>
      <c r="Q987" s="401"/>
      <c r="R987" s="401"/>
      <c r="S987" s="401"/>
      <c r="T987" s="401"/>
      <c r="U987" s="401"/>
      <c r="V987" s="401"/>
      <c r="W987" s="401"/>
      <c r="X987" s="401"/>
      <c r="Y987" s="401"/>
    </row>
    <row r="988" spans="1:25" s="396" customFormat="1">
      <c r="A988" s="401"/>
      <c r="B988" s="401"/>
      <c r="C988" s="401"/>
      <c r="D988" s="401"/>
      <c r="E988" s="401"/>
      <c r="F988" s="401"/>
      <c r="G988" s="401"/>
      <c r="H988" s="401"/>
      <c r="I988" s="401"/>
      <c r="J988" s="401"/>
      <c r="K988" s="401"/>
      <c r="L988" s="401"/>
      <c r="M988" s="401"/>
      <c r="N988" s="401"/>
      <c r="O988" s="401"/>
      <c r="P988" s="401"/>
      <c r="Q988" s="401"/>
      <c r="R988" s="401"/>
      <c r="S988" s="401"/>
      <c r="T988" s="401"/>
      <c r="U988" s="401"/>
      <c r="V988" s="401"/>
      <c r="W988" s="401"/>
      <c r="X988" s="401"/>
      <c r="Y988" s="401"/>
    </row>
    <row r="989" spans="1:25" s="396" customFormat="1">
      <c r="A989" s="401"/>
      <c r="B989" s="401"/>
      <c r="C989" s="401"/>
      <c r="D989" s="401"/>
      <c r="E989" s="401"/>
      <c r="F989" s="401"/>
      <c r="G989" s="401"/>
      <c r="H989" s="401"/>
      <c r="I989" s="401"/>
      <c r="J989" s="401"/>
      <c r="K989" s="401"/>
      <c r="L989" s="401"/>
      <c r="M989" s="401"/>
      <c r="N989" s="401"/>
      <c r="O989" s="401"/>
      <c r="P989" s="401"/>
      <c r="Q989" s="401"/>
      <c r="R989" s="401"/>
      <c r="S989" s="401"/>
      <c r="T989" s="401"/>
      <c r="U989" s="401"/>
      <c r="V989" s="401"/>
      <c r="W989" s="401"/>
      <c r="X989" s="401"/>
      <c r="Y989" s="401"/>
    </row>
    <row r="990" spans="1:25" s="396" customFormat="1">
      <c r="A990" s="401"/>
      <c r="B990" s="401"/>
      <c r="C990" s="401"/>
      <c r="D990" s="401"/>
      <c r="E990" s="401"/>
      <c r="F990" s="401"/>
      <c r="G990" s="401"/>
      <c r="H990" s="401"/>
      <c r="I990" s="401"/>
      <c r="J990" s="401"/>
      <c r="K990" s="401"/>
      <c r="L990" s="401"/>
      <c r="M990" s="401"/>
      <c r="N990" s="401"/>
      <c r="O990" s="401"/>
      <c r="P990" s="401"/>
      <c r="Q990" s="401"/>
      <c r="R990" s="401"/>
      <c r="S990" s="401"/>
      <c r="T990" s="401"/>
      <c r="U990" s="401"/>
      <c r="V990" s="401"/>
      <c r="W990" s="401"/>
      <c r="X990" s="401"/>
      <c r="Y990" s="401"/>
    </row>
    <row r="991" spans="1:25" s="396" customFormat="1">
      <c r="A991" s="401"/>
      <c r="B991" s="401"/>
      <c r="C991" s="401"/>
      <c r="D991" s="401"/>
      <c r="E991" s="401"/>
      <c r="F991" s="401"/>
      <c r="G991" s="401"/>
      <c r="H991" s="401"/>
      <c r="I991" s="401"/>
      <c r="J991" s="401"/>
      <c r="K991" s="401"/>
      <c r="L991" s="401"/>
      <c r="M991" s="401"/>
      <c r="N991" s="401"/>
      <c r="O991" s="401"/>
      <c r="P991" s="401"/>
      <c r="Q991" s="401"/>
      <c r="R991" s="401"/>
      <c r="S991" s="401"/>
      <c r="T991" s="401"/>
      <c r="U991" s="401"/>
      <c r="V991" s="401"/>
      <c r="W991" s="401"/>
      <c r="X991" s="401"/>
      <c r="Y991" s="401"/>
    </row>
    <row r="992" spans="1:25" s="396" customFormat="1">
      <c r="A992" s="401"/>
      <c r="B992" s="401"/>
      <c r="C992" s="401"/>
      <c r="D992" s="401"/>
      <c r="E992" s="401"/>
      <c r="F992" s="401"/>
      <c r="G992" s="401"/>
      <c r="H992" s="401"/>
      <c r="I992" s="401"/>
      <c r="J992" s="401"/>
      <c r="K992" s="401"/>
      <c r="L992" s="401"/>
      <c r="M992" s="401"/>
      <c r="N992" s="401"/>
      <c r="O992" s="401"/>
      <c r="P992" s="401"/>
      <c r="Q992" s="401"/>
      <c r="R992" s="401"/>
      <c r="S992" s="401"/>
      <c r="T992" s="401"/>
      <c r="U992" s="401"/>
      <c r="V992" s="401"/>
      <c r="W992" s="401"/>
      <c r="X992" s="401"/>
      <c r="Y992" s="401"/>
    </row>
    <row r="993" spans="1:25" s="396" customFormat="1">
      <c r="A993" s="401"/>
      <c r="B993" s="401"/>
      <c r="C993" s="401"/>
      <c r="D993" s="401"/>
      <c r="E993" s="401"/>
      <c r="F993" s="401"/>
      <c r="G993" s="401"/>
      <c r="H993" s="401"/>
      <c r="I993" s="401"/>
      <c r="J993" s="401"/>
      <c r="K993" s="401"/>
      <c r="L993" s="401"/>
      <c r="M993" s="401"/>
      <c r="N993" s="401"/>
      <c r="O993" s="401"/>
      <c r="P993" s="401"/>
      <c r="Q993" s="401"/>
      <c r="R993" s="401"/>
      <c r="S993" s="401"/>
      <c r="T993" s="401"/>
      <c r="U993" s="401"/>
      <c r="V993" s="401"/>
      <c r="W993" s="401"/>
      <c r="X993" s="401"/>
      <c r="Y993" s="401"/>
    </row>
    <row r="994" spans="1:25" s="396" customFormat="1">
      <c r="A994" s="401"/>
      <c r="B994" s="401"/>
      <c r="C994" s="401"/>
      <c r="D994" s="401"/>
      <c r="E994" s="401"/>
      <c r="F994" s="401"/>
      <c r="G994" s="401"/>
      <c r="H994" s="401"/>
      <c r="I994" s="401"/>
      <c r="J994" s="401"/>
      <c r="K994" s="401"/>
      <c r="L994" s="401"/>
      <c r="M994" s="401"/>
      <c r="N994" s="401"/>
      <c r="O994" s="401"/>
      <c r="P994" s="401"/>
      <c r="Q994" s="401"/>
      <c r="R994" s="401"/>
      <c r="S994" s="401"/>
      <c r="T994" s="401"/>
      <c r="U994" s="401"/>
      <c r="V994" s="401"/>
      <c r="W994" s="401"/>
      <c r="X994" s="401"/>
      <c r="Y994" s="401"/>
    </row>
    <row r="995" spans="1:25" s="396" customFormat="1">
      <c r="A995" s="401"/>
      <c r="B995" s="401"/>
      <c r="C995" s="401"/>
      <c r="D995" s="401"/>
      <c r="E995" s="401"/>
      <c r="F995" s="401"/>
      <c r="G995" s="401"/>
      <c r="H995" s="401"/>
      <c r="I995" s="401"/>
      <c r="J995" s="401"/>
      <c r="K995" s="401"/>
      <c r="L995" s="401"/>
      <c r="M995" s="401"/>
      <c r="N995" s="401"/>
      <c r="O995" s="401"/>
      <c r="P995" s="401"/>
      <c r="Q995" s="401"/>
      <c r="R995" s="401"/>
      <c r="S995" s="401"/>
      <c r="T995" s="401"/>
      <c r="U995" s="401"/>
      <c r="V995" s="401"/>
      <c r="W995" s="401"/>
      <c r="X995" s="401"/>
      <c r="Y995" s="401"/>
    </row>
    <row r="996" spans="1:25" s="396" customFormat="1">
      <c r="A996" s="401"/>
      <c r="B996" s="401"/>
      <c r="C996" s="401"/>
      <c r="D996" s="401"/>
      <c r="E996" s="401"/>
      <c r="F996" s="401"/>
      <c r="G996" s="401"/>
      <c r="H996" s="401"/>
      <c r="I996" s="401"/>
      <c r="J996" s="401"/>
      <c r="K996" s="401"/>
      <c r="L996" s="401"/>
      <c r="M996" s="401"/>
      <c r="N996" s="401"/>
      <c r="O996" s="401"/>
      <c r="P996" s="401"/>
      <c r="Q996" s="401"/>
      <c r="R996" s="401"/>
      <c r="S996" s="401"/>
      <c r="T996" s="401"/>
      <c r="U996" s="401"/>
      <c r="V996" s="401"/>
      <c r="W996" s="401"/>
      <c r="X996" s="401"/>
      <c r="Y996" s="401"/>
    </row>
    <row r="997" spans="1:25" s="396" customFormat="1">
      <c r="A997" s="401"/>
      <c r="B997" s="401"/>
      <c r="C997" s="401"/>
      <c r="D997" s="401"/>
      <c r="E997" s="401"/>
      <c r="F997" s="401"/>
      <c r="G997" s="401"/>
      <c r="H997" s="401"/>
      <c r="I997" s="401"/>
      <c r="J997" s="401"/>
      <c r="K997" s="401"/>
      <c r="L997" s="401"/>
      <c r="M997" s="401"/>
      <c r="N997" s="401"/>
      <c r="O997" s="401"/>
      <c r="P997" s="401"/>
      <c r="Q997" s="401"/>
      <c r="R997" s="401"/>
      <c r="S997" s="401"/>
      <c r="T997" s="401"/>
      <c r="U997" s="401"/>
      <c r="V997" s="401"/>
      <c r="W997" s="401"/>
      <c r="X997" s="401"/>
      <c r="Y997" s="401"/>
    </row>
    <row r="998" spans="1:25" s="396" customFormat="1">
      <c r="A998" s="401"/>
      <c r="B998" s="401"/>
      <c r="C998" s="401"/>
      <c r="D998" s="401"/>
      <c r="E998" s="401"/>
      <c r="F998" s="401"/>
      <c r="G998" s="401"/>
      <c r="H998" s="401"/>
      <c r="I998" s="401"/>
      <c r="J998" s="401"/>
      <c r="K998" s="401"/>
      <c r="L998" s="401"/>
      <c r="M998" s="401"/>
      <c r="N998" s="401"/>
      <c r="O998" s="401"/>
      <c r="P998" s="401"/>
      <c r="Q998" s="401"/>
      <c r="R998" s="401"/>
      <c r="S998" s="401"/>
      <c r="T998" s="401"/>
      <c r="U998" s="401"/>
      <c r="V998" s="401"/>
      <c r="W998" s="401"/>
      <c r="X998" s="401"/>
      <c r="Y998" s="401"/>
    </row>
    <row r="999" spans="1:25" s="396" customFormat="1">
      <c r="A999" s="401"/>
      <c r="B999" s="401"/>
      <c r="C999" s="401"/>
      <c r="D999" s="401"/>
      <c r="E999" s="401"/>
      <c r="F999" s="401"/>
      <c r="G999" s="401"/>
      <c r="H999" s="401"/>
      <c r="I999" s="401"/>
      <c r="J999" s="401"/>
      <c r="K999" s="401"/>
      <c r="L999" s="401"/>
      <c r="M999" s="401"/>
      <c r="N999" s="401"/>
      <c r="O999" s="401"/>
      <c r="P999" s="401"/>
      <c r="Q999" s="401"/>
      <c r="R999" s="401"/>
      <c r="S999" s="401"/>
      <c r="T999" s="401"/>
      <c r="U999" s="401"/>
      <c r="V999" s="401"/>
      <c r="W999" s="401"/>
      <c r="X999" s="401"/>
      <c r="Y999" s="401"/>
    </row>
    <row r="1000" spans="1:25" s="396" customFormat="1">
      <c r="A1000" s="401"/>
      <c r="B1000" s="401"/>
      <c r="C1000" s="401"/>
      <c r="D1000" s="401"/>
      <c r="E1000" s="401"/>
      <c r="F1000" s="401"/>
      <c r="G1000" s="401"/>
      <c r="H1000" s="401"/>
      <c r="I1000" s="401"/>
      <c r="J1000" s="401"/>
      <c r="K1000" s="401"/>
      <c r="L1000" s="401"/>
      <c r="M1000" s="401"/>
      <c r="N1000" s="401"/>
      <c r="O1000" s="401"/>
      <c r="P1000" s="401"/>
      <c r="Q1000" s="401"/>
      <c r="R1000" s="401"/>
      <c r="S1000" s="401"/>
      <c r="T1000" s="401"/>
      <c r="U1000" s="401"/>
      <c r="V1000" s="401"/>
      <c r="W1000" s="401"/>
      <c r="X1000" s="401"/>
      <c r="Y1000" s="401"/>
    </row>
    <row r="1001" spans="1:25" s="396" customFormat="1">
      <c r="A1001" s="401"/>
      <c r="B1001" s="401"/>
      <c r="C1001" s="401"/>
      <c r="D1001" s="401"/>
      <c r="E1001" s="401"/>
      <c r="F1001" s="401"/>
      <c r="G1001" s="401"/>
      <c r="H1001" s="401"/>
      <c r="I1001" s="401"/>
      <c r="J1001" s="401"/>
      <c r="K1001" s="401"/>
      <c r="L1001" s="401"/>
      <c r="M1001" s="401"/>
      <c r="N1001" s="401"/>
      <c r="O1001" s="401"/>
      <c r="P1001" s="401"/>
      <c r="Q1001" s="401"/>
      <c r="R1001" s="401"/>
      <c r="S1001" s="401"/>
      <c r="T1001" s="401"/>
      <c r="U1001" s="401"/>
      <c r="V1001" s="401"/>
      <c r="W1001" s="401"/>
      <c r="X1001" s="401"/>
      <c r="Y1001" s="401"/>
    </row>
    <row r="1002" spans="1:25" s="396" customFormat="1">
      <c r="A1002" s="401"/>
      <c r="B1002" s="401"/>
      <c r="C1002" s="401"/>
      <c r="D1002" s="401"/>
      <c r="E1002" s="401"/>
      <c r="F1002" s="401"/>
      <c r="G1002" s="401"/>
      <c r="H1002" s="401"/>
      <c r="I1002" s="401"/>
      <c r="J1002" s="401"/>
      <c r="K1002" s="401"/>
      <c r="L1002" s="401"/>
      <c r="M1002" s="401"/>
      <c r="N1002" s="401"/>
      <c r="O1002" s="401"/>
      <c r="P1002" s="401"/>
      <c r="Q1002" s="401"/>
      <c r="R1002" s="401"/>
      <c r="S1002" s="401"/>
      <c r="T1002" s="401"/>
      <c r="U1002" s="401"/>
      <c r="V1002" s="401"/>
      <c r="W1002" s="401"/>
      <c r="X1002" s="401"/>
      <c r="Y1002" s="401"/>
    </row>
    <row r="1003" spans="1:25" s="396" customFormat="1">
      <c r="A1003" s="401"/>
      <c r="B1003" s="401"/>
      <c r="C1003" s="401"/>
      <c r="D1003" s="401"/>
      <c r="E1003" s="401"/>
      <c r="F1003" s="401"/>
      <c r="G1003" s="401"/>
      <c r="H1003" s="401"/>
      <c r="I1003" s="401"/>
      <c r="J1003" s="401"/>
      <c r="K1003" s="401"/>
      <c r="L1003" s="401"/>
      <c r="M1003" s="401"/>
      <c r="N1003" s="401"/>
      <c r="O1003" s="401"/>
      <c r="P1003" s="401"/>
      <c r="Q1003" s="401"/>
      <c r="R1003" s="401"/>
      <c r="S1003" s="401"/>
      <c r="T1003" s="401"/>
      <c r="U1003" s="401"/>
      <c r="V1003" s="401"/>
      <c r="W1003" s="401"/>
      <c r="X1003" s="401"/>
      <c r="Y1003" s="401"/>
    </row>
    <row r="1004" spans="1:25" s="396" customFormat="1">
      <c r="A1004" s="401"/>
      <c r="B1004" s="401"/>
      <c r="C1004" s="401"/>
      <c r="D1004" s="401"/>
      <c r="E1004" s="401"/>
      <c r="F1004" s="401"/>
      <c r="G1004" s="401"/>
      <c r="H1004" s="401"/>
      <c r="I1004" s="401"/>
      <c r="J1004" s="401"/>
      <c r="K1004" s="401"/>
      <c r="L1004" s="401"/>
      <c r="M1004" s="401"/>
      <c r="N1004" s="401"/>
      <c r="O1004" s="401"/>
      <c r="P1004" s="401"/>
      <c r="Q1004" s="401"/>
      <c r="R1004" s="401"/>
      <c r="S1004" s="401"/>
      <c r="T1004" s="401"/>
      <c r="U1004" s="401"/>
      <c r="V1004" s="401"/>
      <c r="W1004" s="401"/>
      <c r="X1004" s="401"/>
      <c r="Y1004" s="401"/>
    </row>
    <row r="1005" spans="1:25" s="396" customFormat="1">
      <c r="A1005" s="401"/>
      <c r="B1005" s="401"/>
      <c r="C1005" s="401"/>
      <c r="D1005" s="401"/>
      <c r="E1005" s="401"/>
      <c r="F1005" s="401"/>
      <c r="G1005" s="401"/>
      <c r="H1005" s="401"/>
      <c r="I1005" s="401"/>
      <c r="J1005" s="401"/>
      <c r="K1005" s="401"/>
      <c r="L1005" s="401"/>
      <c r="M1005" s="401"/>
      <c r="N1005" s="401"/>
      <c r="O1005" s="401"/>
      <c r="P1005" s="401"/>
      <c r="Q1005" s="401"/>
      <c r="R1005" s="401"/>
      <c r="S1005" s="401"/>
      <c r="T1005" s="401"/>
      <c r="U1005" s="401"/>
      <c r="V1005" s="401"/>
      <c r="W1005" s="401"/>
      <c r="X1005" s="401"/>
      <c r="Y1005" s="401"/>
    </row>
    <row r="1006" spans="1:25" s="396" customFormat="1">
      <c r="A1006" s="401"/>
      <c r="B1006" s="401"/>
      <c r="C1006" s="401"/>
      <c r="D1006" s="401"/>
      <c r="E1006" s="401"/>
      <c r="F1006" s="401"/>
      <c r="G1006" s="401"/>
      <c r="H1006" s="401"/>
      <c r="I1006" s="401"/>
      <c r="J1006" s="401"/>
      <c r="K1006" s="401"/>
      <c r="L1006" s="401"/>
      <c r="M1006" s="401"/>
      <c r="N1006" s="401"/>
      <c r="O1006" s="401"/>
      <c r="P1006" s="401"/>
      <c r="Q1006" s="401"/>
      <c r="R1006" s="401"/>
      <c r="S1006" s="401"/>
      <c r="T1006" s="401"/>
      <c r="U1006" s="401"/>
      <c r="V1006" s="401"/>
      <c r="W1006" s="401"/>
      <c r="X1006" s="401"/>
      <c r="Y1006" s="401"/>
    </row>
    <row r="1007" spans="1:25" s="396" customFormat="1">
      <c r="A1007" s="401"/>
      <c r="B1007" s="401"/>
      <c r="C1007" s="401"/>
      <c r="D1007" s="401"/>
      <c r="E1007" s="401"/>
      <c r="F1007" s="401"/>
      <c r="G1007" s="401"/>
      <c r="H1007" s="401"/>
      <c r="I1007" s="401"/>
      <c r="J1007" s="401"/>
      <c r="K1007" s="401"/>
      <c r="L1007" s="401"/>
      <c r="M1007" s="401"/>
      <c r="N1007" s="401"/>
      <c r="O1007" s="401"/>
      <c r="P1007" s="401"/>
      <c r="Q1007" s="401"/>
      <c r="R1007" s="401"/>
      <c r="S1007" s="401"/>
      <c r="T1007" s="401"/>
      <c r="U1007" s="401"/>
      <c r="V1007" s="401"/>
      <c r="W1007" s="401"/>
      <c r="X1007" s="401"/>
      <c r="Y1007" s="401"/>
    </row>
    <row r="1008" spans="1:25" s="396" customFormat="1">
      <c r="A1008" s="401"/>
      <c r="B1008" s="401"/>
      <c r="C1008" s="401"/>
      <c r="D1008" s="401"/>
      <c r="E1008" s="401"/>
      <c r="F1008" s="401"/>
      <c r="G1008" s="401"/>
      <c r="H1008" s="401"/>
      <c r="I1008" s="401"/>
      <c r="J1008" s="401"/>
      <c r="K1008" s="401"/>
      <c r="L1008" s="401"/>
      <c r="M1008" s="401"/>
      <c r="N1008" s="401"/>
      <c r="O1008" s="401"/>
      <c r="P1008" s="401"/>
      <c r="Q1008" s="401"/>
      <c r="R1008" s="401"/>
      <c r="S1008" s="401"/>
      <c r="T1008" s="401"/>
      <c r="U1008" s="401"/>
      <c r="V1008" s="401"/>
      <c r="W1008" s="401"/>
      <c r="X1008" s="401"/>
      <c r="Y1008" s="401"/>
    </row>
    <row r="1009" spans="1:25" s="396" customFormat="1">
      <c r="A1009" s="401"/>
      <c r="B1009" s="401"/>
      <c r="C1009" s="401"/>
      <c r="D1009" s="401"/>
      <c r="E1009" s="401"/>
      <c r="F1009" s="401"/>
      <c r="G1009" s="401"/>
      <c r="H1009" s="401"/>
      <c r="I1009" s="401"/>
      <c r="J1009" s="401"/>
      <c r="K1009" s="401"/>
      <c r="L1009" s="401"/>
      <c r="M1009" s="401"/>
      <c r="N1009" s="401"/>
      <c r="O1009" s="401"/>
      <c r="P1009" s="401"/>
      <c r="Q1009" s="401"/>
      <c r="R1009" s="401"/>
      <c r="S1009" s="401"/>
      <c r="T1009" s="401"/>
      <c r="U1009" s="401"/>
      <c r="V1009" s="401"/>
      <c r="W1009" s="401"/>
      <c r="X1009" s="401"/>
      <c r="Y1009" s="401"/>
    </row>
    <row r="1010" spans="1:25" s="396" customFormat="1">
      <c r="A1010" s="401"/>
      <c r="B1010" s="401"/>
      <c r="C1010" s="401"/>
      <c r="D1010" s="401"/>
      <c r="E1010" s="401"/>
      <c r="F1010" s="401"/>
      <c r="G1010" s="401"/>
      <c r="H1010" s="401"/>
      <c r="I1010" s="401"/>
      <c r="J1010" s="401"/>
      <c r="K1010" s="401"/>
      <c r="L1010" s="401"/>
      <c r="M1010" s="401"/>
      <c r="N1010" s="401"/>
      <c r="O1010" s="401"/>
      <c r="P1010" s="401"/>
      <c r="Q1010" s="401"/>
      <c r="R1010" s="401"/>
      <c r="S1010" s="401"/>
      <c r="T1010" s="401"/>
      <c r="U1010" s="401"/>
      <c r="V1010" s="401"/>
      <c r="W1010" s="401"/>
      <c r="X1010" s="401"/>
      <c r="Y1010" s="401"/>
    </row>
    <row r="1011" spans="1:25" s="396" customFormat="1">
      <c r="A1011" s="401"/>
      <c r="B1011" s="401"/>
      <c r="C1011" s="401"/>
      <c r="D1011" s="401"/>
      <c r="E1011" s="401"/>
      <c r="F1011" s="401"/>
      <c r="G1011" s="401"/>
      <c r="H1011" s="401"/>
      <c r="I1011" s="401"/>
      <c r="J1011" s="401"/>
      <c r="K1011" s="401"/>
      <c r="L1011" s="401"/>
      <c r="M1011" s="401"/>
      <c r="N1011" s="401"/>
      <c r="O1011" s="401"/>
      <c r="P1011" s="401"/>
      <c r="Q1011" s="401"/>
      <c r="R1011" s="401"/>
      <c r="S1011" s="401"/>
      <c r="T1011" s="401"/>
      <c r="U1011" s="401"/>
      <c r="V1011" s="401"/>
      <c r="W1011" s="401"/>
      <c r="X1011" s="401"/>
      <c r="Y1011" s="401"/>
    </row>
    <row r="1012" spans="1:25" s="396" customFormat="1">
      <c r="A1012" s="401"/>
      <c r="B1012" s="401"/>
      <c r="C1012" s="401"/>
      <c r="D1012" s="401"/>
      <c r="E1012" s="401"/>
      <c r="F1012" s="401"/>
      <c r="G1012" s="401"/>
      <c r="H1012" s="401"/>
      <c r="I1012" s="401"/>
      <c r="J1012" s="401"/>
      <c r="K1012" s="401"/>
      <c r="L1012" s="401"/>
      <c r="M1012" s="401"/>
      <c r="N1012" s="401"/>
      <c r="O1012" s="401"/>
      <c r="P1012" s="401"/>
      <c r="Q1012" s="401"/>
      <c r="R1012" s="401"/>
      <c r="S1012" s="401"/>
      <c r="T1012" s="401"/>
      <c r="U1012" s="401"/>
      <c r="V1012" s="401"/>
      <c r="W1012" s="401"/>
      <c r="X1012" s="401"/>
      <c r="Y1012" s="401"/>
    </row>
    <row r="1013" spans="1:25" s="396" customFormat="1">
      <c r="A1013" s="401"/>
      <c r="B1013" s="401"/>
      <c r="C1013" s="401"/>
      <c r="D1013" s="401"/>
      <c r="E1013" s="401"/>
      <c r="F1013" s="401"/>
      <c r="G1013" s="401"/>
      <c r="H1013" s="401"/>
      <c r="I1013" s="401"/>
      <c r="J1013" s="401"/>
      <c r="K1013" s="401"/>
      <c r="L1013" s="401"/>
      <c r="M1013" s="401"/>
      <c r="N1013" s="401"/>
      <c r="O1013" s="401"/>
      <c r="P1013" s="401"/>
      <c r="Q1013" s="401"/>
      <c r="R1013" s="401"/>
      <c r="S1013" s="401"/>
      <c r="T1013" s="401"/>
      <c r="U1013" s="401"/>
      <c r="V1013" s="401"/>
      <c r="W1013" s="401"/>
      <c r="X1013" s="401"/>
      <c r="Y1013" s="401"/>
    </row>
    <row r="1014" spans="1:25" s="396" customFormat="1">
      <c r="A1014" s="401"/>
      <c r="B1014" s="401"/>
      <c r="C1014" s="401"/>
      <c r="D1014" s="401"/>
      <c r="E1014" s="401"/>
      <c r="F1014" s="401"/>
      <c r="G1014" s="401"/>
      <c r="H1014" s="401"/>
      <c r="I1014" s="401"/>
      <c r="J1014" s="401"/>
      <c r="K1014" s="401"/>
      <c r="L1014" s="401"/>
      <c r="M1014" s="401"/>
      <c r="N1014" s="401"/>
      <c r="O1014" s="401"/>
      <c r="P1014" s="401"/>
      <c r="Q1014" s="401"/>
      <c r="R1014" s="401"/>
      <c r="S1014" s="401"/>
      <c r="T1014" s="401"/>
      <c r="U1014" s="401"/>
      <c r="V1014" s="401"/>
      <c r="W1014" s="401"/>
      <c r="X1014" s="401"/>
      <c r="Y1014" s="401"/>
    </row>
    <row r="1015" spans="1:25" s="396" customFormat="1">
      <c r="A1015" s="401"/>
      <c r="B1015" s="401"/>
      <c r="C1015" s="401"/>
      <c r="D1015" s="401"/>
      <c r="E1015" s="401"/>
      <c r="F1015" s="401"/>
      <c r="G1015" s="401"/>
      <c r="H1015" s="401"/>
      <c r="I1015" s="401"/>
      <c r="J1015" s="401"/>
      <c r="K1015" s="401"/>
      <c r="L1015" s="401"/>
      <c r="M1015" s="401"/>
      <c r="N1015" s="401"/>
      <c r="O1015" s="401"/>
      <c r="P1015" s="401"/>
      <c r="Q1015" s="401"/>
      <c r="R1015" s="401"/>
      <c r="S1015" s="401"/>
      <c r="T1015" s="401"/>
      <c r="U1015" s="401"/>
      <c r="V1015" s="401"/>
      <c r="W1015" s="401"/>
      <c r="X1015" s="401"/>
      <c r="Y1015" s="401"/>
    </row>
    <row r="1016" spans="1:25" s="396" customFormat="1">
      <c r="A1016" s="401"/>
      <c r="B1016" s="401"/>
      <c r="C1016" s="401"/>
      <c r="D1016" s="401"/>
      <c r="E1016" s="401"/>
      <c r="F1016" s="401"/>
      <c r="G1016" s="401"/>
      <c r="H1016" s="401"/>
      <c r="I1016" s="401"/>
      <c r="J1016" s="401"/>
      <c r="K1016" s="401"/>
      <c r="L1016" s="401"/>
      <c r="M1016" s="401"/>
      <c r="N1016" s="401"/>
      <c r="O1016" s="401"/>
      <c r="P1016" s="401"/>
      <c r="Q1016" s="401"/>
      <c r="R1016" s="401"/>
      <c r="S1016" s="401"/>
      <c r="T1016" s="401"/>
      <c r="U1016" s="401"/>
      <c r="V1016" s="401"/>
      <c r="W1016" s="401"/>
      <c r="X1016" s="401"/>
      <c r="Y1016" s="401"/>
    </row>
    <row r="1017" spans="1:25" s="396" customFormat="1" ht="15" customHeight="1"/>
    <row r="1018" spans="1:25" s="396" customFormat="1" ht="15" customHeight="1"/>
    <row r="1019" spans="1:25" s="396" customFormat="1" ht="15" customHeight="1"/>
    <row r="1020" spans="1:25" s="396" customFormat="1" ht="15" customHeight="1"/>
  </sheetData>
  <sheetProtection algorithmName="SHA-512" hashValue="9dOdOaBTkWLYqhWfC3st+14XbJvuyFXLSDwdfUaP77bydp4xC6KDvttgOz4xHlVNR/VJy/r14cO/X+BIRrhaSw==" saltValue="2QPF81+LnYR8omnEwwQ0GA==" spinCount="100000" sheet="1" objects="1" scenarios="1" formatColumns="0" formatRows="0"/>
  <mergeCells count="79">
    <mergeCell ref="G77:K77"/>
    <mergeCell ref="D10:I10"/>
    <mergeCell ref="D11:I11"/>
    <mergeCell ref="J31:O31"/>
    <mergeCell ref="J32:O32"/>
    <mergeCell ref="O77:S77"/>
    <mergeCell ref="J21:O21"/>
    <mergeCell ref="J22:O22"/>
    <mergeCell ref="J23:O23"/>
    <mergeCell ref="J24:O24"/>
    <mergeCell ref="J25:O25"/>
    <mergeCell ref="J26:O26"/>
    <mergeCell ref="J30:O30"/>
    <mergeCell ref="C40:W40"/>
    <mergeCell ref="D25:I25"/>
    <mergeCell ref="D26:I26"/>
    <mergeCell ref="C41:W41"/>
    <mergeCell ref="J33:O33"/>
    <mergeCell ref="J34:O34"/>
    <mergeCell ref="J35:O35"/>
    <mergeCell ref="K36:M36"/>
    <mergeCell ref="C37:W37"/>
    <mergeCell ref="C38:W38"/>
    <mergeCell ref="C39:W39"/>
    <mergeCell ref="C16:C35"/>
    <mergeCell ref="D16:I16"/>
    <mergeCell ref="D17:I17"/>
    <mergeCell ref="D18:I18"/>
    <mergeCell ref="D19:I19"/>
    <mergeCell ref="D35:I35"/>
    <mergeCell ref="D33:I33"/>
    <mergeCell ref="D34:I34"/>
    <mergeCell ref="D30:I30"/>
    <mergeCell ref="D31:I31"/>
    <mergeCell ref="D32:I32"/>
    <mergeCell ref="D20:I20"/>
    <mergeCell ref="D21:I21"/>
    <mergeCell ref="D27:I27"/>
    <mergeCell ref="D28:I28"/>
    <mergeCell ref="D29:I29"/>
    <mergeCell ref="C3:W3"/>
    <mergeCell ref="C4:W4"/>
    <mergeCell ref="C7:W7"/>
    <mergeCell ref="J8:O8"/>
    <mergeCell ref="P8:R8"/>
    <mergeCell ref="S8:W8"/>
    <mergeCell ref="D8:I8"/>
    <mergeCell ref="S10:W10"/>
    <mergeCell ref="P9:R9"/>
    <mergeCell ref="J27:O27"/>
    <mergeCell ref="J28:O28"/>
    <mergeCell ref="J29:O29"/>
    <mergeCell ref="S16:W35"/>
    <mergeCell ref="S9:W9"/>
    <mergeCell ref="J10:O10"/>
    <mergeCell ref="P10:R10"/>
    <mergeCell ref="P16:R35"/>
    <mergeCell ref="D9:I9"/>
    <mergeCell ref="J9:O9"/>
    <mergeCell ref="D22:I22"/>
    <mergeCell ref="D23:I23"/>
    <mergeCell ref="D24:I24"/>
    <mergeCell ref="J16:O16"/>
    <mergeCell ref="J17:O17"/>
    <mergeCell ref="J18:O18"/>
    <mergeCell ref="J19:O19"/>
    <mergeCell ref="J20:O20"/>
    <mergeCell ref="C11:C15"/>
    <mergeCell ref="S11:W15"/>
    <mergeCell ref="D15:I15"/>
    <mergeCell ref="J15:O15"/>
    <mergeCell ref="J11:O11"/>
    <mergeCell ref="D12:I12"/>
    <mergeCell ref="J12:O12"/>
    <mergeCell ref="D14:I14"/>
    <mergeCell ref="J14:O14"/>
    <mergeCell ref="P11:R15"/>
    <mergeCell ref="J13:O13"/>
    <mergeCell ref="D13:I13"/>
  </mergeCells>
  <pageMargins left="0.70866141732283472" right="0.70866141732283472" top="0.74803149606299213" bottom="0.74803149606299213" header="0" footer="0"/>
  <pageSetup paperSize="9" scale="43" orientation="portrait" r:id="rId1"/>
  <rowBreaks count="1" manualBreakCount="1">
    <brk id="36" max="24" man="1"/>
  </row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Z1012"/>
  <sheetViews>
    <sheetView workbookViewId="0">
      <selection activeCell="C34" sqref="C34"/>
    </sheetView>
  </sheetViews>
  <sheetFormatPr baseColWidth="10" defaultColWidth="12.75" defaultRowHeight="15" customHeight="1"/>
  <cols>
    <col min="1" max="1" width="10" customWidth="1"/>
    <col min="2" max="2" width="21.75" customWidth="1"/>
    <col min="3" max="3" width="49.25" customWidth="1"/>
    <col min="4" max="4" width="21.75" customWidth="1"/>
    <col min="5" max="5" width="16.25" customWidth="1"/>
    <col min="6" max="6" width="15.25" customWidth="1"/>
    <col min="7" max="7" width="48.75" customWidth="1"/>
    <col min="8" max="8" width="28.75" customWidth="1"/>
    <col min="9" max="9" width="36" customWidth="1"/>
    <col min="10" max="10" width="26.75" customWidth="1"/>
    <col min="11" max="11" width="19.75" customWidth="1"/>
    <col min="12" max="12" width="93.75" customWidth="1"/>
    <col min="13" max="13" width="16.75" customWidth="1"/>
    <col min="14" max="14" width="49.25" customWidth="1"/>
    <col min="15" max="26" width="10" customWidth="1"/>
  </cols>
  <sheetData>
    <row r="1" spans="1:26" ht="12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" customHeight="1">
      <c r="A2" s="1" t="s">
        <v>855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" customHeight="1">
      <c r="A3" s="1"/>
      <c r="B3" s="28" t="s">
        <v>856</v>
      </c>
      <c r="C3" s="1196" t="s">
        <v>857</v>
      </c>
      <c r="D3" s="1282" t="s">
        <v>62</v>
      </c>
      <c r="E3" s="29" t="s">
        <v>858</v>
      </c>
      <c r="F3" s="29" t="s">
        <v>859</v>
      </c>
      <c r="G3" s="1197" t="s">
        <v>150</v>
      </c>
      <c r="H3" s="29" t="s">
        <v>860</v>
      </c>
      <c r="I3" s="29" t="s">
        <v>861</v>
      </c>
      <c r="J3" s="29" t="s">
        <v>862</v>
      </c>
      <c r="K3" s="30" t="s">
        <v>863</v>
      </c>
      <c r="L3" s="1195" t="s">
        <v>39</v>
      </c>
      <c r="M3" s="1" t="s">
        <v>864</v>
      </c>
      <c r="N3" s="1194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" customHeight="1">
      <c r="A4" s="1"/>
      <c r="B4" s="31" t="s">
        <v>865</v>
      </c>
      <c r="C4" s="32" t="s">
        <v>26</v>
      </c>
      <c r="D4" s="31" t="s">
        <v>63</v>
      </c>
      <c r="E4" s="1" t="s">
        <v>866</v>
      </c>
      <c r="F4" s="1" t="s">
        <v>145</v>
      </c>
      <c r="G4" s="1" t="s">
        <v>27</v>
      </c>
      <c r="H4" s="1" t="s">
        <v>867</v>
      </c>
      <c r="I4" s="1" t="s">
        <v>868</v>
      </c>
      <c r="J4" s="1" t="s">
        <v>85</v>
      </c>
      <c r="K4" s="1" t="s">
        <v>869</v>
      </c>
      <c r="L4" s="1" t="s">
        <v>46</v>
      </c>
      <c r="M4" s="1" t="s">
        <v>870</v>
      </c>
      <c r="N4" s="1" t="s">
        <v>27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" customHeight="1">
      <c r="A5" s="1"/>
      <c r="B5" s="31" t="s">
        <v>25</v>
      </c>
      <c r="C5" s="32" t="s">
        <v>1260</v>
      </c>
      <c r="D5" s="31" t="s">
        <v>840</v>
      </c>
      <c r="E5" s="1" t="s">
        <v>121</v>
      </c>
      <c r="F5" s="1" t="s">
        <v>137</v>
      </c>
      <c r="G5" s="1" t="s">
        <v>28</v>
      </c>
      <c r="H5" s="1" t="s">
        <v>871</v>
      </c>
      <c r="I5" s="1" t="s">
        <v>120</v>
      </c>
      <c r="J5" s="1" t="s">
        <v>872</v>
      </c>
      <c r="K5" s="1" t="s">
        <v>534</v>
      </c>
      <c r="L5" s="1" t="s">
        <v>1263</v>
      </c>
      <c r="M5" s="1" t="s">
        <v>873</v>
      </c>
      <c r="N5" s="1" t="s">
        <v>28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" customHeight="1">
      <c r="A6" s="1"/>
      <c r="B6" s="31" t="s">
        <v>874</v>
      </c>
      <c r="C6" s="33"/>
      <c r="D6" s="31" t="s">
        <v>841</v>
      </c>
      <c r="E6" s="1" t="s">
        <v>875</v>
      </c>
      <c r="F6" s="1" t="s">
        <v>876</v>
      </c>
      <c r="G6" s="1" t="s">
        <v>1261</v>
      </c>
      <c r="H6" s="1" t="s">
        <v>877</v>
      </c>
      <c r="I6" s="1" t="s">
        <v>878</v>
      </c>
      <c r="J6" s="1" t="s">
        <v>879</v>
      </c>
      <c r="K6" s="1" t="s">
        <v>880</v>
      </c>
      <c r="L6" s="1"/>
      <c r="M6" s="1" t="s">
        <v>5</v>
      </c>
      <c r="N6" s="1" t="s">
        <v>1261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" customHeight="1">
      <c r="A7" s="1"/>
      <c r="B7" s="31" t="s">
        <v>881</v>
      </c>
      <c r="C7" s="32"/>
      <c r="D7" s="31" t="s">
        <v>1334</v>
      </c>
      <c r="E7" s="1"/>
      <c r="F7" s="1" t="s">
        <v>142</v>
      </c>
      <c r="G7" s="1" t="s">
        <v>1262</v>
      </c>
      <c r="H7" s="1" t="s">
        <v>882</v>
      </c>
      <c r="I7" s="1"/>
      <c r="J7" s="1" t="s">
        <v>87</v>
      </c>
      <c r="K7" s="1" t="s">
        <v>145</v>
      </c>
      <c r="L7" s="1"/>
      <c r="M7" s="1"/>
      <c r="N7" s="1" t="s">
        <v>1262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" customHeight="1">
      <c r="A8" s="1"/>
      <c r="B8" s="31" t="s">
        <v>883</v>
      </c>
      <c r="C8" s="1"/>
      <c r="D8" s="1"/>
      <c r="E8" s="1"/>
      <c r="F8" s="1" t="s">
        <v>136</v>
      </c>
      <c r="G8" s="1"/>
      <c r="H8" s="1" t="s">
        <v>884</v>
      </c>
      <c r="I8" s="1"/>
      <c r="J8" s="1" t="s">
        <v>885</v>
      </c>
      <c r="K8" s="1" t="s">
        <v>876</v>
      </c>
      <c r="L8" s="1"/>
      <c r="M8" s="1"/>
      <c r="N8" s="1" t="s">
        <v>192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" customHeight="1">
      <c r="A9" s="1"/>
      <c r="B9" s="1"/>
      <c r="C9" s="1"/>
      <c r="D9" s="1"/>
      <c r="E9" s="1"/>
      <c r="F9" s="1" t="s">
        <v>143</v>
      </c>
      <c r="G9" s="1"/>
      <c r="H9" s="1"/>
      <c r="I9" s="1"/>
      <c r="J9" s="1"/>
      <c r="K9" s="1" t="s">
        <v>233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" customHeight="1">
      <c r="A10" s="1"/>
      <c r="B10" s="1"/>
      <c r="C10" s="1"/>
      <c r="D10" s="1"/>
      <c r="E10" s="1"/>
      <c r="F10" s="1" t="s">
        <v>140</v>
      </c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" customHeight="1">
      <c r="A11" s="1"/>
      <c r="B11" s="1"/>
      <c r="C11" s="1"/>
      <c r="D11" s="1"/>
      <c r="E11" s="1"/>
      <c r="F11" s="1" t="s">
        <v>1164</v>
      </c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" customHeight="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" customHeight="1">
      <c r="A15" s="1"/>
      <c r="B15" s="1"/>
      <c r="C15" s="4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" customHeight="1">
      <c r="A16" s="1"/>
      <c r="B16" s="1"/>
      <c r="C16" s="4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" customHeight="1">
      <c r="A17" s="1"/>
      <c r="B17" s="34" t="s">
        <v>90</v>
      </c>
      <c r="C17" s="34" t="s">
        <v>886</v>
      </c>
      <c r="D17" s="34" t="s">
        <v>887</v>
      </c>
      <c r="E17" s="34" t="s">
        <v>888</v>
      </c>
      <c r="F17" s="34" t="s">
        <v>889</v>
      </c>
      <c r="G17" s="34" t="s">
        <v>890</v>
      </c>
      <c r="H17" s="34" t="s">
        <v>891</v>
      </c>
      <c r="I17" s="34" t="s">
        <v>892</v>
      </c>
      <c r="J17" s="34" t="s">
        <v>893</v>
      </c>
      <c r="K17" s="1"/>
      <c r="L17" s="35" t="s">
        <v>894</v>
      </c>
      <c r="M17" s="35" t="s">
        <v>895</v>
      </c>
      <c r="N17" s="35" t="s">
        <v>1248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" customHeight="1">
      <c r="A18" s="1"/>
      <c r="B18" s="3" t="s">
        <v>896</v>
      </c>
      <c r="C18" s="1" t="s">
        <v>897</v>
      </c>
      <c r="D18" s="1" t="s">
        <v>898</v>
      </c>
      <c r="E18" s="1" t="s">
        <v>899</v>
      </c>
      <c r="F18" s="1" t="s">
        <v>900</v>
      </c>
      <c r="G18" s="1" t="s">
        <v>901</v>
      </c>
      <c r="H18" s="1" t="s">
        <v>902</v>
      </c>
      <c r="I18" s="1" t="s">
        <v>903</v>
      </c>
      <c r="J18" s="8" t="s">
        <v>473</v>
      </c>
      <c r="K18" s="1"/>
      <c r="L18" s="1" t="s">
        <v>48</v>
      </c>
      <c r="M18" s="1" t="s">
        <v>47</v>
      </c>
      <c r="N18" s="1031" t="s">
        <v>1249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" customHeight="1">
      <c r="A19" s="1"/>
      <c r="B19" s="3" t="s">
        <v>101</v>
      </c>
      <c r="C19" s="1" t="s">
        <v>904</v>
      </c>
      <c r="D19" s="1" t="s">
        <v>905</v>
      </c>
      <c r="E19" s="1" t="s">
        <v>906</v>
      </c>
      <c r="F19" s="1" t="s">
        <v>907</v>
      </c>
      <c r="G19" s="1" t="s">
        <v>908</v>
      </c>
      <c r="H19" s="1" t="s">
        <v>909</v>
      </c>
      <c r="I19" s="1" t="s">
        <v>910</v>
      </c>
      <c r="J19" s="36" t="s">
        <v>476</v>
      </c>
      <c r="K19" s="1"/>
      <c r="L19" s="1" t="s">
        <v>1312</v>
      </c>
      <c r="M19" s="1" t="s">
        <v>51</v>
      </c>
      <c r="N19" s="1031" t="s">
        <v>1250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" customHeight="1">
      <c r="A20" s="1"/>
      <c r="B20" s="3" t="s">
        <v>911</v>
      </c>
      <c r="C20" s="1" t="s">
        <v>912</v>
      </c>
      <c r="D20" s="1" t="s">
        <v>913</v>
      </c>
      <c r="E20" s="1" t="s">
        <v>914</v>
      </c>
      <c r="F20" s="1" t="s">
        <v>915</v>
      </c>
      <c r="G20" s="1" t="s">
        <v>916</v>
      </c>
      <c r="H20" s="1" t="s">
        <v>917</v>
      </c>
      <c r="I20" s="1" t="s">
        <v>918</v>
      </c>
      <c r="J20" s="37" t="s">
        <v>919</v>
      </c>
      <c r="K20" s="7"/>
      <c r="L20" s="1" t="s">
        <v>52</v>
      </c>
      <c r="M20" s="1"/>
      <c r="N20" s="1031" t="s">
        <v>1251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2" customHeight="1">
      <c r="A21" s="1"/>
      <c r="B21" s="3" t="s">
        <v>920</v>
      </c>
      <c r="C21" s="1" t="s">
        <v>921</v>
      </c>
      <c r="D21" s="1" t="s">
        <v>922</v>
      </c>
      <c r="E21" s="1" t="s">
        <v>923</v>
      </c>
      <c r="F21" s="1" t="s">
        <v>924</v>
      </c>
      <c r="G21" s="1" t="s">
        <v>925</v>
      </c>
      <c r="H21" s="1" t="s">
        <v>926</v>
      </c>
      <c r="I21" s="1" t="s">
        <v>927</v>
      </c>
      <c r="J21" s="37" t="s">
        <v>928</v>
      </c>
      <c r="K21" s="7"/>
      <c r="L21" s="1" t="s">
        <v>54</v>
      </c>
      <c r="M21" s="1"/>
      <c r="N21" s="1031" t="s">
        <v>1252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2" customHeight="1">
      <c r="A22" s="1"/>
      <c r="B22" s="3" t="s">
        <v>929</v>
      </c>
      <c r="C22" s="1" t="s">
        <v>231</v>
      </c>
      <c r="D22" s="1" t="s">
        <v>930</v>
      </c>
      <c r="E22" s="2" t="s">
        <v>931</v>
      </c>
      <c r="F22" s="1" t="s">
        <v>932</v>
      </c>
      <c r="G22" s="1" t="s">
        <v>933</v>
      </c>
      <c r="H22" s="1" t="s">
        <v>934</v>
      </c>
      <c r="I22" s="1" t="s">
        <v>935</v>
      </c>
      <c r="J22" s="1"/>
      <c r="K22" s="1"/>
      <c r="L22" s="1" t="s">
        <v>55</v>
      </c>
      <c r="M22" s="1"/>
      <c r="N22" s="1031" t="s">
        <v>1253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2" customHeight="1">
      <c r="A23" s="1"/>
      <c r="B23" s="3" t="s">
        <v>936</v>
      </c>
      <c r="C23" s="1" t="s">
        <v>135</v>
      </c>
      <c r="D23" s="1" t="s">
        <v>937</v>
      </c>
      <c r="E23" s="1" t="s">
        <v>938</v>
      </c>
      <c r="F23" s="1"/>
      <c r="G23" s="1" t="s">
        <v>939</v>
      </c>
      <c r="H23" s="1" t="s">
        <v>940</v>
      </c>
      <c r="I23" s="1" t="s">
        <v>941</v>
      </c>
      <c r="J23" s="1"/>
      <c r="K23" s="1"/>
      <c r="L23" s="1"/>
      <c r="M23" s="1"/>
      <c r="N23" s="1031" t="s">
        <v>1254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2" customHeight="1">
      <c r="A24" s="1"/>
      <c r="B24" s="3" t="s">
        <v>98</v>
      </c>
      <c r="C24" s="1" t="s">
        <v>948</v>
      </c>
      <c r="D24" s="1" t="s">
        <v>942</v>
      </c>
      <c r="E24" s="2" t="s">
        <v>943</v>
      </c>
      <c r="F24" s="1"/>
      <c r="G24" s="1" t="s">
        <v>944</v>
      </c>
      <c r="H24" s="1" t="s">
        <v>945</v>
      </c>
      <c r="I24" s="1" t="s">
        <v>946</v>
      </c>
      <c r="J24" s="1"/>
      <c r="K24" s="1"/>
      <c r="L24" s="1"/>
      <c r="M24" s="1"/>
      <c r="N24" s="1031" t="s">
        <v>1255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2" customHeight="1">
      <c r="A25" s="1"/>
      <c r="B25" s="3" t="s">
        <v>947</v>
      </c>
      <c r="C25" s="1" t="s">
        <v>234</v>
      </c>
      <c r="D25" s="1" t="s">
        <v>949</v>
      </c>
      <c r="E25" s="2" t="s">
        <v>950</v>
      </c>
      <c r="F25" s="1"/>
      <c r="G25" s="1" t="s">
        <v>951</v>
      </c>
      <c r="H25" s="1" t="s">
        <v>952</v>
      </c>
      <c r="I25" s="1" t="s">
        <v>953</v>
      </c>
      <c r="J25" s="1"/>
      <c r="K25" s="1"/>
      <c r="L25" s="1"/>
      <c r="M25" s="1"/>
      <c r="N25" s="1031" t="s">
        <v>1256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2" customHeight="1">
      <c r="A26" s="1"/>
      <c r="B26" s="3" t="s">
        <v>954</v>
      </c>
      <c r="C26" s="1" t="s">
        <v>958</v>
      </c>
      <c r="D26" s="1"/>
      <c r="E26" s="1"/>
      <c r="F26" s="1"/>
      <c r="G26" s="1"/>
      <c r="H26" s="1" t="s">
        <v>955</v>
      </c>
      <c r="I26" s="1" t="s">
        <v>956</v>
      </c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2" customHeight="1">
      <c r="A27" s="1"/>
      <c r="B27" s="3" t="s">
        <v>957</v>
      </c>
      <c r="C27" s="1" t="s">
        <v>139</v>
      </c>
      <c r="D27" s="1"/>
      <c r="E27" s="1"/>
      <c r="F27" s="1"/>
      <c r="G27" s="1"/>
      <c r="H27" s="1" t="s">
        <v>959</v>
      </c>
      <c r="I27" s="1" t="s">
        <v>960</v>
      </c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2" customHeight="1">
      <c r="A28" s="1"/>
      <c r="B28" s="3" t="s">
        <v>961</v>
      </c>
      <c r="C28" s="1" t="s">
        <v>141</v>
      </c>
      <c r="D28" s="1"/>
      <c r="E28" s="1"/>
      <c r="F28" s="1"/>
      <c r="G28" s="1"/>
      <c r="H28" s="1"/>
      <c r="I28" s="1" t="s">
        <v>962</v>
      </c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2" customHeight="1">
      <c r="A29" s="1"/>
      <c r="B29" s="3" t="s">
        <v>963</v>
      </c>
      <c r="C29" s="1" t="s">
        <v>966</v>
      </c>
      <c r="D29" s="1"/>
      <c r="E29" s="1"/>
      <c r="F29" s="1"/>
      <c r="G29" s="1"/>
      <c r="H29" s="1"/>
      <c r="I29" s="1" t="s">
        <v>964</v>
      </c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2" customHeight="1">
      <c r="A30" s="1"/>
      <c r="B30" s="3" t="s">
        <v>965</v>
      </c>
      <c r="C30" s="1" t="s">
        <v>144</v>
      </c>
      <c r="D30" s="1"/>
      <c r="E30" s="1"/>
      <c r="G30" s="1"/>
      <c r="H30" s="1"/>
      <c r="I30" s="1" t="s">
        <v>967</v>
      </c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2" customHeight="1">
      <c r="A31" s="1"/>
      <c r="B31" s="3" t="s">
        <v>968</v>
      </c>
      <c r="C31" s="1" t="s">
        <v>146</v>
      </c>
      <c r="D31" s="1"/>
      <c r="E31" s="1"/>
      <c r="G31" s="1"/>
      <c r="H31" s="1"/>
      <c r="I31" s="1" t="s">
        <v>969</v>
      </c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2" customHeight="1">
      <c r="A32" s="1"/>
      <c r="B32" s="3" t="s">
        <v>970</v>
      </c>
      <c r="C32" s="1" t="s">
        <v>147</v>
      </c>
      <c r="D32" s="1"/>
      <c r="E32" s="1"/>
      <c r="G32" s="1"/>
      <c r="H32" s="1"/>
      <c r="I32" s="1" t="s">
        <v>971</v>
      </c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2" customHeight="1">
      <c r="A33" s="1"/>
      <c r="B33" s="3"/>
      <c r="C33" s="1" t="s">
        <v>148</v>
      </c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2" customHeight="1">
      <c r="A34" s="1"/>
      <c r="B34" s="3"/>
      <c r="C34" s="1" t="s">
        <v>973</v>
      </c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2" customHeight="1">
      <c r="A35" s="1"/>
      <c r="B35" s="3"/>
      <c r="C35" s="1" t="s">
        <v>974</v>
      </c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2" customHeight="1">
      <c r="A36" s="1"/>
      <c r="B36" s="3"/>
      <c r="C36" s="1" t="s">
        <v>975</v>
      </c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2" customHeight="1">
      <c r="A37" s="1"/>
      <c r="B37" s="1"/>
      <c r="C37" s="1" t="s">
        <v>976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2" customHeight="1">
      <c r="A38" s="1"/>
      <c r="B38" s="1"/>
      <c r="C38" s="1" t="s">
        <v>977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2" customHeight="1">
      <c r="A39" s="1"/>
      <c r="B39" s="1"/>
      <c r="C39" s="1" t="s">
        <v>463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2" customHeight="1">
      <c r="A40" s="1"/>
      <c r="B40" s="1"/>
      <c r="C40" s="1" t="s">
        <v>972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2" customHeight="1">
      <c r="A41" s="1"/>
      <c r="B41" s="1"/>
      <c r="C41" s="1" t="s">
        <v>1016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2" customHeight="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2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2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2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2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2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2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2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2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2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2" customHeight="1">
      <c r="A52" s="1"/>
      <c r="B52" s="34" t="s">
        <v>90</v>
      </c>
      <c r="C52" s="10" t="s">
        <v>978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2" customHeight="1">
      <c r="A53" s="1"/>
      <c r="B53" s="3" t="s">
        <v>896</v>
      </c>
      <c r="C53" s="1" t="s">
        <v>979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2" customHeight="1">
      <c r="A54" s="1"/>
      <c r="B54" s="3" t="s">
        <v>101</v>
      </c>
      <c r="C54" s="1" t="s">
        <v>980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2" customHeight="1">
      <c r="A55" s="1"/>
      <c r="B55" s="3" t="s">
        <v>911</v>
      </c>
      <c r="C55" s="1" t="s">
        <v>981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2" customHeight="1">
      <c r="A56" s="1"/>
      <c r="B56" s="3" t="s">
        <v>920</v>
      </c>
      <c r="C56" s="1" t="s">
        <v>982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2" customHeight="1">
      <c r="A57" s="1"/>
      <c r="B57" s="3" t="s">
        <v>929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2" customHeight="1">
      <c r="A58" s="1"/>
      <c r="B58" s="3" t="s">
        <v>936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2" customHeight="1">
      <c r="A59" s="1"/>
      <c r="B59" s="3" t="s">
        <v>98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2" customHeight="1">
      <c r="A60" s="1"/>
      <c r="B60" s="3" t="s">
        <v>947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2" customHeight="1">
      <c r="A61" s="1"/>
      <c r="B61" s="3" t="s">
        <v>954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2" customHeight="1">
      <c r="A62" s="1"/>
      <c r="B62" s="3" t="s">
        <v>957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2" customHeight="1">
      <c r="A63" s="1"/>
      <c r="B63" s="3" t="s">
        <v>961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2" customHeight="1">
      <c r="A64" s="1"/>
      <c r="B64" s="3" t="s">
        <v>963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2" customHeight="1">
      <c r="A65" s="1"/>
      <c r="B65" s="3" t="s">
        <v>965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2" customHeight="1">
      <c r="A66" s="1"/>
      <c r="B66" s="3" t="s">
        <v>968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2" customHeight="1">
      <c r="A67" s="1"/>
      <c r="B67" s="3" t="s">
        <v>970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2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2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2" customHeight="1">
      <c r="A70" s="1"/>
      <c r="B70" s="34" t="s">
        <v>983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2" customHeight="1">
      <c r="A71" s="1"/>
      <c r="B71" s="3" t="s">
        <v>984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2" customHeight="1">
      <c r="A72" s="1"/>
      <c r="B72" s="3" t="s">
        <v>233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2" customHeight="1">
      <c r="A73" s="1"/>
      <c r="B73" s="3" t="s">
        <v>985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2" customHeight="1">
      <c r="A74" s="1"/>
      <c r="B74" s="3" t="s">
        <v>986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2" customHeight="1">
      <c r="A75" s="1"/>
      <c r="B75" s="3" t="s">
        <v>987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2" customHeight="1">
      <c r="A76" s="1"/>
      <c r="B76" s="3" t="s">
        <v>988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2" customHeight="1">
      <c r="A77" s="1"/>
      <c r="B77" s="38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2" customHeight="1">
      <c r="A78" s="1"/>
      <c r="B78" s="1"/>
      <c r="C78" s="39" t="s">
        <v>989</v>
      </c>
      <c r="D78" s="39" t="s">
        <v>990</v>
      </c>
      <c r="E78" s="40" t="s">
        <v>991</v>
      </c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2" customHeight="1">
      <c r="A79" s="1"/>
      <c r="B79" s="1"/>
      <c r="C79" s="1" t="s">
        <v>268</v>
      </c>
      <c r="D79" s="1" t="s">
        <v>619</v>
      </c>
      <c r="E79" s="41" t="s">
        <v>608</v>
      </c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2" customHeight="1">
      <c r="A80" s="1"/>
      <c r="B80" s="1"/>
      <c r="C80" s="1" t="s">
        <v>275</v>
      </c>
      <c r="D80" s="1" t="s">
        <v>992</v>
      </c>
      <c r="E80" s="41" t="s">
        <v>611</v>
      </c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2" customHeight="1">
      <c r="A81" s="1"/>
      <c r="B81" s="1"/>
      <c r="C81" s="1" t="s">
        <v>993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2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2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2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2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2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2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2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2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2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2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2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2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2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2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2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2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2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2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2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2" customHeight="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2" customHeight="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2" customHeight="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2" customHeight="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2" customHeight="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2" customHeight="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2" customHeight="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2" customHeight="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2" customHeight="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2" customHeight="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2" customHeight="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2" customHeight="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2" customHeight="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2" customHeight="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2" customHeight="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2" customHeight="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2" customHeight="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2" customHeight="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2" customHeight="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2" customHeight="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2" customHeight="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2" customHeight="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2" customHeight="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2" customHeight="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2" customHeight="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2" customHeight="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2" customHeight="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2" customHeight="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2" customHeight="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2" customHeight="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2" customHeight="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2" customHeight="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2" customHeight="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2" customHeight="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2" customHeight="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2" customHeight="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2" customHeight="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2" customHeight="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2" customHeight="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2" customHeigh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2" customHeight="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2" customHeight="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2" customHeight="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2" customHeight="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2" customHeight="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2" customHeight="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2" customHeight="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2" customHeight="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2" customHeight="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2" customHeight="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2" customHeight="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2" customHeight="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2" customHeigh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2" customHeight="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2" customHeight="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2" customHeight="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2" customHeight="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2" customHeight="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2" customHeight="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2" customHeight="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2" customHeight="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2" customHeight="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2" customHeight="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2" customHeight="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2" customHeight="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2" customHeight="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2" customHeight="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2" customHeight="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2" customHeight="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2" customHeight="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2" customHeight="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2" customHeight="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2" customHeight="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2" customHeight="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2" customHeight="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2" customHeight="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2" customHeight="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2" customHeight="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2" customHeight="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2" customHeight="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2" customHeight="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2" customHeight="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2" customHeight="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2" customHeight="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2" customHeight="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2" customHeight="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2" customHeight="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2" customHeight="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2" customHeight="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2" customHeight="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2" customHeight="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2" customHeight="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2" customHeight="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2" customHeight="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2" customHeight="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2" customHeight="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2" customHeight="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2" customHeight="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2" customHeight="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2" customHeight="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2" customHeight="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2" customHeight="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2" customHeight="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2" customHeight="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2" customHeight="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2" customHeight="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2" customHeight="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2" customHeight="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2" customHeight="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2" customHeight="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2" customHeight="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2" customHeight="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2" customHeight="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2" customHeight="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2" customHeight="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2" customHeight="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2" customHeight="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2" customHeight="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2" customHeight="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2" customHeight="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2" customHeight="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2" customHeight="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2" customHeight="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2" customHeight="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2" customHeight="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2" customHeight="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2" customHeight="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2" customHeight="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2" customHeight="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2" customHeight="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2" customHeight="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2" customHeight="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2" customHeight="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2" customHeight="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2" customHeight="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2" customHeight="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2" customHeight="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2" customHeight="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2" customHeight="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2" customHeight="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2" customHeight="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2" customHeight="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2" customHeight="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2" customHeight="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2" customHeight="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2" customHeight="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2" customHeight="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2" customHeight="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2" customHeight="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2" customHeight="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2" customHeight="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2" customHeight="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2" customHeight="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2" customHeight="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2" customHeight="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2" customHeight="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2" customHeight="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2" customHeight="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2" customHeight="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2" customHeight="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2" customHeight="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2" customHeight="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2" customHeight="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2" customHeight="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2" customHeight="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2" customHeight="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2" customHeight="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2" customHeight="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2" customHeight="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2" customHeight="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2" customHeight="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2" customHeight="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2" customHeight="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2" customHeight="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2" customHeight="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2" customHeight="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2" customHeight="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2" customHeight="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2" customHeight="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2" customHeight="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2" customHeight="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2" customHeight="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2" customHeight="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2" customHeight="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2" customHeight="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2" customHeight="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2" customHeight="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2" customHeight="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2" customHeight="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2" customHeight="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2" customHeight="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2" customHeight="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2" customHeight="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2" customHeight="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2" customHeight="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2" customHeight="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2" customHeight="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2" customHeight="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2" customHeight="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2" customHeight="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2" customHeight="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2" customHeight="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2" customHeight="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2" customHeight="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2" customHeight="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2" customHeight="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2" customHeight="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2" customHeight="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2" customHeight="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2" customHeight="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2" customHeight="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2" customHeight="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2" customHeight="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2" customHeight="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2" customHeight="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2" customHeight="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2" customHeight="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2" customHeight="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2" customHeight="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2" customHeight="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2" customHeight="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2" customHeight="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2" customHeight="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2" customHeight="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2" customHeight="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2" customHeight="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2" customHeight="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2" customHeight="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2" customHeight="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2" customHeight="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2" customHeight="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2" customHeight="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2" customHeight="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2" customHeight="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2" customHeight="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2" customHeight="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2" customHeight="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2" customHeight="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2" customHeight="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2" customHeight="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2" customHeight="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2" customHeight="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2" customHeight="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2" customHeight="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2" customHeight="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2" customHeight="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2" customHeight="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2" customHeight="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2" customHeight="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2" customHeight="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2" customHeight="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2" customHeight="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2" customHeight="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2" customHeight="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2" customHeight="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2" customHeight="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2" customHeight="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2" customHeight="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2" customHeight="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2" customHeight="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2" customHeight="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2" customHeight="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2" customHeight="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2" customHeight="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2" customHeight="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2" customHeight="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2" customHeight="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2" customHeight="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2" customHeight="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2" customHeight="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2" customHeight="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2" customHeight="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2" customHeight="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2" customHeight="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2" customHeight="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2" customHeight="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2" customHeight="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2" customHeight="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2" customHeight="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2" customHeight="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2" customHeight="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2" customHeight="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2" customHeight="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2" customHeight="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2" customHeight="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2" customHeight="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2" customHeight="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2" customHeight="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2" customHeight="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2" customHeight="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2" customHeight="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2" customHeight="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2" customHeight="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2" customHeight="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2" customHeight="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2" customHeight="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2" customHeight="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2" customHeight="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2" customHeight="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2" customHeight="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2" customHeight="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2" customHeight="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2" customHeight="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2" customHeight="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2" customHeight="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2" customHeight="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2" customHeight="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2" customHeight="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2" customHeight="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2" customHeight="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2" customHeight="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2" customHeight="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2" customHeight="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2" customHeight="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2" customHeight="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2" customHeight="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2" customHeight="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2" customHeight="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2" customHeight="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2" customHeight="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2" customHeight="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2" customHeight="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2" customHeight="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2" customHeight="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2" customHeight="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2" customHeight="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2" customHeight="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2" customHeight="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2" customHeight="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2" customHeight="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2" customHeight="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2" customHeight="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2" customHeight="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2" customHeight="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2" customHeight="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2" customHeight="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2" customHeight="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2" customHeight="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2" customHeight="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2" customHeight="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2" customHeight="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2" customHeight="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2" customHeight="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2" customHeight="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2" customHeight="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2" customHeight="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2" customHeight="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2" customHeight="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2" customHeight="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2" customHeight="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2" customHeight="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2" customHeight="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2" customHeight="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2" customHeight="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2" customHeight="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2" customHeight="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2" customHeight="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2" customHeight="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2" customHeight="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2" customHeight="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2" customHeight="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2" customHeight="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2" customHeight="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2" customHeight="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2" customHeight="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2" customHeight="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2" customHeight="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2" customHeight="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2" customHeight="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2" customHeight="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2" customHeight="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2" customHeight="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2" customHeight="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2" customHeight="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2" customHeight="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2" customHeight="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2" customHeight="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2" customHeight="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2" customHeight="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2" customHeight="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2" customHeight="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2" customHeight="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2" customHeight="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2" customHeight="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2" customHeight="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2" customHeight="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2" customHeight="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2" customHeight="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2" customHeight="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2" customHeight="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2" customHeight="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2" customHeight="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2" customHeight="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2" customHeight="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2" customHeight="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2" customHeight="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2" customHeight="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2" customHeight="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2" customHeight="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2" customHeight="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2" customHeight="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2" customHeight="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2" customHeight="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2" customHeight="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2" customHeight="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2" customHeight="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2" customHeight="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2" customHeight="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2" customHeight="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2" customHeight="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2" customHeight="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2" customHeight="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2" customHeight="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2" customHeight="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2" customHeight="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2" customHeight="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2" customHeight="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2" customHeight="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2" customHeight="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2" customHeight="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2" customHeight="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2" customHeight="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2" customHeight="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2" customHeight="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2" customHeight="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2" customHeight="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2" customHeight="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2" customHeight="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2" customHeight="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2" customHeight="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2" customHeight="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2" customHeight="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2" customHeight="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2" customHeight="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2" customHeight="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2" customHeight="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2" customHeight="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2" customHeight="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2" customHeight="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2" customHeight="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2" customHeight="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2" customHeight="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2" customHeight="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2" customHeight="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2" customHeight="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2" customHeight="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2" customHeight="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2" customHeight="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2" customHeight="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2" customHeight="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2" customHeight="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2" customHeight="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2" customHeight="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2" customHeight="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2" customHeight="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2" customHeight="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2" customHeight="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2" customHeight="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2" customHeight="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2" customHeight="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2" customHeight="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2" customHeight="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2" customHeight="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2" customHeight="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2" customHeight="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2" customHeight="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2" customHeight="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2" customHeight="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2" customHeight="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2" customHeight="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2" customHeight="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2" customHeight="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2" customHeight="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2" customHeight="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2" customHeight="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2" customHeight="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2" customHeight="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2" customHeight="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2" customHeight="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2" customHeight="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2" customHeight="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2" customHeight="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2" customHeight="1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2" customHeight="1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2" customHeight="1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2" customHeight="1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2" customHeight="1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2" customHeight="1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2" customHeight="1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2" customHeight="1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2" customHeight="1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2" customHeight="1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2" customHeight="1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2" customHeight="1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2" customHeight="1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2" customHeight="1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2" customHeight="1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2" customHeight="1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2" customHeight="1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2" customHeight="1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2" customHeight="1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2" customHeight="1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2" customHeight="1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2" customHeight="1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2" customHeight="1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2" customHeight="1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2" customHeight="1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2" customHeight="1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2" customHeight="1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2" customHeight="1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2" customHeight="1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2" customHeight="1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2" customHeight="1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2" customHeight="1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2" customHeight="1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2" customHeight="1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2" customHeight="1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2" customHeight="1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2" customHeight="1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2" customHeight="1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2" customHeight="1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2" customHeight="1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2" customHeight="1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2" customHeight="1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2" customHeight="1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2" customHeight="1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2" customHeight="1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2" customHeight="1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2" customHeight="1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2" customHeight="1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2" customHeight="1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2" customHeight="1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2" customHeight="1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2" customHeight="1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2" customHeight="1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2" customHeight="1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2" customHeight="1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2" customHeight="1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2" customHeight="1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2" customHeight="1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2" customHeight="1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2" customHeight="1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2" customHeight="1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2" customHeight="1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2" customHeight="1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2" customHeight="1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2" customHeight="1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2" customHeight="1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2" customHeight="1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2" customHeight="1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2" customHeight="1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2" customHeight="1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2" customHeight="1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2" customHeight="1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2" customHeight="1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2" customHeight="1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2" customHeight="1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2" customHeight="1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2" customHeight="1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2" customHeight="1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2" customHeight="1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2" customHeight="1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2" customHeight="1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2" customHeight="1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2" customHeight="1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2" customHeight="1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2" customHeight="1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2" customHeight="1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2" customHeight="1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2" customHeight="1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2" customHeight="1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2" customHeight="1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2" customHeight="1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2" customHeight="1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2" customHeight="1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2" customHeight="1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2" customHeight="1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2" customHeight="1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2" customHeight="1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2" customHeight="1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2" customHeight="1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2" customHeight="1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2" customHeight="1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2" customHeight="1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2" customHeight="1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2" customHeight="1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2" customHeight="1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2" customHeight="1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2" customHeight="1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2" customHeight="1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2" customHeight="1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2" customHeight="1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2" customHeight="1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2" customHeight="1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2" customHeight="1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2" customHeight="1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2" customHeight="1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2" customHeight="1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2" customHeight="1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2" customHeight="1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2" customHeight="1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2" customHeight="1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2" customHeight="1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2" customHeight="1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2" customHeight="1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2" customHeight="1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2" customHeight="1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2" customHeight="1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2" customHeight="1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2" customHeight="1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2" customHeight="1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2" customHeight="1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2" customHeight="1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2" customHeight="1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2" customHeight="1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2" customHeight="1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2" customHeight="1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2" customHeight="1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2" customHeight="1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2" customHeight="1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2" customHeight="1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2" customHeight="1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2" customHeight="1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2" customHeight="1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2" customHeight="1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2" customHeight="1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2" customHeight="1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2" customHeight="1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2" customHeight="1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2" customHeight="1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2" customHeight="1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2" customHeight="1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2" customHeight="1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2" customHeight="1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2" customHeight="1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2" customHeight="1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2" customHeight="1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2" customHeight="1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2" customHeight="1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2" customHeight="1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2" customHeight="1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2" customHeight="1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2" customHeight="1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2" customHeight="1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2" customHeight="1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2" customHeight="1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2" customHeight="1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2" customHeight="1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2" customHeight="1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2" customHeight="1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2" customHeight="1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2" customHeight="1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2" customHeight="1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2" customHeight="1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2" customHeight="1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2" customHeight="1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2" customHeight="1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2" customHeight="1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2" customHeight="1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2" customHeight="1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2" customHeight="1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2" customHeight="1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2" customHeight="1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2" customHeight="1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2" customHeight="1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2" customHeight="1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2" customHeight="1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2" customHeight="1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2" customHeight="1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2" customHeight="1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2" customHeight="1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2" customHeight="1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2" customHeight="1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2" customHeight="1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2" customHeight="1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2" customHeight="1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2" customHeight="1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2" customHeight="1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2" customHeight="1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2" customHeight="1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2" customHeight="1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2" customHeight="1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2" customHeight="1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2" customHeight="1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2" customHeight="1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2" customHeight="1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2" customHeight="1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2" customHeight="1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2" customHeight="1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2" customHeight="1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2" customHeight="1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2" customHeight="1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2" customHeight="1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2" customHeight="1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2" customHeight="1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2" customHeight="1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2" customHeight="1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2" customHeight="1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2" customHeight="1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2" customHeight="1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2" customHeight="1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2" customHeight="1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2" customHeight="1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2" customHeight="1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2" customHeight="1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2" customHeight="1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2" customHeight="1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2" customHeight="1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2" customHeight="1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2" customHeight="1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2" customHeight="1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2" customHeight="1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2" customHeight="1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2" customHeight="1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2" customHeight="1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2" customHeight="1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2" customHeight="1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2" customHeight="1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2" customHeight="1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2" customHeight="1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2" customHeight="1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2" customHeight="1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2" customHeight="1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2" customHeight="1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2" customHeight="1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2" customHeight="1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2" customHeight="1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2" customHeight="1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2" customHeight="1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2" customHeight="1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2" customHeight="1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2" customHeight="1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2" customHeight="1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2" customHeight="1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2" customHeight="1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2" customHeight="1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2" customHeight="1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2" customHeight="1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2" customHeight="1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2" customHeight="1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2" customHeight="1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2" customHeight="1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2" customHeight="1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2" customHeight="1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2" customHeight="1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2" customHeight="1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2" customHeight="1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2" customHeight="1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2" customHeight="1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2" customHeight="1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2" customHeight="1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2" customHeight="1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2" customHeight="1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2" customHeight="1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2" customHeight="1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2" customHeight="1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2" customHeight="1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2" customHeight="1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2" customHeight="1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2" customHeight="1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2" customHeight="1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2" customHeight="1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2" customHeight="1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2" customHeight="1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2" customHeight="1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2" customHeight="1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2" customHeight="1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2" customHeight="1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2" customHeight="1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2" customHeight="1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2" customHeight="1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2" customHeight="1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2" customHeight="1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2" customHeight="1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2" customHeight="1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2" customHeight="1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2" customHeight="1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2" customHeight="1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2" customHeight="1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2" customHeight="1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2" customHeight="1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2" customHeight="1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2" customHeight="1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2" customHeight="1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2" customHeight="1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2" customHeight="1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2" customHeight="1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2" customHeight="1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2" customHeight="1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2" customHeight="1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2" customHeight="1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2" customHeight="1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2" customHeight="1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2" customHeight="1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2" customHeight="1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2" customHeight="1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2" customHeight="1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2" customHeight="1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2" customHeight="1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2" customHeight="1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2" customHeight="1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2" customHeight="1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2" customHeight="1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2" customHeight="1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2" customHeight="1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2" customHeight="1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2" customHeight="1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2" customHeight="1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2" customHeight="1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2" customHeight="1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2" customHeight="1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2" customHeight="1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2" customHeight="1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2" customHeight="1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2" customHeight="1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2" customHeight="1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2" customHeight="1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2" customHeight="1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2" customHeight="1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2" customHeight="1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2" customHeight="1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2" customHeight="1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2" customHeight="1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2" customHeight="1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2" customHeight="1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2" customHeight="1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2" customHeight="1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2" customHeight="1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2" customHeight="1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2" customHeight="1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2" customHeight="1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2" customHeight="1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2" customHeight="1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2" customHeight="1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2" customHeight="1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2" customHeight="1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2" customHeight="1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2" customHeight="1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2" customHeight="1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2" customHeight="1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2" customHeight="1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2" customHeight="1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2" customHeight="1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2" customHeight="1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2" customHeight="1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2" customHeight="1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2" customHeight="1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2" customHeight="1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2" customHeight="1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2" customHeight="1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2" customHeight="1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2" customHeight="1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2" customHeight="1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2" customHeight="1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2" customHeight="1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2" customHeight="1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2" customHeight="1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2" customHeight="1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2" customHeight="1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2" customHeight="1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2" customHeight="1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2" customHeight="1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2" customHeight="1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2" customHeight="1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2" customHeight="1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2" customHeight="1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2" customHeight="1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2" customHeight="1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2" customHeight="1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2" customHeight="1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2" customHeight="1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2" customHeight="1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2" customHeight="1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2" customHeight="1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2" customHeight="1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2" customHeight="1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2" customHeight="1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2" customHeight="1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2" customHeight="1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2" customHeight="1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2" customHeight="1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2" customHeight="1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2" customHeight="1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2" customHeight="1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2" customHeight="1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2" customHeight="1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2" customHeight="1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2" customHeight="1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2" customHeight="1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2" customHeight="1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2" customHeight="1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2" customHeight="1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2" customHeight="1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2" customHeight="1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2" customHeight="1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2" customHeight="1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2" customHeight="1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2" customHeight="1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2" customHeight="1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2" customHeight="1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 ht="12" customHeight="1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 ht="12" customHeight="1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 ht="12" customHeight="1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 ht="12" customHeight="1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 ht="12" customHeight="1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 ht="12" customHeight="1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  <row r="1007" spans="1:26" ht="12" customHeight="1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</row>
    <row r="1008" spans="1:26" ht="12" customHeight="1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</row>
    <row r="1009" spans="1:26" ht="12" customHeight="1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</row>
    <row r="1010" spans="1:26" ht="12" customHeight="1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</row>
    <row r="1011" spans="1:26" ht="12" customHeight="1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</row>
    <row r="1012" spans="1:26" ht="12" customHeight="1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</row>
  </sheetData>
  <pageMargins left="0.7" right="0.7" top="0.75" bottom="0.75" header="0" footer="0"/>
  <pageSetup orientation="portrait" r:id="rId1"/>
  <tableParts count="2">
    <tablePart r:id="rId2"/>
    <tablePart r:id="rId3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A1:K36"/>
  <sheetViews>
    <sheetView topLeftCell="A13" workbookViewId="0">
      <selection activeCell="E24" sqref="E24"/>
    </sheetView>
  </sheetViews>
  <sheetFormatPr baseColWidth="10" defaultRowHeight="12"/>
  <cols>
    <col min="1" max="1" width="42.875" style="1189" customWidth="1"/>
    <col min="2" max="2" width="37.875" style="1190" customWidth="1"/>
    <col min="3" max="3" width="38.5" style="1190" customWidth="1"/>
    <col min="4" max="4" width="28.375" style="1190" customWidth="1"/>
    <col min="5" max="5" width="11" style="1190"/>
    <col min="6" max="7" width="13.75" style="1190" customWidth="1"/>
    <col min="8" max="16384" width="11" style="1190"/>
  </cols>
  <sheetData>
    <row r="1" spans="1:11" ht="18" customHeight="1">
      <c r="A1" s="2914" t="s">
        <v>1288</v>
      </c>
      <c r="B1" s="2914"/>
      <c r="C1" s="2914"/>
      <c r="D1" s="2914"/>
    </row>
    <row r="2" spans="1:11" ht="30.75" customHeight="1">
      <c r="A2" s="1199" t="s">
        <v>27</v>
      </c>
      <c r="B2" s="1200" t="s">
        <v>28</v>
      </c>
      <c r="C2" s="1201" t="s">
        <v>1261</v>
      </c>
      <c r="D2" s="1200" t="s">
        <v>1262</v>
      </c>
      <c r="F2" s="1191" t="s">
        <v>1278</v>
      </c>
      <c r="G2" s="1191" t="s">
        <v>1279</v>
      </c>
      <c r="I2" s="1208" t="s">
        <v>1293</v>
      </c>
      <c r="K2" s="1208" t="s">
        <v>1297</v>
      </c>
    </row>
    <row r="3" spans="1:11" ht="12.75">
      <c r="A3" s="1209" t="s">
        <v>1284</v>
      </c>
      <c r="B3" s="1188" t="s">
        <v>1137</v>
      </c>
      <c r="C3" s="1296" t="s">
        <v>1151</v>
      </c>
      <c r="D3" s="1188" t="s">
        <v>1276</v>
      </c>
      <c r="F3" s="1192" t="s">
        <v>1280</v>
      </c>
      <c r="G3" s="1192" t="s">
        <v>1280</v>
      </c>
      <c r="I3" s="1190" t="s">
        <v>292</v>
      </c>
      <c r="K3" s="1190" t="s">
        <v>1153</v>
      </c>
    </row>
    <row r="4" spans="1:11" ht="12.75">
      <c r="A4" s="1209" t="s">
        <v>1285</v>
      </c>
      <c r="B4" s="1188" t="s">
        <v>1136</v>
      </c>
      <c r="C4" s="1296" t="s">
        <v>1274</v>
      </c>
      <c r="F4" s="1192" t="s">
        <v>1281</v>
      </c>
      <c r="G4" s="1192" t="s">
        <v>1281</v>
      </c>
      <c r="I4" s="1190" t="s">
        <v>295</v>
      </c>
      <c r="K4" s="1190" t="s">
        <v>1158</v>
      </c>
    </row>
    <row r="5" spans="1:11" ht="12.75">
      <c r="A5" s="1209" t="s">
        <v>1286</v>
      </c>
      <c r="B5" s="1188" t="s">
        <v>1139</v>
      </c>
      <c r="C5" s="1296" t="s">
        <v>1271</v>
      </c>
      <c r="F5" s="1192" t="s">
        <v>876</v>
      </c>
      <c r="G5" s="1192" t="s">
        <v>876</v>
      </c>
      <c r="I5" s="1190" t="s">
        <v>1294</v>
      </c>
      <c r="K5" s="1190" t="s">
        <v>1160</v>
      </c>
    </row>
    <row r="6" spans="1:11" ht="12.75">
      <c r="A6" s="1209" t="s">
        <v>1287</v>
      </c>
      <c r="B6" s="1188" t="s">
        <v>1011</v>
      </c>
      <c r="C6" s="1296" t="s">
        <v>1016</v>
      </c>
      <c r="F6" s="1192" t="s">
        <v>145</v>
      </c>
      <c r="G6" s="1192" t="s">
        <v>145</v>
      </c>
      <c r="I6" s="1190" t="s">
        <v>1295</v>
      </c>
      <c r="K6" s="1190" t="s">
        <v>1161</v>
      </c>
    </row>
    <row r="7" spans="1:11" ht="19.5" customHeight="1">
      <c r="A7" s="1198" t="s">
        <v>1265</v>
      </c>
      <c r="B7" s="1188" t="s">
        <v>1272</v>
      </c>
      <c r="C7" s="1298" t="s">
        <v>1275</v>
      </c>
      <c r="F7" s="1302" t="s">
        <v>1343</v>
      </c>
      <c r="G7" s="1302" t="s">
        <v>1343</v>
      </c>
    </row>
    <row r="8" spans="1:11" ht="19.5" customHeight="1">
      <c r="A8" s="1294" t="s">
        <v>1264</v>
      </c>
      <c r="B8" s="1188" t="s">
        <v>1273</v>
      </c>
      <c r="C8" s="1193"/>
    </row>
    <row r="9" spans="1:11" ht="19.5" customHeight="1">
      <c r="A9" s="1294" t="s">
        <v>1056</v>
      </c>
      <c r="B9" s="1188" t="s">
        <v>1144</v>
      </c>
      <c r="C9" s="1295"/>
      <c r="D9" s="1295"/>
      <c r="E9" s="1295"/>
    </row>
    <row r="10" spans="1:11" ht="19.5" customHeight="1">
      <c r="A10" s="1294" t="s">
        <v>1265</v>
      </c>
      <c r="B10" s="1188" t="s">
        <v>1271</v>
      </c>
      <c r="C10" s="1295"/>
      <c r="D10" s="1295"/>
      <c r="E10" s="1295"/>
      <c r="H10" s="1193"/>
    </row>
    <row r="11" spans="1:11" ht="19.5" customHeight="1">
      <c r="A11" s="1294" t="s">
        <v>1266</v>
      </c>
      <c r="B11" s="1188" t="s">
        <v>1016</v>
      </c>
      <c r="C11" s="1295"/>
      <c r="D11" s="1295"/>
      <c r="F11" s="4" t="s">
        <v>1344</v>
      </c>
      <c r="G11" s="4" t="s">
        <v>1347</v>
      </c>
      <c r="H11" s="1190" t="s">
        <v>302</v>
      </c>
    </row>
    <row r="12" spans="1:11" ht="19.5" customHeight="1">
      <c r="A12" s="1294" t="s">
        <v>1094</v>
      </c>
      <c r="B12" s="1193"/>
      <c r="C12" s="1295"/>
      <c r="D12" s="1295"/>
      <c r="F12" s="4" t="s">
        <v>1345</v>
      </c>
      <c r="G12" s="4" t="s">
        <v>1342</v>
      </c>
      <c r="H12" s="1190" t="s">
        <v>1351</v>
      </c>
    </row>
    <row r="13" spans="1:11" ht="19.5" customHeight="1">
      <c r="A13" s="1294" t="s">
        <v>1267</v>
      </c>
      <c r="B13" s="1193"/>
      <c r="C13" s="1295"/>
      <c r="D13" s="1295"/>
      <c r="E13" s="1295"/>
      <c r="F13" s="4" t="s">
        <v>1346</v>
      </c>
      <c r="G13" s="1190" t="s">
        <v>1346</v>
      </c>
    </row>
    <row r="14" spans="1:11" ht="19.5" customHeight="1">
      <c r="A14" s="1294" t="s">
        <v>1268</v>
      </c>
      <c r="B14" s="1193"/>
      <c r="C14" s="1295"/>
      <c r="D14" s="1295"/>
      <c r="E14" s="1295"/>
      <c r="G14" s="1190" t="s">
        <v>1348</v>
      </c>
    </row>
    <row r="15" spans="1:11" ht="19.5" customHeight="1">
      <c r="A15" s="1294" t="s">
        <v>958</v>
      </c>
      <c r="B15" s="1193"/>
      <c r="C15" s="1295"/>
      <c r="D15" s="1295"/>
      <c r="E15" s="1295"/>
    </row>
    <row r="16" spans="1:11" ht="19.5" customHeight="1">
      <c r="A16" s="1294" t="s">
        <v>1269</v>
      </c>
      <c r="B16" s="1193"/>
      <c r="C16" s="1295"/>
      <c r="D16" s="1295"/>
      <c r="E16" s="1295"/>
    </row>
    <row r="17" spans="1:4" ht="19.5" customHeight="1">
      <c r="A17" s="1294" t="s">
        <v>144</v>
      </c>
      <c r="B17" s="1193"/>
      <c r="C17" s="1295"/>
      <c r="D17" s="1295"/>
    </row>
    <row r="18" spans="1:4" ht="19.5" customHeight="1">
      <c r="A18" s="1294" t="s">
        <v>1119</v>
      </c>
      <c r="B18" s="1193"/>
      <c r="C18" s="1295"/>
      <c r="D18" s="1295"/>
    </row>
    <row r="19" spans="1:4" ht="19.5" customHeight="1">
      <c r="A19" s="1294" t="s">
        <v>1356</v>
      </c>
      <c r="B19" s="1193"/>
      <c r="C19" s="1295"/>
      <c r="D19" s="1295"/>
    </row>
    <row r="20" spans="1:4" ht="19.5" customHeight="1">
      <c r="A20" s="1294" t="s">
        <v>1112</v>
      </c>
      <c r="B20" s="1193"/>
      <c r="C20" s="1295"/>
      <c r="D20" s="1295"/>
    </row>
    <row r="21" spans="1:4" ht="19.5" customHeight="1">
      <c r="A21" s="1294" t="s">
        <v>148</v>
      </c>
      <c r="B21" s="1193"/>
      <c r="C21" s="1295"/>
      <c r="D21" s="1295"/>
    </row>
    <row r="22" spans="1:4" ht="19.5" customHeight="1">
      <c r="A22" s="1294" t="s">
        <v>1270</v>
      </c>
      <c r="B22" s="1193"/>
      <c r="C22" s="1295"/>
      <c r="D22" s="1295"/>
    </row>
    <row r="23" spans="1:4" ht="19.5" customHeight="1">
      <c r="A23" s="1294" t="s">
        <v>1271</v>
      </c>
      <c r="B23" s="1193"/>
      <c r="C23" s="1295"/>
      <c r="D23" s="1295"/>
    </row>
    <row r="24" spans="1:4" ht="19.5" customHeight="1">
      <c r="A24" s="1294" t="s">
        <v>1016</v>
      </c>
      <c r="B24" s="1193"/>
      <c r="C24" s="1295"/>
      <c r="D24" s="1295"/>
    </row>
    <row r="25" spans="1:4" ht="19.5" customHeight="1">
      <c r="B25" s="1193"/>
      <c r="C25" s="1295"/>
      <c r="D25" s="1295"/>
    </row>
    <row r="26" spans="1:4" ht="19.5" customHeight="1">
      <c r="B26" s="401" t="s">
        <v>471</v>
      </c>
      <c r="C26" s="1295"/>
      <c r="D26" s="1295"/>
    </row>
    <row r="27" spans="1:4" ht="19.5" customHeight="1">
      <c r="B27" s="4" t="s">
        <v>473</v>
      </c>
      <c r="C27" s="4" t="s">
        <v>478</v>
      </c>
    </row>
    <row r="28" spans="1:4" ht="19.5" customHeight="1">
      <c r="B28" s="4" t="s">
        <v>476</v>
      </c>
      <c r="C28" s="4" t="s">
        <v>1077</v>
      </c>
    </row>
    <row r="29" spans="1:4" ht="15">
      <c r="B29" s="4" t="s">
        <v>477</v>
      </c>
      <c r="C29" s="4" t="s">
        <v>1081</v>
      </c>
    </row>
    <row r="30" spans="1:4" ht="15">
      <c r="B30" s="4" t="s">
        <v>1104</v>
      </c>
      <c r="C30" s="4" t="s">
        <v>1084</v>
      </c>
    </row>
    <row r="31" spans="1:4" ht="15">
      <c r="B31" s="4" t="s">
        <v>1065</v>
      </c>
      <c r="C31" s="4" t="s">
        <v>475</v>
      </c>
    </row>
    <row r="32" spans="1:4" ht="15">
      <c r="C32" s="4" t="s">
        <v>1093</v>
      </c>
    </row>
    <row r="33" spans="3:3" ht="15">
      <c r="C33" s="4" t="s">
        <v>555</v>
      </c>
    </row>
    <row r="34" spans="3:3" ht="15">
      <c r="C34" s="4"/>
    </row>
    <row r="35" spans="3:3" ht="15">
      <c r="C35" s="4"/>
    </row>
    <row r="36" spans="3:3" ht="15">
      <c r="C36" s="4"/>
    </row>
  </sheetData>
  <mergeCells count="1">
    <mergeCell ref="A1:D1"/>
  </mergeCells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1">
    <outlinePr summaryBelow="0" summaryRight="0"/>
  </sheetPr>
  <dimension ref="A1:O990"/>
  <sheetViews>
    <sheetView topLeftCell="A7" workbookViewId="0">
      <selection activeCell="F36" sqref="F36"/>
    </sheetView>
  </sheetViews>
  <sheetFormatPr baseColWidth="10" defaultColWidth="12.75" defaultRowHeight="15" customHeight="1"/>
  <cols>
    <col min="1" max="1" width="26" customWidth="1"/>
    <col min="2" max="2" width="23.75" customWidth="1"/>
    <col min="3" max="3" width="26.25" customWidth="1"/>
    <col min="4" max="5" width="8.75" customWidth="1"/>
    <col min="6" max="6" width="18.5" customWidth="1"/>
    <col min="7" max="7" width="41.25" customWidth="1"/>
    <col min="8" max="8" width="9.25" customWidth="1"/>
    <col min="9" max="9" width="12.75" customWidth="1"/>
    <col min="10" max="10" width="16.25" customWidth="1"/>
    <col min="11" max="11" width="17.75" customWidth="1"/>
    <col min="12" max="12" width="53.5" customWidth="1"/>
  </cols>
  <sheetData>
    <row r="1" spans="1:14">
      <c r="D1" s="1"/>
      <c r="E1" s="1"/>
      <c r="F1" s="1"/>
      <c r="J1" s="42"/>
      <c r="K1" s="42"/>
    </row>
    <row r="2" spans="1:14">
      <c r="A2" s="2922" t="s">
        <v>150</v>
      </c>
      <c r="B2" s="9" t="s">
        <v>994</v>
      </c>
      <c r="C2" s="43" t="s">
        <v>995</v>
      </c>
      <c r="D2" s="1"/>
      <c r="E2" s="1"/>
      <c r="F2" s="1"/>
      <c r="J2" s="44"/>
      <c r="K2" s="2923" t="s">
        <v>292</v>
      </c>
      <c r="L2" s="2919"/>
      <c r="N2" s="4" t="s">
        <v>996</v>
      </c>
    </row>
    <row r="3" spans="1:14">
      <c r="A3" s="2916"/>
      <c r="B3" s="9" t="s">
        <v>224</v>
      </c>
      <c r="C3" s="9" t="s">
        <v>224</v>
      </c>
      <c r="D3" s="1"/>
      <c r="E3" s="10" t="s">
        <v>128</v>
      </c>
      <c r="F3" s="10" t="s">
        <v>997</v>
      </c>
      <c r="G3" s="10" t="s">
        <v>94</v>
      </c>
      <c r="H3" s="10" t="s">
        <v>68</v>
      </c>
      <c r="I3" s="10" t="s">
        <v>998</v>
      </c>
      <c r="J3" s="45" t="s">
        <v>999</v>
      </c>
      <c r="K3" s="45" t="s">
        <v>224</v>
      </c>
      <c r="L3" s="12" t="s">
        <v>516</v>
      </c>
    </row>
    <row r="4" spans="1:14">
      <c r="A4" s="1" t="s">
        <v>513</v>
      </c>
      <c r="B4" s="1" t="s">
        <v>158</v>
      </c>
      <c r="C4" s="46" t="s">
        <v>178</v>
      </c>
      <c r="D4" s="1" t="s">
        <v>86</v>
      </c>
      <c r="E4" s="1" t="s">
        <v>160</v>
      </c>
      <c r="F4" s="1" t="s">
        <v>1000</v>
      </c>
      <c r="G4" s="1" t="s">
        <v>1001</v>
      </c>
      <c r="H4" s="1" t="s">
        <v>138</v>
      </c>
      <c r="I4" s="1" t="s">
        <v>1002</v>
      </c>
      <c r="J4" s="47" t="s">
        <v>1003</v>
      </c>
      <c r="K4" s="2915" t="s">
        <v>1004</v>
      </c>
      <c r="L4" s="46" t="s">
        <v>1005</v>
      </c>
      <c r="M4" s="46"/>
      <c r="N4" s="46" t="s">
        <v>1005</v>
      </c>
    </row>
    <row r="5" spans="1:14">
      <c r="A5" s="1" t="s">
        <v>1259</v>
      </c>
      <c r="B5" s="1" t="s">
        <v>159</v>
      </c>
      <c r="C5" s="46" t="s">
        <v>1006</v>
      </c>
      <c r="D5" s="1" t="s">
        <v>110</v>
      </c>
      <c r="E5" s="1" t="s">
        <v>156</v>
      </c>
      <c r="F5" s="1" t="s">
        <v>1007</v>
      </c>
      <c r="G5" s="1" t="s">
        <v>233</v>
      </c>
      <c r="H5" s="1" t="s">
        <v>1008</v>
      </c>
      <c r="I5" s="1" t="s">
        <v>1009</v>
      </c>
      <c r="J5" s="47" t="s">
        <v>1010</v>
      </c>
      <c r="K5" s="2916"/>
      <c r="L5" s="46" t="s">
        <v>232</v>
      </c>
      <c r="M5" s="46"/>
      <c r="N5" s="46" t="s">
        <v>232</v>
      </c>
    </row>
    <row r="6" spans="1:14">
      <c r="A6" s="1" t="s">
        <v>514</v>
      </c>
      <c r="B6" s="1" t="s">
        <v>1011</v>
      </c>
      <c r="C6" s="46" t="s">
        <v>179</v>
      </c>
      <c r="D6" s="1" t="s">
        <v>1012</v>
      </c>
      <c r="E6" s="1" t="s">
        <v>169</v>
      </c>
      <c r="F6" s="1" t="s">
        <v>843</v>
      </c>
      <c r="G6" s="1" t="s">
        <v>236</v>
      </c>
      <c r="H6" s="1" t="s">
        <v>1013</v>
      </c>
      <c r="I6" s="1" t="s">
        <v>1014</v>
      </c>
      <c r="J6" s="48"/>
      <c r="K6" s="2916"/>
      <c r="L6" s="46" t="s">
        <v>235</v>
      </c>
      <c r="M6" s="46"/>
      <c r="N6" s="46" t="s">
        <v>235</v>
      </c>
    </row>
    <row r="7" spans="1:14">
      <c r="A7" s="1" t="s">
        <v>1015</v>
      </c>
      <c r="B7" s="1" t="s">
        <v>139</v>
      </c>
      <c r="C7" s="46" t="s">
        <v>1016</v>
      </c>
      <c r="D7" s="1" t="s">
        <v>1017</v>
      </c>
      <c r="E7" s="1"/>
      <c r="F7" s="1"/>
      <c r="G7" s="1" t="s">
        <v>1018</v>
      </c>
      <c r="H7" s="1" t="s">
        <v>1019</v>
      </c>
      <c r="I7" s="1" t="s">
        <v>1020</v>
      </c>
      <c r="J7" s="48"/>
      <c r="K7" s="2916"/>
      <c r="L7" s="46" t="s">
        <v>1021</v>
      </c>
      <c r="M7" s="46"/>
      <c r="N7" s="46" t="s">
        <v>1021</v>
      </c>
    </row>
    <row r="8" spans="1:14">
      <c r="B8" s="1" t="s">
        <v>148</v>
      </c>
      <c r="D8" s="1"/>
      <c r="E8" s="1"/>
      <c r="F8" s="1"/>
      <c r="G8" s="1" t="s">
        <v>985</v>
      </c>
      <c r="H8" s="1" t="s">
        <v>1022</v>
      </c>
      <c r="J8" s="48"/>
      <c r="K8" s="2916"/>
      <c r="L8" s="46" t="s">
        <v>913</v>
      </c>
      <c r="M8" s="46"/>
      <c r="N8" s="46" t="s">
        <v>913</v>
      </c>
    </row>
    <row r="9" spans="1:14">
      <c r="B9" s="1" t="s">
        <v>463</v>
      </c>
      <c r="G9" s="1" t="s">
        <v>1023</v>
      </c>
      <c r="J9" s="48"/>
      <c r="K9" s="2916"/>
      <c r="L9" s="46" t="s">
        <v>1024</v>
      </c>
      <c r="M9" s="46"/>
      <c r="N9" s="46" t="s">
        <v>1024</v>
      </c>
    </row>
    <row r="10" spans="1:14">
      <c r="B10" s="1" t="s">
        <v>972</v>
      </c>
      <c r="J10" s="48"/>
      <c r="K10" s="2916"/>
      <c r="L10" s="46" t="s">
        <v>1025</v>
      </c>
      <c r="M10" s="46"/>
      <c r="N10" s="46" t="s">
        <v>1025</v>
      </c>
    </row>
    <row r="11" spans="1:14">
      <c r="B11" s="1" t="s">
        <v>1016</v>
      </c>
      <c r="C11" s="45" t="s">
        <v>1026</v>
      </c>
      <c r="D11" s="49" t="s">
        <v>1027</v>
      </c>
      <c r="J11" s="48"/>
      <c r="K11" s="2916"/>
      <c r="L11" s="46" t="s">
        <v>922</v>
      </c>
      <c r="M11" s="46"/>
      <c r="N11" s="46" t="s">
        <v>922</v>
      </c>
    </row>
    <row r="12" spans="1:14" ht="15" customHeight="1">
      <c r="A12" s="10" t="s">
        <v>1028</v>
      </c>
      <c r="B12" s="10" t="s">
        <v>1029</v>
      </c>
      <c r="C12" s="2924" t="s">
        <v>1030</v>
      </c>
      <c r="D12" s="4" t="s">
        <v>1031</v>
      </c>
      <c r="G12" s="10" t="s">
        <v>206</v>
      </c>
      <c r="H12" s="49" t="s">
        <v>1032</v>
      </c>
      <c r="J12" s="48"/>
      <c r="K12" s="2916"/>
      <c r="L12" s="46" t="s">
        <v>1033</v>
      </c>
      <c r="M12" s="46"/>
      <c r="N12" s="46" t="s">
        <v>1033</v>
      </c>
    </row>
    <row r="13" spans="1:14" ht="15" customHeight="1">
      <c r="A13" s="1" t="s">
        <v>458</v>
      </c>
      <c r="B13" s="1" t="s">
        <v>1034</v>
      </c>
      <c r="C13" s="2916"/>
      <c r="D13" s="4" t="s">
        <v>1035</v>
      </c>
      <c r="G13" s="50" t="s">
        <v>220</v>
      </c>
      <c r="H13" s="1" t="s">
        <v>1036</v>
      </c>
      <c r="J13" s="48"/>
      <c r="K13" s="2916"/>
      <c r="L13" s="46" t="s">
        <v>1037</v>
      </c>
      <c r="M13" s="46"/>
      <c r="N13" s="46" t="s">
        <v>1037</v>
      </c>
    </row>
    <row r="14" spans="1:14" ht="15" customHeight="1">
      <c r="A14" s="1" t="s">
        <v>1038</v>
      </c>
      <c r="B14" s="1" t="s">
        <v>1039</v>
      </c>
      <c r="C14" s="2920" t="s">
        <v>167</v>
      </c>
      <c r="D14" s="50" t="s">
        <v>1040</v>
      </c>
      <c r="G14" s="4" t="s">
        <v>1041</v>
      </c>
      <c r="H14" s="1" t="s">
        <v>536</v>
      </c>
      <c r="J14" s="48"/>
      <c r="K14" s="2916"/>
      <c r="L14" s="46" t="s">
        <v>1042</v>
      </c>
      <c r="M14" s="46"/>
      <c r="N14" s="46" t="s">
        <v>1042</v>
      </c>
    </row>
    <row r="15" spans="1:14" ht="15" customHeight="1">
      <c r="A15" s="1" t="s">
        <v>1043</v>
      </c>
      <c r="B15" s="1" t="s">
        <v>1044</v>
      </c>
      <c r="C15" s="2916"/>
      <c r="D15" s="50" t="s">
        <v>1045</v>
      </c>
      <c r="G15" s="50" t="s">
        <v>1046</v>
      </c>
      <c r="H15" s="1" t="s">
        <v>1047</v>
      </c>
      <c r="J15" s="48"/>
      <c r="K15" s="2916"/>
      <c r="L15" s="46" t="s">
        <v>1048</v>
      </c>
      <c r="M15" s="46"/>
      <c r="N15" s="46" t="s">
        <v>1048</v>
      </c>
    </row>
    <row r="16" spans="1:14" ht="15" customHeight="1">
      <c r="A16" s="1" t="s">
        <v>1049</v>
      </c>
      <c r="B16" s="1" t="s">
        <v>1050</v>
      </c>
      <c r="C16" s="2916"/>
      <c r="D16" s="50" t="s">
        <v>1051</v>
      </c>
      <c r="G16" s="50" t="s">
        <v>1052</v>
      </c>
      <c r="H16" s="1" t="s">
        <v>86</v>
      </c>
      <c r="J16" s="48"/>
      <c r="K16" s="2916"/>
      <c r="L16" s="46" t="s">
        <v>1053</v>
      </c>
      <c r="M16" s="46"/>
      <c r="N16" s="46" t="s">
        <v>1053</v>
      </c>
    </row>
    <row r="17" spans="1:14" ht="15" customHeight="1">
      <c r="A17" s="1" t="s">
        <v>1054</v>
      </c>
      <c r="C17" s="2920" t="s">
        <v>170</v>
      </c>
      <c r="D17" s="50" t="s">
        <v>168</v>
      </c>
      <c r="G17" s="4" t="s">
        <v>1055</v>
      </c>
      <c r="H17" s="1" t="s">
        <v>110</v>
      </c>
      <c r="J17" s="48"/>
      <c r="K17" s="2915" t="s">
        <v>1056</v>
      </c>
      <c r="L17" s="46" t="s">
        <v>1057</v>
      </c>
      <c r="M17" s="46"/>
      <c r="N17" s="46" t="s">
        <v>1057</v>
      </c>
    </row>
    <row r="18" spans="1:14" ht="15" customHeight="1">
      <c r="A18" s="1" t="s">
        <v>474</v>
      </c>
      <c r="C18" s="2916"/>
      <c r="D18" s="50" t="s">
        <v>1058</v>
      </c>
      <c r="H18" s="1" t="s">
        <v>1059</v>
      </c>
      <c r="J18" s="48"/>
      <c r="K18" s="2916"/>
      <c r="L18" s="46" t="s">
        <v>1060</v>
      </c>
      <c r="M18" s="46"/>
      <c r="N18" s="46" t="s">
        <v>1060</v>
      </c>
    </row>
    <row r="19" spans="1:14" ht="15" customHeight="1">
      <c r="A19" s="1" t="s">
        <v>1061</v>
      </c>
      <c r="C19" s="2916"/>
      <c r="D19" s="50" t="s">
        <v>1062</v>
      </c>
      <c r="J19" s="48"/>
      <c r="K19" s="2916"/>
      <c r="L19" s="46" t="s">
        <v>1063</v>
      </c>
      <c r="M19" s="46"/>
      <c r="N19" s="46" t="s">
        <v>1063</v>
      </c>
    </row>
    <row r="20" spans="1:14" ht="15" customHeight="1">
      <c r="C20" s="2916"/>
      <c r="D20" s="50" t="s">
        <v>1064</v>
      </c>
      <c r="J20" s="48"/>
      <c r="K20" s="2916"/>
      <c r="L20" s="46" t="s">
        <v>1025</v>
      </c>
      <c r="M20" s="46"/>
      <c r="N20" s="46" t="s">
        <v>1067</v>
      </c>
    </row>
    <row r="21" spans="1:14" ht="15" customHeight="1">
      <c r="C21" s="2921" t="s">
        <v>1065</v>
      </c>
      <c r="D21" s="50" t="s">
        <v>1066</v>
      </c>
      <c r="J21" s="48"/>
      <c r="K21" s="2916"/>
      <c r="L21" s="46" t="s">
        <v>1067</v>
      </c>
      <c r="M21" s="46"/>
      <c r="N21" s="46" t="s">
        <v>942</v>
      </c>
    </row>
    <row r="22" spans="1:14" ht="15" customHeight="1">
      <c r="A22" s="49" t="s">
        <v>859</v>
      </c>
      <c r="B22" s="49" t="s">
        <v>1068</v>
      </c>
      <c r="C22" s="2916"/>
      <c r="D22" s="50" t="s">
        <v>1069</v>
      </c>
      <c r="J22" s="48"/>
      <c r="K22" s="2916"/>
      <c r="L22" s="46" t="s">
        <v>942</v>
      </c>
      <c r="M22" s="46"/>
      <c r="N22" s="46" t="s">
        <v>1071</v>
      </c>
    </row>
    <row r="23" spans="1:14" ht="15" customHeight="1">
      <c r="A23" s="4" t="s">
        <v>1280</v>
      </c>
      <c r="B23" s="4" t="s">
        <v>478</v>
      </c>
      <c r="C23" s="2916"/>
      <c r="D23" s="50" t="s">
        <v>1070</v>
      </c>
      <c r="J23" s="48"/>
      <c r="K23" s="2916"/>
      <c r="L23" s="46" t="s">
        <v>1071</v>
      </c>
      <c r="M23" s="46"/>
      <c r="N23" s="46" t="s">
        <v>1075</v>
      </c>
    </row>
    <row r="24" spans="1:14">
      <c r="A24" s="4" t="s">
        <v>1072</v>
      </c>
      <c r="B24" s="4" t="s">
        <v>1073</v>
      </c>
      <c r="C24" s="2916"/>
      <c r="D24" s="4" t="s">
        <v>1074</v>
      </c>
      <c r="J24" s="48"/>
      <c r="K24" s="2916"/>
      <c r="L24" s="46" t="s">
        <v>1075</v>
      </c>
      <c r="M24" s="46"/>
      <c r="N24" s="46" t="s">
        <v>1079</v>
      </c>
    </row>
    <row r="25" spans="1:14">
      <c r="A25" s="4" t="s">
        <v>1076</v>
      </c>
      <c r="B25" s="4" t="s">
        <v>1077</v>
      </c>
      <c r="C25" s="2916"/>
      <c r="D25" s="4" t="s">
        <v>1078</v>
      </c>
      <c r="J25" s="48"/>
      <c r="K25" s="2916"/>
      <c r="L25" s="46" t="s">
        <v>1079</v>
      </c>
      <c r="M25" s="46"/>
      <c r="N25" s="46" t="s">
        <v>1083</v>
      </c>
    </row>
    <row r="26" spans="1:14">
      <c r="A26" s="4" t="s">
        <v>1080</v>
      </c>
      <c r="B26" s="4" t="s">
        <v>1081</v>
      </c>
      <c r="C26" s="2916"/>
      <c r="D26" s="4" t="s">
        <v>1082</v>
      </c>
      <c r="J26" s="48"/>
      <c r="K26" s="2916"/>
      <c r="L26" s="46" t="s">
        <v>1083</v>
      </c>
      <c r="M26" s="46"/>
      <c r="N26" s="46" t="s">
        <v>1085</v>
      </c>
    </row>
    <row r="27" spans="1:14">
      <c r="A27" s="4" t="s">
        <v>459</v>
      </c>
      <c r="B27" s="4" t="s">
        <v>1084</v>
      </c>
      <c r="D27" s="6"/>
      <c r="J27" s="48"/>
      <c r="K27" s="2916"/>
      <c r="L27" s="46" t="s">
        <v>235</v>
      </c>
      <c r="M27" s="46"/>
      <c r="N27" s="46" t="s">
        <v>1087</v>
      </c>
    </row>
    <row r="28" spans="1:14">
      <c r="A28" s="4" t="s">
        <v>467</v>
      </c>
      <c r="B28" s="4" t="s">
        <v>475</v>
      </c>
      <c r="C28" s="55" t="s">
        <v>1030</v>
      </c>
      <c r="D28" s="6"/>
      <c r="J28" s="48"/>
      <c r="K28" s="2916"/>
      <c r="L28" s="46" t="s">
        <v>1085</v>
      </c>
      <c r="M28" s="46"/>
      <c r="N28" s="46" t="s">
        <v>1089</v>
      </c>
    </row>
    <row r="29" spans="1:14">
      <c r="A29" s="4" t="s">
        <v>461</v>
      </c>
      <c r="B29" s="4" t="s">
        <v>1086</v>
      </c>
      <c r="C29" s="55" t="s">
        <v>167</v>
      </c>
      <c r="J29" s="48"/>
      <c r="K29" s="2916"/>
      <c r="L29" s="46" t="s">
        <v>1087</v>
      </c>
      <c r="M29" s="46"/>
      <c r="N29" s="46" t="s">
        <v>1091</v>
      </c>
    </row>
    <row r="30" spans="1:14">
      <c r="A30" s="4" t="s">
        <v>460</v>
      </c>
      <c r="B30" s="4" t="s">
        <v>1088</v>
      </c>
      <c r="C30" s="55" t="s">
        <v>170</v>
      </c>
      <c r="J30" s="48"/>
      <c r="K30" s="2916"/>
      <c r="L30" s="46" t="s">
        <v>1089</v>
      </c>
      <c r="M30" s="46"/>
      <c r="N30" s="46" t="s">
        <v>1095</v>
      </c>
    </row>
    <row r="31" spans="1:14">
      <c r="A31" s="4" t="s">
        <v>56</v>
      </c>
      <c r="B31" s="4" t="s">
        <v>1090</v>
      </c>
      <c r="C31" s="55" t="s">
        <v>1065</v>
      </c>
      <c r="J31" s="48"/>
      <c r="K31" s="2916"/>
      <c r="L31" s="46" t="s">
        <v>1091</v>
      </c>
      <c r="M31" s="46"/>
      <c r="N31" s="46" t="s">
        <v>1097</v>
      </c>
    </row>
    <row r="32" spans="1:14">
      <c r="A32" s="4" t="s">
        <v>1092</v>
      </c>
      <c r="B32" s="4" t="s">
        <v>1093</v>
      </c>
      <c r="J32" s="48"/>
      <c r="K32" s="2915" t="s">
        <v>1094</v>
      </c>
      <c r="L32" s="46" t="s">
        <v>1095</v>
      </c>
      <c r="M32" s="46"/>
      <c r="N32" s="46" t="s">
        <v>1103</v>
      </c>
    </row>
    <row r="33" spans="1:14">
      <c r="B33" s="4" t="s">
        <v>1096</v>
      </c>
      <c r="J33" s="48"/>
      <c r="K33" s="2916"/>
      <c r="L33" s="46" t="s">
        <v>1097</v>
      </c>
      <c r="M33" s="46"/>
      <c r="N33" s="46" t="s">
        <v>1105</v>
      </c>
    </row>
    <row r="34" spans="1:14">
      <c r="B34" s="4" t="s">
        <v>1098</v>
      </c>
      <c r="J34" s="48"/>
      <c r="K34" s="2916"/>
      <c r="L34" s="46" t="s">
        <v>1087</v>
      </c>
      <c r="M34" s="46"/>
      <c r="N34" s="46" t="s">
        <v>1106</v>
      </c>
    </row>
    <row r="35" spans="1:14">
      <c r="B35" s="4" t="s">
        <v>1099</v>
      </c>
      <c r="J35" s="48"/>
      <c r="K35" s="2916"/>
      <c r="L35" s="46" t="s">
        <v>235</v>
      </c>
      <c r="M35" s="46"/>
      <c r="N35" s="46" t="s">
        <v>1107</v>
      </c>
    </row>
    <row r="36" spans="1:14">
      <c r="B36" s="4" t="s">
        <v>1100</v>
      </c>
      <c r="J36" s="48"/>
      <c r="K36" s="2915" t="s">
        <v>1101</v>
      </c>
      <c r="L36" s="46" t="s">
        <v>1095</v>
      </c>
      <c r="M36" s="46"/>
      <c r="N36" s="46" t="s">
        <v>1108</v>
      </c>
    </row>
    <row r="37" spans="1:14">
      <c r="A37" s="4" t="s">
        <v>471</v>
      </c>
      <c r="J37" s="48"/>
      <c r="K37" s="2916"/>
      <c r="L37" s="46" t="s">
        <v>1097</v>
      </c>
      <c r="M37" s="46"/>
      <c r="N37" s="46" t="s">
        <v>1109</v>
      </c>
    </row>
    <row r="38" spans="1:14">
      <c r="A38" s="4" t="s">
        <v>473</v>
      </c>
      <c r="J38" s="48"/>
      <c r="K38" s="2916"/>
      <c r="L38" s="46" t="s">
        <v>1087</v>
      </c>
      <c r="M38" s="46"/>
      <c r="N38" s="46" t="s">
        <v>1110</v>
      </c>
    </row>
    <row r="39" spans="1:14">
      <c r="A39" s="4" t="s">
        <v>476</v>
      </c>
      <c r="J39" s="48"/>
      <c r="K39" s="2916"/>
      <c r="L39" s="46" t="s">
        <v>235</v>
      </c>
      <c r="M39" s="46"/>
      <c r="N39" s="46" t="s">
        <v>1111</v>
      </c>
    </row>
    <row r="40" spans="1:14">
      <c r="A40" s="4" t="s">
        <v>477</v>
      </c>
      <c r="J40" s="48"/>
      <c r="K40" s="2915" t="s">
        <v>1102</v>
      </c>
      <c r="L40" s="46" t="s">
        <v>1103</v>
      </c>
      <c r="M40" s="46"/>
      <c r="N40" s="46" t="s">
        <v>139</v>
      </c>
    </row>
    <row r="41" spans="1:14">
      <c r="A41" s="4" t="s">
        <v>1104</v>
      </c>
      <c r="D41" s="6"/>
      <c r="J41" s="48"/>
      <c r="K41" s="2916"/>
      <c r="L41" s="46" t="s">
        <v>1025</v>
      </c>
      <c r="M41" s="46"/>
      <c r="N41" s="46" t="s">
        <v>1113</v>
      </c>
    </row>
    <row r="42" spans="1:14">
      <c r="A42" s="4" t="s">
        <v>1065</v>
      </c>
      <c r="J42" s="48"/>
      <c r="K42" s="2916"/>
      <c r="L42" s="46" t="s">
        <v>1037</v>
      </c>
      <c r="M42" s="46"/>
      <c r="N42" s="56" t="s">
        <v>1114</v>
      </c>
    </row>
    <row r="43" spans="1:14">
      <c r="J43" s="48"/>
      <c r="K43" s="2916"/>
      <c r="L43" s="46" t="s">
        <v>1042</v>
      </c>
      <c r="M43" s="46"/>
      <c r="N43" s="46" t="s">
        <v>1115</v>
      </c>
    </row>
    <row r="44" spans="1:14">
      <c r="J44" s="48"/>
      <c r="K44" s="2916"/>
      <c r="L44" s="46" t="s">
        <v>1105</v>
      </c>
      <c r="M44" s="46"/>
      <c r="N44" s="46" t="s">
        <v>1116</v>
      </c>
    </row>
    <row r="45" spans="1:14">
      <c r="J45" s="48"/>
      <c r="K45" s="2916"/>
      <c r="L45" s="46" t="s">
        <v>1106</v>
      </c>
      <c r="M45" s="46"/>
      <c r="N45" s="56" t="s">
        <v>458</v>
      </c>
    </row>
    <row r="46" spans="1:14">
      <c r="J46" s="48"/>
      <c r="K46" s="2916"/>
      <c r="L46" s="46" t="s">
        <v>1107</v>
      </c>
      <c r="M46" s="46"/>
      <c r="N46" s="46" t="s">
        <v>1118</v>
      </c>
    </row>
    <row r="47" spans="1:14">
      <c r="J47" s="48"/>
      <c r="K47" s="2916"/>
      <c r="L47" s="46" t="s">
        <v>235</v>
      </c>
      <c r="M47" s="46"/>
      <c r="N47" s="46" t="s">
        <v>1121</v>
      </c>
    </row>
    <row r="48" spans="1:14">
      <c r="J48" s="48"/>
      <c r="K48" s="2916"/>
      <c r="L48" s="46" t="s">
        <v>1108</v>
      </c>
      <c r="M48" s="46"/>
      <c r="N48" s="46" t="s">
        <v>1123</v>
      </c>
    </row>
    <row r="49" spans="10:14">
      <c r="J49" s="48"/>
      <c r="K49" s="2916"/>
      <c r="L49" s="46" t="s">
        <v>1109</v>
      </c>
      <c r="M49" s="46"/>
      <c r="N49" s="46" t="s">
        <v>1124</v>
      </c>
    </row>
    <row r="50" spans="10:14">
      <c r="J50" s="48"/>
      <c r="K50" s="2916"/>
      <c r="L50" s="46" t="s">
        <v>1110</v>
      </c>
      <c r="M50" s="46"/>
      <c r="N50" s="46" t="s">
        <v>1125</v>
      </c>
    </row>
    <row r="51" spans="10:14">
      <c r="J51" s="48"/>
      <c r="K51" s="2916"/>
      <c r="L51" s="46" t="s">
        <v>1111</v>
      </c>
      <c r="M51" s="46"/>
      <c r="N51" s="46" t="s">
        <v>1127</v>
      </c>
    </row>
    <row r="52" spans="10:14">
      <c r="J52" s="48"/>
      <c r="K52" s="2916"/>
      <c r="L52" s="46" t="s">
        <v>1091</v>
      </c>
      <c r="M52" s="46"/>
      <c r="N52" s="46" t="s">
        <v>1128</v>
      </c>
    </row>
    <row r="53" spans="10:14">
      <c r="J53" s="48"/>
      <c r="K53" s="2915" t="s">
        <v>1112</v>
      </c>
      <c r="L53" s="46" t="s">
        <v>1025</v>
      </c>
      <c r="M53" s="46"/>
      <c r="N53" s="46" t="s">
        <v>1130</v>
      </c>
    </row>
    <row r="54" spans="10:14">
      <c r="J54" s="48"/>
      <c r="K54" s="2916"/>
      <c r="L54" s="46" t="s">
        <v>1037</v>
      </c>
      <c r="M54" s="46"/>
      <c r="N54" s="46" t="s">
        <v>1132</v>
      </c>
    </row>
    <row r="55" spans="10:14">
      <c r="J55" s="48"/>
      <c r="K55" s="2916"/>
      <c r="L55" s="46" t="s">
        <v>139</v>
      </c>
      <c r="M55" s="46"/>
      <c r="N55" s="46" t="s">
        <v>1133</v>
      </c>
    </row>
    <row r="56" spans="10:14">
      <c r="J56" s="48"/>
      <c r="K56" s="2916"/>
      <c r="L56" s="46" t="s">
        <v>1067</v>
      </c>
      <c r="M56" s="46"/>
      <c r="N56" s="46" t="s">
        <v>1134</v>
      </c>
    </row>
    <row r="57" spans="10:14">
      <c r="J57" s="48"/>
      <c r="K57" s="2916"/>
      <c r="L57" s="46" t="s">
        <v>1113</v>
      </c>
      <c r="M57" s="46"/>
    </row>
    <row r="58" spans="10:14">
      <c r="J58" s="48"/>
      <c r="K58" s="2916"/>
      <c r="L58" s="46" t="s">
        <v>1107</v>
      </c>
      <c r="M58" s="46"/>
    </row>
    <row r="59" spans="10:14">
      <c r="J59" s="48"/>
      <c r="K59" s="2916"/>
      <c r="L59" s="46" t="s">
        <v>1111</v>
      </c>
      <c r="M59" s="46"/>
    </row>
    <row r="60" spans="10:14">
      <c r="J60" s="48"/>
      <c r="K60" s="2916"/>
      <c r="L60" s="46" t="s">
        <v>1091</v>
      </c>
      <c r="M60" s="46"/>
    </row>
    <row r="61" spans="10:14">
      <c r="J61" s="48"/>
      <c r="K61" s="2915" t="s">
        <v>144</v>
      </c>
      <c r="L61" s="46" t="s">
        <v>1025</v>
      </c>
      <c r="M61" s="46"/>
    </row>
    <row r="62" spans="10:14">
      <c r="J62" s="48"/>
      <c r="K62" s="2916"/>
      <c r="L62" s="51" t="s">
        <v>1114</v>
      </c>
      <c r="M62" s="51"/>
    </row>
    <row r="63" spans="10:14">
      <c r="J63" s="48"/>
      <c r="K63" s="2916"/>
      <c r="L63" s="46" t="s">
        <v>1105</v>
      </c>
      <c r="M63" s="46"/>
    </row>
    <row r="64" spans="10:14">
      <c r="J64" s="48"/>
      <c r="K64" s="2916"/>
      <c r="L64" s="46" t="s">
        <v>1106</v>
      </c>
      <c r="M64" s="46"/>
    </row>
    <row r="65" spans="10:13">
      <c r="J65" s="48"/>
      <c r="K65" s="2916"/>
      <c r="L65" s="46" t="s">
        <v>1107</v>
      </c>
      <c r="M65" s="46"/>
    </row>
    <row r="66" spans="10:13">
      <c r="J66" s="48"/>
      <c r="K66" s="2916"/>
      <c r="L66" s="46" t="s">
        <v>1115</v>
      </c>
      <c r="M66" s="46"/>
    </row>
    <row r="67" spans="10:13">
      <c r="J67" s="48"/>
      <c r="K67" s="2916"/>
      <c r="L67" s="46" t="s">
        <v>1116</v>
      </c>
      <c r="M67" s="46"/>
    </row>
    <row r="68" spans="10:13">
      <c r="J68" s="48"/>
      <c r="K68" s="2916"/>
      <c r="L68" s="46" t="s">
        <v>1111</v>
      </c>
      <c r="M68" s="46"/>
    </row>
    <row r="69" spans="10:13">
      <c r="J69" s="48"/>
      <c r="K69" s="2916"/>
      <c r="L69" s="46" t="s">
        <v>1091</v>
      </c>
      <c r="M69" s="46"/>
    </row>
    <row r="70" spans="10:13">
      <c r="J70" s="48"/>
      <c r="K70" s="2915" t="s">
        <v>1117</v>
      </c>
      <c r="L70" s="46" t="s">
        <v>1025</v>
      </c>
      <c r="M70" s="46"/>
    </row>
    <row r="71" spans="10:13">
      <c r="J71" s="48"/>
      <c r="K71" s="2916"/>
      <c r="L71" s="51" t="s">
        <v>458</v>
      </c>
      <c r="M71" s="51"/>
    </row>
    <row r="72" spans="10:13">
      <c r="J72" s="48"/>
      <c r="K72" s="2916"/>
      <c r="L72" s="46" t="s">
        <v>1118</v>
      </c>
      <c r="M72" s="46"/>
    </row>
    <row r="73" spans="10:13">
      <c r="J73" s="48"/>
      <c r="K73" s="2916"/>
      <c r="L73" s="46" t="s">
        <v>1089</v>
      </c>
      <c r="M73" s="46"/>
    </row>
    <row r="74" spans="10:13">
      <c r="J74" s="48"/>
      <c r="K74" s="2916"/>
      <c r="L74" s="46" t="s">
        <v>1091</v>
      </c>
      <c r="M74" s="46"/>
    </row>
    <row r="75" spans="10:13">
      <c r="J75" s="48"/>
      <c r="K75" s="2915" t="s">
        <v>1119</v>
      </c>
      <c r="L75" s="46" t="s">
        <v>1095</v>
      </c>
      <c r="M75" s="46"/>
    </row>
    <row r="76" spans="10:13">
      <c r="J76" s="48"/>
      <c r="K76" s="2916"/>
      <c r="L76" s="46" t="s">
        <v>1097</v>
      </c>
      <c r="M76" s="46"/>
    </row>
    <row r="77" spans="10:13">
      <c r="J77" s="48"/>
      <c r="K77" s="2916"/>
      <c r="L77" s="46" t="s">
        <v>1087</v>
      </c>
      <c r="M77" s="46"/>
    </row>
    <row r="78" spans="10:13">
      <c r="J78" s="48"/>
      <c r="K78" s="2916"/>
      <c r="L78" s="46" t="s">
        <v>235</v>
      </c>
      <c r="M78" s="46"/>
    </row>
    <row r="79" spans="10:13">
      <c r="J79" s="48"/>
      <c r="K79" s="2915" t="s">
        <v>1120</v>
      </c>
      <c r="L79" s="46" t="s">
        <v>1097</v>
      </c>
      <c r="M79" s="46"/>
    </row>
    <row r="80" spans="10:13">
      <c r="J80" s="48"/>
      <c r="K80" s="2916"/>
      <c r="L80" s="46" t="s">
        <v>1121</v>
      </c>
      <c r="M80" s="46"/>
    </row>
    <row r="81" spans="10:13">
      <c r="J81" s="48"/>
      <c r="K81" s="2916"/>
      <c r="L81" s="46" t="s">
        <v>235</v>
      </c>
      <c r="M81" s="46"/>
    </row>
    <row r="82" spans="10:13">
      <c r="J82" s="48"/>
      <c r="K82" s="2915" t="s">
        <v>1122</v>
      </c>
      <c r="L82" s="46" t="s">
        <v>1097</v>
      </c>
      <c r="M82" s="46"/>
    </row>
    <row r="83" spans="10:13">
      <c r="J83" s="48"/>
      <c r="K83" s="2916"/>
      <c r="L83" s="46" t="s">
        <v>1087</v>
      </c>
      <c r="M83" s="46"/>
    </row>
    <row r="84" spans="10:13">
      <c r="J84" s="48"/>
      <c r="K84" s="2916"/>
      <c r="L84" s="46" t="s">
        <v>235</v>
      </c>
      <c r="M84" s="46"/>
    </row>
    <row r="85" spans="10:13">
      <c r="J85" s="48"/>
      <c r="K85" s="2916"/>
      <c r="L85" s="46" t="s">
        <v>1123</v>
      </c>
      <c r="M85" s="46"/>
    </row>
    <row r="86" spans="10:13">
      <c r="J86" s="48"/>
      <c r="K86" s="2916"/>
      <c r="L86" s="46" t="s">
        <v>1124</v>
      </c>
      <c r="M86" s="46"/>
    </row>
    <row r="87" spans="10:13">
      <c r="J87" s="48"/>
      <c r="K87" s="2916"/>
      <c r="L87" s="46" t="s">
        <v>1125</v>
      </c>
      <c r="M87" s="46"/>
    </row>
    <row r="88" spans="10:13">
      <c r="J88" s="48"/>
      <c r="K88" s="2915" t="s">
        <v>1126</v>
      </c>
      <c r="L88" s="46" t="s">
        <v>1127</v>
      </c>
      <c r="M88" s="46"/>
    </row>
    <row r="89" spans="10:13">
      <c r="J89" s="48"/>
      <c r="K89" s="2916"/>
      <c r="L89" s="46" t="s">
        <v>1128</v>
      </c>
      <c r="M89" s="46"/>
    </row>
    <row r="90" spans="10:13">
      <c r="J90" s="48"/>
      <c r="K90" s="47" t="s">
        <v>1129</v>
      </c>
      <c r="L90" s="46" t="s">
        <v>1130</v>
      </c>
      <c r="M90" s="46"/>
    </row>
    <row r="91" spans="10:13">
      <c r="J91" s="48"/>
      <c r="K91" s="2915" t="s">
        <v>1131</v>
      </c>
      <c r="L91" s="46" t="s">
        <v>1132</v>
      </c>
      <c r="M91" s="46"/>
    </row>
    <row r="92" spans="10:13">
      <c r="J92" s="48"/>
      <c r="K92" s="2916"/>
      <c r="L92" s="46" t="s">
        <v>1133</v>
      </c>
      <c r="M92" s="46"/>
    </row>
    <row r="93" spans="10:13">
      <c r="J93" s="48"/>
      <c r="K93" s="2916"/>
      <c r="L93" s="46" t="s">
        <v>1134</v>
      </c>
      <c r="M93" s="46"/>
    </row>
    <row r="94" spans="10:13" ht="14.25">
      <c r="J94" s="52"/>
      <c r="K94" s="2918" t="s">
        <v>1135</v>
      </c>
      <c r="L94" s="2919"/>
    </row>
    <row r="95" spans="10:13">
      <c r="J95" s="5"/>
      <c r="K95" s="5" t="s">
        <v>224</v>
      </c>
      <c r="L95" s="53" t="s">
        <v>516</v>
      </c>
    </row>
    <row r="96" spans="10:13">
      <c r="J96" s="48"/>
      <c r="K96" s="2915" t="s">
        <v>1136</v>
      </c>
      <c r="L96" s="46" t="s">
        <v>238</v>
      </c>
      <c r="M96" s="46" t="s">
        <v>238</v>
      </c>
    </row>
    <row r="97" spans="10:13">
      <c r="J97" s="48"/>
      <c r="K97" s="2916"/>
      <c r="L97" s="46" t="s">
        <v>235</v>
      </c>
      <c r="M97" s="46" t="s">
        <v>235</v>
      </c>
    </row>
    <row r="98" spans="10:13">
      <c r="J98" s="48"/>
      <c r="K98" s="2916"/>
      <c r="L98" s="46" t="s">
        <v>1087</v>
      </c>
      <c r="M98" s="46" t="s">
        <v>1087</v>
      </c>
    </row>
    <row r="99" spans="10:13">
      <c r="J99" s="48"/>
      <c r="K99" s="2915" t="s">
        <v>1137</v>
      </c>
      <c r="L99" s="46" t="s">
        <v>238</v>
      </c>
      <c r="M99" s="46" t="s">
        <v>1138</v>
      </c>
    </row>
    <row r="100" spans="10:13">
      <c r="J100" s="48"/>
      <c r="K100" s="2916"/>
      <c r="L100" s="46" t="s">
        <v>1138</v>
      </c>
      <c r="M100" s="46" t="s">
        <v>1095</v>
      </c>
    </row>
    <row r="101" spans="10:13">
      <c r="J101" s="48"/>
      <c r="K101" s="2916"/>
      <c r="L101" s="46" t="s">
        <v>235</v>
      </c>
      <c r="M101" s="46" t="s">
        <v>1097</v>
      </c>
    </row>
    <row r="102" spans="10:13">
      <c r="J102" s="48"/>
      <c r="K102" s="2915" t="s">
        <v>1011</v>
      </c>
      <c r="L102" s="46" t="s">
        <v>1095</v>
      </c>
      <c r="M102" s="46" t="s">
        <v>1025</v>
      </c>
    </row>
    <row r="103" spans="10:13">
      <c r="J103" s="48"/>
      <c r="K103" s="2916"/>
      <c r="L103" s="46" t="s">
        <v>1097</v>
      </c>
      <c r="M103" s="46" t="s">
        <v>1140</v>
      </c>
    </row>
    <row r="104" spans="10:13">
      <c r="J104" s="48"/>
      <c r="K104" s="2916"/>
      <c r="L104" s="46" t="s">
        <v>1087</v>
      </c>
      <c r="M104" s="51" t="s">
        <v>1141</v>
      </c>
    </row>
    <row r="105" spans="10:13">
      <c r="J105" s="48"/>
      <c r="K105" s="2916"/>
      <c r="L105" s="46" t="s">
        <v>235</v>
      </c>
      <c r="M105" s="51" t="s">
        <v>1142</v>
      </c>
    </row>
    <row r="106" spans="10:13">
      <c r="J106" s="48"/>
      <c r="K106" s="2915" t="s">
        <v>1139</v>
      </c>
      <c r="L106" s="46" t="s">
        <v>1025</v>
      </c>
      <c r="M106" s="46" t="s">
        <v>1089</v>
      </c>
    </row>
    <row r="107" spans="10:13">
      <c r="J107" s="48"/>
      <c r="K107" s="2916"/>
      <c r="L107" s="46" t="s">
        <v>1140</v>
      </c>
      <c r="M107" s="46" t="s">
        <v>1111</v>
      </c>
    </row>
    <row r="108" spans="10:13">
      <c r="J108" s="48"/>
      <c r="K108" s="2916"/>
      <c r="L108" s="51" t="s">
        <v>1141</v>
      </c>
      <c r="M108" s="46" t="s">
        <v>1143</v>
      </c>
    </row>
    <row r="109" spans="10:13">
      <c r="J109" s="48"/>
      <c r="K109" s="2916"/>
      <c r="L109" s="51" t="s">
        <v>1142</v>
      </c>
      <c r="M109" s="46" t="s">
        <v>1091</v>
      </c>
    </row>
    <row r="110" spans="10:13">
      <c r="J110" s="48"/>
      <c r="K110" s="2916"/>
      <c r="L110" s="46" t="s">
        <v>1089</v>
      </c>
    </row>
    <row r="111" spans="10:13">
      <c r="J111" s="48"/>
      <c r="K111" s="2916"/>
      <c r="L111" s="46" t="s">
        <v>1111</v>
      </c>
    </row>
    <row r="112" spans="10:13">
      <c r="J112" s="48"/>
      <c r="K112" s="2916"/>
      <c r="L112" s="46" t="s">
        <v>1143</v>
      </c>
    </row>
    <row r="113" spans="10:15">
      <c r="J113" s="48"/>
      <c r="K113" s="2916"/>
      <c r="L113" s="46" t="s">
        <v>1091</v>
      </c>
    </row>
    <row r="114" spans="10:15" ht="27">
      <c r="J114" s="48"/>
      <c r="K114" s="47" t="s">
        <v>1144</v>
      </c>
      <c r="L114" s="46" t="s">
        <v>1144</v>
      </c>
    </row>
    <row r="115" spans="10:15" ht="14.25">
      <c r="J115" s="52"/>
      <c r="K115" s="2918" t="s">
        <v>1145</v>
      </c>
      <c r="L115" s="2919"/>
    </row>
    <row r="116" spans="10:15">
      <c r="J116" s="5"/>
      <c r="K116" s="5" t="s">
        <v>224</v>
      </c>
      <c r="L116" s="53" t="s">
        <v>516</v>
      </c>
    </row>
    <row r="117" spans="10:15">
      <c r="J117" s="48"/>
      <c r="K117" s="2915" t="s">
        <v>1146</v>
      </c>
      <c r="L117" s="46" t="s">
        <v>1147</v>
      </c>
      <c r="O117" s="46" t="s">
        <v>1147</v>
      </c>
    </row>
    <row r="118" spans="10:15">
      <c r="J118" s="48"/>
      <c r="K118" s="2916"/>
      <c r="L118" s="46" t="s">
        <v>1025</v>
      </c>
      <c r="O118" s="46" t="s">
        <v>1025</v>
      </c>
    </row>
    <row r="119" spans="10:15">
      <c r="J119" s="48"/>
      <c r="K119" s="2916"/>
      <c r="L119" s="46" t="s">
        <v>1140</v>
      </c>
      <c r="O119" s="46" t="s">
        <v>1140</v>
      </c>
    </row>
    <row r="120" spans="10:15">
      <c r="J120" s="48"/>
      <c r="K120" s="2916"/>
      <c r="L120" s="46" t="s">
        <v>1042</v>
      </c>
      <c r="O120" s="46" t="s">
        <v>1042</v>
      </c>
    </row>
    <row r="121" spans="10:15">
      <c r="J121" s="48"/>
      <c r="K121" s="2916"/>
      <c r="L121" s="46" t="s">
        <v>1067</v>
      </c>
      <c r="O121" s="46" t="s">
        <v>1067</v>
      </c>
    </row>
    <row r="122" spans="10:15">
      <c r="J122" s="48"/>
      <c r="K122" s="2916"/>
      <c r="L122" s="46" t="s">
        <v>1085</v>
      </c>
      <c r="O122" s="46" t="s">
        <v>1085</v>
      </c>
    </row>
    <row r="123" spans="10:15">
      <c r="J123" s="48"/>
      <c r="K123" s="2916"/>
      <c r="L123" s="46" t="s">
        <v>1089</v>
      </c>
      <c r="O123" s="46" t="s">
        <v>1089</v>
      </c>
    </row>
    <row r="124" spans="10:15">
      <c r="J124" s="48"/>
      <c r="K124" s="2916"/>
      <c r="L124" s="46" t="s">
        <v>235</v>
      </c>
      <c r="O124" s="46" t="s">
        <v>235</v>
      </c>
    </row>
    <row r="125" spans="10:15">
      <c r="J125" s="48"/>
      <c r="K125" s="2916"/>
      <c r="L125" s="46" t="s">
        <v>1148</v>
      </c>
      <c r="O125" s="46" t="s">
        <v>1148</v>
      </c>
    </row>
    <row r="126" spans="10:15">
      <c r="J126" s="48"/>
      <c r="K126" s="2916"/>
      <c r="L126" s="46" t="s">
        <v>1149</v>
      </c>
      <c r="O126" s="46" t="s">
        <v>1149</v>
      </c>
    </row>
    <row r="127" spans="10:15">
      <c r="J127" s="48"/>
      <c r="K127" s="2916"/>
      <c r="L127" s="46" t="s">
        <v>1091</v>
      </c>
      <c r="O127" s="46" t="s">
        <v>1091</v>
      </c>
    </row>
    <row r="128" spans="10:15">
      <c r="J128" s="48"/>
      <c r="K128" s="2916"/>
      <c r="L128" s="46" t="s">
        <v>1150</v>
      </c>
      <c r="O128" s="46" t="s">
        <v>1150</v>
      </c>
    </row>
    <row r="129" spans="10:15">
      <c r="J129" s="48"/>
      <c r="K129" s="2916"/>
      <c r="L129" s="46" t="s">
        <v>1111</v>
      </c>
      <c r="O129" s="46" t="s">
        <v>1111</v>
      </c>
    </row>
    <row r="130" spans="10:15">
      <c r="J130" s="48"/>
      <c r="K130" s="2915" t="s">
        <v>1151</v>
      </c>
      <c r="L130" s="46" t="s">
        <v>238</v>
      </c>
      <c r="O130" s="46" t="s">
        <v>238</v>
      </c>
    </row>
    <row r="131" spans="10:15">
      <c r="J131" s="48"/>
      <c r="K131" s="2916"/>
      <c r="L131" s="46" t="s">
        <v>235</v>
      </c>
      <c r="O131" s="46" t="s">
        <v>1087</v>
      </c>
    </row>
    <row r="132" spans="10:15">
      <c r="J132" s="48"/>
      <c r="K132" s="2916"/>
      <c r="L132" s="46" t="s">
        <v>1087</v>
      </c>
    </row>
    <row r="133" spans="10:15">
      <c r="J133" s="48"/>
      <c r="K133" s="2916"/>
      <c r="L133" s="46" t="s">
        <v>1025</v>
      </c>
    </row>
    <row r="134" spans="10:15" ht="14.25">
      <c r="J134" s="52"/>
      <c r="K134" s="2918" t="s">
        <v>1152</v>
      </c>
      <c r="L134" s="2919"/>
    </row>
    <row r="135" spans="10:15">
      <c r="J135" s="5"/>
      <c r="K135" s="5" t="s">
        <v>224</v>
      </c>
      <c r="L135" s="53" t="s">
        <v>516</v>
      </c>
    </row>
    <row r="136" spans="10:15">
      <c r="J136" s="48"/>
      <c r="K136" s="2915" t="s">
        <v>1153</v>
      </c>
      <c r="L136" s="46" t="s">
        <v>899</v>
      </c>
    </row>
    <row r="137" spans="10:15">
      <c r="J137" s="48"/>
      <c r="K137" s="2916"/>
      <c r="L137" s="46" t="s">
        <v>1154</v>
      </c>
    </row>
    <row r="138" spans="10:15">
      <c r="J138" s="48"/>
      <c r="K138" s="2916"/>
      <c r="L138" s="46" t="s">
        <v>235</v>
      </c>
    </row>
    <row r="139" spans="10:15">
      <c r="J139" s="48"/>
      <c r="K139" s="2916"/>
      <c r="L139" s="46" t="s">
        <v>1155</v>
      </c>
    </row>
    <row r="140" spans="10:15">
      <c r="J140" s="48"/>
      <c r="K140" s="2916"/>
      <c r="L140" s="46" t="s">
        <v>1156</v>
      </c>
    </row>
    <row r="141" spans="10:15">
      <c r="J141" s="48"/>
      <c r="K141" s="2916"/>
      <c r="L141" s="46" t="s">
        <v>1157</v>
      </c>
    </row>
    <row r="142" spans="10:15">
      <c r="J142" s="48"/>
      <c r="K142" s="2916"/>
      <c r="L142" s="46" t="s">
        <v>923</v>
      </c>
    </row>
    <row r="143" spans="10:15">
      <c r="J143" s="48"/>
      <c r="K143" s="2917" t="s">
        <v>1158</v>
      </c>
      <c r="L143" s="46" t="s">
        <v>899</v>
      </c>
    </row>
    <row r="144" spans="10:15">
      <c r="J144" s="48"/>
      <c r="K144" s="2916"/>
      <c r="L144" s="46" t="s">
        <v>1159</v>
      </c>
    </row>
    <row r="145" spans="10:12">
      <c r="J145" s="48"/>
      <c r="K145" s="2916"/>
      <c r="L145" s="46" t="s">
        <v>235</v>
      </c>
    </row>
    <row r="146" spans="10:12">
      <c r="J146" s="48"/>
      <c r="K146" s="2916"/>
      <c r="L146" s="46" t="s">
        <v>931</v>
      </c>
    </row>
    <row r="147" spans="10:12">
      <c r="J147" s="48"/>
      <c r="K147" s="2916"/>
      <c r="L147" s="46" t="s">
        <v>1156</v>
      </c>
    </row>
    <row r="148" spans="10:12">
      <c r="J148" s="48"/>
      <c r="K148" s="2916"/>
      <c r="L148" s="46" t="s">
        <v>1157</v>
      </c>
    </row>
    <row r="149" spans="10:12">
      <c r="J149" s="48"/>
      <c r="K149" s="2916"/>
      <c r="L149" s="46" t="s">
        <v>923</v>
      </c>
    </row>
    <row r="150" spans="10:12">
      <c r="J150" s="48"/>
      <c r="K150" s="2915" t="s">
        <v>1160</v>
      </c>
      <c r="L150" s="46" t="s">
        <v>1138</v>
      </c>
    </row>
    <row r="151" spans="10:12">
      <c r="J151" s="48"/>
      <c r="K151" s="2916"/>
      <c r="L151" s="46" t="s">
        <v>1159</v>
      </c>
    </row>
    <row r="152" spans="10:12">
      <c r="J152" s="48"/>
      <c r="K152" s="2916"/>
      <c r="L152" s="46" t="s">
        <v>931</v>
      </c>
    </row>
    <row r="153" spans="10:12">
      <c r="J153" s="48"/>
      <c r="K153" s="2916"/>
      <c r="L153" s="46" t="s">
        <v>1156</v>
      </c>
    </row>
    <row r="154" spans="10:12">
      <c r="J154" s="48"/>
      <c r="K154" s="2916"/>
      <c r="L154" s="46" t="s">
        <v>235</v>
      </c>
    </row>
    <row r="155" spans="10:12">
      <c r="J155" s="48"/>
      <c r="K155" s="2916"/>
      <c r="L155" s="46" t="s">
        <v>1157</v>
      </c>
    </row>
    <row r="156" spans="10:12">
      <c r="J156" s="48"/>
      <c r="K156" s="46" t="s">
        <v>1161</v>
      </c>
      <c r="L156" s="46" t="s">
        <v>1162</v>
      </c>
    </row>
    <row r="157" spans="10:12" ht="14.25">
      <c r="J157" s="48"/>
    </row>
    <row r="158" spans="10:12" ht="14.25">
      <c r="J158" s="48"/>
    </row>
    <row r="159" spans="10:12" ht="14.25">
      <c r="J159" s="48"/>
    </row>
    <row r="160" spans="10:12" ht="14.25" customHeight="1">
      <c r="J160" s="48"/>
    </row>
    <row r="161" spans="10:12">
      <c r="J161" s="42"/>
    </row>
    <row r="162" spans="10:12">
      <c r="J162" s="42"/>
    </row>
    <row r="163" spans="10:12">
      <c r="J163" s="42"/>
      <c r="K163" s="42"/>
    </row>
    <row r="164" spans="10:12">
      <c r="J164" s="42"/>
      <c r="K164" s="42"/>
    </row>
    <row r="165" spans="10:12">
      <c r="J165" s="42"/>
    </row>
    <row r="166" spans="10:12">
      <c r="J166" s="42"/>
    </row>
    <row r="167" spans="10:12">
      <c r="J167" s="42"/>
    </row>
    <row r="168" spans="10:12">
      <c r="J168" s="42"/>
    </row>
    <row r="169" spans="10:12">
      <c r="J169" s="42"/>
    </row>
    <row r="170" spans="10:12">
      <c r="J170" s="42"/>
    </row>
    <row r="171" spans="10:12">
      <c r="J171" s="42"/>
      <c r="L171" s="54"/>
    </row>
    <row r="172" spans="10:12">
      <c r="J172" s="42"/>
    </row>
    <row r="173" spans="10:12">
      <c r="J173" s="42"/>
      <c r="K173" s="42"/>
    </row>
    <row r="174" spans="10:12">
      <c r="J174" s="42"/>
      <c r="K174" s="42"/>
    </row>
    <row r="175" spans="10:12">
      <c r="J175" s="42"/>
      <c r="K175" s="42"/>
    </row>
    <row r="176" spans="10:12">
      <c r="J176" s="42"/>
      <c r="K176" s="42"/>
    </row>
    <row r="177" spans="10:11">
      <c r="J177" s="42"/>
      <c r="K177" s="42"/>
    </row>
    <row r="178" spans="10:11">
      <c r="J178" s="42"/>
      <c r="K178" s="42"/>
    </row>
    <row r="179" spans="10:11">
      <c r="J179" s="42"/>
      <c r="K179" s="42"/>
    </row>
    <row r="180" spans="10:11">
      <c r="J180" s="42"/>
      <c r="K180" s="42"/>
    </row>
    <row r="181" spans="10:11">
      <c r="J181" s="42"/>
      <c r="K181" s="42"/>
    </row>
    <row r="182" spans="10:11">
      <c r="J182" s="42"/>
      <c r="K182" s="42"/>
    </row>
    <row r="183" spans="10:11">
      <c r="J183" s="42"/>
      <c r="K183" s="42"/>
    </row>
    <row r="184" spans="10:11">
      <c r="J184" s="42"/>
      <c r="K184" s="42"/>
    </row>
    <row r="185" spans="10:11">
      <c r="J185" s="42"/>
      <c r="K185" s="42"/>
    </row>
    <row r="186" spans="10:11">
      <c r="J186" s="42"/>
      <c r="K186" s="42"/>
    </row>
    <row r="187" spans="10:11">
      <c r="J187" s="42"/>
      <c r="K187" s="42"/>
    </row>
    <row r="188" spans="10:11">
      <c r="J188" s="42"/>
      <c r="K188" s="42"/>
    </row>
    <row r="189" spans="10:11">
      <c r="J189" s="42"/>
      <c r="K189" s="42"/>
    </row>
    <row r="190" spans="10:11">
      <c r="J190" s="42"/>
      <c r="K190" s="42"/>
    </row>
    <row r="191" spans="10:11">
      <c r="J191" s="42"/>
      <c r="K191" s="42"/>
    </row>
    <row r="192" spans="10:11">
      <c r="J192" s="42"/>
      <c r="K192" s="42"/>
    </row>
    <row r="193" spans="10:11">
      <c r="J193" s="42"/>
      <c r="K193" s="42"/>
    </row>
    <row r="194" spans="10:11">
      <c r="J194" s="42"/>
      <c r="K194" s="42"/>
    </row>
    <row r="195" spans="10:11">
      <c r="J195" s="42"/>
      <c r="K195" s="42"/>
    </row>
    <row r="196" spans="10:11">
      <c r="J196" s="42"/>
      <c r="K196" s="42"/>
    </row>
    <row r="197" spans="10:11">
      <c r="J197" s="42"/>
      <c r="K197" s="42"/>
    </row>
    <row r="198" spans="10:11">
      <c r="J198" s="42"/>
      <c r="K198" s="42"/>
    </row>
    <row r="199" spans="10:11">
      <c r="J199" s="42"/>
      <c r="K199" s="42"/>
    </row>
    <row r="200" spans="10:11">
      <c r="J200" s="42"/>
      <c r="K200" s="42"/>
    </row>
    <row r="201" spans="10:11">
      <c r="J201" s="42"/>
      <c r="K201" s="42"/>
    </row>
    <row r="202" spans="10:11">
      <c r="J202" s="42"/>
      <c r="K202" s="42"/>
    </row>
    <row r="203" spans="10:11">
      <c r="J203" s="42"/>
      <c r="K203" s="42"/>
    </row>
    <row r="204" spans="10:11">
      <c r="J204" s="42"/>
      <c r="K204" s="42"/>
    </row>
    <row r="205" spans="10:11">
      <c r="J205" s="42"/>
      <c r="K205" s="42"/>
    </row>
    <row r="206" spans="10:11">
      <c r="J206" s="42"/>
      <c r="K206" s="42"/>
    </row>
    <row r="207" spans="10:11">
      <c r="J207" s="42"/>
      <c r="K207" s="42"/>
    </row>
    <row r="208" spans="10:11">
      <c r="J208" s="42"/>
      <c r="K208" s="42"/>
    </row>
    <row r="209" spans="10:11">
      <c r="J209" s="42"/>
      <c r="K209" s="42"/>
    </row>
    <row r="210" spans="10:11">
      <c r="J210" s="42"/>
      <c r="K210" s="42"/>
    </row>
    <row r="211" spans="10:11">
      <c r="J211" s="42"/>
      <c r="K211" s="42"/>
    </row>
    <row r="212" spans="10:11">
      <c r="J212" s="42"/>
      <c r="K212" s="42"/>
    </row>
    <row r="213" spans="10:11">
      <c r="J213" s="42"/>
      <c r="K213" s="42"/>
    </row>
    <row r="214" spans="10:11">
      <c r="J214" s="42"/>
      <c r="K214" s="42"/>
    </row>
    <row r="215" spans="10:11">
      <c r="J215" s="42"/>
      <c r="K215" s="42"/>
    </row>
    <row r="216" spans="10:11">
      <c r="J216" s="42"/>
      <c r="K216" s="42"/>
    </row>
    <row r="217" spans="10:11">
      <c r="J217" s="42"/>
      <c r="K217" s="42"/>
    </row>
    <row r="218" spans="10:11">
      <c r="J218" s="42"/>
      <c r="K218" s="42"/>
    </row>
    <row r="219" spans="10:11">
      <c r="J219" s="42"/>
      <c r="K219" s="42"/>
    </row>
    <row r="220" spans="10:11">
      <c r="J220" s="42"/>
      <c r="K220" s="42"/>
    </row>
    <row r="221" spans="10:11">
      <c r="J221" s="42"/>
      <c r="K221" s="42"/>
    </row>
    <row r="222" spans="10:11">
      <c r="J222" s="42"/>
      <c r="K222" s="42"/>
    </row>
    <row r="223" spans="10:11">
      <c r="J223" s="42"/>
      <c r="K223" s="42"/>
    </row>
    <row r="224" spans="10:11">
      <c r="J224" s="42"/>
      <c r="K224" s="42"/>
    </row>
    <row r="225" spans="10:11">
      <c r="J225" s="42"/>
      <c r="K225" s="42"/>
    </row>
    <row r="226" spans="10:11">
      <c r="J226" s="42"/>
      <c r="K226" s="42"/>
    </row>
    <row r="227" spans="10:11">
      <c r="J227" s="42"/>
      <c r="K227" s="42"/>
    </row>
    <row r="228" spans="10:11">
      <c r="J228" s="42"/>
      <c r="K228" s="42"/>
    </row>
    <row r="229" spans="10:11">
      <c r="J229" s="42"/>
      <c r="K229" s="42"/>
    </row>
    <row r="230" spans="10:11">
      <c r="J230" s="42"/>
      <c r="K230" s="42"/>
    </row>
    <row r="231" spans="10:11">
      <c r="J231" s="42"/>
      <c r="K231" s="42"/>
    </row>
    <row r="232" spans="10:11">
      <c r="J232" s="42"/>
      <c r="K232" s="42"/>
    </row>
    <row r="233" spans="10:11">
      <c r="J233" s="42"/>
      <c r="K233" s="42"/>
    </row>
    <row r="234" spans="10:11">
      <c r="J234" s="42"/>
      <c r="K234" s="42"/>
    </row>
    <row r="235" spans="10:11">
      <c r="J235" s="42"/>
      <c r="K235" s="42"/>
    </row>
    <row r="236" spans="10:11">
      <c r="J236" s="42"/>
      <c r="K236" s="42"/>
    </row>
    <row r="237" spans="10:11">
      <c r="J237" s="42"/>
      <c r="K237" s="42"/>
    </row>
    <row r="238" spans="10:11">
      <c r="J238" s="42"/>
      <c r="K238" s="42"/>
    </row>
    <row r="239" spans="10:11">
      <c r="J239" s="42"/>
      <c r="K239" s="42"/>
    </row>
    <row r="240" spans="10:11">
      <c r="J240" s="42"/>
      <c r="K240" s="42"/>
    </row>
    <row r="241" spans="10:11">
      <c r="J241" s="42"/>
      <c r="K241" s="42"/>
    </row>
    <row r="242" spans="10:11">
      <c r="J242" s="42"/>
      <c r="K242" s="42"/>
    </row>
    <row r="243" spans="10:11">
      <c r="J243" s="42"/>
      <c r="K243" s="42"/>
    </row>
    <row r="244" spans="10:11">
      <c r="J244" s="42"/>
      <c r="K244" s="42"/>
    </row>
    <row r="245" spans="10:11">
      <c r="J245" s="42"/>
      <c r="K245" s="42"/>
    </row>
    <row r="246" spans="10:11">
      <c r="J246" s="42"/>
      <c r="K246" s="42"/>
    </row>
    <row r="247" spans="10:11">
      <c r="J247" s="42"/>
      <c r="K247" s="42"/>
    </row>
    <row r="248" spans="10:11">
      <c r="J248" s="42"/>
      <c r="K248" s="42"/>
    </row>
    <row r="249" spans="10:11">
      <c r="J249" s="42"/>
      <c r="K249" s="42"/>
    </row>
    <row r="250" spans="10:11">
      <c r="J250" s="42"/>
      <c r="K250" s="42"/>
    </row>
    <row r="251" spans="10:11">
      <c r="J251" s="42"/>
      <c r="K251" s="42"/>
    </row>
    <row r="252" spans="10:11">
      <c r="J252" s="42"/>
      <c r="K252" s="42"/>
    </row>
    <row r="253" spans="10:11">
      <c r="J253" s="42"/>
      <c r="K253" s="42"/>
    </row>
    <row r="254" spans="10:11">
      <c r="J254" s="42"/>
      <c r="K254" s="42"/>
    </row>
    <row r="255" spans="10:11">
      <c r="J255" s="42"/>
      <c r="K255" s="42"/>
    </row>
    <row r="256" spans="10:11">
      <c r="J256" s="42"/>
      <c r="K256" s="42"/>
    </row>
    <row r="257" spans="10:11">
      <c r="J257" s="42"/>
      <c r="K257" s="42"/>
    </row>
    <row r="258" spans="10:11">
      <c r="J258" s="42"/>
      <c r="K258" s="42"/>
    </row>
    <row r="259" spans="10:11">
      <c r="J259" s="42"/>
      <c r="K259" s="42"/>
    </row>
    <row r="260" spans="10:11">
      <c r="J260" s="42"/>
      <c r="K260" s="42"/>
    </row>
    <row r="261" spans="10:11">
      <c r="J261" s="42"/>
      <c r="K261" s="42"/>
    </row>
    <row r="262" spans="10:11">
      <c r="J262" s="42"/>
      <c r="K262" s="42"/>
    </row>
    <row r="263" spans="10:11">
      <c r="J263" s="42"/>
      <c r="K263" s="42"/>
    </row>
    <row r="264" spans="10:11">
      <c r="J264" s="42"/>
      <c r="K264" s="42"/>
    </row>
    <row r="265" spans="10:11">
      <c r="J265" s="42"/>
      <c r="K265" s="42"/>
    </row>
    <row r="266" spans="10:11">
      <c r="J266" s="42"/>
      <c r="K266" s="42"/>
    </row>
    <row r="267" spans="10:11">
      <c r="J267" s="42"/>
      <c r="K267" s="42"/>
    </row>
    <row r="268" spans="10:11">
      <c r="J268" s="42"/>
      <c r="K268" s="42"/>
    </row>
    <row r="269" spans="10:11">
      <c r="J269" s="42"/>
      <c r="K269" s="42"/>
    </row>
    <row r="270" spans="10:11">
      <c r="J270" s="42"/>
      <c r="K270" s="42"/>
    </row>
    <row r="271" spans="10:11">
      <c r="J271" s="42"/>
      <c r="K271" s="42"/>
    </row>
    <row r="272" spans="10:11">
      <c r="J272" s="42"/>
      <c r="K272" s="42"/>
    </row>
    <row r="273" spans="10:11">
      <c r="J273" s="42"/>
      <c r="K273" s="42"/>
    </row>
    <row r="274" spans="10:11">
      <c r="J274" s="42"/>
      <c r="K274" s="42"/>
    </row>
    <row r="275" spans="10:11">
      <c r="J275" s="42"/>
      <c r="K275" s="42"/>
    </row>
    <row r="276" spans="10:11">
      <c r="J276" s="42"/>
      <c r="K276" s="42"/>
    </row>
    <row r="277" spans="10:11">
      <c r="J277" s="42"/>
      <c r="K277" s="42"/>
    </row>
    <row r="278" spans="10:11">
      <c r="J278" s="42"/>
      <c r="K278" s="42"/>
    </row>
    <row r="279" spans="10:11">
      <c r="J279" s="42"/>
      <c r="K279" s="42"/>
    </row>
    <row r="280" spans="10:11">
      <c r="J280" s="42"/>
      <c r="K280" s="42"/>
    </row>
    <row r="281" spans="10:11">
      <c r="J281" s="42"/>
      <c r="K281" s="42"/>
    </row>
    <row r="282" spans="10:11">
      <c r="J282" s="42"/>
      <c r="K282" s="42"/>
    </row>
    <row r="283" spans="10:11">
      <c r="J283" s="42"/>
      <c r="K283" s="42"/>
    </row>
    <row r="284" spans="10:11">
      <c r="J284" s="42"/>
      <c r="K284" s="42"/>
    </row>
    <row r="285" spans="10:11">
      <c r="J285" s="42"/>
      <c r="K285" s="42"/>
    </row>
    <row r="286" spans="10:11">
      <c r="J286" s="42"/>
      <c r="K286" s="42"/>
    </row>
    <row r="287" spans="10:11">
      <c r="J287" s="42"/>
      <c r="K287" s="42"/>
    </row>
    <row r="288" spans="10:11">
      <c r="J288" s="42"/>
      <c r="K288" s="42"/>
    </row>
    <row r="289" spans="10:11">
      <c r="J289" s="42"/>
      <c r="K289" s="42"/>
    </row>
    <row r="290" spans="10:11">
      <c r="J290" s="42"/>
      <c r="K290" s="42"/>
    </row>
    <row r="291" spans="10:11">
      <c r="J291" s="42"/>
      <c r="K291" s="42"/>
    </row>
    <row r="292" spans="10:11">
      <c r="J292" s="42"/>
      <c r="K292" s="42"/>
    </row>
    <row r="293" spans="10:11">
      <c r="J293" s="42"/>
      <c r="K293" s="42"/>
    </row>
    <row r="294" spans="10:11">
      <c r="J294" s="42"/>
      <c r="K294" s="42"/>
    </row>
    <row r="295" spans="10:11">
      <c r="J295" s="42"/>
      <c r="K295" s="42"/>
    </row>
    <row r="296" spans="10:11">
      <c r="J296" s="42"/>
      <c r="K296" s="42"/>
    </row>
    <row r="297" spans="10:11">
      <c r="J297" s="42"/>
      <c r="K297" s="42"/>
    </row>
    <row r="298" spans="10:11">
      <c r="J298" s="42"/>
      <c r="K298" s="42"/>
    </row>
    <row r="299" spans="10:11">
      <c r="J299" s="42"/>
      <c r="K299" s="42"/>
    </row>
    <row r="300" spans="10:11">
      <c r="J300" s="42"/>
      <c r="K300" s="42"/>
    </row>
    <row r="301" spans="10:11">
      <c r="J301" s="42"/>
      <c r="K301" s="42"/>
    </row>
    <row r="302" spans="10:11">
      <c r="J302" s="42"/>
      <c r="K302" s="42"/>
    </row>
    <row r="303" spans="10:11">
      <c r="J303" s="42"/>
      <c r="K303" s="42"/>
    </row>
    <row r="304" spans="10:11">
      <c r="J304" s="42"/>
      <c r="K304" s="42"/>
    </row>
    <row r="305" spans="10:11">
      <c r="J305" s="42"/>
      <c r="K305" s="42"/>
    </row>
    <row r="306" spans="10:11">
      <c r="J306" s="42"/>
      <c r="K306" s="42"/>
    </row>
    <row r="307" spans="10:11">
      <c r="J307" s="42"/>
      <c r="K307" s="42"/>
    </row>
    <row r="308" spans="10:11">
      <c r="J308" s="42"/>
      <c r="K308" s="42"/>
    </row>
    <row r="309" spans="10:11">
      <c r="J309" s="42"/>
      <c r="K309" s="42"/>
    </row>
    <row r="310" spans="10:11">
      <c r="J310" s="42"/>
      <c r="K310" s="42"/>
    </row>
    <row r="311" spans="10:11">
      <c r="J311" s="42"/>
      <c r="K311" s="42"/>
    </row>
    <row r="312" spans="10:11">
      <c r="J312" s="42"/>
      <c r="K312" s="42"/>
    </row>
    <row r="313" spans="10:11">
      <c r="J313" s="42"/>
      <c r="K313" s="42"/>
    </row>
    <row r="314" spans="10:11">
      <c r="J314" s="42"/>
      <c r="K314" s="42"/>
    </row>
    <row r="315" spans="10:11">
      <c r="J315" s="42"/>
      <c r="K315" s="42"/>
    </row>
    <row r="316" spans="10:11">
      <c r="J316" s="42"/>
      <c r="K316" s="42"/>
    </row>
    <row r="317" spans="10:11">
      <c r="J317" s="42"/>
      <c r="K317" s="42"/>
    </row>
    <row r="318" spans="10:11">
      <c r="J318" s="42"/>
      <c r="K318" s="42"/>
    </row>
    <row r="319" spans="10:11">
      <c r="J319" s="42"/>
      <c r="K319" s="42"/>
    </row>
    <row r="320" spans="10:11">
      <c r="J320" s="42"/>
      <c r="K320" s="42"/>
    </row>
    <row r="321" spans="10:11">
      <c r="J321" s="42"/>
      <c r="K321" s="42"/>
    </row>
    <row r="322" spans="10:11">
      <c r="J322" s="42"/>
      <c r="K322" s="42"/>
    </row>
    <row r="323" spans="10:11">
      <c r="J323" s="42"/>
      <c r="K323" s="42"/>
    </row>
    <row r="324" spans="10:11">
      <c r="J324" s="42"/>
      <c r="K324" s="42"/>
    </row>
    <row r="325" spans="10:11">
      <c r="J325" s="42"/>
      <c r="K325" s="42"/>
    </row>
    <row r="326" spans="10:11">
      <c r="J326" s="42"/>
      <c r="K326" s="42"/>
    </row>
    <row r="327" spans="10:11">
      <c r="J327" s="42"/>
      <c r="K327" s="42"/>
    </row>
    <row r="328" spans="10:11">
      <c r="J328" s="42"/>
      <c r="K328" s="42"/>
    </row>
    <row r="329" spans="10:11">
      <c r="J329" s="42"/>
      <c r="K329" s="42"/>
    </row>
    <row r="330" spans="10:11">
      <c r="J330" s="42"/>
      <c r="K330" s="42"/>
    </row>
    <row r="331" spans="10:11">
      <c r="J331" s="42"/>
      <c r="K331" s="42"/>
    </row>
    <row r="332" spans="10:11">
      <c r="J332" s="42"/>
      <c r="K332" s="42"/>
    </row>
    <row r="333" spans="10:11">
      <c r="J333" s="42"/>
      <c r="K333" s="42"/>
    </row>
    <row r="334" spans="10:11">
      <c r="J334" s="42"/>
      <c r="K334" s="42"/>
    </row>
    <row r="335" spans="10:11">
      <c r="J335" s="42"/>
      <c r="K335" s="42"/>
    </row>
    <row r="336" spans="10:11">
      <c r="J336" s="42"/>
      <c r="K336" s="42"/>
    </row>
    <row r="337" spans="10:11">
      <c r="J337" s="42"/>
      <c r="K337" s="42"/>
    </row>
    <row r="338" spans="10:11">
      <c r="J338" s="42"/>
      <c r="K338" s="42"/>
    </row>
    <row r="339" spans="10:11">
      <c r="J339" s="42"/>
      <c r="K339" s="42"/>
    </row>
    <row r="340" spans="10:11">
      <c r="J340" s="42"/>
      <c r="K340" s="42"/>
    </row>
    <row r="341" spans="10:11">
      <c r="J341" s="42"/>
      <c r="K341" s="42"/>
    </row>
    <row r="342" spans="10:11">
      <c r="J342" s="42"/>
      <c r="K342" s="42"/>
    </row>
    <row r="343" spans="10:11">
      <c r="J343" s="42"/>
      <c r="K343" s="42"/>
    </row>
    <row r="344" spans="10:11">
      <c r="J344" s="42"/>
      <c r="K344" s="42"/>
    </row>
    <row r="345" spans="10:11">
      <c r="J345" s="42"/>
      <c r="K345" s="42"/>
    </row>
    <row r="346" spans="10:11">
      <c r="J346" s="42"/>
      <c r="K346" s="42"/>
    </row>
    <row r="347" spans="10:11">
      <c r="J347" s="42"/>
      <c r="K347" s="42"/>
    </row>
    <row r="348" spans="10:11">
      <c r="J348" s="42"/>
      <c r="K348" s="42"/>
    </row>
    <row r="349" spans="10:11">
      <c r="J349" s="42"/>
      <c r="K349" s="42"/>
    </row>
    <row r="350" spans="10:11">
      <c r="J350" s="42"/>
      <c r="K350" s="42"/>
    </row>
    <row r="351" spans="10:11">
      <c r="J351" s="42"/>
      <c r="K351" s="42"/>
    </row>
    <row r="352" spans="10:11">
      <c r="J352" s="42"/>
      <c r="K352" s="42"/>
    </row>
    <row r="353" spans="10:11">
      <c r="J353" s="42"/>
      <c r="K353" s="42"/>
    </row>
    <row r="354" spans="10:11">
      <c r="J354" s="42"/>
      <c r="K354" s="42"/>
    </row>
    <row r="355" spans="10:11">
      <c r="J355" s="42"/>
      <c r="K355" s="42"/>
    </row>
    <row r="356" spans="10:11">
      <c r="J356" s="42"/>
      <c r="K356" s="42"/>
    </row>
    <row r="357" spans="10:11">
      <c r="J357" s="42"/>
      <c r="K357" s="42"/>
    </row>
    <row r="358" spans="10:11">
      <c r="J358" s="42"/>
      <c r="K358" s="42"/>
    </row>
    <row r="359" spans="10:11">
      <c r="J359" s="42"/>
      <c r="K359" s="42"/>
    </row>
    <row r="360" spans="10:11">
      <c r="J360" s="42"/>
      <c r="K360" s="42"/>
    </row>
    <row r="361" spans="10:11">
      <c r="J361" s="42"/>
      <c r="K361" s="42"/>
    </row>
    <row r="362" spans="10:11">
      <c r="J362" s="42"/>
      <c r="K362" s="42"/>
    </row>
    <row r="363" spans="10:11">
      <c r="J363" s="42"/>
      <c r="K363" s="42"/>
    </row>
    <row r="364" spans="10:11">
      <c r="J364" s="42"/>
      <c r="K364" s="42"/>
    </row>
    <row r="365" spans="10:11">
      <c r="J365" s="42"/>
      <c r="K365" s="42"/>
    </row>
    <row r="366" spans="10:11">
      <c r="J366" s="42"/>
      <c r="K366" s="42"/>
    </row>
    <row r="367" spans="10:11">
      <c r="J367" s="42"/>
      <c r="K367" s="42"/>
    </row>
    <row r="368" spans="10:11">
      <c r="J368" s="42"/>
      <c r="K368" s="42"/>
    </row>
    <row r="369" spans="10:11">
      <c r="J369" s="42"/>
      <c r="K369" s="42"/>
    </row>
    <row r="370" spans="10:11">
      <c r="J370" s="42"/>
      <c r="K370" s="42"/>
    </row>
    <row r="371" spans="10:11">
      <c r="J371" s="42"/>
      <c r="K371" s="42"/>
    </row>
    <row r="372" spans="10:11">
      <c r="J372" s="42"/>
      <c r="K372" s="42"/>
    </row>
    <row r="373" spans="10:11">
      <c r="J373" s="42"/>
      <c r="K373" s="42"/>
    </row>
    <row r="374" spans="10:11">
      <c r="J374" s="42"/>
      <c r="K374" s="42"/>
    </row>
    <row r="375" spans="10:11">
      <c r="J375" s="42"/>
      <c r="K375" s="42"/>
    </row>
    <row r="376" spans="10:11">
      <c r="J376" s="42"/>
      <c r="K376" s="42"/>
    </row>
    <row r="377" spans="10:11">
      <c r="J377" s="42"/>
      <c r="K377" s="42"/>
    </row>
    <row r="378" spans="10:11">
      <c r="J378" s="42"/>
      <c r="K378" s="42"/>
    </row>
    <row r="379" spans="10:11">
      <c r="J379" s="42"/>
      <c r="K379" s="42"/>
    </row>
    <row r="380" spans="10:11">
      <c r="J380" s="42"/>
      <c r="K380" s="42"/>
    </row>
    <row r="381" spans="10:11">
      <c r="J381" s="42"/>
      <c r="K381" s="42"/>
    </row>
    <row r="382" spans="10:11">
      <c r="J382" s="42"/>
      <c r="K382" s="42"/>
    </row>
    <row r="383" spans="10:11">
      <c r="J383" s="42"/>
      <c r="K383" s="42"/>
    </row>
    <row r="384" spans="10:11">
      <c r="J384" s="42"/>
      <c r="K384" s="42"/>
    </row>
    <row r="385" spans="10:11">
      <c r="J385" s="42"/>
      <c r="K385" s="42"/>
    </row>
    <row r="386" spans="10:11">
      <c r="J386" s="42"/>
      <c r="K386" s="42"/>
    </row>
    <row r="387" spans="10:11">
      <c r="J387" s="42"/>
      <c r="K387" s="42"/>
    </row>
    <row r="388" spans="10:11">
      <c r="J388" s="42"/>
      <c r="K388" s="42"/>
    </row>
    <row r="389" spans="10:11">
      <c r="J389" s="42"/>
      <c r="K389" s="42"/>
    </row>
    <row r="390" spans="10:11">
      <c r="J390" s="42"/>
      <c r="K390" s="42"/>
    </row>
    <row r="391" spans="10:11">
      <c r="J391" s="42"/>
      <c r="K391" s="42"/>
    </row>
    <row r="392" spans="10:11">
      <c r="J392" s="42"/>
      <c r="K392" s="42"/>
    </row>
    <row r="393" spans="10:11">
      <c r="J393" s="42"/>
      <c r="K393" s="42"/>
    </row>
    <row r="394" spans="10:11">
      <c r="J394" s="42"/>
      <c r="K394" s="42"/>
    </row>
    <row r="395" spans="10:11">
      <c r="J395" s="42"/>
      <c r="K395" s="42"/>
    </row>
    <row r="396" spans="10:11">
      <c r="J396" s="42"/>
      <c r="K396" s="42"/>
    </row>
    <row r="397" spans="10:11">
      <c r="J397" s="42"/>
      <c r="K397" s="42"/>
    </row>
    <row r="398" spans="10:11">
      <c r="J398" s="42"/>
      <c r="K398" s="42"/>
    </row>
    <row r="399" spans="10:11">
      <c r="J399" s="42"/>
      <c r="K399" s="42"/>
    </row>
    <row r="400" spans="10:11">
      <c r="J400" s="42"/>
      <c r="K400" s="42"/>
    </row>
    <row r="401" spans="10:11">
      <c r="J401" s="42"/>
      <c r="K401" s="42"/>
    </row>
    <row r="402" spans="10:11">
      <c r="J402" s="42"/>
      <c r="K402" s="42"/>
    </row>
    <row r="403" spans="10:11">
      <c r="J403" s="42"/>
      <c r="K403" s="42"/>
    </row>
    <row r="404" spans="10:11">
      <c r="J404" s="42"/>
      <c r="K404" s="42"/>
    </row>
    <row r="405" spans="10:11">
      <c r="J405" s="42"/>
      <c r="K405" s="42"/>
    </row>
    <row r="406" spans="10:11">
      <c r="J406" s="42"/>
      <c r="K406" s="42"/>
    </row>
    <row r="407" spans="10:11">
      <c r="J407" s="42"/>
      <c r="K407" s="42"/>
    </row>
    <row r="408" spans="10:11">
      <c r="J408" s="42"/>
      <c r="K408" s="42"/>
    </row>
    <row r="409" spans="10:11">
      <c r="J409" s="42"/>
      <c r="K409" s="42"/>
    </row>
    <row r="410" spans="10:11">
      <c r="J410" s="42"/>
      <c r="K410" s="42"/>
    </row>
    <row r="411" spans="10:11">
      <c r="J411" s="42"/>
      <c r="K411" s="42"/>
    </row>
    <row r="412" spans="10:11">
      <c r="J412" s="42"/>
      <c r="K412" s="42"/>
    </row>
    <row r="413" spans="10:11">
      <c r="J413" s="42"/>
      <c r="K413" s="42"/>
    </row>
    <row r="414" spans="10:11">
      <c r="J414" s="42"/>
      <c r="K414" s="42"/>
    </row>
    <row r="415" spans="10:11">
      <c r="J415" s="42"/>
      <c r="K415" s="42"/>
    </row>
    <row r="416" spans="10:11">
      <c r="J416" s="42"/>
      <c r="K416" s="42"/>
    </row>
    <row r="417" spans="10:11">
      <c r="J417" s="42"/>
      <c r="K417" s="42"/>
    </row>
    <row r="418" spans="10:11">
      <c r="J418" s="42"/>
      <c r="K418" s="42"/>
    </row>
    <row r="419" spans="10:11">
      <c r="J419" s="42"/>
      <c r="K419" s="42"/>
    </row>
    <row r="420" spans="10:11">
      <c r="J420" s="42"/>
      <c r="K420" s="42"/>
    </row>
    <row r="421" spans="10:11">
      <c r="J421" s="42"/>
      <c r="K421" s="42"/>
    </row>
    <row r="422" spans="10:11">
      <c r="J422" s="42"/>
      <c r="K422" s="42"/>
    </row>
    <row r="423" spans="10:11">
      <c r="J423" s="42"/>
      <c r="K423" s="42"/>
    </row>
    <row r="424" spans="10:11">
      <c r="J424" s="42"/>
      <c r="K424" s="42"/>
    </row>
    <row r="425" spans="10:11">
      <c r="J425" s="42"/>
      <c r="K425" s="42"/>
    </row>
    <row r="426" spans="10:11">
      <c r="J426" s="42"/>
      <c r="K426" s="42"/>
    </row>
    <row r="427" spans="10:11">
      <c r="J427" s="42"/>
      <c r="K427" s="42"/>
    </row>
    <row r="428" spans="10:11">
      <c r="J428" s="42"/>
      <c r="K428" s="42"/>
    </row>
    <row r="429" spans="10:11">
      <c r="J429" s="42"/>
      <c r="K429" s="42"/>
    </row>
    <row r="430" spans="10:11">
      <c r="J430" s="42"/>
      <c r="K430" s="42"/>
    </row>
    <row r="431" spans="10:11">
      <c r="J431" s="42"/>
      <c r="K431" s="42"/>
    </row>
    <row r="432" spans="10:11">
      <c r="J432" s="42"/>
      <c r="K432" s="42"/>
    </row>
    <row r="433" spans="10:11">
      <c r="J433" s="42"/>
      <c r="K433" s="42"/>
    </row>
    <row r="434" spans="10:11">
      <c r="J434" s="42"/>
      <c r="K434" s="42"/>
    </row>
    <row r="435" spans="10:11">
      <c r="J435" s="42"/>
      <c r="K435" s="42"/>
    </row>
    <row r="436" spans="10:11">
      <c r="J436" s="42"/>
      <c r="K436" s="42"/>
    </row>
    <row r="437" spans="10:11">
      <c r="J437" s="42"/>
      <c r="K437" s="42"/>
    </row>
    <row r="438" spans="10:11">
      <c r="J438" s="42"/>
      <c r="K438" s="42"/>
    </row>
    <row r="439" spans="10:11">
      <c r="J439" s="42"/>
      <c r="K439" s="42"/>
    </row>
    <row r="440" spans="10:11">
      <c r="J440" s="42"/>
      <c r="K440" s="42"/>
    </row>
    <row r="441" spans="10:11">
      <c r="J441" s="42"/>
      <c r="K441" s="42"/>
    </row>
    <row r="442" spans="10:11">
      <c r="J442" s="42"/>
      <c r="K442" s="42"/>
    </row>
    <row r="443" spans="10:11">
      <c r="J443" s="42"/>
      <c r="K443" s="42"/>
    </row>
    <row r="444" spans="10:11">
      <c r="J444" s="42"/>
      <c r="K444" s="42"/>
    </row>
    <row r="445" spans="10:11">
      <c r="J445" s="42"/>
      <c r="K445" s="42"/>
    </row>
    <row r="446" spans="10:11">
      <c r="J446" s="42"/>
      <c r="K446" s="42"/>
    </row>
    <row r="447" spans="10:11">
      <c r="J447" s="42"/>
      <c r="K447" s="42"/>
    </row>
    <row r="448" spans="10:11">
      <c r="J448" s="42"/>
      <c r="K448" s="42"/>
    </row>
    <row r="449" spans="10:11">
      <c r="J449" s="42"/>
      <c r="K449" s="42"/>
    </row>
    <row r="450" spans="10:11">
      <c r="J450" s="42"/>
      <c r="K450" s="42"/>
    </row>
    <row r="451" spans="10:11">
      <c r="J451" s="42"/>
      <c r="K451" s="42"/>
    </row>
    <row r="452" spans="10:11">
      <c r="J452" s="42"/>
      <c r="K452" s="42"/>
    </row>
    <row r="453" spans="10:11">
      <c r="J453" s="42"/>
      <c r="K453" s="42"/>
    </row>
    <row r="454" spans="10:11">
      <c r="J454" s="42"/>
      <c r="K454" s="42"/>
    </row>
    <row r="455" spans="10:11">
      <c r="J455" s="42"/>
      <c r="K455" s="42"/>
    </row>
    <row r="456" spans="10:11">
      <c r="J456" s="42"/>
      <c r="K456" s="42"/>
    </row>
    <row r="457" spans="10:11">
      <c r="J457" s="42"/>
      <c r="K457" s="42"/>
    </row>
    <row r="458" spans="10:11">
      <c r="J458" s="42"/>
      <c r="K458" s="42"/>
    </row>
    <row r="459" spans="10:11">
      <c r="J459" s="42"/>
      <c r="K459" s="42"/>
    </row>
    <row r="460" spans="10:11">
      <c r="J460" s="42"/>
      <c r="K460" s="42"/>
    </row>
    <row r="461" spans="10:11">
      <c r="J461" s="42"/>
      <c r="K461" s="42"/>
    </row>
    <row r="462" spans="10:11">
      <c r="J462" s="42"/>
      <c r="K462" s="42"/>
    </row>
    <row r="463" spans="10:11">
      <c r="J463" s="42"/>
      <c r="K463" s="42"/>
    </row>
    <row r="464" spans="10:11">
      <c r="J464" s="42"/>
      <c r="K464" s="42"/>
    </row>
    <row r="465" spans="10:11">
      <c r="J465" s="42"/>
      <c r="K465" s="42"/>
    </row>
    <row r="466" spans="10:11">
      <c r="J466" s="42"/>
      <c r="K466" s="42"/>
    </row>
    <row r="467" spans="10:11">
      <c r="J467" s="42"/>
      <c r="K467" s="42"/>
    </row>
    <row r="468" spans="10:11">
      <c r="J468" s="42"/>
      <c r="K468" s="42"/>
    </row>
    <row r="469" spans="10:11">
      <c r="J469" s="42"/>
      <c r="K469" s="42"/>
    </row>
    <row r="470" spans="10:11">
      <c r="J470" s="42"/>
      <c r="K470" s="42"/>
    </row>
    <row r="471" spans="10:11">
      <c r="J471" s="42"/>
      <c r="K471" s="42"/>
    </row>
    <row r="472" spans="10:11">
      <c r="J472" s="42"/>
      <c r="K472" s="42"/>
    </row>
    <row r="473" spans="10:11">
      <c r="J473" s="42"/>
      <c r="K473" s="42"/>
    </row>
    <row r="474" spans="10:11">
      <c r="J474" s="42"/>
      <c r="K474" s="42"/>
    </row>
    <row r="475" spans="10:11">
      <c r="J475" s="42"/>
      <c r="K475" s="42"/>
    </row>
    <row r="476" spans="10:11">
      <c r="J476" s="42"/>
      <c r="K476" s="42"/>
    </row>
    <row r="477" spans="10:11">
      <c r="J477" s="42"/>
      <c r="K477" s="42"/>
    </row>
    <row r="478" spans="10:11">
      <c r="J478" s="42"/>
      <c r="K478" s="42"/>
    </row>
    <row r="479" spans="10:11">
      <c r="J479" s="42"/>
      <c r="K479" s="42"/>
    </row>
    <row r="480" spans="10:11">
      <c r="J480" s="42"/>
      <c r="K480" s="42"/>
    </row>
    <row r="481" spans="10:11">
      <c r="J481" s="42"/>
      <c r="K481" s="42"/>
    </row>
    <row r="482" spans="10:11">
      <c r="J482" s="42"/>
      <c r="K482" s="42"/>
    </row>
    <row r="483" spans="10:11">
      <c r="J483" s="42"/>
      <c r="K483" s="42"/>
    </row>
    <row r="484" spans="10:11">
      <c r="J484" s="42"/>
      <c r="K484" s="42"/>
    </row>
    <row r="485" spans="10:11">
      <c r="J485" s="42"/>
      <c r="K485" s="42"/>
    </row>
    <row r="486" spans="10:11">
      <c r="J486" s="42"/>
      <c r="K486" s="42"/>
    </row>
    <row r="487" spans="10:11">
      <c r="J487" s="42"/>
      <c r="K487" s="42"/>
    </row>
    <row r="488" spans="10:11">
      <c r="J488" s="42"/>
      <c r="K488" s="42"/>
    </row>
    <row r="489" spans="10:11">
      <c r="J489" s="42"/>
      <c r="K489" s="42"/>
    </row>
    <row r="490" spans="10:11">
      <c r="J490" s="42"/>
      <c r="K490" s="42"/>
    </row>
    <row r="491" spans="10:11">
      <c r="J491" s="42"/>
      <c r="K491" s="42"/>
    </row>
    <row r="492" spans="10:11">
      <c r="J492" s="42"/>
      <c r="K492" s="42"/>
    </row>
    <row r="493" spans="10:11">
      <c r="J493" s="42"/>
      <c r="K493" s="42"/>
    </row>
    <row r="494" spans="10:11">
      <c r="J494" s="42"/>
      <c r="K494" s="42"/>
    </row>
    <row r="495" spans="10:11">
      <c r="J495" s="42"/>
      <c r="K495" s="42"/>
    </row>
    <row r="496" spans="10:11">
      <c r="J496" s="42"/>
      <c r="K496" s="42"/>
    </row>
    <row r="497" spans="10:11">
      <c r="J497" s="42"/>
      <c r="K497" s="42"/>
    </row>
    <row r="498" spans="10:11">
      <c r="J498" s="42"/>
      <c r="K498" s="42"/>
    </row>
    <row r="499" spans="10:11">
      <c r="J499" s="42"/>
      <c r="K499" s="42"/>
    </row>
    <row r="500" spans="10:11">
      <c r="J500" s="42"/>
      <c r="K500" s="42"/>
    </row>
    <row r="501" spans="10:11">
      <c r="J501" s="42"/>
      <c r="K501" s="42"/>
    </row>
    <row r="502" spans="10:11">
      <c r="J502" s="42"/>
      <c r="K502" s="42"/>
    </row>
    <row r="503" spans="10:11">
      <c r="J503" s="42"/>
      <c r="K503" s="42"/>
    </row>
    <row r="504" spans="10:11">
      <c r="J504" s="42"/>
      <c r="K504" s="42"/>
    </row>
    <row r="505" spans="10:11">
      <c r="J505" s="42"/>
      <c r="K505" s="42"/>
    </row>
    <row r="506" spans="10:11">
      <c r="J506" s="42"/>
      <c r="K506" s="42"/>
    </row>
    <row r="507" spans="10:11">
      <c r="J507" s="42"/>
      <c r="K507" s="42"/>
    </row>
    <row r="508" spans="10:11">
      <c r="J508" s="42"/>
      <c r="K508" s="42"/>
    </row>
    <row r="509" spans="10:11">
      <c r="J509" s="42"/>
      <c r="K509" s="42"/>
    </row>
    <row r="510" spans="10:11">
      <c r="J510" s="42"/>
      <c r="K510" s="42"/>
    </row>
    <row r="511" spans="10:11">
      <c r="J511" s="42"/>
      <c r="K511" s="42"/>
    </row>
    <row r="512" spans="10:11">
      <c r="J512" s="42"/>
      <c r="K512" s="42"/>
    </row>
    <row r="513" spans="10:11">
      <c r="J513" s="42"/>
      <c r="K513" s="42"/>
    </row>
    <row r="514" spans="10:11">
      <c r="J514" s="42"/>
      <c r="K514" s="42"/>
    </row>
    <row r="515" spans="10:11">
      <c r="J515" s="42"/>
      <c r="K515" s="42"/>
    </row>
    <row r="516" spans="10:11">
      <c r="J516" s="42"/>
      <c r="K516" s="42"/>
    </row>
    <row r="517" spans="10:11">
      <c r="J517" s="42"/>
      <c r="K517" s="42"/>
    </row>
    <row r="518" spans="10:11">
      <c r="J518" s="42"/>
      <c r="K518" s="42"/>
    </row>
    <row r="519" spans="10:11">
      <c r="J519" s="42"/>
      <c r="K519" s="42"/>
    </row>
    <row r="520" spans="10:11">
      <c r="J520" s="42"/>
      <c r="K520" s="42"/>
    </row>
    <row r="521" spans="10:11">
      <c r="J521" s="42"/>
      <c r="K521" s="42"/>
    </row>
    <row r="522" spans="10:11">
      <c r="J522" s="42"/>
      <c r="K522" s="42"/>
    </row>
    <row r="523" spans="10:11">
      <c r="J523" s="42"/>
      <c r="K523" s="42"/>
    </row>
    <row r="524" spans="10:11">
      <c r="J524" s="42"/>
      <c r="K524" s="42"/>
    </row>
    <row r="525" spans="10:11">
      <c r="J525" s="42"/>
      <c r="K525" s="42"/>
    </row>
    <row r="526" spans="10:11">
      <c r="J526" s="42"/>
      <c r="K526" s="42"/>
    </row>
    <row r="527" spans="10:11">
      <c r="J527" s="42"/>
      <c r="K527" s="42"/>
    </row>
    <row r="528" spans="10:11">
      <c r="J528" s="42"/>
      <c r="K528" s="42"/>
    </row>
    <row r="529" spans="10:11">
      <c r="J529" s="42"/>
      <c r="K529" s="42"/>
    </row>
    <row r="530" spans="10:11">
      <c r="J530" s="42"/>
      <c r="K530" s="42"/>
    </row>
    <row r="531" spans="10:11">
      <c r="J531" s="42"/>
      <c r="K531" s="42"/>
    </row>
    <row r="532" spans="10:11">
      <c r="J532" s="42"/>
      <c r="K532" s="42"/>
    </row>
    <row r="533" spans="10:11">
      <c r="J533" s="42"/>
      <c r="K533" s="42"/>
    </row>
    <row r="534" spans="10:11">
      <c r="J534" s="42"/>
      <c r="K534" s="42"/>
    </row>
    <row r="535" spans="10:11">
      <c r="J535" s="42"/>
      <c r="K535" s="42"/>
    </row>
    <row r="536" spans="10:11">
      <c r="J536" s="42"/>
      <c r="K536" s="42"/>
    </row>
    <row r="537" spans="10:11">
      <c r="J537" s="42"/>
      <c r="K537" s="42"/>
    </row>
    <row r="538" spans="10:11">
      <c r="J538" s="42"/>
      <c r="K538" s="42"/>
    </row>
    <row r="539" spans="10:11">
      <c r="J539" s="42"/>
      <c r="K539" s="42"/>
    </row>
    <row r="540" spans="10:11">
      <c r="J540" s="42"/>
      <c r="K540" s="42"/>
    </row>
    <row r="541" spans="10:11">
      <c r="J541" s="42"/>
      <c r="K541" s="42"/>
    </row>
    <row r="542" spans="10:11">
      <c r="J542" s="42"/>
      <c r="K542" s="42"/>
    </row>
    <row r="543" spans="10:11">
      <c r="J543" s="42"/>
      <c r="K543" s="42"/>
    </row>
    <row r="544" spans="10:11">
      <c r="J544" s="42"/>
      <c r="K544" s="42"/>
    </row>
    <row r="545" spans="10:11">
      <c r="J545" s="42"/>
      <c r="K545" s="42"/>
    </row>
    <row r="546" spans="10:11">
      <c r="J546" s="42"/>
      <c r="K546" s="42"/>
    </row>
    <row r="547" spans="10:11">
      <c r="J547" s="42"/>
      <c r="K547" s="42"/>
    </row>
    <row r="548" spans="10:11">
      <c r="J548" s="42"/>
      <c r="K548" s="42"/>
    </row>
    <row r="549" spans="10:11">
      <c r="J549" s="42"/>
      <c r="K549" s="42"/>
    </row>
    <row r="550" spans="10:11">
      <c r="J550" s="42"/>
      <c r="K550" s="42"/>
    </row>
    <row r="551" spans="10:11">
      <c r="J551" s="42"/>
      <c r="K551" s="42"/>
    </row>
    <row r="552" spans="10:11">
      <c r="J552" s="42"/>
      <c r="K552" s="42"/>
    </row>
    <row r="553" spans="10:11">
      <c r="J553" s="42"/>
      <c r="K553" s="42"/>
    </row>
    <row r="554" spans="10:11">
      <c r="J554" s="42"/>
      <c r="K554" s="42"/>
    </row>
    <row r="555" spans="10:11">
      <c r="J555" s="42"/>
      <c r="K555" s="42"/>
    </row>
    <row r="556" spans="10:11">
      <c r="J556" s="42"/>
      <c r="K556" s="42"/>
    </row>
    <row r="557" spans="10:11">
      <c r="J557" s="42"/>
      <c r="K557" s="42"/>
    </row>
    <row r="558" spans="10:11">
      <c r="J558" s="42"/>
      <c r="K558" s="42"/>
    </row>
    <row r="559" spans="10:11">
      <c r="J559" s="42"/>
      <c r="K559" s="42"/>
    </row>
    <row r="560" spans="10:11">
      <c r="J560" s="42"/>
      <c r="K560" s="42"/>
    </row>
    <row r="561" spans="10:11">
      <c r="J561" s="42"/>
      <c r="K561" s="42"/>
    </row>
    <row r="562" spans="10:11">
      <c r="J562" s="42"/>
      <c r="K562" s="42"/>
    </row>
    <row r="563" spans="10:11">
      <c r="J563" s="42"/>
      <c r="K563" s="42"/>
    </row>
    <row r="564" spans="10:11">
      <c r="J564" s="42"/>
      <c r="K564" s="42"/>
    </row>
    <row r="565" spans="10:11">
      <c r="J565" s="42"/>
      <c r="K565" s="42"/>
    </row>
    <row r="566" spans="10:11">
      <c r="J566" s="42"/>
      <c r="K566" s="42"/>
    </row>
    <row r="567" spans="10:11">
      <c r="J567" s="42"/>
      <c r="K567" s="42"/>
    </row>
    <row r="568" spans="10:11">
      <c r="J568" s="42"/>
      <c r="K568" s="42"/>
    </row>
    <row r="569" spans="10:11">
      <c r="J569" s="42"/>
      <c r="K569" s="42"/>
    </row>
    <row r="570" spans="10:11">
      <c r="J570" s="42"/>
      <c r="K570" s="42"/>
    </row>
    <row r="571" spans="10:11">
      <c r="J571" s="42"/>
      <c r="K571" s="42"/>
    </row>
    <row r="572" spans="10:11">
      <c r="J572" s="42"/>
      <c r="K572" s="42"/>
    </row>
    <row r="573" spans="10:11">
      <c r="J573" s="42"/>
      <c r="K573" s="42"/>
    </row>
    <row r="574" spans="10:11">
      <c r="J574" s="42"/>
      <c r="K574" s="42"/>
    </row>
    <row r="575" spans="10:11">
      <c r="J575" s="42"/>
      <c r="K575" s="42"/>
    </row>
    <row r="576" spans="10:11">
      <c r="J576" s="42"/>
      <c r="K576" s="42"/>
    </row>
    <row r="577" spans="10:11">
      <c r="J577" s="42"/>
      <c r="K577" s="42"/>
    </row>
    <row r="578" spans="10:11">
      <c r="J578" s="42"/>
      <c r="K578" s="42"/>
    </row>
    <row r="579" spans="10:11">
      <c r="J579" s="42"/>
      <c r="K579" s="42"/>
    </row>
    <row r="580" spans="10:11">
      <c r="J580" s="42"/>
      <c r="K580" s="42"/>
    </row>
    <row r="581" spans="10:11">
      <c r="J581" s="42"/>
      <c r="K581" s="42"/>
    </row>
    <row r="582" spans="10:11">
      <c r="J582" s="42"/>
      <c r="K582" s="42"/>
    </row>
    <row r="583" spans="10:11">
      <c r="J583" s="42"/>
      <c r="K583" s="42"/>
    </row>
    <row r="584" spans="10:11">
      <c r="J584" s="42"/>
      <c r="K584" s="42"/>
    </row>
    <row r="585" spans="10:11">
      <c r="J585" s="42"/>
      <c r="K585" s="42"/>
    </row>
    <row r="586" spans="10:11">
      <c r="J586" s="42"/>
      <c r="K586" s="42"/>
    </row>
    <row r="587" spans="10:11">
      <c r="J587" s="42"/>
      <c r="K587" s="42"/>
    </row>
    <row r="588" spans="10:11">
      <c r="J588" s="42"/>
      <c r="K588" s="42"/>
    </row>
    <row r="589" spans="10:11">
      <c r="J589" s="42"/>
      <c r="K589" s="42"/>
    </row>
    <row r="590" spans="10:11">
      <c r="J590" s="42"/>
      <c r="K590" s="42"/>
    </row>
    <row r="591" spans="10:11">
      <c r="J591" s="42"/>
      <c r="K591" s="42"/>
    </row>
    <row r="592" spans="10:11">
      <c r="J592" s="42"/>
      <c r="K592" s="42"/>
    </row>
    <row r="593" spans="10:11">
      <c r="J593" s="42"/>
      <c r="K593" s="42"/>
    </row>
    <row r="594" spans="10:11">
      <c r="J594" s="42"/>
      <c r="K594" s="42"/>
    </row>
    <row r="595" spans="10:11">
      <c r="J595" s="42"/>
      <c r="K595" s="42"/>
    </row>
    <row r="596" spans="10:11">
      <c r="J596" s="42"/>
      <c r="K596" s="42"/>
    </row>
    <row r="597" spans="10:11">
      <c r="J597" s="42"/>
      <c r="K597" s="42"/>
    </row>
    <row r="598" spans="10:11">
      <c r="J598" s="42"/>
      <c r="K598" s="42"/>
    </row>
    <row r="599" spans="10:11">
      <c r="J599" s="42"/>
      <c r="K599" s="42"/>
    </row>
    <row r="600" spans="10:11">
      <c r="J600" s="42"/>
      <c r="K600" s="42"/>
    </row>
    <row r="601" spans="10:11">
      <c r="J601" s="42"/>
      <c r="K601" s="42"/>
    </row>
    <row r="602" spans="10:11">
      <c r="J602" s="42"/>
      <c r="K602" s="42"/>
    </row>
    <row r="603" spans="10:11">
      <c r="J603" s="42"/>
      <c r="K603" s="42"/>
    </row>
    <row r="604" spans="10:11">
      <c r="J604" s="42"/>
      <c r="K604" s="42"/>
    </row>
    <row r="605" spans="10:11">
      <c r="J605" s="42"/>
      <c r="K605" s="42"/>
    </row>
    <row r="606" spans="10:11">
      <c r="J606" s="42"/>
      <c r="K606" s="42"/>
    </row>
    <row r="607" spans="10:11">
      <c r="J607" s="42"/>
      <c r="K607" s="42"/>
    </row>
    <row r="608" spans="10:11">
      <c r="J608" s="42"/>
      <c r="K608" s="42"/>
    </row>
    <row r="609" spans="10:11">
      <c r="J609" s="42"/>
      <c r="K609" s="42"/>
    </row>
    <row r="610" spans="10:11">
      <c r="J610" s="42"/>
      <c r="K610" s="42"/>
    </row>
    <row r="611" spans="10:11">
      <c r="J611" s="42"/>
      <c r="K611" s="42"/>
    </row>
    <row r="612" spans="10:11">
      <c r="J612" s="42"/>
      <c r="K612" s="42"/>
    </row>
    <row r="613" spans="10:11">
      <c r="J613" s="42"/>
      <c r="K613" s="42"/>
    </row>
    <row r="614" spans="10:11">
      <c r="J614" s="42"/>
      <c r="K614" s="42"/>
    </row>
    <row r="615" spans="10:11">
      <c r="J615" s="42"/>
      <c r="K615" s="42"/>
    </row>
    <row r="616" spans="10:11">
      <c r="J616" s="42"/>
      <c r="K616" s="42"/>
    </row>
    <row r="617" spans="10:11">
      <c r="J617" s="42"/>
      <c r="K617" s="42"/>
    </row>
    <row r="618" spans="10:11">
      <c r="J618" s="42"/>
      <c r="K618" s="42"/>
    </row>
    <row r="619" spans="10:11">
      <c r="J619" s="42"/>
      <c r="K619" s="42"/>
    </row>
    <row r="620" spans="10:11">
      <c r="J620" s="42"/>
      <c r="K620" s="42"/>
    </row>
    <row r="621" spans="10:11">
      <c r="J621" s="42"/>
      <c r="K621" s="42"/>
    </row>
    <row r="622" spans="10:11">
      <c r="J622" s="42"/>
      <c r="K622" s="42"/>
    </row>
    <row r="623" spans="10:11">
      <c r="J623" s="42"/>
      <c r="K623" s="42"/>
    </row>
    <row r="624" spans="10:11">
      <c r="J624" s="42"/>
      <c r="K624" s="42"/>
    </row>
    <row r="625" spans="10:11">
      <c r="J625" s="42"/>
      <c r="K625" s="42"/>
    </row>
    <row r="626" spans="10:11">
      <c r="J626" s="42"/>
      <c r="K626" s="42"/>
    </row>
    <row r="627" spans="10:11">
      <c r="J627" s="42"/>
      <c r="K627" s="42"/>
    </row>
    <row r="628" spans="10:11">
      <c r="J628" s="42"/>
      <c r="K628" s="42"/>
    </row>
    <row r="629" spans="10:11">
      <c r="J629" s="42"/>
      <c r="K629" s="42"/>
    </row>
    <row r="630" spans="10:11">
      <c r="J630" s="42"/>
      <c r="K630" s="42"/>
    </row>
    <row r="631" spans="10:11">
      <c r="J631" s="42"/>
      <c r="K631" s="42"/>
    </row>
    <row r="632" spans="10:11">
      <c r="J632" s="42"/>
      <c r="K632" s="42"/>
    </row>
    <row r="633" spans="10:11">
      <c r="J633" s="42"/>
      <c r="K633" s="42"/>
    </row>
    <row r="634" spans="10:11">
      <c r="J634" s="42"/>
      <c r="K634" s="42"/>
    </row>
    <row r="635" spans="10:11">
      <c r="J635" s="42"/>
      <c r="K635" s="42"/>
    </row>
    <row r="636" spans="10:11">
      <c r="J636" s="42"/>
      <c r="K636" s="42"/>
    </row>
    <row r="637" spans="10:11">
      <c r="J637" s="42"/>
      <c r="K637" s="42"/>
    </row>
    <row r="638" spans="10:11">
      <c r="J638" s="42"/>
      <c r="K638" s="42"/>
    </row>
    <row r="639" spans="10:11">
      <c r="J639" s="42"/>
      <c r="K639" s="42"/>
    </row>
    <row r="640" spans="10:11">
      <c r="J640" s="42"/>
      <c r="K640" s="42"/>
    </row>
    <row r="641" spans="10:11">
      <c r="J641" s="42"/>
      <c r="K641" s="42"/>
    </row>
    <row r="642" spans="10:11">
      <c r="J642" s="42"/>
      <c r="K642" s="42"/>
    </row>
    <row r="643" spans="10:11">
      <c r="J643" s="42"/>
      <c r="K643" s="42"/>
    </row>
    <row r="644" spans="10:11">
      <c r="J644" s="42"/>
      <c r="K644" s="42"/>
    </row>
    <row r="645" spans="10:11">
      <c r="J645" s="42"/>
      <c r="K645" s="42"/>
    </row>
    <row r="646" spans="10:11">
      <c r="J646" s="42"/>
      <c r="K646" s="42"/>
    </row>
    <row r="647" spans="10:11">
      <c r="J647" s="42"/>
      <c r="K647" s="42"/>
    </row>
    <row r="648" spans="10:11">
      <c r="J648" s="42"/>
      <c r="K648" s="42"/>
    </row>
    <row r="649" spans="10:11">
      <c r="J649" s="42"/>
      <c r="K649" s="42"/>
    </row>
    <row r="650" spans="10:11">
      <c r="J650" s="42"/>
      <c r="K650" s="42"/>
    </row>
    <row r="651" spans="10:11">
      <c r="J651" s="42"/>
      <c r="K651" s="42"/>
    </row>
    <row r="652" spans="10:11">
      <c r="J652" s="42"/>
      <c r="K652" s="42"/>
    </row>
    <row r="653" spans="10:11">
      <c r="J653" s="42"/>
      <c r="K653" s="42"/>
    </row>
    <row r="654" spans="10:11">
      <c r="J654" s="42"/>
      <c r="K654" s="42"/>
    </row>
    <row r="655" spans="10:11">
      <c r="J655" s="42"/>
      <c r="K655" s="42"/>
    </row>
    <row r="656" spans="10:11">
      <c r="J656" s="42"/>
      <c r="K656" s="42"/>
    </row>
    <row r="657" spans="10:11">
      <c r="J657" s="42"/>
      <c r="K657" s="42"/>
    </row>
    <row r="658" spans="10:11">
      <c r="J658" s="42"/>
      <c r="K658" s="42"/>
    </row>
    <row r="659" spans="10:11">
      <c r="J659" s="42"/>
      <c r="K659" s="42"/>
    </row>
    <row r="660" spans="10:11">
      <c r="J660" s="42"/>
      <c r="K660" s="42"/>
    </row>
    <row r="661" spans="10:11">
      <c r="J661" s="42"/>
      <c r="K661" s="42"/>
    </row>
    <row r="662" spans="10:11">
      <c r="J662" s="42"/>
      <c r="K662" s="42"/>
    </row>
    <row r="663" spans="10:11">
      <c r="J663" s="42"/>
      <c r="K663" s="42"/>
    </row>
    <row r="664" spans="10:11">
      <c r="J664" s="42"/>
      <c r="K664" s="42"/>
    </row>
    <row r="665" spans="10:11">
      <c r="J665" s="42"/>
      <c r="K665" s="42"/>
    </row>
    <row r="666" spans="10:11">
      <c r="J666" s="42"/>
      <c r="K666" s="42"/>
    </row>
    <row r="667" spans="10:11">
      <c r="J667" s="42"/>
      <c r="K667" s="42"/>
    </row>
    <row r="668" spans="10:11">
      <c r="J668" s="42"/>
      <c r="K668" s="42"/>
    </row>
    <row r="669" spans="10:11">
      <c r="J669" s="42"/>
      <c r="K669" s="42"/>
    </row>
    <row r="670" spans="10:11">
      <c r="J670" s="42"/>
      <c r="K670" s="42"/>
    </row>
    <row r="671" spans="10:11">
      <c r="J671" s="42"/>
      <c r="K671" s="42"/>
    </row>
    <row r="672" spans="10:11">
      <c r="J672" s="42"/>
      <c r="K672" s="42"/>
    </row>
    <row r="673" spans="10:11">
      <c r="J673" s="42"/>
      <c r="K673" s="42"/>
    </row>
    <row r="674" spans="10:11">
      <c r="J674" s="42"/>
      <c r="K674" s="42"/>
    </row>
    <row r="675" spans="10:11">
      <c r="J675" s="42"/>
      <c r="K675" s="42"/>
    </row>
    <row r="676" spans="10:11">
      <c r="J676" s="42"/>
      <c r="K676" s="42"/>
    </row>
    <row r="677" spans="10:11">
      <c r="J677" s="42"/>
      <c r="K677" s="42"/>
    </row>
    <row r="678" spans="10:11">
      <c r="J678" s="42"/>
      <c r="K678" s="42"/>
    </row>
    <row r="679" spans="10:11">
      <c r="J679" s="42"/>
      <c r="K679" s="42"/>
    </row>
    <row r="680" spans="10:11">
      <c r="J680" s="42"/>
      <c r="K680" s="42"/>
    </row>
    <row r="681" spans="10:11">
      <c r="J681" s="42"/>
      <c r="K681" s="42"/>
    </row>
    <row r="682" spans="10:11">
      <c r="J682" s="42"/>
      <c r="K682" s="42"/>
    </row>
    <row r="683" spans="10:11">
      <c r="J683" s="42"/>
      <c r="K683" s="42"/>
    </row>
    <row r="684" spans="10:11">
      <c r="J684" s="42"/>
      <c r="K684" s="42"/>
    </row>
    <row r="685" spans="10:11">
      <c r="J685" s="42"/>
      <c r="K685" s="42"/>
    </row>
    <row r="686" spans="10:11">
      <c r="J686" s="42"/>
      <c r="K686" s="42"/>
    </row>
    <row r="687" spans="10:11">
      <c r="J687" s="42"/>
      <c r="K687" s="42"/>
    </row>
    <row r="688" spans="10:11">
      <c r="J688" s="42"/>
      <c r="K688" s="42"/>
    </row>
    <row r="689" spans="10:11">
      <c r="J689" s="42"/>
      <c r="K689" s="42"/>
    </row>
    <row r="690" spans="10:11">
      <c r="J690" s="42"/>
      <c r="K690" s="42"/>
    </row>
    <row r="691" spans="10:11">
      <c r="J691" s="42"/>
      <c r="K691" s="42"/>
    </row>
    <row r="692" spans="10:11">
      <c r="J692" s="42"/>
      <c r="K692" s="42"/>
    </row>
    <row r="693" spans="10:11">
      <c r="J693" s="42"/>
      <c r="K693" s="42"/>
    </row>
    <row r="694" spans="10:11">
      <c r="J694" s="42"/>
      <c r="K694" s="42"/>
    </row>
    <row r="695" spans="10:11">
      <c r="J695" s="42"/>
      <c r="K695" s="42"/>
    </row>
    <row r="696" spans="10:11">
      <c r="J696" s="42"/>
      <c r="K696" s="42"/>
    </row>
    <row r="697" spans="10:11">
      <c r="J697" s="42"/>
      <c r="K697" s="42"/>
    </row>
    <row r="698" spans="10:11">
      <c r="J698" s="42"/>
      <c r="K698" s="42"/>
    </row>
    <row r="699" spans="10:11">
      <c r="J699" s="42"/>
      <c r="K699" s="42"/>
    </row>
    <row r="700" spans="10:11">
      <c r="J700" s="42"/>
      <c r="K700" s="42"/>
    </row>
    <row r="701" spans="10:11">
      <c r="J701" s="42"/>
      <c r="K701" s="42"/>
    </row>
    <row r="702" spans="10:11">
      <c r="J702" s="42"/>
      <c r="K702" s="42"/>
    </row>
    <row r="703" spans="10:11">
      <c r="J703" s="42"/>
      <c r="K703" s="42"/>
    </row>
    <row r="704" spans="10:11">
      <c r="J704" s="42"/>
      <c r="K704" s="42"/>
    </row>
    <row r="705" spans="10:11">
      <c r="J705" s="42"/>
      <c r="K705" s="42"/>
    </row>
    <row r="706" spans="10:11">
      <c r="J706" s="42"/>
      <c r="K706" s="42"/>
    </row>
    <row r="707" spans="10:11">
      <c r="J707" s="42"/>
      <c r="K707" s="42"/>
    </row>
    <row r="708" spans="10:11">
      <c r="J708" s="42"/>
      <c r="K708" s="42"/>
    </row>
    <row r="709" spans="10:11">
      <c r="J709" s="42"/>
      <c r="K709" s="42"/>
    </row>
    <row r="710" spans="10:11">
      <c r="J710" s="42"/>
      <c r="K710" s="42"/>
    </row>
    <row r="711" spans="10:11">
      <c r="J711" s="42"/>
      <c r="K711" s="42"/>
    </row>
    <row r="712" spans="10:11">
      <c r="J712" s="42"/>
      <c r="K712" s="42"/>
    </row>
    <row r="713" spans="10:11">
      <c r="J713" s="42"/>
      <c r="K713" s="42"/>
    </row>
    <row r="714" spans="10:11">
      <c r="J714" s="42"/>
      <c r="K714" s="42"/>
    </row>
    <row r="715" spans="10:11">
      <c r="J715" s="42"/>
      <c r="K715" s="42"/>
    </row>
    <row r="716" spans="10:11">
      <c r="J716" s="42"/>
      <c r="K716" s="42"/>
    </row>
    <row r="717" spans="10:11">
      <c r="J717" s="42"/>
      <c r="K717" s="42"/>
    </row>
    <row r="718" spans="10:11">
      <c r="J718" s="42"/>
      <c r="K718" s="42"/>
    </row>
    <row r="719" spans="10:11">
      <c r="J719" s="42"/>
      <c r="K719" s="42"/>
    </row>
    <row r="720" spans="10:11">
      <c r="J720" s="42"/>
      <c r="K720" s="42"/>
    </row>
    <row r="721" spans="10:11">
      <c r="J721" s="42"/>
      <c r="K721" s="42"/>
    </row>
    <row r="722" spans="10:11">
      <c r="J722" s="42"/>
      <c r="K722" s="42"/>
    </row>
    <row r="723" spans="10:11">
      <c r="J723" s="42"/>
      <c r="K723" s="42"/>
    </row>
    <row r="724" spans="10:11">
      <c r="J724" s="42"/>
      <c r="K724" s="42"/>
    </row>
    <row r="725" spans="10:11">
      <c r="J725" s="42"/>
      <c r="K725" s="42"/>
    </row>
    <row r="726" spans="10:11">
      <c r="J726" s="42"/>
      <c r="K726" s="42"/>
    </row>
    <row r="727" spans="10:11">
      <c r="J727" s="42"/>
      <c r="K727" s="42"/>
    </row>
    <row r="728" spans="10:11">
      <c r="J728" s="42"/>
      <c r="K728" s="42"/>
    </row>
    <row r="729" spans="10:11">
      <c r="J729" s="42"/>
      <c r="K729" s="42"/>
    </row>
    <row r="730" spans="10:11">
      <c r="J730" s="42"/>
      <c r="K730" s="42"/>
    </row>
    <row r="731" spans="10:11">
      <c r="J731" s="42"/>
      <c r="K731" s="42"/>
    </row>
    <row r="732" spans="10:11">
      <c r="J732" s="42"/>
      <c r="K732" s="42"/>
    </row>
    <row r="733" spans="10:11">
      <c r="J733" s="42"/>
      <c r="K733" s="42"/>
    </row>
    <row r="734" spans="10:11">
      <c r="J734" s="42"/>
      <c r="K734" s="42"/>
    </row>
    <row r="735" spans="10:11">
      <c r="J735" s="42"/>
      <c r="K735" s="42"/>
    </row>
    <row r="736" spans="10:11">
      <c r="J736" s="42"/>
      <c r="K736" s="42"/>
    </row>
    <row r="737" spans="10:11">
      <c r="J737" s="42"/>
      <c r="K737" s="42"/>
    </row>
    <row r="738" spans="10:11">
      <c r="J738" s="42"/>
      <c r="K738" s="42"/>
    </row>
    <row r="739" spans="10:11">
      <c r="J739" s="42"/>
      <c r="K739" s="42"/>
    </row>
    <row r="740" spans="10:11">
      <c r="J740" s="42"/>
      <c r="K740" s="42"/>
    </row>
    <row r="741" spans="10:11">
      <c r="J741" s="42"/>
      <c r="K741" s="42"/>
    </row>
    <row r="742" spans="10:11">
      <c r="J742" s="42"/>
      <c r="K742" s="42"/>
    </row>
    <row r="743" spans="10:11">
      <c r="J743" s="42"/>
      <c r="K743" s="42"/>
    </row>
    <row r="744" spans="10:11">
      <c r="J744" s="42"/>
      <c r="K744" s="42"/>
    </row>
    <row r="745" spans="10:11">
      <c r="J745" s="42"/>
      <c r="K745" s="42"/>
    </row>
    <row r="746" spans="10:11">
      <c r="J746" s="42"/>
      <c r="K746" s="42"/>
    </row>
    <row r="747" spans="10:11">
      <c r="J747" s="42"/>
      <c r="K747" s="42"/>
    </row>
    <row r="748" spans="10:11">
      <c r="J748" s="42"/>
      <c r="K748" s="42"/>
    </row>
    <row r="749" spans="10:11">
      <c r="J749" s="42"/>
      <c r="K749" s="42"/>
    </row>
    <row r="750" spans="10:11">
      <c r="J750" s="42"/>
      <c r="K750" s="42"/>
    </row>
    <row r="751" spans="10:11">
      <c r="J751" s="42"/>
      <c r="K751" s="42"/>
    </row>
    <row r="752" spans="10:11">
      <c r="J752" s="42"/>
      <c r="K752" s="42"/>
    </row>
    <row r="753" spans="10:11">
      <c r="J753" s="42"/>
      <c r="K753" s="42"/>
    </row>
    <row r="754" spans="10:11">
      <c r="J754" s="42"/>
      <c r="K754" s="42"/>
    </row>
    <row r="755" spans="10:11">
      <c r="J755" s="42"/>
      <c r="K755" s="42"/>
    </row>
    <row r="756" spans="10:11">
      <c r="J756" s="42"/>
      <c r="K756" s="42"/>
    </row>
    <row r="757" spans="10:11">
      <c r="J757" s="42"/>
      <c r="K757" s="42"/>
    </row>
    <row r="758" spans="10:11">
      <c r="J758" s="42"/>
      <c r="K758" s="42"/>
    </row>
    <row r="759" spans="10:11">
      <c r="J759" s="42"/>
      <c r="K759" s="42"/>
    </row>
    <row r="760" spans="10:11">
      <c r="J760" s="42"/>
      <c r="K760" s="42"/>
    </row>
    <row r="761" spans="10:11">
      <c r="J761" s="42"/>
      <c r="K761" s="42"/>
    </row>
    <row r="762" spans="10:11">
      <c r="J762" s="42"/>
      <c r="K762" s="42"/>
    </row>
    <row r="763" spans="10:11">
      <c r="J763" s="42"/>
      <c r="K763" s="42"/>
    </row>
    <row r="764" spans="10:11">
      <c r="J764" s="42"/>
      <c r="K764" s="42"/>
    </row>
    <row r="765" spans="10:11">
      <c r="J765" s="42"/>
      <c r="K765" s="42"/>
    </row>
    <row r="766" spans="10:11">
      <c r="J766" s="42"/>
      <c r="K766" s="42"/>
    </row>
    <row r="767" spans="10:11">
      <c r="J767" s="42"/>
      <c r="K767" s="42"/>
    </row>
    <row r="768" spans="10:11">
      <c r="J768" s="42"/>
      <c r="K768" s="42"/>
    </row>
    <row r="769" spans="10:11">
      <c r="J769" s="42"/>
      <c r="K769" s="42"/>
    </row>
    <row r="770" spans="10:11">
      <c r="J770" s="42"/>
      <c r="K770" s="42"/>
    </row>
    <row r="771" spans="10:11">
      <c r="J771" s="42"/>
      <c r="K771" s="42"/>
    </row>
    <row r="772" spans="10:11">
      <c r="J772" s="42"/>
      <c r="K772" s="42"/>
    </row>
    <row r="773" spans="10:11">
      <c r="J773" s="42"/>
      <c r="K773" s="42"/>
    </row>
    <row r="774" spans="10:11">
      <c r="J774" s="42"/>
      <c r="K774" s="42"/>
    </row>
    <row r="775" spans="10:11">
      <c r="J775" s="42"/>
      <c r="K775" s="42"/>
    </row>
    <row r="776" spans="10:11">
      <c r="J776" s="42"/>
      <c r="K776" s="42"/>
    </row>
    <row r="777" spans="10:11">
      <c r="J777" s="42"/>
      <c r="K777" s="42"/>
    </row>
    <row r="778" spans="10:11">
      <c r="J778" s="42"/>
      <c r="K778" s="42"/>
    </row>
    <row r="779" spans="10:11">
      <c r="J779" s="42"/>
      <c r="K779" s="42"/>
    </row>
    <row r="780" spans="10:11">
      <c r="J780" s="42"/>
      <c r="K780" s="42"/>
    </row>
    <row r="781" spans="10:11">
      <c r="J781" s="42"/>
      <c r="K781" s="42"/>
    </row>
    <row r="782" spans="10:11">
      <c r="J782" s="42"/>
      <c r="K782" s="42"/>
    </row>
    <row r="783" spans="10:11">
      <c r="J783" s="42"/>
      <c r="K783" s="42"/>
    </row>
    <row r="784" spans="10:11">
      <c r="J784" s="42"/>
      <c r="K784" s="42"/>
    </row>
    <row r="785" spans="10:11">
      <c r="J785" s="42"/>
      <c r="K785" s="42"/>
    </row>
    <row r="786" spans="10:11">
      <c r="J786" s="42"/>
      <c r="K786" s="42"/>
    </row>
    <row r="787" spans="10:11">
      <c r="J787" s="42"/>
      <c r="K787" s="42"/>
    </row>
    <row r="788" spans="10:11">
      <c r="J788" s="42"/>
      <c r="K788" s="42"/>
    </row>
    <row r="789" spans="10:11">
      <c r="J789" s="42"/>
      <c r="K789" s="42"/>
    </row>
    <row r="790" spans="10:11">
      <c r="J790" s="42"/>
      <c r="K790" s="42"/>
    </row>
    <row r="791" spans="10:11">
      <c r="J791" s="42"/>
      <c r="K791" s="42"/>
    </row>
    <row r="792" spans="10:11">
      <c r="J792" s="42"/>
      <c r="K792" s="42"/>
    </row>
    <row r="793" spans="10:11">
      <c r="J793" s="42"/>
      <c r="K793" s="42"/>
    </row>
    <row r="794" spans="10:11">
      <c r="J794" s="42"/>
      <c r="K794" s="42"/>
    </row>
    <row r="795" spans="10:11">
      <c r="J795" s="42"/>
      <c r="K795" s="42"/>
    </row>
    <row r="796" spans="10:11">
      <c r="J796" s="42"/>
      <c r="K796" s="42"/>
    </row>
    <row r="797" spans="10:11">
      <c r="J797" s="42"/>
      <c r="K797" s="42"/>
    </row>
    <row r="798" spans="10:11">
      <c r="J798" s="42"/>
      <c r="K798" s="42"/>
    </row>
    <row r="799" spans="10:11">
      <c r="J799" s="42"/>
      <c r="K799" s="42"/>
    </row>
    <row r="800" spans="10:11">
      <c r="J800" s="42"/>
      <c r="K800" s="42"/>
    </row>
    <row r="801" spans="10:11">
      <c r="J801" s="42"/>
      <c r="K801" s="42"/>
    </row>
    <row r="802" spans="10:11">
      <c r="J802" s="42"/>
      <c r="K802" s="42"/>
    </row>
    <row r="803" spans="10:11">
      <c r="J803" s="42"/>
      <c r="K803" s="42"/>
    </row>
    <row r="804" spans="10:11">
      <c r="J804" s="42"/>
      <c r="K804" s="42"/>
    </row>
    <row r="805" spans="10:11">
      <c r="J805" s="42"/>
      <c r="K805" s="42"/>
    </row>
    <row r="806" spans="10:11">
      <c r="J806" s="42"/>
      <c r="K806" s="42"/>
    </row>
    <row r="807" spans="10:11">
      <c r="J807" s="42"/>
      <c r="K807" s="42"/>
    </row>
    <row r="808" spans="10:11">
      <c r="J808" s="42"/>
      <c r="K808" s="42"/>
    </row>
    <row r="809" spans="10:11">
      <c r="J809" s="42"/>
      <c r="K809" s="42"/>
    </row>
    <row r="810" spans="10:11">
      <c r="J810" s="42"/>
      <c r="K810" s="42"/>
    </row>
    <row r="811" spans="10:11">
      <c r="J811" s="42"/>
      <c r="K811" s="42"/>
    </row>
    <row r="812" spans="10:11">
      <c r="J812" s="42"/>
      <c r="K812" s="42"/>
    </row>
    <row r="813" spans="10:11">
      <c r="J813" s="42"/>
      <c r="K813" s="42"/>
    </row>
    <row r="814" spans="10:11">
      <c r="J814" s="42"/>
      <c r="K814" s="42"/>
    </row>
    <row r="815" spans="10:11">
      <c r="J815" s="42"/>
      <c r="K815" s="42"/>
    </row>
    <row r="816" spans="10:11">
      <c r="J816" s="42"/>
      <c r="K816" s="42"/>
    </row>
    <row r="817" spans="10:11">
      <c r="J817" s="42"/>
      <c r="K817" s="42"/>
    </row>
    <row r="818" spans="10:11">
      <c r="J818" s="42"/>
      <c r="K818" s="42"/>
    </row>
    <row r="819" spans="10:11">
      <c r="J819" s="42"/>
      <c r="K819" s="42"/>
    </row>
    <row r="820" spans="10:11">
      <c r="J820" s="42"/>
      <c r="K820" s="42"/>
    </row>
    <row r="821" spans="10:11">
      <c r="J821" s="42"/>
      <c r="K821" s="42"/>
    </row>
    <row r="822" spans="10:11">
      <c r="J822" s="42"/>
      <c r="K822" s="42"/>
    </row>
    <row r="823" spans="10:11">
      <c r="J823" s="42"/>
      <c r="K823" s="42"/>
    </row>
    <row r="824" spans="10:11">
      <c r="J824" s="42"/>
      <c r="K824" s="42"/>
    </row>
    <row r="825" spans="10:11">
      <c r="J825" s="42"/>
      <c r="K825" s="42"/>
    </row>
    <row r="826" spans="10:11">
      <c r="J826" s="42"/>
      <c r="K826" s="42"/>
    </row>
    <row r="827" spans="10:11">
      <c r="J827" s="42"/>
      <c r="K827" s="42"/>
    </row>
    <row r="828" spans="10:11">
      <c r="J828" s="42"/>
      <c r="K828" s="42"/>
    </row>
    <row r="829" spans="10:11">
      <c r="J829" s="42"/>
      <c r="K829" s="42"/>
    </row>
    <row r="830" spans="10:11">
      <c r="J830" s="42"/>
      <c r="K830" s="42"/>
    </row>
    <row r="831" spans="10:11">
      <c r="J831" s="42"/>
      <c r="K831" s="42"/>
    </row>
    <row r="832" spans="10:11">
      <c r="J832" s="42"/>
      <c r="K832" s="42"/>
    </row>
    <row r="833" spans="10:11">
      <c r="J833" s="42"/>
      <c r="K833" s="42"/>
    </row>
    <row r="834" spans="10:11">
      <c r="J834" s="42"/>
      <c r="K834" s="42"/>
    </row>
    <row r="835" spans="10:11">
      <c r="J835" s="42"/>
      <c r="K835" s="42"/>
    </row>
    <row r="836" spans="10:11">
      <c r="J836" s="42"/>
      <c r="K836" s="42"/>
    </row>
    <row r="837" spans="10:11">
      <c r="J837" s="42"/>
      <c r="K837" s="42"/>
    </row>
    <row r="838" spans="10:11">
      <c r="J838" s="42"/>
      <c r="K838" s="42"/>
    </row>
    <row r="839" spans="10:11">
      <c r="J839" s="42"/>
      <c r="K839" s="42"/>
    </row>
    <row r="840" spans="10:11">
      <c r="J840" s="42"/>
      <c r="K840" s="42"/>
    </row>
    <row r="841" spans="10:11">
      <c r="J841" s="42"/>
      <c r="K841" s="42"/>
    </row>
    <row r="842" spans="10:11">
      <c r="J842" s="42"/>
      <c r="K842" s="42"/>
    </row>
    <row r="843" spans="10:11">
      <c r="J843" s="42"/>
      <c r="K843" s="42"/>
    </row>
    <row r="844" spans="10:11">
      <c r="J844" s="42"/>
      <c r="K844" s="42"/>
    </row>
    <row r="845" spans="10:11">
      <c r="J845" s="42"/>
      <c r="K845" s="42"/>
    </row>
    <row r="846" spans="10:11">
      <c r="J846" s="42"/>
      <c r="K846" s="42"/>
    </row>
    <row r="847" spans="10:11">
      <c r="J847" s="42"/>
      <c r="K847" s="42"/>
    </row>
    <row r="848" spans="10:11">
      <c r="J848" s="42"/>
      <c r="K848" s="42"/>
    </row>
    <row r="849" spans="10:11">
      <c r="J849" s="42"/>
      <c r="K849" s="42"/>
    </row>
    <row r="850" spans="10:11">
      <c r="J850" s="42"/>
      <c r="K850" s="42"/>
    </row>
    <row r="851" spans="10:11">
      <c r="J851" s="42"/>
      <c r="K851" s="42"/>
    </row>
    <row r="852" spans="10:11">
      <c r="J852" s="42"/>
      <c r="K852" s="42"/>
    </row>
    <row r="853" spans="10:11">
      <c r="J853" s="42"/>
      <c r="K853" s="42"/>
    </row>
    <row r="854" spans="10:11">
      <c r="J854" s="42"/>
      <c r="K854" s="42"/>
    </row>
    <row r="855" spans="10:11">
      <c r="J855" s="42"/>
      <c r="K855" s="42"/>
    </row>
    <row r="856" spans="10:11">
      <c r="J856" s="42"/>
      <c r="K856" s="42"/>
    </row>
    <row r="857" spans="10:11">
      <c r="J857" s="42"/>
      <c r="K857" s="42"/>
    </row>
    <row r="858" spans="10:11">
      <c r="J858" s="42"/>
      <c r="K858" s="42"/>
    </row>
    <row r="859" spans="10:11">
      <c r="J859" s="42"/>
      <c r="K859" s="42"/>
    </row>
    <row r="860" spans="10:11">
      <c r="J860" s="42"/>
      <c r="K860" s="42"/>
    </row>
    <row r="861" spans="10:11">
      <c r="J861" s="42"/>
      <c r="K861" s="42"/>
    </row>
    <row r="862" spans="10:11">
      <c r="J862" s="42"/>
      <c r="K862" s="42"/>
    </row>
    <row r="863" spans="10:11">
      <c r="J863" s="42"/>
      <c r="K863" s="42"/>
    </row>
    <row r="864" spans="10:11">
      <c r="J864" s="42"/>
      <c r="K864" s="42"/>
    </row>
    <row r="865" spans="10:11">
      <c r="J865" s="42"/>
      <c r="K865" s="42"/>
    </row>
    <row r="866" spans="10:11">
      <c r="J866" s="42"/>
      <c r="K866" s="42"/>
    </row>
    <row r="867" spans="10:11">
      <c r="J867" s="42"/>
      <c r="K867" s="42"/>
    </row>
    <row r="868" spans="10:11">
      <c r="J868" s="42"/>
      <c r="K868" s="42"/>
    </row>
    <row r="869" spans="10:11">
      <c r="J869" s="42"/>
      <c r="K869" s="42"/>
    </row>
    <row r="870" spans="10:11">
      <c r="J870" s="42"/>
      <c r="K870" s="42"/>
    </row>
    <row r="871" spans="10:11">
      <c r="J871" s="42"/>
      <c r="K871" s="42"/>
    </row>
    <row r="872" spans="10:11">
      <c r="J872" s="42"/>
      <c r="K872" s="42"/>
    </row>
    <row r="873" spans="10:11">
      <c r="J873" s="42"/>
      <c r="K873" s="42"/>
    </row>
    <row r="874" spans="10:11">
      <c r="J874" s="42"/>
      <c r="K874" s="42"/>
    </row>
    <row r="875" spans="10:11">
      <c r="J875" s="42"/>
      <c r="K875" s="42"/>
    </row>
    <row r="876" spans="10:11">
      <c r="J876" s="42"/>
      <c r="K876" s="42"/>
    </row>
    <row r="877" spans="10:11">
      <c r="J877" s="42"/>
      <c r="K877" s="42"/>
    </row>
    <row r="878" spans="10:11">
      <c r="J878" s="42"/>
      <c r="K878" s="42"/>
    </row>
    <row r="879" spans="10:11">
      <c r="J879" s="42"/>
      <c r="K879" s="42"/>
    </row>
    <row r="880" spans="10:11">
      <c r="J880" s="42"/>
      <c r="K880" s="42"/>
    </row>
    <row r="881" spans="10:11">
      <c r="J881" s="42"/>
      <c r="K881" s="42"/>
    </row>
    <row r="882" spans="10:11">
      <c r="J882" s="42"/>
      <c r="K882" s="42"/>
    </row>
    <row r="883" spans="10:11">
      <c r="J883" s="42"/>
      <c r="K883" s="42"/>
    </row>
    <row r="884" spans="10:11">
      <c r="J884" s="42"/>
      <c r="K884" s="42"/>
    </row>
    <row r="885" spans="10:11">
      <c r="J885" s="42"/>
      <c r="K885" s="42"/>
    </row>
    <row r="886" spans="10:11">
      <c r="J886" s="42"/>
      <c r="K886" s="42"/>
    </row>
    <row r="887" spans="10:11">
      <c r="J887" s="42"/>
      <c r="K887" s="42"/>
    </row>
    <row r="888" spans="10:11">
      <c r="J888" s="42"/>
      <c r="K888" s="42"/>
    </row>
    <row r="889" spans="10:11">
      <c r="J889" s="42"/>
      <c r="K889" s="42"/>
    </row>
    <row r="890" spans="10:11">
      <c r="J890" s="42"/>
      <c r="K890" s="42"/>
    </row>
    <row r="891" spans="10:11">
      <c r="J891" s="42"/>
      <c r="K891" s="42"/>
    </row>
    <row r="892" spans="10:11">
      <c r="J892" s="42"/>
      <c r="K892" s="42"/>
    </row>
    <row r="893" spans="10:11">
      <c r="J893" s="42"/>
      <c r="K893" s="42"/>
    </row>
    <row r="894" spans="10:11">
      <c r="J894" s="42"/>
      <c r="K894" s="42"/>
    </row>
    <row r="895" spans="10:11">
      <c r="J895" s="42"/>
      <c r="K895" s="42"/>
    </row>
    <row r="896" spans="10:11">
      <c r="J896" s="42"/>
      <c r="K896" s="42"/>
    </row>
    <row r="897" spans="10:11">
      <c r="J897" s="42"/>
      <c r="K897" s="42"/>
    </row>
    <row r="898" spans="10:11">
      <c r="J898" s="42"/>
      <c r="K898" s="42"/>
    </row>
    <row r="899" spans="10:11">
      <c r="J899" s="42"/>
      <c r="K899" s="42"/>
    </row>
    <row r="900" spans="10:11">
      <c r="J900" s="42"/>
      <c r="K900" s="42"/>
    </row>
    <row r="901" spans="10:11">
      <c r="J901" s="42"/>
      <c r="K901" s="42"/>
    </row>
    <row r="902" spans="10:11">
      <c r="J902" s="42"/>
      <c r="K902" s="42"/>
    </row>
    <row r="903" spans="10:11">
      <c r="J903" s="42"/>
      <c r="K903" s="42"/>
    </row>
    <row r="904" spans="10:11">
      <c r="J904" s="42"/>
      <c r="K904" s="42"/>
    </row>
    <row r="905" spans="10:11">
      <c r="J905" s="42"/>
      <c r="K905" s="42"/>
    </row>
    <row r="906" spans="10:11">
      <c r="J906" s="42"/>
      <c r="K906" s="42"/>
    </row>
    <row r="907" spans="10:11">
      <c r="J907" s="42"/>
      <c r="K907" s="42"/>
    </row>
    <row r="908" spans="10:11">
      <c r="J908" s="42"/>
      <c r="K908" s="42"/>
    </row>
    <row r="909" spans="10:11">
      <c r="J909" s="42"/>
      <c r="K909" s="42"/>
    </row>
    <row r="910" spans="10:11">
      <c r="J910" s="42"/>
      <c r="K910" s="42"/>
    </row>
    <row r="911" spans="10:11">
      <c r="J911" s="42"/>
      <c r="K911" s="42"/>
    </row>
    <row r="912" spans="10:11">
      <c r="J912" s="42"/>
      <c r="K912" s="42"/>
    </row>
    <row r="913" spans="10:11">
      <c r="J913" s="42"/>
      <c r="K913" s="42"/>
    </row>
    <row r="914" spans="10:11">
      <c r="J914" s="42"/>
      <c r="K914" s="42"/>
    </row>
    <row r="915" spans="10:11">
      <c r="J915" s="42"/>
      <c r="K915" s="42"/>
    </row>
    <row r="916" spans="10:11">
      <c r="J916" s="42"/>
      <c r="K916" s="42"/>
    </row>
    <row r="917" spans="10:11">
      <c r="J917" s="42"/>
      <c r="K917" s="42"/>
    </row>
    <row r="918" spans="10:11">
      <c r="J918" s="42"/>
      <c r="K918" s="42"/>
    </row>
    <row r="919" spans="10:11">
      <c r="J919" s="42"/>
      <c r="K919" s="42"/>
    </row>
    <row r="920" spans="10:11">
      <c r="J920" s="42"/>
      <c r="K920" s="42"/>
    </row>
    <row r="921" spans="10:11">
      <c r="J921" s="42"/>
      <c r="K921" s="42"/>
    </row>
    <row r="922" spans="10:11">
      <c r="J922" s="42"/>
      <c r="K922" s="42"/>
    </row>
    <row r="923" spans="10:11">
      <c r="J923" s="42"/>
      <c r="K923" s="42"/>
    </row>
    <row r="924" spans="10:11">
      <c r="J924" s="42"/>
      <c r="K924" s="42"/>
    </row>
    <row r="925" spans="10:11">
      <c r="J925" s="42"/>
      <c r="K925" s="42"/>
    </row>
    <row r="926" spans="10:11">
      <c r="J926" s="42"/>
      <c r="K926" s="42"/>
    </row>
    <row r="927" spans="10:11">
      <c r="J927" s="42"/>
      <c r="K927" s="42"/>
    </row>
    <row r="928" spans="10:11">
      <c r="J928" s="42"/>
      <c r="K928" s="42"/>
    </row>
    <row r="929" spans="10:11">
      <c r="J929" s="42"/>
      <c r="K929" s="42"/>
    </row>
    <row r="930" spans="10:11">
      <c r="J930" s="42"/>
      <c r="K930" s="42"/>
    </row>
    <row r="931" spans="10:11">
      <c r="J931" s="42"/>
      <c r="K931" s="42"/>
    </row>
    <row r="932" spans="10:11">
      <c r="J932" s="42"/>
      <c r="K932" s="42"/>
    </row>
    <row r="933" spans="10:11">
      <c r="J933" s="42"/>
      <c r="K933" s="42"/>
    </row>
    <row r="934" spans="10:11">
      <c r="J934" s="42"/>
      <c r="K934" s="42"/>
    </row>
    <row r="935" spans="10:11">
      <c r="J935" s="42"/>
      <c r="K935" s="42"/>
    </row>
    <row r="936" spans="10:11">
      <c r="J936" s="42"/>
      <c r="K936" s="42"/>
    </row>
    <row r="937" spans="10:11">
      <c r="J937" s="42"/>
      <c r="K937" s="42"/>
    </row>
    <row r="938" spans="10:11">
      <c r="J938" s="42"/>
      <c r="K938" s="42"/>
    </row>
    <row r="939" spans="10:11">
      <c r="J939" s="42"/>
      <c r="K939" s="42"/>
    </row>
    <row r="940" spans="10:11">
      <c r="J940" s="42"/>
      <c r="K940" s="42"/>
    </row>
    <row r="941" spans="10:11">
      <c r="J941" s="42"/>
      <c r="K941" s="42"/>
    </row>
    <row r="942" spans="10:11">
      <c r="J942" s="42"/>
      <c r="K942" s="42"/>
    </row>
    <row r="943" spans="10:11">
      <c r="J943" s="42"/>
      <c r="K943" s="42"/>
    </row>
    <row r="944" spans="10:11">
      <c r="J944" s="42"/>
      <c r="K944" s="42"/>
    </row>
    <row r="945" spans="10:11">
      <c r="J945" s="42"/>
      <c r="K945" s="42"/>
    </row>
    <row r="946" spans="10:11">
      <c r="J946" s="42"/>
      <c r="K946" s="42"/>
    </row>
    <row r="947" spans="10:11">
      <c r="J947" s="42"/>
      <c r="K947" s="42"/>
    </row>
    <row r="948" spans="10:11">
      <c r="J948" s="42"/>
      <c r="K948" s="42"/>
    </row>
    <row r="949" spans="10:11">
      <c r="J949" s="42"/>
      <c r="K949" s="42"/>
    </row>
    <row r="950" spans="10:11">
      <c r="J950" s="42"/>
      <c r="K950" s="42"/>
    </row>
    <row r="951" spans="10:11">
      <c r="J951" s="42"/>
      <c r="K951" s="42"/>
    </row>
    <row r="952" spans="10:11">
      <c r="J952" s="42"/>
      <c r="K952" s="42"/>
    </row>
    <row r="953" spans="10:11">
      <c r="J953" s="42"/>
      <c r="K953" s="42"/>
    </row>
    <row r="954" spans="10:11">
      <c r="J954" s="42"/>
      <c r="K954" s="42"/>
    </row>
    <row r="955" spans="10:11">
      <c r="J955" s="42"/>
      <c r="K955" s="42"/>
    </row>
    <row r="956" spans="10:11">
      <c r="J956" s="42"/>
      <c r="K956" s="42"/>
    </row>
    <row r="957" spans="10:11">
      <c r="J957" s="42"/>
      <c r="K957" s="42"/>
    </row>
    <row r="958" spans="10:11">
      <c r="J958" s="42"/>
      <c r="K958" s="42"/>
    </row>
    <row r="959" spans="10:11">
      <c r="J959" s="42"/>
      <c r="K959" s="42"/>
    </row>
    <row r="960" spans="10:11">
      <c r="J960" s="42"/>
      <c r="K960" s="42"/>
    </row>
    <row r="961" spans="10:11">
      <c r="J961" s="42"/>
      <c r="K961" s="42"/>
    </row>
    <row r="962" spans="10:11">
      <c r="J962" s="42"/>
      <c r="K962" s="42"/>
    </row>
    <row r="963" spans="10:11">
      <c r="J963" s="42"/>
      <c r="K963" s="42"/>
    </row>
    <row r="964" spans="10:11">
      <c r="J964" s="42"/>
      <c r="K964" s="42"/>
    </row>
    <row r="965" spans="10:11">
      <c r="J965" s="42"/>
      <c r="K965" s="42"/>
    </row>
    <row r="966" spans="10:11">
      <c r="J966" s="42"/>
      <c r="K966" s="42"/>
    </row>
    <row r="967" spans="10:11">
      <c r="J967" s="42"/>
      <c r="K967" s="42"/>
    </row>
    <row r="968" spans="10:11">
      <c r="J968" s="42"/>
      <c r="K968" s="42"/>
    </row>
    <row r="969" spans="10:11">
      <c r="J969" s="42"/>
      <c r="K969" s="42"/>
    </row>
    <row r="970" spans="10:11">
      <c r="J970" s="42"/>
      <c r="K970" s="42"/>
    </row>
    <row r="971" spans="10:11">
      <c r="J971" s="42"/>
      <c r="K971" s="42"/>
    </row>
    <row r="972" spans="10:11">
      <c r="J972" s="42"/>
      <c r="K972" s="42"/>
    </row>
    <row r="973" spans="10:11">
      <c r="J973" s="42"/>
      <c r="K973" s="42"/>
    </row>
    <row r="974" spans="10:11">
      <c r="J974" s="42"/>
      <c r="K974" s="42"/>
    </row>
    <row r="975" spans="10:11">
      <c r="J975" s="42"/>
      <c r="K975" s="42"/>
    </row>
    <row r="976" spans="10:11">
      <c r="J976" s="42"/>
      <c r="K976" s="42"/>
    </row>
    <row r="977" spans="10:11">
      <c r="J977" s="42"/>
      <c r="K977" s="42"/>
    </row>
    <row r="978" spans="10:11">
      <c r="J978" s="42"/>
      <c r="K978" s="42"/>
    </row>
    <row r="979" spans="10:11">
      <c r="J979" s="42"/>
      <c r="K979" s="42"/>
    </row>
    <row r="980" spans="10:11">
      <c r="J980" s="42"/>
      <c r="K980" s="42"/>
    </row>
    <row r="981" spans="10:11">
      <c r="J981" s="42"/>
      <c r="K981" s="42"/>
    </row>
    <row r="982" spans="10:11">
      <c r="J982" s="42"/>
      <c r="K982" s="42"/>
    </row>
    <row r="983" spans="10:11">
      <c r="J983" s="42"/>
      <c r="K983" s="42"/>
    </row>
    <row r="984" spans="10:11">
      <c r="J984" s="42"/>
      <c r="K984" s="42"/>
    </row>
    <row r="985" spans="10:11">
      <c r="J985" s="42"/>
      <c r="K985" s="42"/>
    </row>
    <row r="986" spans="10:11">
      <c r="J986" s="42"/>
      <c r="K986" s="42"/>
    </row>
    <row r="987" spans="10:11">
      <c r="J987" s="42"/>
      <c r="K987" s="42"/>
    </row>
    <row r="988" spans="10:11">
      <c r="J988" s="42"/>
      <c r="K988" s="42"/>
    </row>
    <row r="989" spans="10:11">
      <c r="J989" s="42"/>
      <c r="K989" s="42"/>
    </row>
    <row r="990" spans="10:11">
      <c r="J990" s="42"/>
      <c r="K990" s="42"/>
    </row>
  </sheetData>
  <mergeCells count="31">
    <mergeCell ref="A2:A3"/>
    <mergeCell ref="K2:L2"/>
    <mergeCell ref="K4:K16"/>
    <mergeCell ref="C12:C13"/>
    <mergeCell ref="C14:C16"/>
    <mergeCell ref="C17:C20"/>
    <mergeCell ref="C21:C26"/>
    <mergeCell ref="K17:K31"/>
    <mergeCell ref="K32:K35"/>
    <mergeCell ref="K36:K39"/>
    <mergeCell ref="K40:K52"/>
    <mergeCell ref="K53:K60"/>
    <mergeCell ref="K61:K69"/>
    <mergeCell ref="K70:K74"/>
    <mergeCell ref="K75:K78"/>
    <mergeCell ref="K79:K81"/>
    <mergeCell ref="K82:K87"/>
    <mergeCell ref="K88:K89"/>
    <mergeCell ref="K91:K93"/>
    <mergeCell ref="K94:L94"/>
    <mergeCell ref="K96:K98"/>
    <mergeCell ref="K136:K142"/>
    <mergeCell ref="K143:K149"/>
    <mergeCell ref="K150:K155"/>
    <mergeCell ref="K99:K101"/>
    <mergeCell ref="K102:K105"/>
    <mergeCell ref="K106:K113"/>
    <mergeCell ref="K115:L115"/>
    <mergeCell ref="K117:K129"/>
    <mergeCell ref="K130:K133"/>
    <mergeCell ref="K134:L134"/>
  </mergeCells>
  <conditionalFormatting sqref="M96:M109">
    <cfRule type="duplicateValues" dxfId="2" priority="6"/>
  </conditionalFormatting>
  <conditionalFormatting sqref="M4:M93">
    <cfRule type="duplicateValues" dxfId="1" priority="2"/>
  </conditionalFormatting>
  <conditionalFormatting sqref="N4:N56">
    <cfRule type="duplicateValues" dxfId="0" priority="1"/>
  </conditionalFormatting>
  <pageMargins left="0.7" right="0.7" top="0.75" bottom="0.75" header="0" footer="0"/>
  <pageSetup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9">
    <outlinePr summaryBelow="0" summaryRight="0"/>
  </sheetPr>
  <dimension ref="A1:Z39"/>
  <sheetViews>
    <sheetView topLeftCell="A22" zoomScale="124" zoomScaleNormal="124" workbookViewId="0">
      <selection activeCell="J41" sqref="J41"/>
    </sheetView>
  </sheetViews>
  <sheetFormatPr baseColWidth="10" defaultColWidth="12.75" defaultRowHeight="15" customHeight="1"/>
  <cols>
    <col min="2" max="2" width="14.125" customWidth="1"/>
    <col min="3" max="3" width="10.25" customWidth="1"/>
    <col min="4" max="4" width="11.25" customWidth="1"/>
    <col min="5" max="5" width="13.25" customWidth="1"/>
    <col min="7" max="9" width="9.25" customWidth="1"/>
    <col min="10" max="10" width="11.875" customWidth="1"/>
    <col min="11" max="11" width="16.5" customWidth="1"/>
    <col min="12" max="12" width="16.625" customWidth="1"/>
    <col min="13" max="13" width="12.75" customWidth="1"/>
    <col min="14" max="14" width="9.25" customWidth="1"/>
  </cols>
  <sheetData>
    <row r="1" spans="1:26" ht="15" hidden="1" customHeight="1"/>
    <row r="2" spans="1:26" hidden="1">
      <c r="B2" s="13" t="s">
        <v>831</v>
      </c>
    </row>
    <row r="3" spans="1:26" ht="15" hidden="1" customHeight="1"/>
    <row r="4" spans="1:26" ht="14.25" hidden="1">
      <c r="B4" s="2927" t="s">
        <v>832</v>
      </c>
      <c r="C4" s="2929" t="s">
        <v>833</v>
      </c>
      <c r="D4" s="2930"/>
      <c r="E4" s="2930"/>
      <c r="F4" s="2931"/>
      <c r="G4" s="2932" t="s">
        <v>834</v>
      </c>
      <c r="H4" s="2930"/>
      <c r="I4" s="2930"/>
      <c r="J4" s="2931"/>
      <c r="K4" s="2933" t="s">
        <v>835</v>
      </c>
      <c r="L4" s="2930"/>
      <c r="M4" s="2930"/>
      <c r="N4" s="2931"/>
    </row>
    <row r="5" spans="1:26" ht="49.5" hidden="1" customHeight="1">
      <c r="A5" s="14"/>
      <c r="B5" s="2928"/>
      <c r="C5" s="15" t="s">
        <v>836</v>
      </c>
      <c r="D5" s="15" t="s">
        <v>837</v>
      </c>
      <c r="E5" s="15" t="s">
        <v>833</v>
      </c>
      <c r="F5" s="15" t="s">
        <v>838</v>
      </c>
      <c r="G5" s="16" t="s">
        <v>836</v>
      </c>
      <c r="H5" s="16" t="s">
        <v>837</v>
      </c>
      <c r="I5" s="16" t="s">
        <v>839</v>
      </c>
      <c r="J5" s="16" t="s">
        <v>838</v>
      </c>
      <c r="K5" s="17" t="s">
        <v>836</v>
      </c>
      <c r="L5" s="17" t="s">
        <v>837</v>
      </c>
      <c r="M5" s="17" t="s">
        <v>839</v>
      </c>
      <c r="N5" s="17" t="s">
        <v>838</v>
      </c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</row>
    <row r="6" spans="1:26" hidden="1">
      <c r="B6" s="18" t="s">
        <v>63</v>
      </c>
      <c r="C6" s="19"/>
      <c r="D6" s="19"/>
      <c r="E6" s="19"/>
      <c r="F6" s="19"/>
      <c r="G6" s="20">
        <v>15</v>
      </c>
      <c r="H6" s="21">
        <v>4938</v>
      </c>
      <c r="I6" s="21">
        <v>10769</v>
      </c>
      <c r="J6" s="20">
        <v>997</v>
      </c>
      <c r="K6" s="20">
        <v>3</v>
      </c>
      <c r="L6" s="21">
        <v>5112</v>
      </c>
      <c r="M6" s="21">
        <v>5720</v>
      </c>
      <c r="N6" s="21">
        <v>4491</v>
      </c>
    </row>
    <row r="7" spans="1:26" hidden="1">
      <c r="B7" s="18" t="s">
        <v>840</v>
      </c>
      <c r="C7" s="19"/>
      <c r="D7" s="19"/>
      <c r="E7" s="19"/>
      <c r="F7" s="19"/>
      <c r="G7" s="20">
        <v>185</v>
      </c>
      <c r="H7" s="21">
        <v>4039</v>
      </c>
      <c r="I7" s="1387">
        <v>13102</v>
      </c>
      <c r="J7" s="20">
        <v>651</v>
      </c>
      <c r="K7" s="20">
        <v>21</v>
      </c>
      <c r="L7" s="21">
        <v>4085</v>
      </c>
      <c r="M7" s="1387">
        <v>9670</v>
      </c>
      <c r="N7" s="21">
        <v>1419</v>
      </c>
    </row>
    <row r="8" spans="1:26" ht="14.25" hidden="1">
      <c r="B8" s="18" t="s">
        <v>841</v>
      </c>
      <c r="C8" s="20">
        <v>23</v>
      </c>
      <c r="D8" s="21">
        <v>8314</v>
      </c>
      <c r="E8" s="21">
        <v>13864</v>
      </c>
      <c r="F8" s="21">
        <v>3721</v>
      </c>
      <c r="G8" s="20">
        <v>53</v>
      </c>
      <c r="H8" s="21">
        <v>4196</v>
      </c>
      <c r="I8" s="21">
        <v>12910</v>
      </c>
      <c r="J8" s="21">
        <v>1010</v>
      </c>
      <c r="K8" s="20">
        <v>71</v>
      </c>
      <c r="L8" s="21">
        <v>4011</v>
      </c>
      <c r="M8" s="21">
        <v>10083</v>
      </c>
      <c r="N8" s="20">
        <v>855</v>
      </c>
    </row>
    <row r="9" spans="1:26" ht="15" hidden="1" customHeight="1"/>
    <row r="10" spans="1:26" ht="15" hidden="1" customHeight="1"/>
    <row r="11" spans="1:26" hidden="1">
      <c r="B11" s="4" t="s">
        <v>833</v>
      </c>
      <c r="E11" s="4" t="s">
        <v>842</v>
      </c>
      <c r="J11" s="1284" t="s">
        <v>63</v>
      </c>
      <c r="K11" s="1284" t="s">
        <v>833</v>
      </c>
      <c r="L11" s="1284" t="str">
        <f t="shared" ref="L11:L19" si="0">CONCATENATE(J11,K11)</f>
        <v>COSTAAGUA DE LLUVIA</v>
      </c>
      <c r="M11" s="22" t="s">
        <v>843</v>
      </c>
      <c r="O11" s="4" t="str">
        <f>CONCATENATE('Evaluación social'!J93,'Evaluación social'!K93)</f>
        <v/>
      </c>
    </row>
    <row r="12" spans="1:26" hidden="1">
      <c r="B12" s="4" t="s">
        <v>834</v>
      </c>
      <c r="E12" s="4" t="s">
        <v>844</v>
      </c>
      <c r="J12" s="1284" t="s">
        <v>63</v>
      </c>
      <c r="K12" s="1284" t="s">
        <v>834</v>
      </c>
      <c r="L12" s="1284" t="str">
        <f t="shared" si="0"/>
        <v>COSTAFUENTE SUBTERRÁNEA</v>
      </c>
      <c r="M12" s="23">
        <v>10769</v>
      </c>
    </row>
    <row r="13" spans="1:26" hidden="1">
      <c r="B13" s="4" t="s">
        <v>835</v>
      </c>
      <c r="E13" s="4" t="s">
        <v>845</v>
      </c>
      <c r="J13" s="1284" t="s">
        <v>63</v>
      </c>
      <c r="K13" s="1284" t="s">
        <v>835</v>
      </c>
      <c r="L13" s="1284" t="str">
        <f t="shared" si="0"/>
        <v>COSTAFUENTE SUPERFICIAL</v>
      </c>
      <c r="M13" s="23">
        <v>5720</v>
      </c>
    </row>
    <row r="14" spans="1:26" hidden="1">
      <c r="B14" s="11"/>
      <c r="C14" s="11"/>
      <c r="D14" s="11"/>
      <c r="E14" s="11"/>
      <c r="F14" s="11"/>
      <c r="J14" s="1284" t="s">
        <v>840</v>
      </c>
      <c r="K14" s="1284" t="s">
        <v>833</v>
      </c>
      <c r="L14" s="1284" t="str">
        <f t="shared" si="0"/>
        <v>SIERRAAGUA DE LLUVIA</v>
      </c>
      <c r="M14" s="22" t="s">
        <v>843</v>
      </c>
    </row>
    <row r="15" spans="1:26" hidden="1">
      <c r="B15" s="11"/>
      <c r="C15" s="11"/>
      <c r="D15" s="11"/>
      <c r="E15" s="11"/>
      <c r="F15" s="11"/>
      <c r="J15" s="1284" t="s">
        <v>840</v>
      </c>
      <c r="K15" s="1284" t="s">
        <v>834</v>
      </c>
      <c r="L15" s="1284" t="str">
        <f t="shared" si="0"/>
        <v>SIERRAFUENTE SUBTERRÁNEA</v>
      </c>
      <c r="M15" s="23">
        <v>13102</v>
      </c>
    </row>
    <row r="16" spans="1:26" hidden="1">
      <c r="B16" s="2934" t="s">
        <v>846</v>
      </c>
      <c r="C16" s="2916"/>
      <c r="D16" s="2916"/>
      <c r="E16" s="2916"/>
      <c r="F16" s="2916"/>
      <c r="J16" s="1284" t="s">
        <v>840</v>
      </c>
      <c r="K16" s="1284" t="s">
        <v>835</v>
      </c>
      <c r="L16" s="1284" t="str">
        <f t="shared" si="0"/>
        <v>SIERRAFUENTE SUPERFICIAL</v>
      </c>
      <c r="M16" s="23">
        <v>9670</v>
      </c>
    </row>
    <row r="17" spans="1:26" ht="21.75" hidden="1" customHeight="1">
      <c r="A17" s="14"/>
      <c r="B17" s="24" t="s">
        <v>832</v>
      </c>
      <c r="C17" s="25" t="s">
        <v>842</v>
      </c>
      <c r="D17" s="25" t="s">
        <v>844</v>
      </c>
      <c r="E17" s="25" t="s">
        <v>847</v>
      </c>
      <c r="F17" s="25" t="s">
        <v>848</v>
      </c>
      <c r="G17" s="14"/>
      <c r="H17" s="14"/>
      <c r="I17" s="14"/>
      <c r="J17" s="1284" t="s">
        <v>841</v>
      </c>
      <c r="K17" s="1285" t="s">
        <v>833</v>
      </c>
      <c r="L17" s="1284" t="str">
        <f t="shared" si="0"/>
        <v>SELVAAGUA DE LLUVIA</v>
      </c>
      <c r="M17" s="23">
        <v>13864</v>
      </c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</row>
    <row r="18" spans="1:26" ht="14.25" hidden="1">
      <c r="B18" s="18" t="s">
        <v>849</v>
      </c>
      <c r="C18" s="26"/>
      <c r="D18" s="27">
        <v>5869</v>
      </c>
      <c r="E18" s="27">
        <v>8166</v>
      </c>
      <c r="F18" s="27">
        <v>5964</v>
      </c>
      <c r="J18" s="1284" t="s">
        <v>841</v>
      </c>
      <c r="K18" s="1284" t="s">
        <v>834</v>
      </c>
      <c r="L18" s="1284" t="str">
        <f t="shared" si="0"/>
        <v>SELVAFUENTE SUBTERRÁNEA</v>
      </c>
      <c r="M18" s="23">
        <v>12910</v>
      </c>
    </row>
    <row r="19" spans="1:26" ht="14.25" hidden="1">
      <c r="B19" s="18" t="s">
        <v>850</v>
      </c>
      <c r="C19" s="26"/>
      <c r="D19" s="27">
        <v>10870</v>
      </c>
      <c r="E19" s="27">
        <v>13079</v>
      </c>
      <c r="F19" s="27">
        <v>11776</v>
      </c>
      <c r="J19" s="1284" t="s">
        <v>841</v>
      </c>
      <c r="K19" s="1284" t="s">
        <v>835</v>
      </c>
      <c r="L19" s="1284" t="str">
        <f t="shared" si="0"/>
        <v>SELVAFUENTE SUPERFICIAL</v>
      </c>
      <c r="M19" s="23">
        <v>10083</v>
      </c>
    </row>
    <row r="20" spans="1:26" ht="14.25" hidden="1">
      <c r="B20" s="18" t="s">
        <v>851</v>
      </c>
      <c r="C20" s="27">
        <v>11662</v>
      </c>
      <c r="D20" s="27">
        <v>14111</v>
      </c>
      <c r="E20" s="27">
        <v>11113</v>
      </c>
      <c r="F20" s="26"/>
      <c r="J20" s="1190"/>
      <c r="K20" s="1190"/>
      <c r="L20" s="1190"/>
    </row>
    <row r="21" spans="1:26" hidden="1">
      <c r="B21" s="2925" t="s">
        <v>852</v>
      </c>
      <c r="C21" s="2926"/>
      <c r="D21" s="2926"/>
      <c r="E21" s="2926"/>
      <c r="F21" s="2926"/>
      <c r="J21" s="1284" t="s">
        <v>63</v>
      </c>
      <c r="K21" s="1286" t="s">
        <v>842</v>
      </c>
      <c r="L21" s="1284" t="str">
        <f t="shared" ref="L21:L29" si="1">CONCATENATE(J21,K21)</f>
        <v>COSTACOMPOSTAJE CONTINUO</v>
      </c>
      <c r="M21" s="23" t="s">
        <v>843</v>
      </c>
      <c r="O21" s="4"/>
    </row>
    <row r="22" spans="1:26" ht="14.25">
      <c r="B22" s="1287" t="s">
        <v>1335</v>
      </c>
      <c r="C22" s="1288"/>
      <c r="D22" s="1288"/>
      <c r="E22" s="1288"/>
      <c r="J22" s="1284" t="s">
        <v>63</v>
      </c>
      <c r="K22" s="1286" t="s">
        <v>1158</v>
      </c>
      <c r="L22" s="1284" t="str">
        <f t="shared" si="1"/>
        <v>COSTAUBS con arrastre hidráulico</v>
      </c>
      <c r="M22" s="23">
        <v>5869</v>
      </c>
    </row>
    <row r="23" spans="1:26" ht="22.5">
      <c r="B23" s="1382" t="s">
        <v>832</v>
      </c>
      <c r="C23" s="1382" t="s">
        <v>46</v>
      </c>
      <c r="D23" s="1382" t="s">
        <v>853</v>
      </c>
      <c r="E23" s="1382" t="s">
        <v>854</v>
      </c>
      <c r="J23" s="1284" t="s">
        <v>63</v>
      </c>
      <c r="K23" s="1286" t="s">
        <v>1153</v>
      </c>
      <c r="L23" s="1284" t="str">
        <f t="shared" si="1"/>
        <v>COSTAUBS sin arrastre hidráulico (compostera)</v>
      </c>
      <c r="M23" s="23">
        <v>8166</v>
      </c>
    </row>
    <row r="24" spans="1:26" ht="14.25">
      <c r="B24" s="1383" t="s">
        <v>849</v>
      </c>
      <c r="C24" s="1384">
        <v>4761.5200000000004</v>
      </c>
      <c r="D24" s="1384">
        <v>5303.02</v>
      </c>
      <c r="E24" s="1384">
        <v>3425.98</v>
      </c>
      <c r="J24" s="1284" t="s">
        <v>840</v>
      </c>
      <c r="K24" s="1286" t="s">
        <v>842</v>
      </c>
      <c r="L24" s="1284" t="str">
        <f t="shared" si="1"/>
        <v>SIERRACOMPOSTAJE CONTINUO</v>
      </c>
      <c r="M24" s="23" t="s">
        <v>843</v>
      </c>
    </row>
    <row r="25" spans="1:26" ht="14.25">
      <c r="B25" s="1383" t="s">
        <v>850</v>
      </c>
      <c r="C25" s="1384">
        <v>4842.9799999999996</v>
      </c>
      <c r="D25" s="1384">
        <v>6483.08</v>
      </c>
      <c r="E25" s="1384">
        <v>4485.2299999999996</v>
      </c>
      <c r="J25" s="1284" t="s">
        <v>840</v>
      </c>
      <c r="K25" s="1286" t="s">
        <v>1158</v>
      </c>
      <c r="L25" s="1284" t="str">
        <f t="shared" si="1"/>
        <v>SIERRAUBS con arrastre hidráulico</v>
      </c>
      <c r="M25" s="23">
        <v>10870</v>
      </c>
    </row>
    <row r="26" spans="1:26" ht="14.25">
      <c r="B26" s="1383" t="s">
        <v>851</v>
      </c>
      <c r="C26" s="1384">
        <v>4169.79</v>
      </c>
      <c r="D26" s="1384">
        <v>6368.92</v>
      </c>
      <c r="E26" s="1384">
        <v>3217.93</v>
      </c>
      <c r="J26" s="1284" t="s">
        <v>840</v>
      </c>
      <c r="K26" s="1286" t="s">
        <v>1153</v>
      </c>
      <c r="L26" s="1284" t="str">
        <f t="shared" si="1"/>
        <v>SIERRAUBS sin arrastre hidráulico (compostera)</v>
      </c>
      <c r="M26" s="23">
        <v>13079</v>
      </c>
    </row>
    <row r="27" spans="1:26" ht="14.25">
      <c r="B27" s="1383" t="s">
        <v>1336</v>
      </c>
      <c r="C27" s="1384">
        <v>5182.2299999999996</v>
      </c>
      <c r="D27" s="1384">
        <v>5548.35</v>
      </c>
      <c r="E27" s="1385"/>
      <c r="J27" s="1284" t="s">
        <v>841</v>
      </c>
      <c r="K27" s="1286" t="s">
        <v>842</v>
      </c>
      <c r="L27" s="1284" t="str">
        <f t="shared" si="1"/>
        <v>SELVACOMPOSTAJE CONTINUO</v>
      </c>
      <c r="M27" s="23">
        <v>11662</v>
      </c>
    </row>
    <row r="28" spans="1:26" ht="14.25">
      <c r="J28" s="1284" t="s">
        <v>841</v>
      </c>
      <c r="K28" s="1286" t="s">
        <v>1158</v>
      </c>
      <c r="L28" s="1284" t="str">
        <f t="shared" si="1"/>
        <v>SELVAUBS con arrastre hidráulico</v>
      </c>
      <c r="M28" s="23">
        <v>14111</v>
      </c>
    </row>
    <row r="29" spans="1:26" ht="14.25">
      <c r="B29" s="396"/>
      <c r="C29" s="396"/>
      <c r="D29" s="1289"/>
      <c r="E29" s="1289"/>
      <c r="F29" s="396"/>
      <c r="G29" s="396"/>
      <c r="J29" s="1284" t="s">
        <v>841</v>
      </c>
      <c r="K29" s="1286" t="s">
        <v>1153</v>
      </c>
      <c r="L29" s="1284" t="str">
        <f t="shared" si="1"/>
        <v>SELVAUBS sin arrastre hidráulico (compostera)</v>
      </c>
      <c r="M29" s="23">
        <v>11113</v>
      </c>
    </row>
    <row r="30" spans="1:26" ht="15" customHeight="1">
      <c r="B30" s="1283"/>
      <c r="C30" s="1290"/>
      <c r="D30" s="1291"/>
      <c r="E30" s="1291"/>
      <c r="F30" s="1291"/>
      <c r="G30" s="396"/>
      <c r="J30" s="1190"/>
      <c r="K30" s="1190"/>
      <c r="L30" s="1190"/>
    </row>
    <row r="31" spans="1:26" ht="14.25">
      <c r="B31" s="1283"/>
      <c r="C31" s="1290"/>
      <c r="D31" s="1291"/>
      <c r="E31" s="1291"/>
      <c r="F31" s="1291"/>
      <c r="G31" s="396"/>
      <c r="J31" s="1286" t="s">
        <v>63</v>
      </c>
      <c r="K31" s="1286" t="s">
        <v>853</v>
      </c>
      <c r="L31" s="1284" t="str">
        <f t="shared" ref="L31:L32" si="2">CONCATENATE(J31,K31)</f>
        <v>COSTAALCANTARILLADO</v>
      </c>
      <c r="M31" s="23">
        <v>5964</v>
      </c>
    </row>
    <row r="32" spans="1:26" ht="14.25">
      <c r="B32" s="1283"/>
      <c r="C32" s="1291"/>
      <c r="D32" s="1291"/>
      <c r="E32" s="1291"/>
      <c r="F32" s="1290"/>
      <c r="G32" s="396"/>
      <c r="J32" s="1286" t="s">
        <v>840</v>
      </c>
      <c r="K32" s="1286" t="s">
        <v>853</v>
      </c>
      <c r="L32" s="1284" t="str">
        <f t="shared" si="2"/>
        <v>SIERRAALCANTARILLADO</v>
      </c>
      <c r="M32" s="23">
        <v>11776</v>
      </c>
    </row>
    <row r="33" spans="2:13" ht="14.25">
      <c r="B33" s="396"/>
      <c r="C33" s="396"/>
      <c r="D33" s="396"/>
      <c r="E33" s="396"/>
      <c r="F33" s="396"/>
      <c r="G33" s="396"/>
      <c r="J33" s="1286" t="s">
        <v>841</v>
      </c>
      <c r="K33" s="1190"/>
      <c r="L33" s="1190"/>
      <c r="M33" s="23" t="s">
        <v>843</v>
      </c>
    </row>
    <row r="34" spans="2:13" ht="15" customHeight="1">
      <c r="B34" s="396"/>
      <c r="C34" s="396"/>
      <c r="D34" s="396"/>
      <c r="E34" s="396"/>
      <c r="F34" s="396"/>
      <c r="G34" s="396"/>
    </row>
    <row r="35" spans="2:13" ht="15" customHeight="1">
      <c r="B35" s="396"/>
      <c r="C35" s="396"/>
      <c r="D35" s="396"/>
      <c r="E35" s="396"/>
      <c r="F35" s="396"/>
      <c r="G35" s="396"/>
      <c r="J35" s="1292">
        <v>40000</v>
      </c>
    </row>
    <row r="36" spans="2:13" ht="15" customHeight="1">
      <c r="I36" s="1292" t="s">
        <v>63</v>
      </c>
      <c r="J36" s="1292">
        <f>+$J$35*C24</f>
        <v>190460800.00000003</v>
      </c>
      <c r="K36" s="1292">
        <f t="shared" ref="K36:L36" si="3">+$J$35*D24</f>
        <v>212120800.00000003</v>
      </c>
      <c r="L36" s="1292">
        <f t="shared" si="3"/>
        <v>137039200</v>
      </c>
      <c r="M36" s="1292">
        <f>+K36+J36</f>
        <v>402581600.00000006</v>
      </c>
    </row>
    <row r="37" spans="2:13" ht="15" customHeight="1">
      <c r="I37" s="1292" t="s">
        <v>840</v>
      </c>
      <c r="J37" s="1292">
        <f t="shared" ref="J37:J39" si="4">+$J$35*C25</f>
        <v>193719199.99999997</v>
      </c>
      <c r="K37" s="1292">
        <f t="shared" ref="K37:K39" si="5">+$J$35*D25</f>
        <v>259323200</v>
      </c>
      <c r="L37" s="1292">
        <f t="shared" ref="L37:L39" si="6">+$J$35*E25</f>
        <v>179409199.99999997</v>
      </c>
      <c r="M37" s="1292">
        <f>+K37+J37</f>
        <v>453042400</v>
      </c>
    </row>
    <row r="38" spans="2:13" ht="15" customHeight="1">
      <c r="I38" s="1292" t="s">
        <v>841</v>
      </c>
      <c r="J38" s="1292">
        <f t="shared" si="4"/>
        <v>166791600</v>
      </c>
      <c r="K38" s="1292">
        <f t="shared" si="5"/>
        <v>254756800</v>
      </c>
      <c r="L38" s="1292">
        <f t="shared" si="6"/>
        <v>128717200</v>
      </c>
      <c r="M38" s="1292">
        <f>+K38+J38</f>
        <v>421548400</v>
      </c>
    </row>
    <row r="39" spans="2:13" ht="15" customHeight="1">
      <c r="I39" s="1292" t="s">
        <v>1334</v>
      </c>
      <c r="J39" s="1292">
        <f t="shared" si="4"/>
        <v>207289199.99999997</v>
      </c>
      <c r="K39" s="1292">
        <f t="shared" si="5"/>
        <v>221934000</v>
      </c>
      <c r="L39" s="1292">
        <f t="shared" si="6"/>
        <v>0</v>
      </c>
      <c r="M39" s="1292">
        <f>+K39+J39</f>
        <v>429223200</v>
      </c>
    </row>
  </sheetData>
  <mergeCells count="6">
    <mergeCell ref="B21:F21"/>
    <mergeCell ref="B4:B5"/>
    <mergeCell ref="C4:F4"/>
    <mergeCell ref="G4:J4"/>
    <mergeCell ref="K4:N4"/>
    <mergeCell ref="B16:F16"/>
  </mergeCells>
  <pageMargins left="0.7" right="0.7" top="0.75" bottom="0.75" header="0" footer="0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23</vt:i4>
      </vt:variant>
      <vt:variant>
        <vt:lpstr>Rangos con nombre</vt:lpstr>
      </vt:variant>
      <vt:variant>
        <vt:i4>10</vt:i4>
      </vt:variant>
    </vt:vector>
  </HeadingPairs>
  <TitlesOfParts>
    <vt:vector size="33" baseType="lpstr">
      <vt:lpstr>Intrucciones</vt:lpstr>
      <vt:lpstr>Aspectos Generales</vt:lpstr>
      <vt:lpstr>Área de Estudio e Influencia</vt:lpstr>
      <vt:lpstr>UP Agua Potable</vt:lpstr>
      <vt:lpstr>UP Alcantarillado - Tratamiento</vt:lpstr>
      <vt:lpstr>Exp UP a peligros</vt:lpstr>
      <vt:lpstr>Diagnóstico de Gestión Operativ</vt:lpstr>
      <vt:lpstr>Diagnóstico de la Población</vt:lpstr>
      <vt:lpstr>Estimación de la Demanda</vt:lpstr>
      <vt:lpstr>Estimación de la Oferta</vt:lpstr>
      <vt:lpstr>Alternativa Técnica</vt:lpstr>
      <vt:lpstr>Costos de inversión</vt:lpstr>
      <vt:lpstr>Costos de O&amp;M</vt:lpstr>
      <vt:lpstr>Flujo de Costos a Precio de Mer</vt:lpstr>
      <vt:lpstr>Beneficio social</vt:lpstr>
      <vt:lpstr>Costos a precios sociales</vt:lpstr>
      <vt:lpstr>Evaluación social</vt:lpstr>
      <vt:lpstr>Sostenibilidad</vt:lpstr>
      <vt:lpstr>Matriz ML</vt:lpstr>
      <vt:lpstr>Datos 1</vt:lpstr>
      <vt:lpstr>Hoja1</vt:lpstr>
      <vt:lpstr>Datos 2</vt:lpstr>
      <vt:lpstr>DatosPercapita</vt:lpstr>
      <vt:lpstr>'Alternativa Técnica'!Área_de_impresión</vt:lpstr>
      <vt:lpstr>'Costos de inversión'!Área_de_impresión</vt:lpstr>
      <vt:lpstr>'Costos de O&amp;M'!Área_de_impresión</vt:lpstr>
      <vt:lpstr>'Diagnóstico de Gestión Operativ'!Área_de_impresión</vt:lpstr>
      <vt:lpstr>'Diagnóstico de la Población'!Área_de_impresión</vt:lpstr>
      <vt:lpstr>'Estimación de la Demanda'!Área_de_impresión</vt:lpstr>
      <vt:lpstr>'Estimación de la Oferta'!Área_de_impresión</vt:lpstr>
      <vt:lpstr>'Matriz ML'!Área_de_impresión</vt:lpstr>
      <vt:lpstr>Sostenibilidad!Área_de_impresión</vt:lpstr>
      <vt:lpstr>'UP Alcantarillado - Tratamiento'!Área_de_impresión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gtoskano</dc:creator>
  <cp:lastModifiedBy>Monica Escobar Sanchez</cp:lastModifiedBy>
  <cp:lastPrinted>2022-12-02T14:44:36Z</cp:lastPrinted>
  <dcterms:created xsi:type="dcterms:W3CDTF">2021-03-18T18:13:18Z</dcterms:created>
  <dcterms:modified xsi:type="dcterms:W3CDTF">2026-04-28T17:19:44Z</dcterms:modified>
</cp:coreProperties>
</file>