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RENDIZ\Desktop\"/>
    </mc:Choice>
  </mc:AlternateContent>
  <bookViews>
    <workbookView xWindow="0" yWindow="0" windowWidth="10245" windowHeight="10740" activeTab="8"/>
  </bookViews>
  <sheets>
    <sheet name="Excel1" sheetId="1" r:id="rId1"/>
    <sheet name="formulas de calculo" sheetId="2" r:id="rId2"/>
    <sheet name="Excel3" sheetId="3" r:id="rId3"/>
    <sheet name="Excel2" sheetId="4" r:id="rId4"/>
    <sheet name="ejercicio3" sheetId="5" r:id="rId5"/>
    <sheet name="FACTURA" sheetId="6" r:id="rId6"/>
    <sheet name="ROPA" sheetId="8" r:id="rId7"/>
    <sheet name="excel4" sheetId="9" r:id="rId8"/>
    <sheet name="Hoja6" sheetId="10" r:id="rId9"/>
    <sheet name="vehiculos" sheetId="11" r:id="rId10"/>
    <sheet name="ventas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0" l="1"/>
  <c r="H8" i="10"/>
  <c r="H7" i="10"/>
  <c r="H6" i="10"/>
  <c r="H5" i="10"/>
  <c r="H4" i="10"/>
  <c r="H3" i="10"/>
  <c r="F13" i="8" l="1"/>
  <c r="D11" i="8"/>
  <c r="D17" i="12"/>
  <c r="D16" i="12"/>
  <c r="D15" i="12"/>
  <c r="D14" i="12"/>
  <c r="F8" i="12"/>
  <c r="F4" i="12"/>
  <c r="F5" i="12"/>
  <c r="F6" i="12"/>
  <c r="F7" i="12"/>
  <c r="D8" i="12"/>
  <c r="E8" i="12"/>
  <c r="C8" i="12"/>
  <c r="B8" i="12"/>
  <c r="D14" i="11"/>
  <c r="E14" i="11"/>
  <c r="C14" i="11"/>
  <c r="B14" i="11"/>
  <c r="E12" i="11"/>
  <c r="D12" i="11"/>
  <c r="E10" i="11"/>
  <c r="E9" i="11"/>
  <c r="E8" i="11"/>
  <c r="E7" i="11"/>
  <c r="E6" i="11"/>
  <c r="E5" i="11"/>
  <c r="D10" i="11"/>
  <c r="D9" i="11"/>
  <c r="D8" i="11"/>
  <c r="D6" i="11"/>
  <c r="D5" i="11"/>
  <c r="D7" i="11"/>
  <c r="C12" i="11"/>
  <c r="B12" i="11"/>
  <c r="F4" i="10" l="1"/>
  <c r="F5" i="10"/>
  <c r="F6" i="10"/>
  <c r="F7" i="10"/>
  <c r="F8" i="10"/>
  <c r="F9" i="10"/>
  <c r="F3" i="10"/>
  <c r="G4" i="10"/>
  <c r="G5" i="10"/>
  <c r="G6" i="10"/>
  <c r="G7" i="10"/>
  <c r="G8" i="10"/>
  <c r="G9" i="10"/>
  <c r="G3" i="10"/>
  <c r="H22" i="9"/>
  <c r="I22" i="9"/>
  <c r="J22" i="9"/>
  <c r="G22" i="9"/>
  <c r="H21" i="9"/>
  <c r="I21" i="9"/>
  <c r="J21" i="9"/>
  <c r="G21" i="9"/>
  <c r="I20" i="9"/>
  <c r="J13" i="9"/>
  <c r="J14" i="9"/>
  <c r="J15" i="9"/>
  <c r="J16" i="9"/>
  <c r="J17" i="9"/>
  <c r="J18" i="9"/>
  <c r="J19" i="9"/>
  <c r="J20" i="9"/>
  <c r="I13" i="9"/>
  <c r="I14" i="9"/>
  <c r="I15" i="9"/>
  <c r="I16" i="9"/>
  <c r="I17" i="9"/>
  <c r="I18" i="9"/>
  <c r="I19" i="9"/>
  <c r="H13" i="9"/>
  <c r="H14" i="9"/>
  <c r="H15" i="9"/>
  <c r="H16" i="9"/>
  <c r="H17" i="9"/>
  <c r="H18" i="9"/>
  <c r="H19" i="9"/>
  <c r="H20" i="9"/>
  <c r="J12" i="9"/>
  <c r="I12" i="9"/>
  <c r="H12" i="9"/>
  <c r="G13" i="9"/>
  <c r="G14" i="9"/>
  <c r="G15" i="9"/>
  <c r="G16" i="9"/>
  <c r="G17" i="9"/>
  <c r="G18" i="9"/>
  <c r="G19" i="9"/>
  <c r="G20" i="9"/>
  <c r="G12" i="9"/>
  <c r="G3" i="8"/>
  <c r="G4" i="8"/>
  <c r="G5" i="8"/>
  <c r="G6" i="8"/>
  <c r="G7" i="8"/>
  <c r="G8" i="8"/>
  <c r="G9" i="8"/>
  <c r="G10" i="8"/>
  <c r="G2" i="8"/>
  <c r="F3" i="8"/>
  <c r="F4" i="8"/>
  <c r="F5" i="8"/>
  <c r="F6" i="8"/>
  <c r="F7" i="8"/>
  <c r="F8" i="8"/>
  <c r="F9" i="8"/>
  <c r="F10" i="8"/>
  <c r="F2" i="8"/>
  <c r="E3" i="8"/>
  <c r="E4" i="8"/>
  <c r="E5" i="8"/>
  <c r="E6" i="8"/>
  <c r="E7" i="8"/>
  <c r="E8" i="8"/>
  <c r="E9" i="8"/>
  <c r="E10" i="8"/>
  <c r="E2" i="8"/>
  <c r="D3" i="8"/>
  <c r="D4" i="8"/>
  <c r="D5" i="8"/>
  <c r="D6" i="8"/>
  <c r="D7" i="8"/>
  <c r="D8" i="8"/>
  <c r="D9" i="8"/>
  <c r="D10" i="8"/>
  <c r="D2" i="8"/>
  <c r="D9" i="6"/>
  <c r="F9" i="6"/>
  <c r="E9" i="6"/>
  <c r="F11" i="6"/>
  <c r="E10" i="6"/>
  <c r="E5" i="6"/>
  <c r="F5" i="6" s="1"/>
  <c r="E6" i="6"/>
  <c r="E7" i="6"/>
  <c r="F7" i="6" s="1"/>
  <c r="E8" i="6"/>
  <c r="E4" i="6"/>
  <c r="F4" i="6" s="1"/>
  <c r="F6" i="6"/>
  <c r="F8" i="6"/>
  <c r="D8" i="5"/>
  <c r="E8" i="5"/>
  <c r="C8" i="5"/>
  <c r="C11" i="5"/>
  <c r="D11" i="5"/>
  <c r="E11" i="5"/>
  <c r="C10" i="5"/>
  <c r="D10" i="5"/>
  <c r="E10" i="5"/>
  <c r="C9" i="5"/>
  <c r="D9" i="5"/>
  <c r="E9" i="5"/>
  <c r="E4" i="5"/>
  <c r="E5" i="5"/>
  <c r="E6" i="5"/>
  <c r="E7" i="5"/>
  <c r="E3" i="5"/>
  <c r="D4" i="5"/>
  <c r="D5" i="5"/>
  <c r="D6" i="5"/>
  <c r="D7" i="5"/>
  <c r="D3" i="5"/>
  <c r="C12" i="4"/>
  <c r="D12" i="4"/>
  <c r="E12" i="4"/>
  <c r="F12" i="4"/>
  <c r="B12" i="4"/>
  <c r="C11" i="4"/>
  <c r="D11" i="4"/>
  <c r="E11" i="4"/>
  <c r="F11" i="4"/>
  <c r="C10" i="4"/>
  <c r="D10" i="4"/>
  <c r="E10" i="4"/>
  <c r="F10" i="4"/>
  <c r="B10" i="4"/>
  <c r="B11" i="4"/>
  <c r="C9" i="4"/>
  <c r="D9" i="4"/>
  <c r="E9" i="4"/>
  <c r="F9" i="4"/>
  <c r="B9" i="4"/>
  <c r="F4" i="4"/>
  <c r="F5" i="4"/>
  <c r="F6" i="4"/>
  <c r="F7" i="4"/>
  <c r="F8" i="4"/>
  <c r="F3" i="4"/>
  <c r="E4" i="4"/>
  <c r="E5" i="4"/>
  <c r="E6" i="4"/>
  <c r="E7" i="4"/>
  <c r="E8" i="4"/>
  <c r="E3" i="4"/>
  <c r="G2" i="2"/>
  <c r="E10" i="3"/>
  <c r="D10" i="3"/>
  <c r="C10" i="3"/>
  <c r="B10" i="3"/>
  <c r="G3" i="2" l="1"/>
  <c r="G4" i="2"/>
  <c r="G5" i="2"/>
  <c r="G6" i="2"/>
  <c r="G7" i="2"/>
  <c r="F7" i="1"/>
  <c r="F6" i="1"/>
  <c r="F5" i="1"/>
  <c r="F4" i="1"/>
</calcChain>
</file>

<file path=xl/sharedStrings.xml><?xml version="1.0" encoding="utf-8"?>
<sst xmlns="http://schemas.openxmlformats.org/spreadsheetml/2006/main" count="243" uniqueCount="199">
  <si>
    <t>LIQUIDACION DE INVIERNO</t>
  </si>
  <si>
    <t>detalles</t>
  </si>
  <si>
    <t>precio</t>
  </si>
  <si>
    <t>septiembre</t>
  </si>
  <si>
    <t>octubre</t>
  </si>
  <si>
    <t>noviembre</t>
  </si>
  <si>
    <t>Blusas</t>
  </si>
  <si>
    <t>Polleras</t>
  </si>
  <si>
    <t>Cardigans</t>
  </si>
  <si>
    <t>Pantalones</t>
  </si>
  <si>
    <t>total de ventas</t>
  </si>
  <si>
    <t>z</t>
  </si>
  <si>
    <t>MESES</t>
  </si>
  <si>
    <t>UTE</t>
  </si>
  <si>
    <t>OSE</t>
  </si>
  <si>
    <t>ANTEL</t>
  </si>
  <si>
    <t>IMM</t>
  </si>
  <si>
    <t>INGRESOS</t>
  </si>
  <si>
    <t>SALDOS</t>
  </si>
  <si>
    <t>Enero</t>
  </si>
  <si>
    <t>Febrero</t>
  </si>
  <si>
    <t>Marzo</t>
  </si>
  <si>
    <t>Abril</t>
  </si>
  <si>
    <t>Mayo</t>
  </si>
  <si>
    <t>Junio</t>
  </si>
  <si>
    <t>KIOSCO TERMINAL TRES CRUCES</t>
  </si>
  <si>
    <t>ARTICULOS</t>
  </si>
  <si>
    <t>CANTIDAD</t>
  </si>
  <si>
    <t>PRECIO UNIT.</t>
  </si>
  <si>
    <t>DTO.</t>
  </si>
  <si>
    <t>IMPORTE</t>
  </si>
  <si>
    <t>Caramelos</t>
  </si>
  <si>
    <t>Chicles</t>
  </si>
  <si>
    <t>Alfajores</t>
  </si>
  <si>
    <t>Cigarros</t>
  </si>
  <si>
    <t>Figuritas</t>
  </si>
  <si>
    <t>Album</t>
  </si>
  <si>
    <t>Totales</t>
  </si>
  <si>
    <t>26.4</t>
  </si>
  <si>
    <t>Datos de Examen</t>
  </si>
  <si>
    <t>Cursos</t>
  </si>
  <si>
    <t>Inscriptos</t>
  </si>
  <si>
    <t>Presentes</t>
  </si>
  <si>
    <t>Aprobados</t>
  </si>
  <si>
    <t>Eliminados</t>
  </si>
  <si>
    <t>Ausentes</t>
  </si>
  <si>
    <t>Matematica</t>
  </si>
  <si>
    <t>Geografia</t>
  </si>
  <si>
    <t>H</t>
  </si>
  <si>
    <t>Historia</t>
  </si>
  <si>
    <t>Quimica</t>
  </si>
  <si>
    <t>Fisica</t>
  </si>
  <si>
    <t>Filosofia</t>
  </si>
  <si>
    <t>Totales:</t>
  </si>
  <si>
    <t>Promedios:</t>
  </si>
  <si>
    <t>Minimos:</t>
  </si>
  <si>
    <t>Maximos:</t>
  </si>
  <si>
    <t>Total</t>
  </si>
  <si>
    <t>Máximo:</t>
  </si>
  <si>
    <t>Mínimo:</t>
  </si>
  <si>
    <t>Promedio:</t>
  </si>
  <si>
    <t>CODIGO</t>
  </si>
  <si>
    <t>ARTICULO</t>
  </si>
  <si>
    <t>PRECIO</t>
  </si>
  <si>
    <t>IVA</t>
  </si>
  <si>
    <t>TOTAL</t>
  </si>
  <si>
    <t>Televisor</t>
  </si>
  <si>
    <t>Plancha</t>
  </si>
  <si>
    <t>Lavarropa</t>
  </si>
  <si>
    <t>Licuadora</t>
  </si>
  <si>
    <t>Cafetera</t>
  </si>
  <si>
    <t>Nombre:</t>
  </si>
  <si>
    <t>Direccion:</t>
  </si>
  <si>
    <t>N°Factura</t>
  </si>
  <si>
    <t>Fecha:</t>
  </si>
  <si>
    <t>Codigo</t>
  </si>
  <si>
    <t>Descripcion</t>
  </si>
  <si>
    <t>Precio</t>
  </si>
  <si>
    <t>Cantidad</t>
  </si>
  <si>
    <t>Importe</t>
  </si>
  <si>
    <t>Descuento</t>
  </si>
  <si>
    <t>23SP</t>
  </si>
  <si>
    <t>45JK</t>
  </si>
  <si>
    <t>82RT</t>
  </si>
  <si>
    <t>67TT</t>
  </si>
  <si>
    <t>75GG</t>
  </si>
  <si>
    <t>Lapices</t>
  </si>
  <si>
    <t>Cuadernos</t>
  </si>
  <si>
    <t>Bloc de Notas</t>
  </si>
  <si>
    <t>Papel Continuo</t>
  </si>
  <si>
    <t>Gonas</t>
  </si>
  <si>
    <t>Minimo</t>
  </si>
  <si>
    <t>Maximo</t>
  </si>
  <si>
    <t>Articulo</t>
  </si>
  <si>
    <t>Color</t>
  </si>
  <si>
    <t>Presio $</t>
  </si>
  <si>
    <t>Subtotal</t>
  </si>
  <si>
    <t>Precio Final $</t>
  </si>
  <si>
    <t>Precio Final U$S</t>
  </si>
  <si>
    <t>Pollera</t>
  </si>
  <si>
    <t>Pantalón</t>
  </si>
  <si>
    <t>Camisa</t>
  </si>
  <si>
    <t>Blanco</t>
  </si>
  <si>
    <t>Celeste</t>
  </si>
  <si>
    <t>Negro</t>
  </si>
  <si>
    <t>Promedio</t>
  </si>
  <si>
    <t xml:space="preserve">Plantilla de sueldos                </t>
  </si>
  <si>
    <t>Empresa:La Cueva Agrietada</t>
  </si>
  <si>
    <t>BPS:</t>
  </si>
  <si>
    <t>DISSE:</t>
  </si>
  <si>
    <t>FRL:</t>
  </si>
  <si>
    <t>IRP:</t>
  </si>
  <si>
    <t>APELLIDO</t>
  </si>
  <si>
    <t>NOMBRE</t>
  </si>
  <si>
    <t>DEPARTAMENTO</t>
  </si>
  <si>
    <t>TURNO</t>
  </si>
  <si>
    <t>NOMINAL</t>
  </si>
  <si>
    <t>DISSE</t>
  </si>
  <si>
    <t>BPS</t>
  </si>
  <si>
    <t>FRL</t>
  </si>
  <si>
    <t>IRP</t>
  </si>
  <si>
    <t>LIQUIDO</t>
  </si>
  <si>
    <t>APORTES</t>
  </si>
  <si>
    <t>Sanchez</t>
  </si>
  <si>
    <t>Gardiol</t>
  </si>
  <si>
    <t>D'angelo</t>
  </si>
  <si>
    <t>Martinez</t>
  </si>
  <si>
    <t>Lopez</t>
  </si>
  <si>
    <t>Martines</t>
  </si>
  <si>
    <t>Gimenez</t>
  </si>
  <si>
    <t>Pablo</t>
  </si>
  <si>
    <t>Diego</t>
  </si>
  <si>
    <t>Daniel</t>
  </si>
  <si>
    <t>Marcelo</t>
  </si>
  <si>
    <t>Paula</t>
  </si>
  <si>
    <t>Pedro</t>
  </si>
  <si>
    <t>Juan</t>
  </si>
  <si>
    <t>Administración</t>
  </si>
  <si>
    <t>Gerencia</t>
  </si>
  <si>
    <t>Dirección</t>
  </si>
  <si>
    <t>perez</t>
  </si>
  <si>
    <t>Maria</t>
  </si>
  <si>
    <t>Secretaría</t>
  </si>
  <si>
    <t>Contaduría</t>
  </si>
  <si>
    <t>Vespertino</t>
  </si>
  <si>
    <t>Matutino</t>
  </si>
  <si>
    <t>Nocturno</t>
  </si>
  <si>
    <t>A</t>
  </si>
  <si>
    <t>B</t>
  </si>
  <si>
    <t>C</t>
  </si>
  <si>
    <t>D</t>
  </si>
  <si>
    <t>E</t>
  </si>
  <si>
    <t>F</t>
  </si>
  <si>
    <t>G</t>
  </si>
  <si>
    <t>Descripción</t>
  </si>
  <si>
    <t>Unidades</t>
  </si>
  <si>
    <t>Bruto</t>
  </si>
  <si>
    <t>Dto.Base</t>
  </si>
  <si>
    <t>Neto</t>
  </si>
  <si>
    <t>C001</t>
  </si>
  <si>
    <t>C002</t>
  </si>
  <si>
    <t>C003</t>
  </si>
  <si>
    <t>C004</t>
  </si>
  <si>
    <t>C005</t>
  </si>
  <si>
    <t>C006</t>
  </si>
  <si>
    <t>C007</t>
  </si>
  <si>
    <t>Asas</t>
  </si>
  <si>
    <t>Refuerzos</t>
  </si>
  <si>
    <t>Cordones</t>
  </si>
  <si>
    <t>Bolsas</t>
  </si>
  <si>
    <t>Tapas</t>
  </si>
  <si>
    <t>Embalajes</t>
  </si>
  <si>
    <t>Fondos</t>
  </si>
  <si>
    <t>D. Base</t>
  </si>
  <si>
    <t>MATRICULACIONES DE VEHICULOS TODO TERRENO (1995-96)</t>
  </si>
  <si>
    <t>INGLATERRA</t>
  </si>
  <si>
    <t>UNIDADES</t>
  </si>
  <si>
    <t>PRODUCCIÓN (%)</t>
  </si>
  <si>
    <t xml:space="preserve">Land Rover </t>
  </si>
  <si>
    <t>Nissan Patrol</t>
  </si>
  <si>
    <t>Aro</t>
  </si>
  <si>
    <t xml:space="preserve">Range Rover </t>
  </si>
  <si>
    <t xml:space="preserve">Lda Niva </t>
  </si>
  <si>
    <t xml:space="preserve">Mercedes G. </t>
  </si>
  <si>
    <t>(NACIONALES)</t>
  </si>
  <si>
    <t>(IMPORTADOS)</t>
  </si>
  <si>
    <t>VENTAS</t>
  </si>
  <si>
    <t>PRODUCTO</t>
  </si>
  <si>
    <t>Disquette 5 1/4 DD</t>
  </si>
  <si>
    <t>Disquette 5 1/4 HD</t>
  </si>
  <si>
    <t>Disquette 3 1/4 DD</t>
  </si>
  <si>
    <t>Disquette 3 1/4 HD</t>
  </si>
  <si>
    <t xml:space="preserve">Total </t>
  </si>
  <si>
    <r>
      <t>1</t>
    </r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Semana </t>
    </r>
  </si>
  <si>
    <r>
      <t>2</t>
    </r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Semana</t>
    </r>
  </si>
  <si>
    <r>
      <t>3</t>
    </r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Semana </t>
    </r>
  </si>
  <si>
    <r>
      <t>4</t>
    </r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Semana </t>
    </r>
  </si>
  <si>
    <t>PRECIOS</t>
  </si>
  <si>
    <t xml:space="preserve"> 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</si>
</sst>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[$$-240A]\ #,##0.00"/>
    <numFmt numFmtId="166" formatCode="0.000%"/>
    <numFmt numFmtId="167" formatCode="0.0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C00000"/>
      <name val="Times New Roman"/>
      <family val="1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theme="0"/>
      <name val="Arial Black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Aparajita"/>
      <family val="2"/>
    </font>
    <font>
      <sz val="11"/>
      <color rgb="FFC00000"/>
      <name val="Calibri"/>
      <family val="2"/>
      <scheme val="minor"/>
    </font>
    <font>
      <sz val="11"/>
      <color rgb="FFC00000"/>
      <name val="Baskerville Old Face"/>
      <family val="1"/>
    </font>
    <font>
      <b/>
      <sz val="11"/>
      <color theme="1"/>
      <name val="Arial Narrow"/>
      <family val="2"/>
    </font>
    <font>
      <b/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AEFA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91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0" fillId="0" borderId="1" xfId="0" applyBorder="1" applyAlignment="1">
      <alignment horizontal="right"/>
    </xf>
    <xf numFmtId="0" fontId="3" fillId="2" borderId="1" xfId="0" applyFont="1" applyFill="1" applyBorder="1" applyAlignment="1"/>
    <xf numFmtId="0" fontId="0" fillId="0" borderId="0" xfId="0" applyBorder="1"/>
    <xf numFmtId="0" fontId="4" fillId="0" borderId="1" xfId="0" applyFont="1" applyBorder="1" applyAlignment="1"/>
    <xf numFmtId="0" fontId="4" fillId="0" borderId="1" xfId="0" applyFont="1" applyBorder="1"/>
    <xf numFmtId="0" fontId="5" fillId="3" borderId="1" xfId="0" applyFont="1" applyFill="1" applyBorder="1"/>
    <xf numFmtId="0" fontId="3" fillId="2" borderId="2" xfId="0" applyFont="1" applyFill="1" applyBorder="1" applyAlignment="1">
      <alignment horizontal="center" wrapText="1"/>
    </xf>
    <xf numFmtId="0" fontId="5" fillId="3" borderId="3" xfId="0" applyFont="1" applyFill="1" applyBorder="1"/>
    <xf numFmtId="0" fontId="4" fillId="4" borderId="2" xfId="0" applyNumberFormat="1" applyFont="1" applyFill="1" applyBorder="1" applyAlignment="1">
      <alignment wrapText="1"/>
    </xf>
    <xf numFmtId="0" fontId="4" fillId="0" borderId="0" xfId="0" applyNumberFormat="1" applyFont="1"/>
    <xf numFmtId="0" fontId="1" fillId="0" borderId="1" xfId="0" applyFont="1" applyBorder="1" applyAlignment="1">
      <alignment horizontal="center" wrapText="1"/>
    </xf>
    <xf numFmtId="165" fontId="0" fillId="0" borderId="1" xfId="0" applyNumberFormat="1" applyBorder="1"/>
    <xf numFmtId="165" fontId="0" fillId="0" borderId="0" xfId="0" applyNumberFormat="1"/>
    <xf numFmtId="0" fontId="6" fillId="5" borderId="1" xfId="0" applyFont="1" applyFill="1" applyBorder="1"/>
    <xf numFmtId="0" fontId="0" fillId="5" borderId="1" xfId="0" applyFill="1" applyBorder="1"/>
    <xf numFmtId="0" fontId="7" fillId="5" borderId="1" xfId="0" applyFont="1" applyFill="1" applyBorder="1"/>
    <xf numFmtId="0" fontId="1" fillId="6" borderId="1" xfId="0" applyFont="1" applyFill="1" applyBorder="1"/>
    <xf numFmtId="0" fontId="0" fillId="6" borderId="1" xfId="0" applyFill="1" applyBorder="1"/>
    <xf numFmtId="9" fontId="0" fillId="0" borderId="1" xfId="0" applyNumberFormat="1" applyBorder="1"/>
    <xf numFmtId="9" fontId="0" fillId="6" borderId="1" xfId="0" applyNumberFormat="1" applyFill="1" applyBorder="1"/>
    <xf numFmtId="0" fontId="10" fillId="7" borderId="4" xfId="0" applyFont="1" applyFill="1" applyBorder="1"/>
    <xf numFmtId="0" fontId="9" fillId="7" borderId="4" xfId="0" applyFont="1" applyFill="1" applyBorder="1" applyAlignment="1">
      <alignment horizontal="right"/>
    </xf>
    <xf numFmtId="0" fontId="10" fillId="7" borderId="0" xfId="0" applyFont="1" applyFill="1" applyBorder="1"/>
    <xf numFmtId="0" fontId="9" fillId="7" borderId="0" xfId="0" applyFont="1" applyFill="1" applyBorder="1" applyAlignment="1">
      <alignment horizontal="right"/>
    </xf>
    <xf numFmtId="0" fontId="10" fillId="7" borderId="5" xfId="0" applyFont="1" applyFill="1" applyBorder="1"/>
    <xf numFmtId="0" fontId="9" fillId="7" borderId="5" xfId="0" applyFont="1" applyFill="1" applyBorder="1" applyAlignment="1">
      <alignment horizontal="right"/>
    </xf>
    <xf numFmtId="0" fontId="0" fillId="8" borderId="0" xfId="0" applyFont="1" applyFill="1" applyBorder="1"/>
    <xf numFmtId="0" fontId="0" fillId="8" borderId="0" xfId="0" applyFill="1"/>
    <xf numFmtId="0" fontId="12" fillId="7" borderId="0" xfId="0" applyFont="1" applyFill="1"/>
    <xf numFmtId="0" fontId="1" fillId="0" borderId="0" xfId="0" applyFont="1"/>
    <xf numFmtId="0" fontId="1" fillId="7" borderId="0" xfId="0" applyFont="1" applyFill="1"/>
    <xf numFmtId="0" fontId="1" fillId="7" borderId="0" xfId="0" applyFont="1" applyFill="1" applyAlignment="1">
      <alignment horizontal="center"/>
    </xf>
    <xf numFmtId="0" fontId="13" fillId="7" borderId="0" xfId="0" applyFont="1" applyFill="1" applyAlignment="1">
      <alignment horizontal="center"/>
    </xf>
    <xf numFmtId="2" fontId="0" fillId="0" borderId="0" xfId="0" applyNumberFormat="1"/>
    <xf numFmtId="164" fontId="0" fillId="4" borderId="6" xfId="1" applyFont="1" applyFill="1" applyBorder="1"/>
    <xf numFmtId="164" fontId="0" fillId="4" borderId="7" xfId="1" applyFont="1" applyFill="1" applyBorder="1"/>
    <xf numFmtId="0" fontId="0" fillId="4" borderId="7" xfId="0" applyFill="1" applyBorder="1"/>
    <xf numFmtId="164" fontId="0" fillId="4" borderId="8" xfId="1" applyFont="1" applyFill="1" applyBorder="1"/>
    <xf numFmtId="164" fontId="0" fillId="4" borderId="9" xfId="1" applyFont="1" applyFill="1" applyBorder="1"/>
    <xf numFmtId="164" fontId="0" fillId="4" borderId="10" xfId="1" applyFont="1" applyFill="1" applyBorder="1"/>
    <xf numFmtId="164" fontId="0" fillId="4" borderId="11" xfId="1" applyFont="1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12" xfId="0" applyFill="1" applyBorder="1"/>
    <xf numFmtId="0" fontId="0" fillId="4" borderId="13" xfId="0" applyFill="1" applyBorder="1"/>
    <xf numFmtId="0" fontId="1" fillId="4" borderId="13" xfId="0" applyFont="1" applyFill="1" applyBorder="1" applyAlignment="1">
      <alignment horizontal="right"/>
    </xf>
    <xf numFmtId="0" fontId="1" fillId="4" borderId="14" xfId="0" applyFont="1" applyFill="1" applyBorder="1" applyAlignment="1">
      <alignment horizontal="right"/>
    </xf>
    <xf numFmtId="0" fontId="1" fillId="4" borderId="15" xfId="0" applyFont="1" applyFill="1" applyBorder="1" applyAlignment="1">
      <alignment horizontal="right"/>
    </xf>
    <xf numFmtId="0" fontId="0" fillId="4" borderId="16" xfId="0" applyFill="1" applyBorder="1"/>
    <xf numFmtId="164" fontId="0" fillId="4" borderId="3" xfId="0" applyNumberFormat="1" applyFill="1" applyBorder="1"/>
    <xf numFmtId="2" fontId="0" fillId="0" borderId="0" xfId="0" applyNumberFormat="1" applyAlignment="1">
      <alignment horizontal="right"/>
    </xf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center"/>
    </xf>
    <xf numFmtId="9" fontId="1" fillId="7" borderId="0" xfId="0" applyNumberFormat="1" applyFont="1" applyFill="1"/>
    <xf numFmtId="166" fontId="1" fillId="7" borderId="0" xfId="0" applyNumberFormat="1" applyFont="1" applyFill="1"/>
    <xf numFmtId="0" fontId="0" fillId="0" borderId="0" xfId="0" applyFont="1" applyFill="1"/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2" fillId="4" borderId="0" xfId="0" applyFont="1" applyFill="1" applyBorder="1" applyAlignment="1">
      <alignment wrapText="1"/>
    </xf>
    <xf numFmtId="0" fontId="0" fillId="0" borderId="17" xfId="0" applyBorder="1"/>
    <xf numFmtId="0" fontId="1" fillId="0" borderId="1" xfId="0" applyFont="1" applyBorder="1"/>
    <xf numFmtId="0" fontId="1" fillId="0" borderId="17" xfId="0" applyFont="1" applyBorder="1"/>
    <xf numFmtId="3" fontId="0" fillId="0" borderId="17" xfId="0" applyNumberFormat="1" applyBorder="1"/>
    <xf numFmtId="3" fontId="0" fillId="0" borderId="1" xfId="0" applyNumberFormat="1" applyBorder="1"/>
    <xf numFmtId="0" fontId="0" fillId="0" borderId="3" xfId="0" applyBorder="1"/>
    <xf numFmtId="0" fontId="0" fillId="0" borderId="2" xfId="0" applyBorder="1"/>
    <xf numFmtId="0" fontId="0" fillId="0" borderId="18" xfId="0" applyBorder="1"/>
    <xf numFmtId="0" fontId="0" fillId="0" borderId="19" xfId="0" applyBorder="1"/>
    <xf numFmtId="0" fontId="1" fillId="0" borderId="12" xfId="0" applyFont="1" applyBorder="1" applyAlignment="1">
      <alignment horizontal="center" vertical="center"/>
    </xf>
    <xf numFmtId="3" fontId="0" fillId="0" borderId="20" xfId="0" applyNumberFormat="1" applyBorder="1"/>
    <xf numFmtId="0" fontId="0" fillId="0" borderId="20" xfId="0" applyBorder="1"/>
    <xf numFmtId="3" fontId="0" fillId="0" borderId="21" xfId="0" applyNumberFormat="1" applyBorder="1"/>
    <xf numFmtId="0" fontId="0" fillId="0" borderId="21" xfId="0" applyBorder="1"/>
    <xf numFmtId="3" fontId="0" fillId="0" borderId="22" xfId="0" applyNumberFormat="1" applyBorder="1"/>
    <xf numFmtId="9" fontId="0" fillId="0" borderId="21" xfId="2" applyFont="1" applyBorder="1"/>
    <xf numFmtId="9" fontId="0" fillId="0" borderId="21" xfId="2" applyNumberFormat="1" applyFont="1" applyBorder="1"/>
    <xf numFmtId="9" fontId="0" fillId="0" borderId="22" xfId="2" applyFont="1" applyBorder="1"/>
    <xf numFmtId="9" fontId="0" fillId="0" borderId="17" xfId="0" applyNumberFormat="1" applyBorder="1"/>
    <xf numFmtId="4" fontId="0" fillId="0" borderId="1" xfId="0" applyNumberFormat="1" applyBorder="1"/>
    <xf numFmtId="167" fontId="0" fillId="0" borderId="1" xfId="0" applyNumberFormat="1" applyBorder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1" fillId="8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/>
    </xf>
    <xf numFmtId="0" fontId="1" fillId="0" borderId="17" xfId="0" applyFont="1" applyBorder="1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BAEFA5"/>
      <color rgb="FF98FF65"/>
      <color rgb="FF0000CC"/>
      <color rgb="FF7777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36" sqref="D36"/>
    </sheetView>
  </sheetViews>
  <sheetFormatPr baseColWidth="10" defaultRowHeight="15"/>
  <cols>
    <col min="3" max="3" width="13.42578125" bestFit="1" customWidth="1"/>
    <col min="4" max="4" width="11.28515625" customWidth="1"/>
    <col min="5" max="5" width="12.85546875" bestFit="1" customWidth="1"/>
  </cols>
  <sheetData>
    <row r="1" spans="1:10" ht="15" customHeight="1">
      <c r="A1" s="83" t="s">
        <v>0</v>
      </c>
      <c r="B1" s="83"/>
      <c r="C1" s="83"/>
      <c r="D1" s="83"/>
      <c r="E1" s="83"/>
      <c r="F1" s="84"/>
      <c r="G1" s="61"/>
      <c r="H1" s="5"/>
      <c r="I1" s="5"/>
      <c r="J1" s="5"/>
    </row>
    <row r="2" spans="1:10" ht="15" customHeight="1">
      <c r="A2" s="83"/>
      <c r="B2" s="83"/>
      <c r="C2" s="83"/>
      <c r="D2" s="83"/>
      <c r="E2" s="83"/>
      <c r="F2" s="84"/>
      <c r="G2" s="61"/>
      <c r="H2" s="5"/>
      <c r="I2" s="5"/>
      <c r="J2" s="5"/>
    </row>
    <row r="3" spans="1:10" ht="32.25">
      <c r="A3" s="2" t="s">
        <v>1</v>
      </c>
      <c r="B3" s="2" t="s">
        <v>2</v>
      </c>
      <c r="C3" s="4" t="s">
        <v>3</v>
      </c>
      <c r="D3" s="2" t="s">
        <v>4</v>
      </c>
      <c r="E3" s="4" t="s">
        <v>5</v>
      </c>
      <c r="F3" s="9" t="s">
        <v>10</v>
      </c>
      <c r="G3" s="61"/>
      <c r="H3" s="5"/>
      <c r="I3" s="5"/>
      <c r="J3" s="5"/>
    </row>
    <row r="4" spans="1:10" ht="18.75">
      <c r="A4" s="8" t="s">
        <v>7</v>
      </c>
      <c r="B4" s="3">
        <v>250</v>
      </c>
      <c r="C4" s="6">
        <v>11</v>
      </c>
      <c r="D4" s="7">
        <v>14</v>
      </c>
      <c r="E4" s="6">
        <v>7</v>
      </c>
      <c r="F4" s="11">
        <f>SUM(C4:E4)</f>
        <v>32</v>
      </c>
      <c r="G4" s="61"/>
      <c r="H4" s="5"/>
      <c r="I4" s="5"/>
      <c r="J4" s="5"/>
    </row>
    <row r="5" spans="1:10" ht="15" customHeight="1">
      <c r="A5" s="8" t="s">
        <v>6</v>
      </c>
      <c r="B5" s="1">
        <v>220</v>
      </c>
      <c r="C5" s="6">
        <v>30</v>
      </c>
      <c r="D5" s="7">
        <v>25</v>
      </c>
      <c r="E5" s="6">
        <v>4</v>
      </c>
      <c r="F5" s="11">
        <f>SUM(C5:E5)</f>
        <v>59</v>
      </c>
      <c r="G5" s="61"/>
      <c r="H5" s="5"/>
      <c r="I5" s="5"/>
      <c r="J5" s="5"/>
    </row>
    <row r="6" spans="1:10" ht="15" customHeight="1">
      <c r="A6" s="8" t="s">
        <v>9</v>
      </c>
      <c r="B6" s="1">
        <v>440</v>
      </c>
      <c r="C6" s="6">
        <v>6</v>
      </c>
      <c r="D6" s="7">
        <v>6</v>
      </c>
      <c r="E6" s="6">
        <v>6</v>
      </c>
      <c r="F6" s="12">
        <f>SUM(C6:E6)</f>
        <v>18</v>
      </c>
      <c r="G6" s="61"/>
      <c r="H6" s="5"/>
      <c r="I6" s="5"/>
      <c r="J6" s="5"/>
    </row>
    <row r="7" spans="1:10" ht="15" customHeight="1">
      <c r="A7" s="10" t="s">
        <v>8</v>
      </c>
      <c r="B7" s="1">
        <v>680</v>
      </c>
      <c r="C7" s="6">
        <v>17</v>
      </c>
      <c r="D7" s="7">
        <v>11</v>
      </c>
      <c r="E7" s="6">
        <v>6</v>
      </c>
      <c r="F7" s="11">
        <f>SUM(C7:E7)</f>
        <v>34</v>
      </c>
      <c r="G7" s="61"/>
      <c r="H7" s="5"/>
      <c r="I7" s="5"/>
      <c r="J7" s="5"/>
    </row>
    <row r="8" spans="1:10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>
      <c r="G9" s="5"/>
      <c r="H9" s="5"/>
      <c r="I9" s="5"/>
      <c r="J9" s="5"/>
    </row>
    <row r="10" spans="1:10">
      <c r="H10" t="s">
        <v>11</v>
      </c>
    </row>
  </sheetData>
  <mergeCells count="1">
    <mergeCell ref="A1:F2"/>
  </mergeCells>
  <pageMargins left="0.7" right="0.7" top="0.75" bottom="0.75" header="0.3" footer="0.3"/>
  <pageSetup paperSize="9" orientation="portrait" horizontalDpi="300" verticalDpi="300" r:id="rId1"/>
  <ignoredErrors>
    <ignoredError sqref="F4:F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2" sqref="G2"/>
    </sheetView>
  </sheetViews>
  <sheetFormatPr baseColWidth="10" defaultRowHeight="15"/>
  <cols>
    <col min="7" max="7" width="11.85546875" bestFit="1" customWidth="1"/>
  </cols>
  <sheetData>
    <row r="1" spans="1:8">
      <c r="A1" s="13" t="s">
        <v>12</v>
      </c>
      <c r="B1" s="13" t="s">
        <v>13</v>
      </c>
      <c r="C1" s="13" t="s">
        <v>14</v>
      </c>
      <c r="D1" s="13" t="s">
        <v>15</v>
      </c>
      <c r="E1" s="13" t="s">
        <v>16</v>
      </c>
      <c r="F1" s="13" t="s">
        <v>17</v>
      </c>
      <c r="G1" s="13" t="s">
        <v>18</v>
      </c>
    </row>
    <row r="2" spans="1:8">
      <c r="A2" s="1" t="s">
        <v>19</v>
      </c>
      <c r="B2" s="14">
        <v>750</v>
      </c>
      <c r="C2" s="14">
        <v>800</v>
      </c>
      <c r="D2" s="14">
        <v>1300</v>
      </c>
      <c r="E2" s="14">
        <v>1030</v>
      </c>
      <c r="F2" s="14">
        <v>9800</v>
      </c>
      <c r="G2" s="14">
        <f>SUM(F2)-(B2+C2+D2+E2)</f>
        <v>5920</v>
      </c>
      <c r="H2" s="15"/>
    </row>
    <row r="3" spans="1:8">
      <c r="A3" s="1" t="s">
        <v>20</v>
      </c>
      <c r="B3" s="14">
        <v>800</v>
      </c>
      <c r="C3" s="14">
        <v>820</v>
      </c>
      <c r="D3" s="14">
        <v>1200</v>
      </c>
      <c r="E3" s="14">
        <v>1050</v>
      </c>
      <c r="F3" s="14">
        <v>9800</v>
      </c>
      <c r="G3" s="14">
        <f t="shared" ref="G3:G7" si="0">SUM(F3)-(B3+C3+D3+E3)</f>
        <v>5930</v>
      </c>
    </row>
    <row r="4" spans="1:8">
      <c r="A4" s="1" t="s">
        <v>21</v>
      </c>
      <c r="B4" s="14">
        <v>950</v>
      </c>
      <c r="C4" s="14">
        <v>850</v>
      </c>
      <c r="D4" s="14">
        <v>600</v>
      </c>
      <c r="E4" s="14">
        <v>1300</v>
      </c>
      <c r="F4" s="14">
        <v>9800</v>
      </c>
      <c r="G4" s="14">
        <f t="shared" si="0"/>
        <v>6100</v>
      </c>
    </row>
    <row r="5" spans="1:8">
      <c r="A5" s="1" t="s">
        <v>22</v>
      </c>
      <c r="B5" s="14">
        <v>900</v>
      </c>
      <c r="C5" s="14">
        <v>900.5</v>
      </c>
      <c r="D5" s="14">
        <v>950</v>
      </c>
      <c r="E5" s="14">
        <v>1300</v>
      </c>
      <c r="F5" s="14">
        <v>9800</v>
      </c>
      <c r="G5" s="14">
        <f t="shared" si="0"/>
        <v>5749.5</v>
      </c>
    </row>
    <row r="6" spans="1:8">
      <c r="A6" s="1" t="s">
        <v>23</v>
      </c>
      <c r="B6" s="14">
        <v>1360</v>
      </c>
      <c r="C6" s="14">
        <v>1000</v>
      </c>
      <c r="D6" s="14">
        <v>1200</v>
      </c>
      <c r="E6" s="14">
        <v>1200</v>
      </c>
      <c r="F6" s="14">
        <v>9800</v>
      </c>
      <c r="G6" s="14">
        <f t="shared" si="0"/>
        <v>5040</v>
      </c>
    </row>
    <row r="7" spans="1:8">
      <c r="A7" s="1" t="s">
        <v>24</v>
      </c>
      <c r="B7" s="14">
        <v>1300</v>
      </c>
      <c r="C7" s="14">
        <v>950</v>
      </c>
      <c r="D7" s="14">
        <v>1150</v>
      </c>
      <c r="E7" s="14">
        <v>1200</v>
      </c>
      <c r="F7" s="14">
        <v>9800</v>
      </c>
      <c r="G7" s="14">
        <f t="shared" si="0"/>
        <v>5200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13" sqref="F13"/>
    </sheetView>
  </sheetViews>
  <sheetFormatPr baseColWidth="10" defaultRowHeight="15"/>
  <sheetData>
    <row r="1" spans="1:5">
      <c r="A1" s="1"/>
      <c r="B1" s="1"/>
      <c r="C1" s="1"/>
      <c r="D1" s="1"/>
      <c r="E1" s="1"/>
    </row>
    <row r="2" spans="1:5" ht="22.5">
      <c r="A2" s="18" t="s">
        <v>25</v>
      </c>
      <c r="B2" s="16"/>
      <c r="C2" s="16"/>
      <c r="D2" s="17"/>
      <c r="E2" s="17"/>
    </row>
    <row r="3" spans="1:5">
      <c r="A3" s="19" t="s">
        <v>26</v>
      </c>
      <c r="B3" s="20" t="s">
        <v>27</v>
      </c>
      <c r="C3" s="20" t="s">
        <v>28</v>
      </c>
      <c r="D3" s="20" t="s">
        <v>29</v>
      </c>
      <c r="E3" s="20" t="s">
        <v>30</v>
      </c>
    </row>
    <row r="4" spans="1:5">
      <c r="A4" s="1" t="s">
        <v>31</v>
      </c>
      <c r="B4" s="1">
        <v>100</v>
      </c>
      <c r="C4" s="1">
        <v>50</v>
      </c>
      <c r="D4" s="21">
        <v>0.12</v>
      </c>
      <c r="E4" s="1">
        <v>600</v>
      </c>
    </row>
    <row r="5" spans="1:5">
      <c r="A5" s="1" t="s">
        <v>32</v>
      </c>
      <c r="B5" s="1">
        <v>100</v>
      </c>
      <c r="C5" s="1">
        <v>5</v>
      </c>
      <c r="D5" s="21">
        <v>0.05</v>
      </c>
      <c r="E5" s="1">
        <v>25</v>
      </c>
    </row>
    <row r="6" spans="1:5">
      <c r="A6" s="1" t="s">
        <v>33</v>
      </c>
      <c r="B6" s="1">
        <v>20</v>
      </c>
      <c r="C6" s="1">
        <v>12</v>
      </c>
      <c r="D6" s="21">
        <v>0.11</v>
      </c>
      <c r="E6" s="3" t="s">
        <v>38</v>
      </c>
    </row>
    <row r="7" spans="1:5">
      <c r="A7" s="1" t="s">
        <v>34</v>
      </c>
      <c r="B7" s="1">
        <v>200</v>
      </c>
      <c r="C7" s="1">
        <v>35</v>
      </c>
      <c r="D7" s="21">
        <v>0.09</v>
      </c>
      <c r="E7" s="1">
        <v>630</v>
      </c>
    </row>
    <row r="8" spans="1:5">
      <c r="A8" s="1" t="s">
        <v>35</v>
      </c>
      <c r="B8" s="1">
        <v>700</v>
      </c>
      <c r="C8" s="1">
        <v>6</v>
      </c>
      <c r="D8" s="21">
        <v>0.04</v>
      </c>
      <c r="E8" s="1">
        <v>168</v>
      </c>
    </row>
    <row r="9" spans="1:5">
      <c r="A9" s="1" t="s">
        <v>36</v>
      </c>
      <c r="B9" s="1">
        <v>500</v>
      </c>
      <c r="C9" s="1">
        <v>50</v>
      </c>
      <c r="D9" s="21">
        <v>0.12</v>
      </c>
      <c r="E9" s="1">
        <v>3000</v>
      </c>
    </row>
    <row r="10" spans="1:5">
      <c r="A10" s="19" t="s">
        <v>37</v>
      </c>
      <c r="B10" s="20">
        <f>SUM(B4,B5,B6,B7,B8,B9)</f>
        <v>1620</v>
      </c>
      <c r="C10" s="20">
        <f>SUM(C4,C5,C6,C7,C8,C9)</f>
        <v>158</v>
      </c>
      <c r="D10" s="22">
        <f>SUM(D4,D5,D6,D7,D8,D9)</f>
        <v>0.53</v>
      </c>
      <c r="E10" s="20">
        <f>SUM(E4,E5,E6,E7,E8,E9)</f>
        <v>4423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9" sqref="B9"/>
    </sheetView>
  </sheetViews>
  <sheetFormatPr baseColWidth="10" defaultRowHeight="15"/>
  <sheetData>
    <row r="1" spans="1:6">
      <c r="A1" s="85" t="s">
        <v>39</v>
      </c>
      <c r="B1" s="85"/>
      <c r="C1" s="85"/>
      <c r="D1" s="85"/>
      <c r="E1" s="85"/>
      <c r="F1" s="85"/>
    </row>
    <row r="2" spans="1:6">
      <c r="A2" s="31" t="s">
        <v>40</v>
      </c>
      <c r="B2" s="31" t="s">
        <v>41</v>
      </c>
      <c r="C2" s="31" t="s">
        <v>42</v>
      </c>
      <c r="D2" s="31" t="s">
        <v>43</v>
      </c>
      <c r="E2" s="31" t="s">
        <v>44</v>
      </c>
      <c r="F2" s="31" t="s">
        <v>45</v>
      </c>
    </row>
    <row r="3" spans="1:6">
      <c r="A3" s="23" t="s">
        <v>46</v>
      </c>
      <c r="B3" s="24">
        <v>60</v>
      </c>
      <c r="C3" s="24">
        <v>40</v>
      </c>
      <c r="D3" s="24">
        <v>20</v>
      </c>
      <c r="E3" s="24">
        <f>B3-D3</f>
        <v>40</v>
      </c>
      <c r="F3" s="24">
        <f>B3-C3</f>
        <v>20</v>
      </c>
    </row>
    <row r="4" spans="1:6">
      <c r="A4" s="25" t="s">
        <v>47</v>
      </c>
      <c r="B4" s="26">
        <v>80</v>
      </c>
      <c r="C4" s="26">
        <v>54</v>
      </c>
      <c r="D4" s="26">
        <v>32</v>
      </c>
      <c r="E4" s="26">
        <f t="shared" ref="E4:E8" si="0">B4-D4</f>
        <v>48</v>
      </c>
      <c r="F4" s="26">
        <f t="shared" ref="F4:F8" si="1">B4-C4</f>
        <v>26</v>
      </c>
    </row>
    <row r="5" spans="1:6">
      <c r="A5" s="25" t="s">
        <v>49</v>
      </c>
      <c r="B5" s="26">
        <v>80</v>
      </c>
      <c r="C5" s="26">
        <v>60</v>
      </c>
      <c r="D5" s="26">
        <v>50</v>
      </c>
      <c r="E5" s="26">
        <f t="shared" si="0"/>
        <v>30</v>
      </c>
      <c r="F5" s="26">
        <f t="shared" si="1"/>
        <v>20</v>
      </c>
    </row>
    <row r="6" spans="1:6">
      <c r="A6" s="25" t="s">
        <v>50</v>
      </c>
      <c r="B6" s="26">
        <v>100</v>
      </c>
      <c r="C6" s="26">
        <v>50</v>
      </c>
      <c r="D6" s="26">
        <v>23</v>
      </c>
      <c r="E6" s="26">
        <f t="shared" si="0"/>
        <v>77</v>
      </c>
      <c r="F6" s="26">
        <f t="shared" si="1"/>
        <v>50</v>
      </c>
    </row>
    <row r="7" spans="1:6">
      <c r="A7" s="25" t="s">
        <v>51</v>
      </c>
      <c r="B7" s="26">
        <v>40</v>
      </c>
      <c r="C7" s="26">
        <v>15</v>
      </c>
      <c r="D7" s="26">
        <v>6</v>
      </c>
      <c r="E7" s="26">
        <f t="shared" si="0"/>
        <v>34</v>
      </c>
      <c r="F7" s="26">
        <f t="shared" si="1"/>
        <v>25</v>
      </c>
    </row>
    <row r="8" spans="1:6">
      <c r="A8" s="27" t="s">
        <v>52</v>
      </c>
      <c r="B8" s="28">
        <v>50</v>
      </c>
      <c r="C8" s="28">
        <v>50</v>
      </c>
      <c r="D8" s="28">
        <v>50</v>
      </c>
      <c r="E8" s="28">
        <f t="shared" si="0"/>
        <v>0</v>
      </c>
      <c r="F8" s="28">
        <f t="shared" si="1"/>
        <v>0</v>
      </c>
    </row>
    <row r="9" spans="1:6">
      <c r="A9" s="29" t="s">
        <v>53</v>
      </c>
      <c r="B9" s="30">
        <f>B3+B4+B5+B6+B7+B8</f>
        <v>410</v>
      </c>
      <c r="C9" s="30">
        <f t="shared" ref="C9:F9" si="2">C3+C4+C5+C6+C7+C8</f>
        <v>269</v>
      </c>
      <c r="D9" s="30">
        <f t="shared" si="2"/>
        <v>181</v>
      </c>
      <c r="E9" s="30">
        <f t="shared" si="2"/>
        <v>229</v>
      </c>
      <c r="F9" s="30">
        <f t="shared" si="2"/>
        <v>141</v>
      </c>
    </row>
    <row r="10" spans="1:6">
      <c r="A10" s="29" t="s">
        <v>56</v>
      </c>
      <c r="B10" s="30">
        <f>MAX(B3:B8)</f>
        <v>100</v>
      </c>
      <c r="C10" s="30">
        <f t="shared" ref="C10:F10" si="3">MAX(C3:C8)</f>
        <v>60</v>
      </c>
      <c r="D10" s="30">
        <f t="shared" si="3"/>
        <v>50</v>
      </c>
      <c r="E10" s="30">
        <f t="shared" si="3"/>
        <v>77</v>
      </c>
      <c r="F10" s="30">
        <f t="shared" si="3"/>
        <v>50</v>
      </c>
    </row>
    <row r="11" spans="1:6">
      <c r="A11" s="29" t="s">
        <v>55</v>
      </c>
      <c r="B11" s="30">
        <f>MIN(B3:B8)</f>
        <v>40</v>
      </c>
      <c r="C11" s="30">
        <f t="shared" ref="C11:F11" si="4">MIN(C3:C8)</f>
        <v>15</v>
      </c>
      <c r="D11" s="30">
        <f t="shared" si="4"/>
        <v>6</v>
      </c>
      <c r="E11" s="30">
        <f t="shared" si="4"/>
        <v>0</v>
      </c>
      <c r="F11" s="30">
        <f t="shared" si="4"/>
        <v>0</v>
      </c>
    </row>
    <row r="12" spans="1:6">
      <c r="A12" s="29" t="s">
        <v>54</v>
      </c>
      <c r="B12" s="30">
        <f>AVERAGE(B3:B8)</f>
        <v>68.333333333333329</v>
      </c>
      <c r="C12" s="30">
        <f t="shared" ref="C12:F12" si="5">AVERAGE(C3:C8)</f>
        <v>44.833333333333336</v>
      </c>
      <c r="D12" s="30">
        <f t="shared" si="5"/>
        <v>30.166666666666668</v>
      </c>
      <c r="E12" s="30">
        <f t="shared" si="5"/>
        <v>38.166666666666664</v>
      </c>
      <c r="F12" s="30">
        <f t="shared" si="5"/>
        <v>23.5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workbookViewId="0">
      <selection activeCell="D17" sqref="D17"/>
    </sheetView>
  </sheetViews>
  <sheetFormatPr baseColWidth="10" defaultRowHeight="15"/>
  <sheetData>
    <row r="2" spans="1:5" ht="17.25" thickBot="1">
      <c r="A2" s="35" t="s">
        <v>61</v>
      </c>
      <c r="B2" s="35" t="s">
        <v>62</v>
      </c>
      <c r="C2" s="35" t="s">
        <v>63</v>
      </c>
      <c r="D2" s="35" t="s">
        <v>64</v>
      </c>
      <c r="E2" s="35" t="s">
        <v>65</v>
      </c>
    </row>
    <row r="3" spans="1:5">
      <c r="A3" s="46">
        <v>123</v>
      </c>
      <c r="B3" s="44" t="s">
        <v>66</v>
      </c>
      <c r="C3" s="41">
        <v>13000</v>
      </c>
      <c r="D3" s="41">
        <f>C3*22%</f>
        <v>2860</v>
      </c>
      <c r="E3" s="37">
        <f>C3+D3</f>
        <v>15860</v>
      </c>
    </row>
    <row r="4" spans="1:5">
      <c r="A4" s="47">
        <v>256</v>
      </c>
      <c r="B4" s="39" t="s">
        <v>67</v>
      </c>
      <c r="C4" s="42">
        <v>450</v>
      </c>
      <c r="D4" s="42">
        <f t="shared" ref="D4:D7" si="0">C4*22%</f>
        <v>99</v>
      </c>
      <c r="E4" s="38">
        <f t="shared" ref="E4:E7" si="1">C4+D4</f>
        <v>549</v>
      </c>
    </row>
    <row r="5" spans="1:5">
      <c r="A5" s="47">
        <v>653</v>
      </c>
      <c r="B5" s="39" t="s">
        <v>68</v>
      </c>
      <c r="C5" s="42">
        <v>9000</v>
      </c>
      <c r="D5" s="42">
        <f t="shared" si="0"/>
        <v>1980</v>
      </c>
      <c r="E5" s="38">
        <f t="shared" si="1"/>
        <v>10980</v>
      </c>
    </row>
    <row r="6" spans="1:5">
      <c r="A6" s="47">
        <v>458</v>
      </c>
      <c r="B6" s="39" t="s">
        <v>69</v>
      </c>
      <c r="C6" s="42">
        <v>980</v>
      </c>
      <c r="D6" s="42">
        <f t="shared" si="0"/>
        <v>215.6</v>
      </c>
      <c r="E6" s="38">
        <f t="shared" si="1"/>
        <v>1195.5999999999999</v>
      </c>
    </row>
    <row r="7" spans="1:5">
      <c r="A7" s="47">
        <v>698</v>
      </c>
      <c r="B7" s="39" t="s">
        <v>70</v>
      </c>
      <c r="C7" s="42">
        <v>520</v>
      </c>
      <c r="D7" s="42">
        <f t="shared" si="0"/>
        <v>114.4</v>
      </c>
      <c r="E7" s="38">
        <f t="shared" si="1"/>
        <v>634.4</v>
      </c>
    </row>
    <row r="8" spans="1:5">
      <c r="A8" s="50" t="s">
        <v>57</v>
      </c>
      <c r="B8" s="51"/>
      <c r="C8" s="52">
        <f>SUM(C3:C7)</f>
        <v>23950</v>
      </c>
      <c r="D8" s="52">
        <f t="shared" ref="D8:E8" si="2">SUM(D3:D7)</f>
        <v>5269</v>
      </c>
      <c r="E8" s="52">
        <f t="shared" si="2"/>
        <v>29219</v>
      </c>
    </row>
    <row r="9" spans="1:5">
      <c r="A9" s="48" t="s">
        <v>58</v>
      </c>
      <c r="B9" s="39"/>
      <c r="C9" s="42">
        <f t="shared" ref="C9:E9" si="3">MAX(C3:C7)</f>
        <v>13000</v>
      </c>
      <c r="D9" s="42">
        <f t="shared" si="3"/>
        <v>2860</v>
      </c>
      <c r="E9" s="38">
        <f t="shared" si="3"/>
        <v>15860</v>
      </c>
    </row>
    <row r="10" spans="1:5">
      <c r="A10" s="48" t="s">
        <v>59</v>
      </c>
      <c r="B10" s="39"/>
      <c r="C10" s="42">
        <f t="shared" ref="C10:E10" si="4">MIN(C3:C7)</f>
        <v>450</v>
      </c>
      <c r="D10" s="42">
        <f t="shared" si="4"/>
        <v>99</v>
      </c>
      <c r="E10" s="38">
        <f t="shared" si="4"/>
        <v>549</v>
      </c>
    </row>
    <row r="11" spans="1:5" ht="15.75" thickBot="1">
      <c r="A11" s="49" t="s">
        <v>60</v>
      </c>
      <c r="B11" s="45"/>
      <c r="C11" s="43">
        <f t="shared" ref="C11:E11" si="5">AVERAGE(C3:C7)</f>
        <v>4790</v>
      </c>
      <c r="D11" s="43">
        <f t="shared" si="5"/>
        <v>1053.8</v>
      </c>
      <c r="E11" s="40">
        <f t="shared" si="5"/>
        <v>5843.8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1" sqref="F11"/>
    </sheetView>
  </sheetViews>
  <sheetFormatPr baseColWidth="10" defaultRowHeight="15"/>
  <cols>
    <col min="2" max="2" width="12.5703125" customWidth="1"/>
  </cols>
  <sheetData>
    <row r="1" spans="1:6">
      <c r="A1" s="32" t="s">
        <v>71</v>
      </c>
      <c r="B1" s="32"/>
      <c r="C1" s="32"/>
      <c r="D1" s="32"/>
      <c r="E1" s="32"/>
      <c r="F1" s="32" t="s">
        <v>73</v>
      </c>
    </row>
    <row r="2" spans="1:6">
      <c r="A2" s="32" t="s">
        <v>72</v>
      </c>
      <c r="B2" s="32"/>
      <c r="C2" s="32"/>
      <c r="D2" s="32"/>
      <c r="E2" s="32"/>
      <c r="F2" s="32" t="s">
        <v>74</v>
      </c>
    </row>
    <row r="3" spans="1:6" ht="16.5">
      <c r="A3" s="35" t="s">
        <v>75</v>
      </c>
      <c r="B3" s="35" t="s">
        <v>76</v>
      </c>
      <c r="C3" s="35" t="s">
        <v>77</v>
      </c>
      <c r="D3" s="35" t="s">
        <v>78</v>
      </c>
      <c r="E3" s="35" t="s">
        <v>79</v>
      </c>
      <c r="F3" s="35" t="s">
        <v>80</v>
      </c>
    </row>
    <row r="4" spans="1:6">
      <c r="A4" t="s">
        <v>81</v>
      </c>
      <c r="B4" t="s">
        <v>86</v>
      </c>
      <c r="C4" s="53">
        <v>5.5</v>
      </c>
      <c r="D4">
        <v>12</v>
      </c>
      <c r="E4">
        <f>C4*D4*5%</f>
        <v>3.3000000000000003</v>
      </c>
      <c r="F4" s="36">
        <f>C4-E4</f>
        <v>2.1999999999999997</v>
      </c>
    </row>
    <row r="5" spans="1:6">
      <c r="A5" t="s">
        <v>82</v>
      </c>
      <c r="B5" t="s">
        <v>87</v>
      </c>
      <c r="C5" s="53">
        <v>6.3</v>
      </c>
      <c r="D5">
        <v>30</v>
      </c>
      <c r="E5">
        <f t="shared" ref="E5:E8" si="0">C5*D5*5%</f>
        <v>9.4500000000000011</v>
      </c>
      <c r="F5" s="36">
        <f>C5-E5</f>
        <v>-3.1500000000000012</v>
      </c>
    </row>
    <row r="6" spans="1:6">
      <c r="A6" t="s">
        <v>83</v>
      </c>
      <c r="B6" t="s">
        <v>88</v>
      </c>
      <c r="C6" s="53">
        <v>4</v>
      </c>
      <c r="D6">
        <v>15</v>
      </c>
      <c r="E6">
        <f t="shared" si="0"/>
        <v>3</v>
      </c>
      <c r="F6" s="36">
        <f t="shared" ref="F6:F8" si="1">C6-E6</f>
        <v>1</v>
      </c>
    </row>
    <row r="7" spans="1:6">
      <c r="A7" t="s">
        <v>84</v>
      </c>
      <c r="B7" t="s">
        <v>89</v>
      </c>
      <c r="C7" s="53">
        <v>20</v>
      </c>
      <c r="D7">
        <v>2</v>
      </c>
      <c r="E7">
        <f t="shared" si="0"/>
        <v>2</v>
      </c>
      <c r="F7" s="36">
        <f t="shared" si="1"/>
        <v>18</v>
      </c>
    </row>
    <row r="8" spans="1:6">
      <c r="A8" t="s">
        <v>85</v>
      </c>
      <c r="B8" t="s">
        <v>90</v>
      </c>
      <c r="C8" s="53">
        <v>3.75</v>
      </c>
      <c r="D8">
        <v>10</v>
      </c>
      <c r="E8">
        <f t="shared" si="0"/>
        <v>1.875</v>
      </c>
      <c r="F8" s="36">
        <f t="shared" si="1"/>
        <v>1.875</v>
      </c>
    </row>
    <row r="9" spans="1:6">
      <c r="A9" t="s">
        <v>57</v>
      </c>
      <c r="B9" s="54"/>
      <c r="C9" s="54"/>
      <c r="D9" s="54">
        <f>SUM(D4:D8)</f>
        <v>69</v>
      </c>
      <c r="E9">
        <f>SUM(E4:E8)</f>
        <v>19.625</v>
      </c>
      <c r="F9" s="36">
        <f>SUM(F4:F8)</f>
        <v>19.924999999999997</v>
      </c>
    </row>
    <row r="10" spans="1:6">
      <c r="A10" t="s">
        <v>91</v>
      </c>
      <c r="E10">
        <f>MIN(E4:E8)</f>
        <v>1.875</v>
      </c>
    </row>
    <row r="11" spans="1:6">
      <c r="A11" t="s">
        <v>92</v>
      </c>
      <c r="F11" s="36">
        <f>MAX(F4:F8)</f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11" sqref="G11"/>
    </sheetView>
  </sheetViews>
  <sheetFormatPr baseColWidth="10" defaultRowHeight="15"/>
  <cols>
    <col min="7" max="7" width="14.42578125" customWidth="1"/>
    <col min="8" max="8" width="14.5703125" customWidth="1"/>
  </cols>
  <sheetData>
    <row r="1" spans="1:8">
      <c r="A1" s="55" t="s">
        <v>93</v>
      </c>
      <c r="B1" s="55" t="s">
        <v>94</v>
      </c>
      <c r="C1" s="55" t="s">
        <v>95</v>
      </c>
      <c r="D1" s="55" t="s">
        <v>80</v>
      </c>
      <c r="E1" s="55" t="s">
        <v>96</v>
      </c>
      <c r="F1" s="55" t="s">
        <v>64</v>
      </c>
      <c r="G1" s="55" t="s">
        <v>97</v>
      </c>
      <c r="H1" s="55" t="s">
        <v>98</v>
      </c>
    </row>
    <row r="2" spans="1:8">
      <c r="A2" t="s">
        <v>99</v>
      </c>
      <c r="B2" t="s">
        <v>102</v>
      </c>
      <c r="C2">
        <v>500</v>
      </c>
      <c r="D2">
        <f>C2*5%</f>
        <v>25</v>
      </c>
      <c r="E2">
        <f>C2-D2</f>
        <v>475</v>
      </c>
      <c r="F2">
        <f>E2*22%</f>
        <v>104.5</v>
      </c>
      <c r="G2">
        <f>E2+F2</f>
        <v>579.5</v>
      </c>
    </row>
    <row r="3" spans="1:8">
      <c r="A3" t="s">
        <v>99</v>
      </c>
      <c r="B3" t="s">
        <v>104</v>
      </c>
      <c r="C3">
        <v>450</v>
      </c>
      <c r="D3">
        <f t="shared" ref="D3:D10" si="0">C3*5%</f>
        <v>22.5</v>
      </c>
      <c r="E3">
        <f t="shared" ref="E3:E10" si="1">C3-D3</f>
        <v>427.5</v>
      </c>
      <c r="F3">
        <f t="shared" ref="F3:F10" si="2">E3*22%</f>
        <v>94.05</v>
      </c>
      <c r="G3">
        <f t="shared" ref="G3:G10" si="3">E3+F3</f>
        <v>521.54999999999995</v>
      </c>
    </row>
    <row r="4" spans="1:8">
      <c r="A4" t="s">
        <v>99</v>
      </c>
      <c r="B4" t="s">
        <v>103</v>
      </c>
      <c r="C4">
        <v>380</v>
      </c>
      <c r="D4">
        <f t="shared" si="0"/>
        <v>19</v>
      </c>
      <c r="E4">
        <f t="shared" si="1"/>
        <v>361</v>
      </c>
      <c r="F4">
        <f t="shared" si="2"/>
        <v>79.42</v>
      </c>
      <c r="G4">
        <f t="shared" si="3"/>
        <v>440.42</v>
      </c>
    </row>
    <row r="5" spans="1:8">
      <c r="A5" t="s">
        <v>100</v>
      </c>
      <c r="B5" t="s">
        <v>102</v>
      </c>
      <c r="C5">
        <v>700</v>
      </c>
      <c r="D5">
        <f t="shared" si="0"/>
        <v>35</v>
      </c>
      <c r="E5">
        <f t="shared" si="1"/>
        <v>665</v>
      </c>
      <c r="F5">
        <f t="shared" si="2"/>
        <v>146.30000000000001</v>
      </c>
      <c r="G5">
        <f t="shared" si="3"/>
        <v>811.3</v>
      </c>
    </row>
    <row r="6" spans="1:8">
      <c r="A6" t="s">
        <v>100</v>
      </c>
      <c r="B6" t="s">
        <v>104</v>
      </c>
      <c r="C6">
        <v>300</v>
      </c>
      <c r="D6">
        <f t="shared" si="0"/>
        <v>15</v>
      </c>
      <c r="E6">
        <f t="shared" si="1"/>
        <v>285</v>
      </c>
      <c r="F6">
        <f t="shared" si="2"/>
        <v>62.7</v>
      </c>
      <c r="G6">
        <f t="shared" si="3"/>
        <v>347.7</v>
      </c>
    </row>
    <row r="7" spans="1:8">
      <c r="A7" t="s">
        <v>100</v>
      </c>
      <c r="B7" t="s">
        <v>103</v>
      </c>
      <c r="C7">
        <v>500</v>
      </c>
      <c r="D7">
        <f t="shared" si="0"/>
        <v>25</v>
      </c>
      <c r="E7">
        <f t="shared" si="1"/>
        <v>475</v>
      </c>
      <c r="F7">
        <f t="shared" si="2"/>
        <v>104.5</v>
      </c>
      <c r="G7">
        <f t="shared" si="3"/>
        <v>579.5</v>
      </c>
    </row>
    <row r="8" spans="1:8">
      <c r="A8" t="s">
        <v>101</v>
      </c>
      <c r="B8" t="s">
        <v>102</v>
      </c>
      <c r="C8">
        <v>250</v>
      </c>
      <c r="D8">
        <f t="shared" si="0"/>
        <v>12.5</v>
      </c>
      <c r="E8">
        <f t="shared" si="1"/>
        <v>237.5</v>
      </c>
      <c r="F8">
        <f t="shared" si="2"/>
        <v>52.25</v>
      </c>
      <c r="G8">
        <f t="shared" si="3"/>
        <v>289.75</v>
      </c>
    </row>
    <row r="9" spans="1:8">
      <c r="A9" t="s">
        <v>101</v>
      </c>
      <c r="B9" t="s">
        <v>104</v>
      </c>
      <c r="C9">
        <v>280</v>
      </c>
      <c r="D9">
        <f t="shared" si="0"/>
        <v>14</v>
      </c>
      <c r="E9">
        <f t="shared" si="1"/>
        <v>266</v>
      </c>
      <c r="F9">
        <f t="shared" si="2"/>
        <v>58.52</v>
      </c>
      <c r="G9">
        <f t="shared" si="3"/>
        <v>324.52</v>
      </c>
    </row>
    <row r="10" spans="1:8">
      <c r="A10" t="s">
        <v>101</v>
      </c>
      <c r="B10" t="s">
        <v>103</v>
      </c>
      <c r="C10">
        <v>190</v>
      </c>
      <c r="D10">
        <f t="shared" si="0"/>
        <v>9.5</v>
      </c>
      <c r="E10">
        <f t="shared" si="1"/>
        <v>180.5</v>
      </c>
      <c r="F10">
        <f t="shared" si="2"/>
        <v>39.71</v>
      </c>
      <c r="G10">
        <f t="shared" si="3"/>
        <v>220.21</v>
      </c>
    </row>
    <row r="11" spans="1:8">
      <c r="A11" t="s">
        <v>57</v>
      </c>
      <c r="D11">
        <f t="shared" ref="D11" si="4">SUM(D2:D10)</f>
        <v>177.5</v>
      </c>
    </row>
    <row r="12" spans="1:8">
      <c r="A12" t="s">
        <v>105</v>
      </c>
      <c r="C12">
        <v>30</v>
      </c>
    </row>
    <row r="13" spans="1:8">
      <c r="A13" t="s">
        <v>92</v>
      </c>
      <c r="F13">
        <f>MAX(F2:F10)</f>
        <v>146.30000000000001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topLeftCell="B1" zoomScale="82" zoomScaleNormal="82" workbookViewId="0">
      <selection activeCell="G22" sqref="G22:J22"/>
    </sheetView>
  </sheetViews>
  <sheetFormatPr baseColWidth="10" defaultRowHeight="15"/>
  <cols>
    <col min="4" max="4" width="13.7109375" customWidth="1"/>
  </cols>
  <sheetData>
    <row r="2" spans="1:11">
      <c r="A2" s="86" t="s">
        <v>106</v>
      </c>
      <c r="B2" s="86"/>
      <c r="C2" s="86"/>
      <c r="D2" s="86"/>
      <c r="E2" s="86"/>
      <c r="F2" s="86"/>
      <c r="G2" s="86"/>
      <c r="H2" s="86"/>
      <c r="I2" s="86"/>
      <c r="J2" s="86"/>
    </row>
    <row r="4" spans="1:11">
      <c r="B4" s="87" t="s">
        <v>107</v>
      </c>
      <c r="C4" s="88"/>
      <c r="D4" s="88"/>
    </row>
    <row r="6" spans="1:11">
      <c r="B6" s="33" t="s">
        <v>108</v>
      </c>
      <c r="C6" s="56">
        <v>0.15</v>
      </c>
    </row>
    <row r="7" spans="1:11">
      <c r="B7" s="33" t="s">
        <v>109</v>
      </c>
      <c r="C7" s="56">
        <v>0.03</v>
      </c>
    </row>
    <row r="8" spans="1:11">
      <c r="B8" s="33" t="s">
        <v>110</v>
      </c>
      <c r="C8" s="57">
        <v>1.25E-3</v>
      </c>
    </row>
    <row r="9" spans="1:11">
      <c r="B9" s="33" t="s">
        <v>111</v>
      </c>
      <c r="C9" s="56">
        <v>0.02</v>
      </c>
    </row>
    <row r="10" spans="1:11">
      <c r="G10" s="89" t="s">
        <v>122</v>
      </c>
      <c r="H10" s="89"/>
      <c r="I10" s="89"/>
      <c r="J10" s="89"/>
    </row>
    <row r="11" spans="1:11">
      <c r="B11" s="34" t="s">
        <v>112</v>
      </c>
      <c r="C11" s="34" t="s">
        <v>113</v>
      </c>
      <c r="D11" s="34" t="s">
        <v>114</v>
      </c>
      <c r="E11" s="34" t="s">
        <v>115</v>
      </c>
      <c r="F11" s="34" t="s">
        <v>116</v>
      </c>
      <c r="G11" s="34" t="s">
        <v>117</v>
      </c>
      <c r="H11" s="34" t="s">
        <v>118</v>
      </c>
      <c r="I11" s="34" t="s">
        <v>119</v>
      </c>
      <c r="J11" s="34" t="s">
        <v>120</v>
      </c>
      <c r="K11" s="34" t="s">
        <v>121</v>
      </c>
    </row>
    <row r="12" spans="1:11">
      <c r="B12" s="58" t="s">
        <v>123</v>
      </c>
      <c r="C12" s="58" t="s">
        <v>130</v>
      </c>
      <c r="D12" s="58" t="s">
        <v>137</v>
      </c>
      <c r="E12" s="58" t="s">
        <v>144</v>
      </c>
      <c r="F12" s="58">
        <v>3300</v>
      </c>
      <c r="G12" s="58">
        <f>F12*3%</f>
        <v>99</v>
      </c>
      <c r="H12" s="58">
        <f>F12*15%</f>
        <v>495</v>
      </c>
      <c r="I12" s="58">
        <f>F12*0.125%</f>
        <v>4.125</v>
      </c>
      <c r="J12" s="58">
        <f>F12*2%</f>
        <v>66</v>
      </c>
      <c r="K12" s="58"/>
    </row>
    <row r="13" spans="1:11">
      <c r="B13" s="58" t="s">
        <v>124</v>
      </c>
      <c r="C13" s="58" t="s">
        <v>131</v>
      </c>
      <c r="D13" s="58" t="s">
        <v>138</v>
      </c>
      <c r="E13" s="58" t="s">
        <v>145</v>
      </c>
      <c r="F13" s="58">
        <v>2500</v>
      </c>
      <c r="G13" s="58">
        <f t="shared" ref="G13:G20" si="0">F13*3%</f>
        <v>75</v>
      </c>
      <c r="H13" s="58">
        <f t="shared" ref="H13:H20" si="1">F13*15%</f>
        <v>375</v>
      </c>
      <c r="I13" s="58">
        <f t="shared" ref="I13:I20" si="2">F13*0.125%</f>
        <v>3.125</v>
      </c>
      <c r="J13" s="58">
        <f t="shared" ref="J13:J20" si="3">F13*2%</f>
        <v>50</v>
      </c>
      <c r="K13" s="58"/>
    </row>
    <row r="14" spans="1:11">
      <c r="B14" s="58" t="s">
        <v>125</v>
      </c>
      <c r="C14" s="58" t="s">
        <v>133</v>
      </c>
      <c r="D14" s="58" t="s">
        <v>137</v>
      </c>
      <c r="E14" s="58" t="s">
        <v>145</v>
      </c>
      <c r="F14" s="58">
        <v>3800</v>
      </c>
      <c r="G14" s="58">
        <f t="shared" si="0"/>
        <v>114</v>
      </c>
      <c r="H14" s="58">
        <f t="shared" si="1"/>
        <v>570</v>
      </c>
      <c r="I14" s="58">
        <f t="shared" si="2"/>
        <v>4.75</v>
      </c>
      <c r="J14" s="58">
        <f t="shared" si="3"/>
        <v>76</v>
      </c>
      <c r="K14" s="58"/>
    </row>
    <row r="15" spans="1:11">
      <c r="B15" s="58" t="s">
        <v>126</v>
      </c>
      <c r="C15" s="58" t="s">
        <v>132</v>
      </c>
      <c r="D15" s="58" t="s">
        <v>143</v>
      </c>
      <c r="E15" s="58" t="s">
        <v>146</v>
      </c>
      <c r="F15" s="58">
        <v>2900</v>
      </c>
      <c r="G15" s="58">
        <f t="shared" si="0"/>
        <v>87</v>
      </c>
      <c r="H15" s="58">
        <f t="shared" si="1"/>
        <v>435</v>
      </c>
      <c r="I15" s="58">
        <f t="shared" si="2"/>
        <v>3.625</v>
      </c>
      <c r="J15" s="58">
        <f t="shared" si="3"/>
        <v>58</v>
      </c>
      <c r="K15" s="58"/>
    </row>
    <row r="16" spans="1:11">
      <c r="B16" s="58" t="s">
        <v>127</v>
      </c>
      <c r="C16" s="58" t="s">
        <v>141</v>
      </c>
      <c r="D16" s="58" t="s">
        <v>137</v>
      </c>
      <c r="E16" s="58" t="s">
        <v>145</v>
      </c>
      <c r="F16" s="58">
        <v>3000</v>
      </c>
      <c r="G16" s="58">
        <f t="shared" si="0"/>
        <v>90</v>
      </c>
      <c r="H16" s="58">
        <f t="shared" si="1"/>
        <v>450</v>
      </c>
      <c r="I16" s="58">
        <f t="shared" si="2"/>
        <v>3.75</v>
      </c>
      <c r="J16" s="58">
        <f t="shared" si="3"/>
        <v>60</v>
      </c>
      <c r="K16" s="58"/>
    </row>
    <row r="17" spans="2:11">
      <c r="B17" s="58" t="s">
        <v>140</v>
      </c>
      <c r="C17" s="58" t="s">
        <v>134</v>
      </c>
      <c r="D17" s="58" t="s">
        <v>138</v>
      </c>
      <c r="E17" s="58" t="s">
        <v>144</v>
      </c>
      <c r="F17" s="58">
        <v>2900</v>
      </c>
      <c r="G17" s="58">
        <f t="shared" si="0"/>
        <v>87</v>
      </c>
      <c r="H17" s="58">
        <f t="shared" si="1"/>
        <v>435</v>
      </c>
      <c r="I17" s="58">
        <f t="shared" si="2"/>
        <v>3.625</v>
      </c>
      <c r="J17" s="58">
        <f t="shared" si="3"/>
        <v>58</v>
      </c>
      <c r="K17" s="58"/>
    </row>
    <row r="18" spans="2:11">
      <c r="B18" s="58" t="s">
        <v>128</v>
      </c>
      <c r="C18" s="58" t="s">
        <v>135</v>
      </c>
      <c r="D18" s="58" t="s">
        <v>139</v>
      </c>
      <c r="E18" s="58" t="s">
        <v>146</v>
      </c>
      <c r="F18" s="58">
        <v>3500</v>
      </c>
      <c r="G18" s="58">
        <f t="shared" si="0"/>
        <v>105</v>
      </c>
      <c r="H18" s="58">
        <f t="shared" si="1"/>
        <v>525</v>
      </c>
      <c r="I18" s="58">
        <f t="shared" si="2"/>
        <v>4.375</v>
      </c>
      <c r="J18" s="58">
        <f t="shared" si="3"/>
        <v>70</v>
      </c>
      <c r="K18" s="58"/>
    </row>
    <row r="19" spans="2:11">
      <c r="B19" s="58" t="s">
        <v>129</v>
      </c>
      <c r="C19" s="58" t="s">
        <v>136</v>
      </c>
      <c r="D19" s="58" t="s">
        <v>142</v>
      </c>
      <c r="E19" s="58" t="s">
        <v>146</v>
      </c>
      <c r="F19" s="58">
        <v>3900</v>
      </c>
      <c r="G19" s="58">
        <f t="shared" si="0"/>
        <v>117</v>
      </c>
      <c r="H19" s="58">
        <f t="shared" si="1"/>
        <v>585</v>
      </c>
      <c r="I19" s="58">
        <f t="shared" si="2"/>
        <v>4.875</v>
      </c>
      <c r="J19" s="58">
        <f t="shared" si="3"/>
        <v>78</v>
      </c>
      <c r="K19" s="58"/>
    </row>
    <row r="20" spans="2:11">
      <c r="B20" s="58" t="s">
        <v>126</v>
      </c>
      <c r="C20" s="58" t="s">
        <v>130</v>
      </c>
      <c r="D20" s="58" t="s">
        <v>137</v>
      </c>
      <c r="E20" s="58" t="s">
        <v>144</v>
      </c>
      <c r="F20" s="58">
        <v>3800</v>
      </c>
      <c r="G20" s="58">
        <f t="shared" si="0"/>
        <v>114</v>
      </c>
      <c r="H20" s="58">
        <f t="shared" si="1"/>
        <v>570</v>
      </c>
      <c r="I20" s="58">
        <f t="shared" si="2"/>
        <v>4.75</v>
      </c>
      <c r="J20" s="58">
        <f t="shared" si="3"/>
        <v>76</v>
      </c>
      <c r="K20" s="58"/>
    </row>
    <row r="21" spans="2:11">
      <c r="F21" t="s">
        <v>37</v>
      </c>
      <c r="G21" s="58">
        <f>SUM(G12:G20)</f>
        <v>888</v>
      </c>
      <c r="H21" s="58">
        <f t="shared" ref="H21:J21" si="4">SUM(H12:H20)</f>
        <v>4440</v>
      </c>
      <c r="I21" s="58">
        <f t="shared" si="4"/>
        <v>37</v>
      </c>
      <c r="J21" s="58">
        <f t="shared" si="4"/>
        <v>592</v>
      </c>
    </row>
    <row r="22" spans="2:11">
      <c r="F22" t="s">
        <v>92</v>
      </c>
      <c r="G22" s="58">
        <f>MAX(G12:G20)</f>
        <v>117</v>
      </c>
      <c r="H22" s="58">
        <f t="shared" ref="H22:J22" si="5">MAX(H12:H20)</f>
        <v>585</v>
      </c>
      <c r="I22" s="58">
        <f t="shared" si="5"/>
        <v>4.875</v>
      </c>
      <c r="J22" s="58">
        <f t="shared" si="5"/>
        <v>78</v>
      </c>
    </row>
  </sheetData>
  <mergeCells count="3">
    <mergeCell ref="A2:J2"/>
    <mergeCell ref="B4:D4"/>
    <mergeCell ref="G10:J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H3" sqref="H3"/>
    </sheetView>
  </sheetViews>
  <sheetFormatPr baseColWidth="10" defaultRowHeight="15"/>
  <cols>
    <col min="1" max="1" width="4" customWidth="1"/>
    <col min="3" max="3" width="10.5703125" customWidth="1"/>
    <col min="5" max="5" width="7.140625" customWidth="1"/>
    <col min="6" max="6" width="13.5703125" customWidth="1"/>
    <col min="7" max="7" width="6.140625" customWidth="1"/>
    <col min="8" max="8" width="7.140625" customWidth="1"/>
  </cols>
  <sheetData>
    <row r="1" spans="1:9">
      <c r="A1" s="59"/>
      <c r="B1" s="60" t="s">
        <v>147</v>
      </c>
      <c r="C1" s="60" t="s">
        <v>148</v>
      </c>
      <c r="D1" s="60" t="s">
        <v>149</v>
      </c>
      <c r="E1" s="60" t="s">
        <v>150</v>
      </c>
      <c r="F1" s="60" t="s">
        <v>151</v>
      </c>
      <c r="G1" s="60" t="s">
        <v>152</v>
      </c>
      <c r="H1" s="60" t="s">
        <v>153</v>
      </c>
      <c r="I1" s="60" t="s">
        <v>48</v>
      </c>
    </row>
    <row r="2" spans="1:9">
      <c r="A2" s="60">
        <v>1</v>
      </c>
      <c r="B2" s="1" t="s">
        <v>75</v>
      </c>
      <c r="C2" s="1" t="s">
        <v>154</v>
      </c>
      <c r="D2" s="1" t="s">
        <v>155</v>
      </c>
      <c r="E2" s="1" t="s">
        <v>156</v>
      </c>
      <c r="F2" s="1" t="s">
        <v>157</v>
      </c>
      <c r="G2" s="1" t="s">
        <v>158</v>
      </c>
      <c r="H2" s="1" t="s">
        <v>64</v>
      </c>
      <c r="I2" s="1" t="s">
        <v>65</v>
      </c>
    </row>
    <row r="3" spans="1:9">
      <c r="A3" s="60">
        <v>2</v>
      </c>
      <c r="B3" s="1" t="s">
        <v>159</v>
      </c>
      <c r="C3" s="1" t="s">
        <v>166</v>
      </c>
      <c r="D3" s="1">
        <v>200</v>
      </c>
      <c r="E3" s="1">
        <v>50</v>
      </c>
      <c r="F3" s="1">
        <f>D3*E3*2%</f>
        <v>200</v>
      </c>
      <c r="G3" s="1">
        <f>E3/1.19</f>
        <v>42.016806722689076</v>
      </c>
      <c r="H3" s="1">
        <f>50*23%</f>
        <v>11.5</v>
      </c>
      <c r="I3" s="1"/>
    </row>
    <row r="4" spans="1:9">
      <c r="A4" s="60">
        <v>3</v>
      </c>
      <c r="B4" s="1" t="s">
        <v>160</v>
      </c>
      <c r="C4" s="1" t="s">
        <v>167</v>
      </c>
      <c r="D4" s="1">
        <v>150</v>
      </c>
      <c r="E4" s="1">
        <v>20</v>
      </c>
      <c r="F4" s="1">
        <f t="shared" ref="F4:F9" si="0">D4*E4*2%</f>
        <v>60</v>
      </c>
      <c r="G4" s="1">
        <f t="shared" ref="G4:G9" si="1">E4/1.19</f>
        <v>16.806722689075631</v>
      </c>
      <c r="H4" s="1">
        <f>20*23%</f>
        <v>4.6000000000000005</v>
      </c>
      <c r="I4" s="1"/>
    </row>
    <row r="5" spans="1:9">
      <c r="A5" s="60">
        <v>4</v>
      </c>
      <c r="B5" s="1" t="s">
        <v>161</v>
      </c>
      <c r="C5" s="1" t="s">
        <v>168</v>
      </c>
      <c r="D5" s="1">
        <v>500</v>
      </c>
      <c r="E5" s="1">
        <v>10</v>
      </c>
      <c r="F5" s="1">
        <f t="shared" si="0"/>
        <v>100</v>
      </c>
      <c r="G5" s="1">
        <f t="shared" si="1"/>
        <v>8.4033613445378155</v>
      </c>
      <c r="H5" s="1">
        <f>E5*23%</f>
        <v>2.3000000000000003</v>
      </c>
      <c r="I5" s="1"/>
    </row>
    <row r="6" spans="1:9">
      <c r="A6" s="60">
        <v>5</v>
      </c>
      <c r="B6" s="1" t="s">
        <v>162</v>
      </c>
      <c r="C6" s="1" t="s">
        <v>169</v>
      </c>
      <c r="D6" s="1">
        <v>800</v>
      </c>
      <c r="E6" s="1">
        <v>80</v>
      </c>
      <c r="F6" s="1">
        <f t="shared" si="0"/>
        <v>1280</v>
      </c>
      <c r="G6" s="1">
        <f t="shared" si="1"/>
        <v>67.226890756302524</v>
      </c>
      <c r="H6" s="1">
        <f>E6*23%</f>
        <v>18.400000000000002</v>
      </c>
      <c r="I6" s="1"/>
    </row>
    <row r="7" spans="1:9">
      <c r="A7" s="60">
        <v>6</v>
      </c>
      <c r="B7" s="1" t="s">
        <v>163</v>
      </c>
      <c r="C7" s="1" t="s">
        <v>170</v>
      </c>
      <c r="D7" s="1">
        <v>1900</v>
      </c>
      <c r="E7" s="1">
        <v>70</v>
      </c>
      <c r="F7" s="1">
        <f t="shared" si="0"/>
        <v>2660</v>
      </c>
      <c r="G7" s="1">
        <f t="shared" si="1"/>
        <v>58.82352941176471</v>
      </c>
      <c r="H7" s="1">
        <f>E7*23%</f>
        <v>16.100000000000001</v>
      </c>
      <c r="I7" s="1"/>
    </row>
    <row r="8" spans="1:9">
      <c r="A8" s="60">
        <v>7</v>
      </c>
      <c r="B8" s="1" t="s">
        <v>164</v>
      </c>
      <c r="C8" s="1" t="s">
        <v>171</v>
      </c>
      <c r="D8" s="1">
        <v>200</v>
      </c>
      <c r="E8" s="1">
        <v>50</v>
      </c>
      <c r="F8" s="1">
        <f t="shared" si="0"/>
        <v>200</v>
      </c>
      <c r="G8" s="1">
        <f t="shared" si="1"/>
        <v>42.016806722689076</v>
      </c>
      <c r="H8" s="1">
        <f>E8*23%</f>
        <v>11.5</v>
      </c>
      <c r="I8" s="1"/>
    </row>
    <row r="9" spans="1:9">
      <c r="A9" s="60">
        <v>8</v>
      </c>
      <c r="B9" s="1" t="s">
        <v>165</v>
      </c>
      <c r="C9" s="1" t="s">
        <v>172</v>
      </c>
      <c r="D9" s="1">
        <v>150</v>
      </c>
      <c r="E9" s="1">
        <v>45</v>
      </c>
      <c r="F9" s="1">
        <f t="shared" si="0"/>
        <v>135</v>
      </c>
      <c r="G9" s="1">
        <f t="shared" si="1"/>
        <v>37.815126050420169</v>
      </c>
      <c r="H9" s="1">
        <f>E9*23%</f>
        <v>10.35</v>
      </c>
      <c r="I9" s="1"/>
    </row>
    <row r="10" spans="1:9">
      <c r="A10" s="60">
        <v>9</v>
      </c>
      <c r="B10" s="1" t="s">
        <v>57</v>
      </c>
      <c r="C10" s="1"/>
      <c r="D10" s="1"/>
      <c r="E10" s="1"/>
      <c r="F10" s="1"/>
      <c r="G10" s="1"/>
      <c r="H10" s="1"/>
      <c r="I10" s="1"/>
    </row>
    <row r="11" spans="1:9">
      <c r="A11" s="60">
        <v>10</v>
      </c>
      <c r="B11" s="1"/>
      <c r="C11" s="1"/>
      <c r="D11" s="1"/>
      <c r="E11" s="1"/>
      <c r="F11" s="1"/>
      <c r="G11" s="1"/>
      <c r="H11" s="1"/>
      <c r="I11" s="1"/>
    </row>
    <row r="12" spans="1:9">
      <c r="A12" s="60">
        <v>11</v>
      </c>
      <c r="B12" s="1"/>
      <c r="C12" s="3" t="s">
        <v>173</v>
      </c>
      <c r="D12" s="21">
        <v>0.02</v>
      </c>
      <c r="E12" s="1"/>
      <c r="F12" s="1"/>
      <c r="G12" s="1"/>
      <c r="H12" s="1"/>
      <c r="I12" s="1"/>
    </row>
    <row r="13" spans="1:9">
      <c r="A13" s="60">
        <v>12</v>
      </c>
      <c r="B13" s="1"/>
      <c r="C13" s="3" t="s">
        <v>64</v>
      </c>
      <c r="D13" s="21">
        <v>0.23</v>
      </c>
      <c r="E13" s="1"/>
      <c r="F13" s="1"/>
      <c r="G13" s="1"/>
      <c r="H13" s="1"/>
      <c r="I13" s="1"/>
    </row>
    <row r="14" spans="1:9">
      <c r="A14" s="60">
        <v>13</v>
      </c>
      <c r="B14" s="1"/>
      <c r="C14" s="3"/>
      <c r="D14" s="1"/>
      <c r="E14" s="1"/>
      <c r="F14" s="1"/>
      <c r="G14" s="1"/>
      <c r="H14" s="1"/>
      <c r="I14" s="1"/>
    </row>
    <row r="15" spans="1:9">
      <c r="A15" s="60">
        <v>14</v>
      </c>
      <c r="B15" s="1"/>
      <c r="C15" s="1"/>
      <c r="D15" s="1"/>
      <c r="E15" s="1"/>
      <c r="F15" s="1"/>
      <c r="G15" s="1"/>
      <c r="H15" s="1"/>
      <c r="I1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5" sqref="B15"/>
    </sheetView>
  </sheetViews>
  <sheetFormatPr baseColWidth="10" defaultRowHeight="15"/>
  <cols>
    <col min="1" max="1" width="14.5703125" customWidth="1"/>
  </cols>
  <sheetData>
    <row r="1" spans="1:5">
      <c r="A1" s="63" t="s">
        <v>174</v>
      </c>
      <c r="B1" s="63"/>
      <c r="C1" s="63"/>
      <c r="D1" s="63"/>
      <c r="E1" s="63"/>
    </row>
    <row r="2" spans="1:5" ht="15.75" thickBot="1">
      <c r="A2" s="67"/>
      <c r="B2" s="67"/>
      <c r="C2" s="67"/>
      <c r="D2" s="67"/>
      <c r="E2" s="67"/>
    </row>
    <row r="3" spans="1:5" ht="15.75" thickBot="1">
      <c r="A3" s="64" t="s">
        <v>175</v>
      </c>
      <c r="B3" s="90" t="s">
        <v>176</v>
      </c>
      <c r="C3" s="90"/>
      <c r="D3" s="90" t="s">
        <v>177</v>
      </c>
      <c r="E3" s="90"/>
    </row>
    <row r="4" spans="1:5" ht="15.75" thickBot="1">
      <c r="A4" s="70"/>
      <c r="B4" s="71">
        <v>1995</v>
      </c>
      <c r="C4" s="71">
        <v>1996</v>
      </c>
      <c r="D4" s="71">
        <v>1995</v>
      </c>
      <c r="E4" s="71">
        <v>1996</v>
      </c>
    </row>
    <row r="5" spans="1:5">
      <c r="A5" s="68" t="s">
        <v>178</v>
      </c>
      <c r="B5" s="74">
        <v>3000</v>
      </c>
      <c r="C5" s="74">
        <v>3035</v>
      </c>
      <c r="D5" s="78">
        <f>(3000/13951)</f>
        <v>0.21503834850548348</v>
      </c>
      <c r="E5" s="77">
        <f>(3035/13479)</f>
        <v>0.22516507159284813</v>
      </c>
    </row>
    <row r="6" spans="1:5">
      <c r="A6" s="68" t="s">
        <v>179</v>
      </c>
      <c r="B6" s="76">
        <v>2500</v>
      </c>
      <c r="C6" s="76">
        <v>2789</v>
      </c>
      <c r="D6" s="79">
        <f>(2500/13951)</f>
        <v>0.17919862375456957</v>
      </c>
      <c r="E6" s="79">
        <f>(2789/13479)</f>
        <v>0.20691445952963869</v>
      </c>
    </row>
    <row r="7" spans="1:5">
      <c r="A7" s="68" t="s">
        <v>181</v>
      </c>
      <c r="B7" s="76">
        <v>2750</v>
      </c>
      <c r="C7" s="76">
        <v>2435</v>
      </c>
      <c r="D7" s="79">
        <f>(2750/13951)</f>
        <v>0.19711848613002653</v>
      </c>
      <c r="E7" s="79">
        <f>(2435/13479)</f>
        <v>0.18065138363380073</v>
      </c>
    </row>
    <row r="8" spans="1:5">
      <c r="A8" s="68" t="s">
        <v>180</v>
      </c>
      <c r="B8" s="76">
        <v>1800</v>
      </c>
      <c r="C8" s="76">
        <v>1657</v>
      </c>
      <c r="D8" s="79">
        <f>(1800/13951)</f>
        <v>0.12902300910329009</v>
      </c>
      <c r="E8" s="79">
        <f>(1657/13479)</f>
        <v>0.12293196824690258</v>
      </c>
    </row>
    <row r="9" spans="1:5">
      <c r="A9" s="68" t="s">
        <v>182</v>
      </c>
      <c r="B9" s="76">
        <v>1666</v>
      </c>
      <c r="C9" s="76">
        <v>1463</v>
      </c>
      <c r="D9" s="79">
        <f>(1666/13951)</f>
        <v>0.11941796287004516</v>
      </c>
      <c r="E9" s="79">
        <f>(1463/13479)</f>
        <v>0.10853920914014392</v>
      </c>
    </row>
    <row r="10" spans="1:5">
      <c r="A10" s="68" t="s">
        <v>183</v>
      </c>
      <c r="B10" s="76">
        <v>2235</v>
      </c>
      <c r="C10" s="76">
        <v>2100</v>
      </c>
      <c r="D10" s="79">
        <f>(2235/13951)</f>
        <v>0.16020356963658519</v>
      </c>
      <c r="E10" s="79">
        <f>(2100/13479)</f>
        <v>0.15579790785666592</v>
      </c>
    </row>
    <row r="11" spans="1:5" ht="15.75" thickBot="1">
      <c r="A11" s="69"/>
      <c r="B11" s="73"/>
      <c r="C11" s="73"/>
      <c r="D11" s="73"/>
      <c r="E11" s="73"/>
    </row>
    <row r="12" spans="1:5" ht="15.75" thickBot="1">
      <c r="A12" s="64" t="s">
        <v>65</v>
      </c>
      <c r="B12" s="65">
        <f>SUM(B5:B11)</f>
        <v>13951</v>
      </c>
      <c r="C12" s="65">
        <f>SUM(C5:C11)</f>
        <v>13479</v>
      </c>
      <c r="D12" s="80">
        <f>SUM(D5:D11)</f>
        <v>1</v>
      </c>
      <c r="E12" s="80">
        <f>SUM(E5:E11)</f>
        <v>1</v>
      </c>
    </row>
    <row r="13" spans="1:5" ht="15.75" thickBot="1">
      <c r="A13" s="62" t="s">
        <v>184</v>
      </c>
      <c r="B13" s="74">
        <v>9236</v>
      </c>
      <c r="C13" s="74">
        <v>10282</v>
      </c>
      <c r="D13" s="75">
        <v>0.66200000000000003</v>
      </c>
      <c r="E13" s="75">
        <v>0.76280000000000003</v>
      </c>
    </row>
    <row r="14" spans="1:5" ht="15.75" thickBot="1">
      <c r="A14" s="62" t="s">
        <v>185</v>
      </c>
      <c r="B14" s="72">
        <f>(13951-9236)</f>
        <v>4715</v>
      </c>
      <c r="C14" s="72">
        <f>(13479-10282)</f>
        <v>3197</v>
      </c>
      <c r="D14" s="73">
        <f>(100%-0.662)</f>
        <v>0.33799999999999997</v>
      </c>
      <c r="E14" s="73">
        <f>(100%-0.7628)</f>
        <v>0.23719999999999997</v>
      </c>
    </row>
  </sheetData>
  <mergeCells count="2">
    <mergeCell ref="B3:C3"/>
    <mergeCell ref="D3:E3"/>
  </mergeCells>
  <pageMargins left="0.7" right="0.7" top="0.75" bottom="0.75" header="0.3" footer="0.3"/>
  <ignoredErrors>
    <ignoredError sqref="B12:C12" formulaRange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L40" sqref="L40"/>
    </sheetView>
  </sheetViews>
  <sheetFormatPr baseColWidth="10" defaultRowHeight="15"/>
  <cols>
    <col min="1" max="1" width="18.42578125" customWidth="1"/>
  </cols>
  <sheetData>
    <row r="1" spans="1:6">
      <c r="A1" s="1" t="s">
        <v>186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 ht="17.25">
      <c r="A3" s="1" t="s">
        <v>187</v>
      </c>
      <c r="B3" s="1" t="s">
        <v>193</v>
      </c>
      <c r="C3" s="1" t="s">
        <v>194</v>
      </c>
      <c r="D3" s="1" t="s">
        <v>195</v>
      </c>
      <c r="E3" s="1" t="s">
        <v>196</v>
      </c>
      <c r="F3" s="1" t="s">
        <v>57</v>
      </c>
    </row>
    <row r="4" spans="1:6">
      <c r="A4" s="1" t="s">
        <v>188</v>
      </c>
      <c r="B4" s="66">
        <v>1200</v>
      </c>
      <c r="C4" s="66">
        <v>1000</v>
      </c>
      <c r="D4" s="66">
        <v>1500</v>
      </c>
      <c r="E4" s="66">
        <v>1200</v>
      </c>
      <c r="F4" s="66">
        <f>SUM(B4:E4)</f>
        <v>4900</v>
      </c>
    </row>
    <row r="5" spans="1:6">
      <c r="A5" s="1" t="s">
        <v>189</v>
      </c>
      <c r="B5" s="66">
        <v>1300</v>
      </c>
      <c r="C5" s="66">
        <v>1400</v>
      </c>
      <c r="D5" s="66">
        <v>1000</v>
      </c>
      <c r="E5" s="66">
        <v>1500</v>
      </c>
      <c r="F5" s="66">
        <f>SUM(B5:E5)</f>
        <v>5200</v>
      </c>
    </row>
    <row r="6" spans="1:6">
      <c r="A6" s="1" t="s">
        <v>190</v>
      </c>
      <c r="B6" s="66">
        <v>1500</v>
      </c>
      <c r="C6" s="66">
        <v>1000</v>
      </c>
      <c r="D6" s="66">
        <v>1800</v>
      </c>
      <c r="E6" s="66">
        <v>2000</v>
      </c>
      <c r="F6" s="66">
        <f>SUM(B6:E6)</f>
        <v>6300</v>
      </c>
    </row>
    <row r="7" spans="1:6">
      <c r="A7" s="1" t="s">
        <v>191</v>
      </c>
      <c r="B7" s="66">
        <v>1000</v>
      </c>
      <c r="C7" s="66">
        <v>1600</v>
      </c>
      <c r="D7" s="66">
        <v>1900</v>
      </c>
      <c r="E7" s="66">
        <v>1000</v>
      </c>
      <c r="F7" s="66">
        <f>SUM(B7:E7)</f>
        <v>5500</v>
      </c>
    </row>
    <row r="8" spans="1:6">
      <c r="A8" s="1" t="s">
        <v>192</v>
      </c>
      <c r="B8" s="66">
        <f>SUM(B4:B7)</f>
        <v>5000</v>
      </c>
      <c r="C8" s="66">
        <f>SUM(C4:C7)</f>
        <v>5000</v>
      </c>
      <c r="D8" s="66">
        <f>SUM(D4:D7)</f>
        <v>6200</v>
      </c>
      <c r="E8" s="66">
        <f>SUM(E4:E7)</f>
        <v>5700</v>
      </c>
      <c r="F8" s="66">
        <f>SUM(F4:F7)</f>
        <v>21900</v>
      </c>
    </row>
    <row r="11" spans="1:6">
      <c r="A11" s="81"/>
      <c r="B11" s="81"/>
      <c r="C11" s="81"/>
      <c r="D11" s="81"/>
    </row>
    <row r="12" spans="1:6">
      <c r="A12" s="81"/>
      <c r="B12" s="81"/>
      <c r="C12" s="81"/>
      <c r="D12" s="81"/>
    </row>
    <row r="13" spans="1:6">
      <c r="A13" s="81" t="s">
        <v>187</v>
      </c>
      <c r="B13" s="81" t="s">
        <v>197</v>
      </c>
      <c r="C13" s="81" t="s">
        <v>198</v>
      </c>
      <c r="D13" s="81" t="s">
        <v>65</v>
      </c>
    </row>
    <row r="14" spans="1:6">
      <c r="A14" s="81" t="s">
        <v>188</v>
      </c>
      <c r="B14" s="82">
        <v>3.5</v>
      </c>
      <c r="C14" s="66">
        <v>1000</v>
      </c>
      <c r="D14" s="81">
        <f>(B14*C14)</f>
        <v>3500</v>
      </c>
    </row>
    <row r="15" spans="1:6">
      <c r="A15" s="81" t="s">
        <v>189</v>
      </c>
      <c r="B15" s="66">
        <v>5</v>
      </c>
      <c r="C15" s="66">
        <v>1500</v>
      </c>
      <c r="D15" s="81">
        <f>B15*C15</f>
        <v>7500</v>
      </c>
    </row>
    <row r="16" spans="1:6">
      <c r="A16" s="81" t="s">
        <v>190</v>
      </c>
      <c r="B16" s="66">
        <v>7</v>
      </c>
      <c r="C16" s="66">
        <v>3000</v>
      </c>
      <c r="D16" s="81">
        <f>(B16*C16)</f>
        <v>21000</v>
      </c>
    </row>
    <row r="17" spans="1:4">
      <c r="A17" s="81" t="s">
        <v>191</v>
      </c>
      <c r="B17" s="66">
        <v>10</v>
      </c>
      <c r="C17" s="66">
        <v>2400</v>
      </c>
      <c r="D17" s="81">
        <f>B17*C17</f>
        <v>24000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Excel1</vt:lpstr>
      <vt:lpstr>formulas de calculo</vt:lpstr>
      <vt:lpstr>Excel3</vt:lpstr>
      <vt:lpstr>Excel2</vt:lpstr>
      <vt:lpstr>ejercicio3</vt:lpstr>
      <vt:lpstr>FACTURA</vt:lpstr>
      <vt:lpstr>ROPA</vt:lpstr>
      <vt:lpstr>excel4</vt:lpstr>
      <vt:lpstr>Hoja6</vt:lpstr>
      <vt:lpstr>vehiculos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2019-09-24T00:24:14Z</dcterms:created>
  <dcterms:modified xsi:type="dcterms:W3CDTF">2019-09-28T01:55:21Z</dcterms:modified>
</cp:coreProperties>
</file>